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73aa029b5b54a30a/Desktop/"/>
    </mc:Choice>
  </mc:AlternateContent>
  <xr:revisionPtr revIDLastSave="19" documentId="10_ncr:8100000_{DC66E757-FC90-473F-B4B1-48ACBE5951CC}" xr6:coauthVersionLast="47" xr6:coauthVersionMax="47" xr10:uidLastSave="{1B18F3EC-BBFA-400F-B49D-CBBDE9C66F14}"/>
  <bookViews>
    <workbookView xWindow="13515" yWindow="435" windowWidth="12120" windowHeight="14445" xr2:uid="{00000000-000D-0000-FFFF-FFFF00000000}"/>
  </bookViews>
  <sheets>
    <sheet name="Investment Breakdown" sheetId="5" r:id="rId1"/>
  </sheets>
  <definedNames>
    <definedName name="chart_balance" localSheetId="0">OFFSET('Investment Breakdown'!$L$39,2,0,'Investment Breakdown'!payments,1)</definedName>
    <definedName name="chart_balance">OFFSET(#REF!,2,0,payments,1)</definedName>
    <definedName name="chart_balance_noextra" localSheetId="0">OFFSET('Investment Breakdown'!#REF!,2,0,'Investment Breakdown'!nper,1)</definedName>
    <definedName name="chart_balance_noextra">OFFSET(#REF!,2,0,nper,1)</definedName>
    <definedName name="chart_date" localSheetId="0">OFFSET('Investment Breakdown'!$D$39,2,0,'Investment Breakdown'!nper,1)</definedName>
    <definedName name="chart_date">OFFSET(#REF!,2,0,nper,1)</definedName>
    <definedName name="chart_date_noextra" localSheetId="0">OFFSET('Investment Breakdown'!#REF!,2,0,'Investment Breakdown'!nper,1)</definedName>
    <definedName name="chart_date_noextra">OFFSET(#REF!,2,0,nper,1)</definedName>
    <definedName name="chart_nper" localSheetId="0">ROW(OFFSET('Investment Breakdown'!$C$3,0,0,'Investment Breakdown'!nper,1))</definedName>
    <definedName name="chart_nper">ROW(OFFSET(#REF!,0,0,nper,1))</definedName>
    <definedName name="chart_ratehist" localSheetId="0">OFFSET('Investment Breakdown'!$F$39,2,0,'Investment Breakdown'!payments,1)</definedName>
    <definedName name="chart_ratehist">OFFSET(#REF!,2,0,payments,1)</definedName>
    <definedName name="chart_taxreturned" localSheetId="0">OFFSET('Investment Breakdown'!$N$39,2,0,'Investment Breakdown'!payments,1)</definedName>
    <definedName name="chart_taxreturned">OFFSET(#REF!,2,0,payments,1)</definedName>
    <definedName name="compound_period" localSheetId="0">INDEX({2,12},MATCH('Investment Breakdown'!$G$10,compound_periods,0))</definedName>
    <definedName name="compound_period">INDEX({2,12},MATCH(#REF!,compound_periods,0))</definedName>
    <definedName name="compound_periods">{"Semi-Annually";"Monthly"}</definedName>
    <definedName name="CP" localSheetId="0">INDEX({2,12},MATCH('Investment Breakdown'!$G$10,compound_periods,0))</definedName>
    <definedName name="CP">INDEX({2,12},MATCH(#REF!,compound_periods,0))</definedName>
    <definedName name="d" localSheetId="0">'Investment Breakdown'!$G$9</definedName>
    <definedName name="d">#REF!</definedName>
    <definedName name="fpdate" localSheetId="0">'Investment Breakdown'!$G$9</definedName>
    <definedName name="fpdate">#REF!</definedName>
    <definedName name="frequency">{"Monthly";"Semi-Monthly";"Bi-Weekly";"Weekly";"Acc Bi-Weekly";"Acc Weekly"}</definedName>
    <definedName name="int" localSheetId="0">'Investment Breakdown'!$G$24</definedName>
    <definedName name="int">#REF!</definedName>
    <definedName name="loan_amount" localSheetId="0">'Investment Breakdown'!$G$6</definedName>
    <definedName name="loan_amount">#REF!</definedName>
    <definedName name="monthly_payment" localSheetId="0">-PMT((((1+'Investment Breakdown'!A1048572/'Investment Breakdown'!CP)^('Investment Breakdown'!CP/12))-1),'Investment Breakdown'!term*12,'Investment Breakdown'!loan_amount)</definedName>
    <definedName name="monthly_payment">-PMT((((1+#REF!/CP)^(CP/12))-1),term*12,loan_amount)</definedName>
    <definedName name="months_per_period" localSheetId="0">INDEX({1,0.5,0.5,0.25,0.5,0.25},MATCH('Investment Breakdown'!$G$11,frequency,0))</definedName>
    <definedName name="months_per_period">INDEX({1,0.5,0.5,0.25,0.5,0.25},MATCH(#REF!,frequency,0))</definedName>
    <definedName name="nper" localSheetId="0">'Investment Breakdown'!term*'Investment Breakdown'!periods_per_year</definedName>
    <definedName name="nper">term*periods_per_year</definedName>
    <definedName name="payment" localSheetId="0">'Investment Breakdown'!$G$12</definedName>
    <definedName name="payment">#REF!</definedName>
    <definedName name="payments" localSheetId="0">MAX('Investment Breakdown'!$C$41:$C$1600)</definedName>
    <definedName name="payments">MAX(#REF!)</definedName>
    <definedName name="periods_per_year" localSheetId="0">INDEX({12,24,26,52,26,52},MATCH('Investment Breakdown'!$G$11,frequency,0))</definedName>
    <definedName name="periods_per_year">INDEX({12,24,26,52,26,52},MATCH(#REF!,frequency,0))</definedName>
    <definedName name="ppy" localSheetId="0">'Investment Breakdown'!periods_per_year</definedName>
    <definedName name="ppy">periods_per_year</definedName>
    <definedName name="_xlnm.Print_Area" localSheetId="0">OFFSET('Investment Breakdown'!$C$3,0,0,ROW('Investment Breakdown'!$C$39)+1+'Investment Breakdown'!#REF!,COLUMN('Investment Breakdown'!$N$3))</definedName>
    <definedName name="_xlnm.Print_Titles" localSheetId="0">'Investment Breakdown'!$39:$39</definedName>
    <definedName name="start_rate" localSheetId="0">'Investment Breakdown'!$G$7</definedName>
    <definedName name="start_rate">#REF!</definedName>
    <definedName name="term" localSheetId="0">'Investment Breakdown'!$G$8</definedName>
    <definedName name="term">#REF!</definedName>
    <definedName name="valuevx">42.314159</definedName>
    <definedName name="variable" localSheetId="0">IF('Investment Breakdown'!#REF!="Variable Rate",TRUE,FALSE)</definedName>
    <definedName name="variable">IF(#REF!="Variable Rate",TRUE,FALSE)</definedName>
    <definedName name="vertex42_copyright" hidden="1">"© 2007-2018 Vertex42 LLC"</definedName>
    <definedName name="vertex42_id" hidden="1">"home-mortgage-calculator.xlsx"</definedName>
    <definedName name="vertex42_title" hidden="1">"Home Mortgage Calculator"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9" i="5" l="1"/>
  <c r="L21" i="5"/>
  <c r="I15" i="5"/>
  <c r="L32" i="5" l="1"/>
  <c r="G16" i="5"/>
  <c r="G17" i="5"/>
  <c r="G12" i="5"/>
  <c r="G19" i="5" l="1"/>
  <c r="L15" i="5" s="1"/>
  <c r="L33" i="5"/>
  <c r="D41" i="5"/>
  <c r="L34" i="5" l="1"/>
  <c r="L40" i="5" l="1"/>
  <c r="C41" i="5" s="1"/>
  <c r="F41" i="5" l="1"/>
  <c r="E41" i="5"/>
  <c r="G41" i="5" l="1"/>
  <c r="H41" i="5" l="1"/>
  <c r="I41" i="5" l="1"/>
  <c r="K41" i="5" s="1"/>
  <c r="L41" i="5" l="1"/>
  <c r="C42" i="5" s="1"/>
  <c r="F42" i="5" l="1"/>
  <c r="G42" i="5" s="1"/>
  <c r="D42" i="5"/>
  <c r="E42" i="5"/>
  <c r="H42" i="5" l="1"/>
  <c r="I42" i="5" l="1"/>
  <c r="K42" i="5" l="1"/>
  <c r="L42" i="5" l="1"/>
  <c r="C43" i="5" s="1"/>
  <c r="D43" i="5" l="1"/>
  <c r="F43" i="5"/>
  <c r="E43" i="5"/>
  <c r="G43" i="5" l="1"/>
  <c r="H43" i="5" l="1"/>
  <c r="I43" i="5" l="1"/>
  <c r="K43" i="5" s="1"/>
  <c r="L43" i="5" l="1"/>
  <c r="C44" i="5" s="1"/>
  <c r="D44" i="5" l="1"/>
  <c r="F44" i="5"/>
  <c r="E44" i="5"/>
  <c r="G44" i="5" l="1"/>
  <c r="H44" i="5" l="1"/>
  <c r="I44" i="5" s="1"/>
  <c r="K44" i="5" s="1"/>
  <c r="L44" i="5" s="1"/>
  <c r="C45" i="5" s="1"/>
  <c r="D45" i="5" l="1"/>
  <c r="F45" i="5"/>
  <c r="E45" i="5"/>
  <c r="G45" i="5" l="1"/>
  <c r="H45" i="5" l="1"/>
  <c r="I45" i="5" l="1"/>
  <c r="K45" i="5" s="1"/>
  <c r="L45" i="5" l="1"/>
  <c r="C46" i="5" s="1"/>
  <c r="D46" i="5" l="1"/>
  <c r="F46" i="5"/>
  <c r="E46" i="5"/>
  <c r="G46" i="5" l="1"/>
  <c r="H46" i="5" l="1"/>
  <c r="I46" i="5" l="1"/>
  <c r="K46" i="5" s="1"/>
  <c r="L46" i="5" s="1"/>
  <c r="C47" i="5" s="1"/>
  <c r="D47" i="5" l="1"/>
  <c r="F47" i="5"/>
  <c r="E47" i="5"/>
  <c r="G47" i="5" l="1"/>
  <c r="H47" i="5" l="1"/>
  <c r="I47" i="5" l="1"/>
  <c r="K47" i="5" s="1"/>
  <c r="L47" i="5" s="1"/>
  <c r="C48" i="5" s="1"/>
  <c r="D48" i="5" l="1"/>
  <c r="F48" i="5"/>
  <c r="E48" i="5"/>
  <c r="G48" i="5" l="1"/>
  <c r="H48" i="5" l="1"/>
  <c r="I48" i="5" l="1"/>
  <c r="K48" i="5" s="1"/>
  <c r="L48" i="5" s="1"/>
  <c r="C49" i="5" s="1"/>
  <c r="D49" i="5" l="1"/>
  <c r="F49" i="5"/>
  <c r="E49" i="5"/>
  <c r="G49" i="5" l="1"/>
  <c r="H49" i="5" l="1"/>
  <c r="I49" i="5" l="1"/>
  <c r="K49" i="5" s="1"/>
  <c r="L49" i="5" s="1"/>
  <c r="C50" i="5" s="1"/>
  <c r="D50" i="5" l="1"/>
  <c r="F50" i="5"/>
  <c r="E50" i="5"/>
  <c r="G50" i="5" l="1"/>
  <c r="H50" i="5" l="1"/>
  <c r="I50" i="5" l="1"/>
  <c r="K50" i="5" s="1"/>
  <c r="L50" i="5" s="1"/>
  <c r="C51" i="5" s="1"/>
  <c r="D51" i="5" l="1"/>
  <c r="F51" i="5"/>
  <c r="E51" i="5"/>
  <c r="G51" i="5" l="1"/>
  <c r="H51" i="5" l="1"/>
  <c r="I51" i="5" l="1"/>
  <c r="K51" i="5" s="1"/>
  <c r="L51" i="5" s="1"/>
  <c r="C52" i="5" s="1"/>
  <c r="D52" i="5" l="1"/>
  <c r="F52" i="5"/>
  <c r="E52" i="5"/>
  <c r="G52" i="5" l="1"/>
  <c r="H52" i="5" l="1"/>
  <c r="I52" i="5" l="1"/>
  <c r="K52" i="5" s="1"/>
  <c r="L52" i="5" l="1"/>
  <c r="C53" i="5" l="1"/>
  <c r="E53" i="5" l="1"/>
  <c r="F53" i="5"/>
  <c r="D53" i="5"/>
  <c r="G53" i="5" l="1"/>
  <c r="H53" i="5" l="1"/>
  <c r="I53" i="5" s="1"/>
  <c r="K53" i="5" s="1"/>
  <c r="L53" i="5" l="1"/>
  <c r="C54" i="5" s="1"/>
  <c r="D54" i="5" l="1"/>
  <c r="F54" i="5"/>
  <c r="G54" i="5" s="1"/>
  <c r="E54" i="5"/>
  <c r="H54" i="5" l="1"/>
  <c r="I54" i="5" s="1"/>
  <c r="K54" i="5" s="1"/>
  <c r="L54" i="5" l="1"/>
  <c r="C55" i="5" s="1"/>
  <c r="D55" i="5" s="1"/>
  <c r="E55" i="5" l="1"/>
  <c r="F55" i="5"/>
  <c r="G55" i="5" s="1"/>
  <c r="H55" i="5" l="1"/>
  <c r="I55" i="5" l="1"/>
  <c r="K55" i="5" s="1"/>
  <c r="L55" i="5" l="1"/>
  <c r="C56" i="5" s="1"/>
  <c r="E56" i="5" s="1"/>
  <c r="F56" i="5" l="1"/>
  <c r="D56" i="5"/>
  <c r="G56" i="5"/>
  <c r="H56" i="5" l="1"/>
  <c r="I56" i="5" s="1"/>
  <c r="K56" i="5" s="1"/>
  <c r="L56" i="5" l="1"/>
  <c r="C57" i="5" s="1"/>
  <c r="D57" i="5" s="1"/>
  <c r="E57" i="5" l="1"/>
  <c r="F57" i="5"/>
  <c r="G57" i="5"/>
  <c r="H57" i="5" l="1"/>
  <c r="I57" i="5" l="1"/>
  <c r="K57" i="5" s="1"/>
  <c r="L57" i="5" l="1"/>
  <c r="C58" i="5" s="1"/>
  <c r="D58" i="5" s="1"/>
  <c r="E58" i="5" l="1"/>
  <c r="F58" i="5"/>
  <c r="G58" i="5"/>
  <c r="H58" i="5" l="1"/>
  <c r="I58" i="5" l="1"/>
  <c r="K58" i="5" s="1"/>
  <c r="L58" i="5" s="1"/>
  <c r="C59" i="5" s="1"/>
  <c r="D59" i="5" l="1"/>
  <c r="F59" i="5"/>
  <c r="E59" i="5"/>
  <c r="G59" i="5" l="1"/>
  <c r="H59" i="5" l="1"/>
  <c r="I59" i="5" l="1"/>
  <c r="K59" i="5" s="1"/>
  <c r="L59" i="5" s="1"/>
  <c r="C60" i="5" s="1"/>
  <c r="D60" i="5" l="1"/>
  <c r="F60" i="5"/>
  <c r="E60" i="5"/>
  <c r="G60" i="5" l="1"/>
  <c r="H60" i="5" l="1"/>
  <c r="I60" i="5" s="1"/>
  <c r="K60" i="5" s="1"/>
  <c r="L60" i="5" s="1"/>
  <c r="C61" i="5" s="1"/>
  <c r="D61" i="5" l="1"/>
  <c r="F61" i="5"/>
  <c r="E61" i="5"/>
  <c r="G61" i="5" l="1"/>
  <c r="H61" i="5" l="1"/>
  <c r="I61" i="5" l="1"/>
  <c r="K61" i="5" s="1"/>
  <c r="L61" i="5" s="1"/>
  <c r="C62" i="5" s="1"/>
  <c r="D62" i="5" l="1"/>
  <c r="F62" i="5"/>
  <c r="E62" i="5"/>
  <c r="G62" i="5" l="1"/>
  <c r="H62" i="5" l="1"/>
  <c r="I62" i="5" l="1"/>
  <c r="K62" i="5" s="1"/>
  <c r="L62" i="5" s="1"/>
  <c r="C63" i="5" s="1"/>
  <c r="D63" i="5" l="1"/>
  <c r="F63" i="5"/>
  <c r="E63" i="5"/>
  <c r="G63" i="5" l="1"/>
  <c r="H63" i="5" l="1"/>
  <c r="I63" i="5" l="1"/>
  <c r="K63" i="5" s="1"/>
  <c r="L63" i="5" s="1"/>
  <c r="C64" i="5" s="1"/>
  <c r="D64" i="5" l="1"/>
  <c r="F64" i="5"/>
  <c r="E64" i="5"/>
  <c r="G64" i="5" l="1"/>
  <c r="H64" i="5" l="1"/>
  <c r="I64" i="5" s="1"/>
  <c r="K64" i="5" l="1"/>
  <c r="L64" i="5" s="1"/>
  <c r="C65" i="5" s="1"/>
  <c r="D65" i="5" l="1"/>
  <c r="F65" i="5"/>
  <c r="E65" i="5"/>
  <c r="G65" i="5" l="1"/>
  <c r="H65" i="5" l="1"/>
  <c r="I65" i="5" s="1"/>
  <c r="K65" i="5" s="1"/>
  <c r="L65" i="5" s="1"/>
  <c r="C66" i="5" s="1"/>
  <c r="F66" i="5" l="1"/>
  <c r="G66" i="5" s="1"/>
  <c r="D66" i="5"/>
  <c r="E66" i="5"/>
  <c r="H66" i="5" l="1"/>
  <c r="I66" i="5" l="1"/>
  <c r="K66" i="5" s="1"/>
  <c r="L66" i="5" s="1"/>
  <c r="C67" i="5" s="1"/>
  <c r="D67" i="5" l="1"/>
  <c r="F67" i="5"/>
  <c r="E67" i="5"/>
  <c r="G67" i="5" l="1"/>
  <c r="H67" i="5" l="1"/>
  <c r="I67" i="5" l="1"/>
  <c r="K67" i="5" s="1"/>
  <c r="L67" i="5" s="1"/>
  <c r="C68" i="5" s="1"/>
  <c r="D68" i="5" l="1"/>
  <c r="F68" i="5"/>
  <c r="E68" i="5"/>
  <c r="G68" i="5" l="1"/>
  <c r="H68" i="5" l="1"/>
  <c r="I68" i="5" l="1"/>
  <c r="K68" i="5" s="1"/>
  <c r="L68" i="5" s="1"/>
  <c r="C69" i="5" s="1"/>
  <c r="D69" i="5" l="1"/>
  <c r="F69" i="5"/>
  <c r="E69" i="5"/>
  <c r="G69" i="5" l="1"/>
  <c r="H69" i="5" l="1"/>
  <c r="I69" i="5" l="1"/>
  <c r="K69" i="5" s="1"/>
  <c r="L69" i="5" s="1"/>
  <c r="C70" i="5" s="1"/>
  <c r="D70" i="5" l="1"/>
  <c r="F70" i="5"/>
  <c r="E70" i="5"/>
  <c r="G70" i="5" l="1"/>
  <c r="H70" i="5" l="1"/>
  <c r="I70" i="5" l="1"/>
  <c r="K70" i="5" s="1"/>
  <c r="L70" i="5" s="1"/>
  <c r="C71" i="5" s="1"/>
  <c r="D71" i="5" l="1"/>
  <c r="F71" i="5"/>
  <c r="E71" i="5"/>
  <c r="G71" i="5" l="1"/>
  <c r="H71" i="5" l="1"/>
  <c r="I71" i="5" s="1"/>
  <c r="K71" i="5" s="1"/>
  <c r="L71" i="5" s="1"/>
  <c r="C72" i="5" s="1"/>
  <c r="D72" i="5" s="1"/>
  <c r="E72" i="5" l="1"/>
  <c r="F72" i="5"/>
  <c r="G72" i="5" l="1"/>
  <c r="H72" i="5" s="1"/>
  <c r="I72" i="5" l="1"/>
  <c r="K72" i="5" s="1"/>
  <c r="L72" i="5" s="1"/>
  <c r="C73" i="5" s="1"/>
  <c r="D73" i="5" l="1"/>
  <c r="F73" i="5"/>
  <c r="E73" i="5"/>
  <c r="G73" i="5" l="1"/>
  <c r="H73" i="5" l="1"/>
  <c r="I73" i="5" l="1"/>
  <c r="K73" i="5" s="1"/>
  <c r="L73" i="5" s="1"/>
  <c r="C74" i="5" s="1"/>
  <c r="D74" i="5" l="1"/>
  <c r="F74" i="5"/>
  <c r="E74" i="5"/>
  <c r="G74" i="5" l="1"/>
  <c r="H74" i="5" l="1"/>
  <c r="I74" i="5" l="1"/>
  <c r="K74" i="5" s="1"/>
  <c r="L74" i="5" s="1"/>
  <c r="C75" i="5" s="1"/>
  <c r="D75" i="5" l="1"/>
  <c r="F75" i="5"/>
  <c r="E75" i="5"/>
  <c r="G75" i="5" l="1"/>
  <c r="H75" i="5" l="1"/>
  <c r="I75" i="5" l="1"/>
  <c r="K75" i="5" s="1"/>
  <c r="L75" i="5" s="1"/>
  <c r="C76" i="5" s="1"/>
  <c r="D76" i="5" l="1"/>
  <c r="F76" i="5"/>
  <c r="E76" i="5"/>
  <c r="G76" i="5" l="1"/>
  <c r="H76" i="5" l="1"/>
  <c r="I76" i="5" s="1"/>
  <c r="K76" i="5" s="1"/>
  <c r="L76" i="5" s="1"/>
  <c r="C77" i="5" s="1"/>
  <c r="D77" i="5" l="1"/>
  <c r="F77" i="5"/>
  <c r="E77" i="5"/>
  <c r="G77" i="5" l="1"/>
  <c r="H77" i="5" l="1"/>
  <c r="I77" i="5" l="1"/>
  <c r="K77" i="5" s="1"/>
  <c r="L77" i="5" s="1"/>
  <c r="C78" i="5" s="1"/>
  <c r="D78" i="5" l="1"/>
  <c r="F78" i="5"/>
  <c r="E78" i="5"/>
  <c r="G78" i="5" l="1"/>
  <c r="H78" i="5" l="1"/>
  <c r="I78" i="5" l="1"/>
  <c r="K78" i="5" s="1"/>
  <c r="L78" i="5" s="1"/>
  <c r="C79" i="5" s="1"/>
  <c r="D79" i="5" l="1"/>
  <c r="F79" i="5"/>
  <c r="E79" i="5"/>
  <c r="G79" i="5" l="1"/>
  <c r="H79" i="5" l="1"/>
  <c r="I79" i="5" s="1"/>
  <c r="K79" i="5" s="1"/>
  <c r="L79" i="5" s="1"/>
  <c r="C80" i="5" s="1"/>
  <c r="D80" i="5" s="1"/>
  <c r="E80" i="5" l="1"/>
  <c r="F80" i="5"/>
  <c r="G80" i="5" l="1"/>
  <c r="H80" i="5" s="1"/>
  <c r="I80" i="5" l="1"/>
  <c r="K80" i="5" s="1"/>
  <c r="L80" i="5" s="1"/>
  <c r="C81" i="5" s="1"/>
  <c r="D81" i="5" l="1"/>
  <c r="F81" i="5"/>
  <c r="E81" i="5"/>
  <c r="G81" i="5" l="1"/>
  <c r="H81" i="5" l="1"/>
  <c r="I81" i="5" l="1"/>
  <c r="K81" i="5" s="1"/>
  <c r="L81" i="5" s="1"/>
  <c r="C82" i="5" s="1"/>
  <c r="D82" i="5" l="1"/>
  <c r="F82" i="5"/>
  <c r="E82" i="5"/>
  <c r="G82" i="5" l="1"/>
  <c r="H82" i="5" l="1"/>
  <c r="I82" i="5" l="1"/>
  <c r="K82" i="5" s="1"/>
  <c r="L82" i="5" s="1"/>
  <c r="C83" i="5" s="1"/>
  <c r="D83" i="5" l="1"/>
  <c r="F83" i="5"/>
  <c r="E83" i="5"/>
  <c r="G83" i="5" l="1"/>
  <c r="H83" i="5" l="1"/>
  <c r="I83" i="5" s="1"/>
  <c r="K83" i="5" s="1"/>
  <c r="L83" i="5" s="1"/>
  <c r="C84" i="5" s="1"/>
  <c r="D84" i="5" s="1"/>
  <c r="E84" i="5" l="1"/>
  <c r="F84" i="5"/>
  <c r="G84" i="5" l="1"/>
  <c r="H84" i="5" s="1"/>
  <c r="I84" i="5" l="1"/>
  <c r="K84" i="5" s="1"/>
  <c r="L84" i="5" s="1"/>
  <c r="C85" i="5" s="1"/>
  <c r="D85" i="5" l="1"/>
  <c r="F85" i="5"/>
  <c r="E85" i="5"/>
  <c r="G85" i="5" l="1"/>
  <c r="H85" i="5" l="1"/>
  <c r="I85" i="5" l="1"/>
  <c r="K85" i="5" s="1"/>
  <c r="L85" i="5" s="1"/>
  <c r="C86" i="5" s="1"/>
  <c r="D86" i="5" l="1"/>
  <c r="F86" i="5"/>
  <c r="E86" i="5"/>
  <c r="G86" i="5" l="1"/>
  <c r="H86" i="5" l="1"/>
  <c r="I86" i="5" l="1"/>
  <c r="K86" i="5" s="1"/>
  <c r="L86" i="5" s="1"/>
  <c r="C87" i="5" s="1"/>
  <c r="D87" i="5" l="1"/>
  <c r="F87" i="5"/>
  <c r="E87" i="5"/>
  <c r="G87" i="5" l="1"/>
  <c r="H87" i="5" l="1"/>
  <c r="I87" i="5" l="1"/>
  <c r="K87" i="5" s="1"/>
  <c r="L87" i="5" s="1"/>
  <c r="C88" i="5" s="1"/>
  <c r="D88" i="5" l="1"/>
  <c r="L22" i="5" s="1"/>
  <c r="F88" i="5"/>
  <c r="E88" i="5"/>
  <c r="G88" i="5" l="1"/>
  <c r="L18" i="5" l="1"/>
  <c r="L23" i="5"/>
  <c r="H88" i="5"/>
  <c r="I88" i="5" s="1"/>
  <c r="K88" i="5" l="1"/>
  <c r="L88" i="5" l="1"/>
  <c r="L24" i="5"/>
  <c r="C89" i="5" l="1"/>
  <c r="L25" i="5"/>
  <c r="D89" i="5" l="1"/>
  <c r="F89" i="5"/>
  <c r="G89" i="5" s="1"/>
  <c r="H89" i="5" s="1"/>
  <c r="I89" i="5" s="1"/>
  <c r="K89" i="5" s="1"/>
  <c r="L89" i="5" s="1"/>
  <c r="C90" i="5" s="1"/>
  <c r="D90" i="5" s="1"/>
  <c r="E89" i="5"/>
  <c r="E90" i="5" l="1"/>
  <c r="F90" i="5"/>
  <c r="G90" i="5" l="1"/>
  <c r="H90" i="5" s="1"/>
  <c r="I90" i="5" l="1"/>
  <c r="K90" i="5" s="1"/>
  <c r="L90" i="5" s="1"/>
  <c r="C91" i="5" s="1"/>
  <c r="D91" i="5" l="1"/>
  <c r="F91" i="5"/>
  <c r="E91" i="5"/>
  <c r="G91" i="5" l="1"/>
  <c r="H91" i="5" l="1"/>
  <c r="I91" i="5" l="1"/>
  <c r="K91" i="5" s="1"/>
  <c r="L91" i="5" s="1"/>
  <c r="C92" i="5" s="1"/>
  <c r="D92" i="5" l="1"/>
  <c r="F92" i="5"/>
  <c r="E92" i="5"/>
  <c r="G92" i="5" l="1"/>
  <c r="H92" i="5" l="1"/>
  <c r="I92" i="5" l="1"/>
  <c r="K92" i="5" s="1"/>
  <c r="L92" i="5" s="1"/>
  <c r="C93" i="5" s="1"/>
  <c r="D93" i="5" l="1"/>
  <c r="F93" i="5"/>
  <c r="E93" i="5"/>
  <c r="G93" i="5" l="1"/>
  <c r="H93" i="5" l="1"/>
  <c r="I93" i="5" l="1"/>
  <c r="K93" i="5" s="1"/>
  <c r="L93" i="5" s="1"/>
  <c r="C94" i="5" s="1"/>
  <c r="D94" i="5" l="1"/>
  <c r="F94" i="5"/>
  <c r="E94" i="5"/>
  <c r="G94" i="5" l="1"/>
  <c r="H94" i="5" l="1"/>
  <c r="I94" i="5" l="1"/>
  <c r="K94" i="5" s="1"/>
  <c r="L94" i="5" s="1"/>
  <c r="C95" i="5" s="1"/>
  <c r="D95" i="5" l="1"/>
  <c r="F95" i="5"/>
  <c r="E95" i="5"/>
  <c r="G95" i="5" l="1"/>
  <c r="H95" i="5" l="1"/>
  <c r="I95" i="5" l="1"/>
  <c r="K95" i="5" s="1"/>
  <c r="L95" i="5" s="1"/>
  <c r="C96" i="5" s="1"/>
  <c r="D96" i="5" l="1"/>
  <c r="F96" i="5"/>
  <c r="E96" i="5"/>
  <c r="G96" i="5" l="1"/>
  <c r="H96" i="5" l="1"/>
  <c r="I96" i="5" l="1"/>
  <c r="K96" i="5" s="1"/>
  <c r="L96" i="5" s="1"/>
  <c r="C97" i="5" s="1"/>
  <c r="D97" i="5" l="1"/>
  <c r="F97" i="5"/>
  <c r="E97" i="5"/>
  <c r="G97" i="5" l="1"/>
  <c r="H97" i="5" l="1"/>
  <c r="I97" i="5" s="1"/>
  <c r="K97" i="5" s="1"/>
  <c r="L97" i="5" s="1"/>
  <c r="C98" i="5" s="1"/>
  <c r="D98" i="5" s="1"/>
  <c r="E98" i="5" l="1"/>
  <c r="F98" i="5"/>
  <c r="G98" i="5" l="1"/>
  <c r="H98" i="5" l="1"/>
  <c r="I98" i="5" s="1"/>
  <c r="K98" i="5" s="1"/>
  <c r="L98" i="5" s="1"/>
  <c r="C99" i="5" s="1"/>
  <c r="D99" i="5" l="1"/>
  <c r="F99" i="5"/>
  <c r="E99" i="5"/>
  <c r="G99" i="5" l="1"/>
  <c r="H99" i="5" l="1"/>
  <c r="I99" i="5" l="1"/>
  <c r="K99" i="5" s="1"/>
  <c r="L99" i="5" s="1"/>
  <c r="C100" i="5" s="1"/>
  <c r="D100" i="5" l="1"/>
  <c r="F100" i="5"/>
  <c r="E100" i="5"/>
  <c r="G100" i="5" l="1"/>
  <c r="H100" i="5" l="1"/>
  <c r="I100" i="5" l="1"/>
  <c r="K100" i="5" s="1"/>
  <c r="L100" i="5" l="1"/>
  <c r="C101" i="5" l="1"/>
  <c r="D101" i="5" l="1"/>
  <c r="F101" i="5"/>
  <c r="E101" i="5"/>
  <c r="G101" i="5" l="1"/>
  <c r="H101" i="5" l="1"/>
  <c r="I101" i="5" l="1"/>
  <c r="K101" i="5" s="1"/>
  <c r="L101" i="5" s="1"/>
  <c r="C102" i="5" s="1"/>
  <c r="D102" i="5" l="1"/>
  <c r="F102" i="5"/>
  <c r="E102" i="5"/>
  <c r="G102" i="5" l="1"/>
  <c r="H102" i="5" l="1"/>
  <c r="I102" i="5" l="1"/>
  <c r="K102" i="5" s="1"/>
  <c r="L102" i="5" s="1"/>
  <c r="C103" i="5" s="1"/>
  <c r="D103" i="5" l="1"/>
  <c r="F103" i="5"/>
  <c r="E103" i="5"/>
  <c r="G103" i="5" l="1"/>
  <c r="H103" i="5" l="1"/>
  <c r="I103" i="5" l="1"/>
  <c r="K103" i="5" s="1"/>
  <c r="L103" i="5" s="1"/>
  <c r="C104" i="5" s="1"/>
  <c r="D104" i="5" l="1"/>
  <c r="F104" i="5"/>
  <c r="E104" i="5"/>
  <c r="G104" i="5" l="1"/>
  <c r="H104" i="5" l="1"/>
  <c r="I104" i="5" l="1"/>
  <c r="K104" i="5" s="1"/>
  <c r="L104" i="5" s="1"/>
  <c r="C105" i="5" s="1"/>
  <c r="D105" i="5" l="1"/>
  <c r="F105" i="5"/>
  <c r="E105" i="5"/>
  <c r="G105" i="5" l="1"/>
  <c r="H105" i="5" l="1"/>
  <c r="I105" i="5" s="1"/>
  <c r="K105" i="5" s="1"/>
  <c r="L105" i="5" s="1"/>
  <c r="C106" i="5" s="1"/>
  <c r="D106" i="5" s="1"/>
  <c r="E106" i="5" l="1"/>
  <c r="F106" i="5"/>
  <c r="G106" i="5" l="1"/>
  <c r="H106" i="5" s="1"/>
  <c r="I106" i="5" l="1"/>
  <c r="K106" i="5" s="1"/>
  <c r="L106" i="5" s="1"/>
  <c r="C107" i="5" s="1"/>
  <c r="D107" i="5" l="1"/>
  <c r="F107" i="5"/>
  <c r="E107" i="5"/>
  <c r="G107" i="5" l="1"/>
  <c r="H107" i="5" l="1"/>
  <c r="I107" i="5" l="1"/>
  <c r="K107" i="5" s="1"/>
  <c r="L107" i="5" s="1"/>
  <c r="C108" i="5" s="1"/>
  <c r="D108" i="5" l="1"/>
  <c r="F108" i="5"/>
  <c r="E108" i="5"/>
  <c r="G108" i="5" l="1"/>
  <c r="H108" i="5" l="1"/>
  <c r="I108" i="5" l="1"/>
  <c r="K108" i="5" s="1"/>
  <c r="L108" i="5" s="1"/>
  <c r="C109" i="5" s="1"/>
  <c r="D109" i="5" l="1"/>
  <c r="F109" i="5"/>
  <c r="E109" i="5"/>
  <c r="G109" i="5" l="1"/>
  <c r="H109" i="5" l="1"/>
  <c r="I109" i="5" l="1"/>
  <c r="K109" i="5" s="1"/>
  <c r="L109" i="5" s="1"/>
  <c r="C110" i="5" s="1"/>
  <c r="D110" i="5" l="1"/>
  <c r="F110" i="5"/>
  <c r="E110" i="5"/>
  <c r="G110" i="5" l="1"/>
  <c r="H110" i="5" l="1"/>
  <c r="I110" i="5" l="1"/>
  <c r="K110" i="5" s="1"/>
  <c r="L110" i="5" s="1"/>
  <c r="C111" i="5" s="1"/>
  <c r="D111" i="5" l="1"/>
  <c r="F111" i="5"/>
  <c r="E111" i="5"/>
  <c r="G111" i="5" l="1"/>
  <c r="H111" i="5" l="1"/>
  <c r="I111" i="5" l="1"/>
  <c r="K111" i="5" s="1"/>
  <c r="L111" i="5" s="1"/>
  <c r="C112" i="5" s="1"/>
  <c r="D112" i="5" l="1"/>
  <c r="F112" i="5"/>
  <c r="E112" i="5"/>
  <c r="G112" i="5" l="1"/>
  <c r="H112" i="5" l="1"/>
  <c r="I112" i="5" l="1"/>
  <c r="K112" i="5" s="1"/>
  <c r="L112" i="5" s="1"/>
  <c r="C113" i="5" s="1"/>
  <c r="D113" i="5" l="1"/>
  <c r="F113" i="5"/>
  <c r="E113" i="5"/>
  <c r="G113" i="5" l="1"/>
  <c r="H113" i="5" l="1"/>
  <c r="I113" i="5" l="1"/>
  <c r="K113" i="5" s="1"/>
  <c r="L113" i="5" s="1"/>
  <c r="C114" i="5" s="1"/>
  <c r="D114" i="5" l="1"/>
  <c r="F114" i="5"/>
  <c r="E114" i="5"/>
  <c r="G114" i="5" l="1"/>
  <c r="H114" i="5" l="1"/>
  <c r="I114" i="5" l="1"/>
  <c r="K114" i="5" s="1"/>
  <c r="L114" i="5" s="1"/>
  <c r="C115" i="5" s="1"/>
  <c r="D115" i="5" l="1"/>
  <c r="F115" i="5"/>
  <c r="E115" i="5"/>
  <c r="G115" i="5" l="1"/>
  <c r="H115" i="5" l="1"/>
  <c r="I115" i="5" l="1"/>
  <c r="K115" i="5" s="1"/>
  <c r="L115" i="5" s="1"/>
  <c r="C116" i="5" s="1"/>
  <c r="D116" i="5" l="1"/>
  <c r="F116" i="5"/>
  <c r="E116" i="5"/>
  <c r="G116" i="5" l="1"/>
  <c r="H116" i="5" l="1"/>
  <c r="I116" i="5" l="1"/>
  <c r="K116" i="5" s="1"/>
  <c r="L116" i="5" s="1"/>
  <c r="C117" i="5" s="1"/>
  <c r="D117" i="5" l="1"/>
  <c r="F117" i="5"/>
  <c r="E117" i="5"/>
  <c r="G117" i="5" l="1"/>
  <c r="H117" i="5" l="1"/>
  <c r="I117" i="5" s="1"/>
  <c r="K117" i="5" s="1"/>
  <c r="L117" i="5" s="1"/>
  <c r="C118" i="5" s="1"/>
  <c r="D118" i="5" l="1"/>
  <c r="F118" i="5"/>
  <c r="E118" i="5"/>
  <c r="G118" i="5" l="1"/>
  <c r="H118" i="5" l="1"/>
  <c r="I118" i="5" l="1"/>
  <c r="K118" i="5" s="1"/>
  <c r="L118" i="5" s="1"/>
  <c r="C119" i="5" s="1"/>
  <c r="D119" i="5" l="1"/>
  <c r="F119" i="5"/>
  <c r="E119" i="5"/>
  <c r="G119" i="5" l="1"/>
  <c r="H119" i="5" l="1"/>
  <c r="I119" i="5" l="1"/>
  <c r="K119" i="5" s="1"/>
  <c r="L119" i="5" s="1"/>
  <c r="C120" i="5" s="1"/>
  <c r="D120" i="5" l="1"/>
  <c r="F120" i="5"/>
  <c r="E120" i="5"/>
  <c r="G120" i="5" l="1"/>
  <c r="H120" i="5" l="1"/>
  <c r="I120" i="5" l="1"/>
  <c r="K120" i="5" s="1"/>
  <c r="L120" i="5" s="1"/>
  <c r="C121" i="5" s="1"/>
  <c r="D121" i="5" l="1"/>
  <c r="F121" i="5"/>
  <c r="E121" i="5"/>
  <c r="G121" i="5" l="1"/>
  <c r="H121" i="5" l="1"/>
  <c r="I121" i="5" l="1"/>
  <c r="K121" i="5" s="1"/>
  <c r="L121" i="5" s="1"/>
  <c r="C122" i="5" s="1"/>
  <c r="D122" i="5" l="1"/>
  <c r="F122" i="5"/>
  <c r="E122" i="5"/>
  <c r="G122" i="5" l="1"/>
  <c r="H122" i="5" l="1"/>
  <c r="I122" i="5" s="1"/>
  <c r="K122" i="5" s="1"/>
  <c r="L122" i="5" s="1"/>
  <c r="C123" i="5" s="1"/>
  <c r="D123" i="5" l="1"/>
  <c r="F123" i="5"/>
  <c r="E123" i="5"/>
  <c r="G123" i="5" l="1"/>
  <c r="H123" i="5" l="1"/>
  <c r="I123" i="5" l="1"/>
  <c r="K123" i="5" s="1"/>
  <c r="L123" i="5" s="1"/>
  <c r="C124" i="5" s="1"/>
  <c r="D124" i="5" l="1"/>
  <c r="F124" i="5"/>
  <c r="E124" i="5"/>
  <c r="G124" i="5" l="1"/>
  <c r="H124" i="5" l="1"/>
  <c r="I124" i="5" l="1"/>
  <c r="K124" i="5" s="1"/>
  <c r="L124" i="5" s="1"/>
  <c r="C125" i="5" s="1"/>
  <c r="D125" i="5" l="1"/>
  <c r="F125" i="5"/>
  <c r="G125" i="5" s="1"/>
  <c r="H125" i="5" s="1"/>
  <c r="E125" i="5"/>
  <c r="I125" i="5" l="1"/>
  <c r="K125" i="5" s="1"/>
  <c r="L125" i="5" s="1"/>
  <c r="C126" i="5" s="1"/>
  <c r="D126" i="5" l="1"/>
  <c r="F126" i="5"/>
  <c r="E126" i="5"/>
  <c r="G126" i="5" l="1"/>
  <c r="H126" i="5" l="1"/>
  <c r="I126" i="5" l="1"/>
  <c r="K126" i="5" s="1"/>
  <c r="L126" i="5" s="1"/>
  <c r="C127" i="5" s="1"/>
  <c r="D127" i="5" l="1"/>
  <c r="F127" i="5"/>
  <c r="E127" i="5"/>
  <c r="G127" i="5" l="1"/>
  <c r="H127" i="5" l="1"/>
  <c r="I127" i="5" l="1"/>
  <c r="K127" i="5" s="1"/>
  <c r="L127" i="5" s="1"/>
  <c r="C128" i="5" s="1"/>
  <c r="D128" i="5" l="1"/>
  <c r="F128" i="5"/>
  <c r="E128" i="5"/>
  <c r="G128" i="5" l="1"/>
  <c r="H128" i="5" l="1"/>
  <c r="I128" i="5" s="1"/>
  <c r="K128" i="5" s="1"/>
  <c r="L128" i="5" s="1"/>
  <c r="C129" i="5" s="1"/>
  <c r="D129" i="5" s="1"/>
  <c r="E129" i="5" l="1"/>
  <c r="F129" i="5"/>
  <c r="G129" i="5" l="1"/>
  <c r="H129" i="5" l="1"/>
  <c r="I129" i="5" s="1"/>
  <c r="K129" i="5" s="1"/>
  <c r="L129" i="5" s="1"/>
  <c r="C130" i="5" s="1"/>
  <c r="D130" i="5" l="1"/>
  <c r="F130" i="5"/>
  <c r="E130" i="5"/>
  <c r="G130" i="5" l="1"/>
  <c r="H130" i="5" l="1"/>
  <c r="I130" i="5" l="1"/>
  <c r="K130" i="5" s="1"/>
  <c r="L130" i="5" s="1"/>
  <c r="C131" i="5" s="1"/>
  <c r="D131" i="5" l="1"/>
  <c r="F131" i="5"/>
  <c r="E131" i="5"/>
  <c r="G131" i="5" l="1"/>
  <c r="H131" i="5" l="1"/>
  <c r="I131" i="5" l="1"/>
  <c r="K131" i="5" s="1"/>
  <c r="L131" i="5" s="1"/>
  <c r="C132" i="5" s="1"/>
  <c r="D132" i="5" l="1"/>
  <c r="F132" i="5"/>
  <c r="E132" i="5"/>
  <c r="G132" i="5" l="1"/>
  <c r="H132" i="5" l="1"/>
  <c r="I132" i="5" l="1"/>
  <c r="K132" i="5" s="1"/>
  <c r="L132" i="5" s="1"/>
  <c r="C133" i="5" s="1"/>
  <c r="D133" i="5" l="1"/>
  <c r="F133" i="5"/>
  <c r="E133" i="5"/>
  <c r="G133" i="5" l="1"/>
  <c r="H133" i="5" l="1"/>
  <c r="I133" i="5" s="1"/>
  <c r="K133" i="5" s="1"/>
  <c r="L133" i="5" s="1"/>
  <c r="C134" i="5" s="1"/>
  <c r="D134" i="5" s="1"/>
  <c r="E134" i="5" l="1"/>
  <c r="F134" i="5"/>
  <c r="G134" i="5" l="1"/>
  <c r="H134" i="5" s="1"/>
  <c r="I134" i="5" l="1"/>
  <c r="K134" i="5" s="1"/>
  <c r="L134" i="5" s="1"/>
  <c r="C135" i="5" s="1"/>
  <c r="D135" i="5" l="1"/>
  <c r="F135" i="5"/>
  <c r="E135" i="5"/>
  <c r="G135" i="5" l="1"/>
  <c r="H135" i="5" l="1"/>
  <c r="I135" i="5" l="1"/>
  <c r="K135" i="5" s="1"/>
  <c r="L135" i="5" s="1"/>
  <c r="C136" i="5" s="1"/>
  <c r="D136" i="5" l="1"/>
  <c r="F136" i="5"/>
  <c r="E136" i="5"/>
  <c r="G136" i="5" l="1"/>
  <c r="H136" i="5" l="1"/>
  <c r="I136" i="5" l="1"/>
  <c r="K136" i="5" s="1"/>
  <c r="L136" i="5" s="1"/>
  <c r="C137" i="5" s="1"/>
  <c r="D137" i="5" l="1"/>
  <c r="F137" i="5"/>
  <c r="E137" i="5"/>
  <c r="G137" i="5" l="1"/>
  <c r="H137" i="5" l="1"/>
  <c r="I137" i="5" s="1"/>
  <c r="K137" i="5" s="1"/>
  <c r="L137" i="5" s="1"/>
  <c r="C138" i="5" s="1"/>
  <c r="D138" i="5" s="1"/>
  <c r="E138" i="5" l="1"/>
  <c r="F138" i="5"/>
  <c r="G138" i="5" l="1"/>
  <c r="H138" i="5" s="1"/>
  <c r="I138" i="5" l="1"/>
  <c r="K138" i="5" s="1"/>
  <c r="L138" i="5" s="1"/>
  <c r="C139" i="5" s="1"/>
  <c r="D139" i="5" l="1"/>
  <c r="F139" i="5"/>
  <c r="E139" i="5"/>
  <c r="G139" i="5" l="1"/>
  <c r="H139" i="5" l="1"/>
  <c r="I139" i="5" l="1"/>
  <c r="K139" i="5" s="1"/>
  <c r="L139" i="5" s="1"/>
  <c r="C140" i="5" s="1"/>
  <c r="D140" i="5" l="1"/>
  <c r="F140" i="5"/>
  <c r="E140" i="5"/>
  <c r="G140" i="5" l="1"/>
  <c r="H140" i="5" l="1"/>
  <c r="I140" i="5" l="1"/>
  <c r="K140" i="5" s="1"/>
  <c r="L140" i="5" s="1"/>
  <c r="C141" i="5" s="1"/>
  <c r="D141" i="5" l="1"/>
  <c r="F141" i="5"/>
  <c r="E141" i="5"/>
  <c r="G141" i="5" l="1"/>
  <c r="H141" i="5" l="1"/>
  <c r="I141" i="5" s="1"/>
  <c r="K141" i="5" s="1"/>
  <c r="L141" i="5" s="1"/>
  <c r="C142" i="5" s="1"/>
  <c r="D142" i="5" s="1"/>
  <c r="E142" i="5" l="1"/>
  <c r="F142" i="5"/>
  <c r="G142" i="5" l="1"/>
  <c r="H142" i="5" s="1"/>
  <c r="I142" i="5" s="1"/>
  <c r="K142" i="5" s="1"/>
  <c r="L142" i="5" s="1"/>
  <c r="C143" i="5" s="1"/>
  <c r="D143" i="5" l="1"/>
  <c r="F143" i="5"/>
  <c r="E143" i="5"/>
  <c r="G143" i="5" l="1"/>
  <c r="H143" i="5" l="1"/>
  <c r="I143" i="5" l="1"/>
  <c r="K143" i="5" s="1"/>
  <c r="L143" i="5" s="1"/>
  <c r="C144" i="5" s="1"/>
  <c r="D144" i="5" l="1"/>
  <c r="F144" i="5"/>
  <c r="E144" i="5"/>
  <c r="G144" i="5" l="1"/>
  <c r="H144" i="5" l="1"/>
  <c r="I144" i="5" l="1"/>
  <c r="K144" i="5" s="1"/>
  <c r="L144" i="5" s="1"/>
  <c r="C145" i="5" s="1"/>
  <c r="D145" i="5" l="1"/>
  <c r="F145" i="5"/>
  <c r="E145" i="5"/>
  <c r="G145" i="5" l="1"/>
  <c r="H145" i="5" l="1"/>
  <c r="I145" i="5" s="1"/>
  <c r="K145" i="5" s="1"/>
  <c r="L145" i="5" s="1"/>
  <c r="C146" i="5" s="1"/>
  <c r="D146" i="5" l="1"/>
  <c r="F146" i="5"/>
  <c r="E146" i="5"/>
  <c r="G146" i="5" l="1"/>
  <c r="H146" i="5" l="1"/>
  <c r="I146" i="5" s="1"/>
  <c r="K146" i="5" s="1"/>
  <c r="L146" i="5" s="1"/>
  <c r="C147" i="5" s="1"/>
  <c r="D147" i="5" l="1"/>
  <c r="F147" i="5"/>
  <c r="E147" i="5"/>
  <c r="G147" i="5" l="1"/>
  <c r="H147" i="5" l="1"/>
  <c r="I147" i="5" l="1"/>
  <c r="K147" i="5" s="1"/>
  <c r="L147" i="5" s="1"/>
  <c r="C148" i="5" s="1"/>
  <c r="D148" i="5" l="1"/>
  <c r="F148" i="5"/>
  <c r="E148" i="5"/>
  <c r="G148" i="5" l="1"/>
  <c r="H148" i="5" l="1"/>
  <c r="I148" i="5" l="1"/>
  <c r="K148" i="5" s="1"/>
  <c r="L148" i="5" s="1"/>
  <c r="C149" i="5" s="1"/>
  <c r="D149" i="5" l="1"/>
  <c r="F149" i="5"/>
  <c r="E149" i="5"/>
  <c r="G149" i="5" l="1"/>
  <c r="H149" i="5" l="1"/>
  <c r="I149" i="5" s="1"/>
  <c r="K149" i="5" s="1"/>
  <c r="L149" i="5" s="1"/>
  <c r="C150" i="5" s="1"/>
  <c r="D150" i="5" l="1"/>
  <c r="F150" i="5"/>
  <c r="E150" i="5"/>
  <c r="G150" i="5" l="1"/>
  <c r="H150" i="5" l="1"/>
  <c r="I150" i="5" l="1"/>
  <c r="K150" i="5" s="1"/>
  <c r="L150" i="5" s="1"/>
  <c r="C151" i="5" s="1"/>
  <c r="D151" i="5" l="1"/>
  <c r="F151" i="5"/>
  <c r="E151" i="5"/>
  <c r="G151" i="5" l="1"/>
  <c r="H151" i="5" l="1"/>
  <c r="I151" i="5" s="1"/>
  <c r="K151" i="5" s="1"/>
  <c r="L151" i="5" s="1"/>
  <c r="C152" i="5" s="1"/>
  <c r="D152" i="5" l="1"/>
  <c r="F152" i="5"/>
  <c r="E152" i="5"/>
  <c r="G152" i="5" l="1"/>
  <c r="H152" i="5" l="1"/>
  <c r="I152" i="5" s="1"/>
  <c r="K152" i="5" s="1"/>
  <c r="L152" i="5" s="1"/>
  <c r="C153" i="5" s="1"/>
  <c r="D153" i="5" s="1"/>
  <c r="E153" i="5" l="1"/>
  <c r="F153" i="5"/>
  <c r="G153" i="5" l="1"/>
  <c r="H153" i="5" s="1"/>
  <c r="I153" i="5" s="1"/>
  <c r="K153" i="5" s="1"/>
  <c r="L153" i="5" s="1"/>
  <c r="C154" i="5" s="1"/>
  <c r="D154" i="5" l="1"/>
  <c r="F154" i="5"/>
  <c r="E154" i="5"/>
  <c r="G154" i="5" l="1"/>
  <c r="H154" i="5" l="1"/>
  <c r="I154" i="5" s="1"/>
  <c r="K154" i="5" s="1"/>
  <c r="L154" i="5" s="1"/>
  <c r="C155" i="5" s="1"/>
  <c r="D155" i="5" l="1"/>
  <c r="F155" i="5"/>
  <c r="E155" i="5"/>
  <c r="G155" i="5" l="1"/>
  <c r="H155" i="5" l="1"/>
  <c r="I155" i="5" s="1"/>
  <c r="K155" i="5" s="1"/>
  <c r="L155" i="5" s="1"/>
  <c r="C156" i="5" s="1"/>
  <c r="D156" i="5" l="1"/>
  <c r="F156" i="5"/>
  <c r="E156" i="5"/>
  <c r="G156" i="5" l="1"/>
  <c r="H156" i="5" l="1"/>
  <c r="I156" i="5" s="1"/>
  <c r="K156" i="5" s="1"/>
  <c r="L156" i="5" s="1"/>
  <c r="C157" i="5" s="1"/>
  <c r="D157" i="5" s="1"/>
  <c r="E157" i="5" l="1"/>
  <c r="F157" i="5"/>
  <c r="G157" i="5" l="1"/>
  <c r="H157" i="5" s="1"/>
  <c r="I157" i="5" s="1"/>
  <c r="K157" i="5" s="1"/>
  <c r="L157" i="5" s="1"/>
  <c r="C158" i="5" s="1"/>
  <c r="D158" i="5" l="1"/>
  <c r="F158" i="5"/>
  <c r="E158" i="5"/>
  <c r="G158" i="5" l="1"/>
  <c r="H158" i="5" l="1"/>
  <c r="I158" i="5" l="1"/>
  <c r="K158" i="5" s="1"/>
  <c r="L158" i="5" s="1"/>
  <c r="C159" i="5" s="1"/>
  <c r="D159" i="5" l="1"/>
  <c r="F159" i="5"/>
  <c r="E159" i="5"/>
  <c r="G159" i="5" l="1"/>
  <c r="H159" i="5" l="1"/>
  <c r="I159" i="5" s="1"/>
  <c r="K159" i="5" s="1"/>
  <c r="L159" i="5" s="1"/>
  <c r="C160" i="5" s="1"/>
  <c r="D160" i="5" s="1"/>
  <c r="E160" i="5" l="1"/>
  <c r="F160" i="5"/>
  <c r="G160" i="5" l="1"/>
  <c r="H160" i="5" s="1"/>
  <c r="I160" i="5" s="1"/>
  <c r="K160" i="5" s="1"/>
  <c r="L160" i="5" s="1"/>
  <c r="C161" i="5" s="1"/>
  <c r="D161" i="5" s="1"/>
  <c r="F161" i="5" l="1"/>
  <c r="E161" i="5"/>
  <c r="G161" i="5" l="1"/>
  <c r="H161" i="5" s="1"/>
  <c r="I161" i="5" l="1"/>
  <c r="K161" i="5" s="1"/>
  <c r="L161" i="5" s="1"/>
  <c r="C162" i="5" s="1"/>
  <c r="D162" i="5" l="1"/>
  <c r="F162" i="5"/>
  <c r="E162" i="5"/>
  <c r="G162" i="5" l="1"/>
  <c r="H162" i="5" l="1"/>
  <c r="I162" i="5" s="1"/>
  <c r="K162" i="5" s="1"/>
  <c r="L162" i="5" s="1"/>
  <c r="C163" i="5" s="1"/>
  <c r="F163" i="5" l="1"/>
  <c r="D163" i="5"/>
  <c r="E163" i="5"/>
  <c r="G163" i="5" l="1"/>
  <c r="H163" i="5" s="1"/>
  <c r="I163" i="5" l="1"/>
  <c r="K163" i="5" s="1"/>
  <c r="L163" i="5" s="1"/>
  <c r="C164" i="5" s="1"/>
  <c r="D164" i="5" l="1"/>
  <c r="F164" i="5"/>
  <c r="E164" i="5"/>
  <c r="G164" i="5" l="1"/>
  <c r="H164" i="5" l="1"/>
  <c r="I164" i="5" l="1"/>
  <c r="K164" i="5" s="1"/>
  <c r="L164" i="5" s="1"/>
  <c r="C165" i="5" s="1"/>
  <c r="D165" i="5" l="1"/>
  <c r="F165" i="5"/>
  <c r="E165" i="5"/>
  <c r="G165" i="5" l="1"/>
  <c r="H165" i="5" l="1"/>
  <c r="I165" i="5" s="1"/>
  <c r="K165" i="5" s="1"/>
  <c r="L165" i="5" s="1"/>
  <c r="C166" i="5" s="1"/>
  <c r="D166" i="5" s="1"/>
  <c r="E166" i="5" l="1"/>
  <c r="F166" i="5"/>
  <c r="G166" i="5" l="1"/>
  <c r="H166" i="5" s="1"/>
  <c r="I166" i="5" l="1"/>
  <c r="K166" i="5" s="1"/>
  <c r="L166" i="5" s="1"/>
  <c r="C167" i="5" s="1"/>
  <c r="D167" i="5" l="1"/>
  <c r="F167" i="5"/>
  <c r="E167" i="5"/>
  <c r="G167" i="5" l="1"/>
  <c r="H167" i="5" l="1"/>
  <c r="I167" i="5" l="1"/>
  <c r="K167" i="5" s="1"/>
  <c r="L167" i="5" s="1"/>
  <c r="C168" i="5" s="1"/>
  <c r="D168" i="5" l="1"/>
  <c r="F168" i="5"/>
  <c r="E168" i="5"/>
  <c r="G168" i="5" l="1"/>
  <c r="H168" i="5" l="1"/>
  <c r="I168" i="5" l="1"/>
  <c r="K168" i="5" s="1"/>
  <c r="L168" i="5" s="1"/>
  <c r="C169" i="5" s="1"/>
  <c r="D169" i="5" l="1"/>
  <c r="F169" i="5"/>
  <c r="E169" i="5"/>
  <c r="G169" i="5" l="1"/>
  <c r="H169" i="5" l="1"/>
  <c r="I169" i="5" s="1"/>
  <c r="K169" i="5" s="1"/>
  <c r="L169" i="5" s="1"/>
  <c r="C170" i="5" s="1"/>
  <c r="D170" i="5" s="1"/>
  <c r="E170" i="5" l="1"/>
  <c r="F170" i="5"/>
  <c r="G170" i="5" l="1"/>
  <c r="H170" i="5" s="1"/>
  <c r="I170" i="5" l="1"/>
  <c r="K170" i="5" s="1"/>
  <c r="L170" i="5" s="1"/>
  <c r="C171" i="5" s="1"/>
  <c r="D171" i="5" l="1"/>
  <c r="F171" i="5"/>
  <c r="E171" i="5"/>
  <c r="G171" i="5" l="1"/>
  <c r="H171" i="5" l="1"/>
  <c r="I171" i="5" s="1"/>
  <c r="K171" i="5" s="1"/>
  <c r="L171" i="5" s="1"/>
  <c r="C172" i="5" s="1"/>
  <c r="D172" i="5" l="1"/>
  <c r="F172" i="5"/>
  <c r="E172" i="5"/>
  <c r="G172" i="5" l="1"/>
  <c r="H172" i="5" l="1"/>
  <c r="I172" i="5" l="1"/>
  <c r="K172" i="5" s="1"/>
  <c r="L172" i="5" s="1"/>
  <c r="C173" i="5" s="1"/>
  <c r="D173" i="5" l="1"/>
  <c r="F173" i="5"/>
  <c r="E173" i="5"/>
  <c r="G173" i="5" l="1"/>
  <c r="H173" i="5" l="1"/>
  <c r="I173" i="5" s="1"/>
  <c r="K173" i="5" s="1"/>
  <c r="L173" i="5" s="1"/>
  <c r="C174" i="5" s="1"/>
  <c r="D174" i="5" l="1"/>
  <c r="F174" i="5"/>
  <c r="E174" i="5"/>
  <c r="G174" i="5" l="1"/>
  <c r="H174" i="5" l="1"/>
  <c r="I174" i="5" l="1"/>
  <c r="K174" i="5" s="1"/>
  <c r="L174" i="5" s="1"/>
  <c r="C175" i="5" s="1"/>
  <c r="D175" i="5" l="1"/>
  <c r="F175" i="5"/>
  <c r="E175" i="5"/>
  <c r="G175" i="5" l="1"/>
  <c r="H175" i="5" l="1"/>
  <c r="I175" i="5" s="1"/>
  <c r="K175" i="5" s="1"/>
  <c r="L175" i="5" s="1"/>
  <c r="C176" i="5" s="1"/>
  <c r="F176" i="5" l="1"/>
  <c r="D176" i="5"/>
  <c r="E176" i="5"/>
  <c r="G176" i="5" l="1"/>
  <c r="H176" i="5" s="1"/>
  <c r="I176" i="5" l="1"/>
  <c r="K176" i="5" s="1"/>
  <c r="L176" i="5" s="1"/>
  <c r="C177" i="5" s="1"/>
  <c r="D177" i="5" l="1"/>
  <c r="F177" i="5"/>
  <c r="E177" i="5"/>
  <c r="G177" i="5" l="1"/>
  <c r="H177" i="5" l="1"/>
  <c r="I177" i="5" s="1"/>
  <c r="K177" i="5" s="1"/>
  <c r="L177" i="5" s="1"/>
  <c r="C178" i="5" s="1"/>
  <c r="D178" i="5" s="1"/>
  <c r="E178" i="5" l="1"/>
  <c r="F178" i="5"/>
  <c r="G178" i="5" l="1"/>
  <c r="H178" i="5" s="1"/>
  <c r="I178" i="5" l="1"/>
  <c r="K178" i="5" s="1"/>
  <c r="L178" i="5" s="1"/>
  <c r="C179" i="5" s="1"/>
  <c r="D179" i="5" l="1"/>
  <c r="F179" i="5"/>
  <c r="E179" i="5"/>
  <c r="G179" i="5" l="1"/>
  <c r="H179" i="5" l="1"/>
  <c r="I179" i="5" l="1"/>
  <c r="K179" i="5" s="1"/>
  <c r="L179" i="5" s="1"/>
  <c r="C180" i="5" s="1"/>
  <c r="D180" i="5" l="1"/>
  <c r="F180" i="5"/>
  <c r="E180" i="5"/>
  <c r="G180" i="5" l="1"/>
  <c r="H180" i="5" l="1"/>
  <c r="I180" i="5" l="1"/>
  <c r="K180" i="5" s="1"/>
  <c r="L180" i="5" s="1"/>
  <c r="C181" i="5" s="1"/>
  <c r="D181" i="5" l="1"/>
  <c r="F181" i="5"/>
  <c r="E181" i="5"/>
  <c r="G181" i="5" l="1"/>
  <c r="H181" i="5" l="1"/>
  <c r="I181" i="5" s="1"/>
  <c r="K181" i="5" s="1"/>
  <c r="L181" i="5" s="1"/>
  <c r="C182" i="5" s="1"/>
  <c r="D182" i="5" s="1"/>
  <c r="E182" i="5" l="1"/>
  <c r="F182" i="5"/>
  <c r="G182" i="5" l="1"/>
  <c r="H182" i="5" s="1"/>
  <c r="I182" i="5" s="1"/>
  <c r="K182" i="5" s="1"/>
  <c r="L182" i="5" s="1"/>
  <c r="C183" i="5" s="1"/>
  <c r="D183" i="5" l="1"/>
  <c r="F183" i="5"/>
  <c r="E183" i="5"/>
  <c r="G183" i="5" l="1"/>
  <c r="H183" i="5" l="1"/>
  <c r="I183" i="5" s="1"/>
  <c r="K183" i="5" s="1"/>
  <c r="L183" i="5" s="1"/>
  <c r="C184" i="5" s="1"/>
  <c r="D184" i="5" s="1"/>
  <c r="E184" i="5" l="1"/>
  <c r="F184" i="5"/>
  <c r="G184" i="5" l="1"/>
  <c r="H184" i="5" s="1"/>
  <c r="I184" i="5" l="1"/>
  <c r="K184" i="5" s="1"/>
  <c r="L184" i="5" s="1"/>
  <c r="C185" i="5" s="1"/>
  <c r="D185" i="5" l="1"/>
  <c r="F185" i="5"/>
  <c r="E185" i="5"/>
  <c r="G185" i="5" l="1"/>
  <c r="H185" i="5" l="1"/>
  <c r="I185" i="5" s="1"/>
  <c r="K185" i="5" s="1"/>
  <c r="L185" i="5" s="1"/>
  <c r="C186" i="5" s="1"/>
  <c r="D186" i="5" l="1"/>
  <c r="F186" i="5"/>
  <c r="E186" i="5"/>
  <c r="G186" i="5" l="1"/>
  <c r="H186" i="5" l="1"/>
  <c r="I186" i="5" s="1"/>
  <c r="K186" i="5" s="1"/>
  <c r="L186" i="5" s="1"/>
  <c r="C187" i="5" s="1"/>
  <c r="D187" i="5" l="1"/>
  <c r="F187" i="5"/>
  <c r="E187" i="5"/>
  <c r="G187" i="5" l="1"/>
  <c r="H187" i="5" l="1"/>
  <c r="I187" i="5" s="1"/>
  <c r="K187" i="5" s="1"/>
  <c r="L187" i="5" s="1"/>
  <c r="C188" i="5" s="1"/>
  <c r="D188" i="5" s="1"/>
  <c r="E188" i="5" l="1"/>
  <c r="F188" i="5"/>
  <c r="G188" i="5" l="1"/>
  <c r="H188" i="5" s="1"/>
  <c r="I188" i="5" l="1"/>
  <c r="K188" i="5" s="1"/>
  <c r="L188" i="5" s="1"/>
  <c r="C189" i="5" s="1"/>
  <c r="D189" i="5" l="1"/>
  <c r="F189" i="5"/>
  <c r="E189" i="5"/>
  <c r="G189" i="5" l="1"/>
  <c r="H189" i="5" s="1"/>
  <c r="I189" i="5" l="1"/>
  <c r="K189" i="5" s="1"/>
  <c r="L189" i="5" s="1"/>
  <c r="C190" i="5" s="1"/>
  <c r="D190" i="5" l="1"/>
  <c r="F190" i="5"/>
  <c r="E190" i="5"/>
  <c r="G190" i="5" l="1"/>
  <c r="H190" i="5" l="1"/>
  <c r="I190" i="5" l="1"/>
  <c r="K190" i="5" s="1"/>
  <c r="L190" i="5" s="1"/>
  <c r="C191" i="5" s="1"/>
  <c r="D191" i="5" l="1"/>
  <c r="F191" i="5"/>
  <c r="E191" i="5"/>
  <c r="G191" i="5" l="1"/>
  <c r="H191" i="5" l="1"/>
  <c r="I191" i="5" l="1"/>
  <c r="K191" i="5" s="1"/>
  <c r="L191" i="5" s="1"/>
  <c r="C192" i="5" s="1"/>
  <c r="D192" i="5" l="1"/>
  <c r="F192" i="5"/>
  <c r="E192" i="5"/>
  <c r="G192" i="5" l="1"/>
  <c r="H192" i="5" l="1"/>
  <c r="I192" i="5" l="1"/>
  <c r="K192" i="5" s="1"/>
  <c r="L192" i="5" s="1"/>
  <c r="C193" i="5" s="1"/>
  <c r="D193" i="5" l="1"/>
  <c r="F193" i="5"/>
  <c r="E193" i="5"/>
  <c r="G193" i="5" l="1"/>
  <c r="H193" i="5" l="1"/>
  <c r="I193" i="5" l="1"/>
  <c r="K193" i="5" s="1"/>
  <c r="L193" i="5" s="1"/>
  <c r="C194" i="5" s="1"/>
  <c r="D194" i="5" l="1"/>
  <c r="F194" i="5"/>
  <c r="E194" i="5"/>
  <c r="G194" i="5" l="1"/>
  <c r="H194" i="5" l="1"/>
  <c r="I194" i="5" l="1"/>
  <c r="K194" i="5" s="1"/>
  <c r="L194" i="5" s="1"/>
  <c r="C195" i="5" s="1"/>
  <c r="D195" i="5" l="1"/>
  <c r="F195" i="5"/>
  <c r="E195" i="5"/>
  <c r="G195" i="5" l="1"/>
  <c r="H195" i="5" l="1"/>
  <c r="I195" i="5" l="1"/>
  <c r="K195" i="5" s="1"/>
  <c r="L195" i="5" s="1"/>
  <c r="C196" i="5" s="1"/>
  <c r="D196" i="5" l="1"/>
  <c r="F196" i="5"/>
  <c r="E196" i="5"/>
  <c r="G196" i="5" l="1"/>
  <c r="H196" i="5" l="1"/>
  <c r="I196" i="5" l="1"/>
  <c r="K196" i="5" s="1"/>
  <c r="L196" i="5" s="1"/>
  <c r="C197" i="5" s="1"/>
  <c r="D197" i="5" l="1"/>
  <c r="F197" i="5"/>
  <c r="E197" i="5"/>
  <c r="G197" i="5" l="1"/>
  <c r="H197" i="5" l="1"/>
  <c r="I197" i="5" l="1"/>
  <c r="K197" i="5" s="1"/>
  <c r="L197" i="5" s="1"/>
  <c r="C198" i="5" s="1"/>
  <c r="D198" i="5" l="1"/>
  <c r="F198" i="5"/>
  <c r="E198" i="5"/>
  <c r="G198" i="5" l="1"/>
  <c r="H198" i="5" l="1"/>
  <c r="I198" i="5" l="1"/>
  <c r="K198" i="5" s="1"/>
  <c r="L198" i="5" s="1"/>
  <c r="C199" i="5" s="1"/>
  <c r="D199" i="5" l="1"/>
  <c r="F199" i="5"/>
  <c r="E199" i="5"/>
  <c r="G199" i="5" l="1"/>
  <c r="H199" i="5" l="1"/>
  <c r="I199" i="5" s="1"/>
  <c r="K199" i="5" s="1"/>
  <c r="L199" i="5" s="1"/>
  <c r="C200" i="5" s="1"/>
  <c r="D200" i="5" s="1"/>
  <c r="E200" i="5" l="1"/>
  <c r="F200" i="5"/>
  <c r="G200" i="5" l="1"/>
  <c r="H200" i="5" l="1"/>
  <c r="I200" i="5" s="1"/>
  <c r="K200" i="5" s="1"/>
  <c r="L200" i="5" s="1"/>
  <c r="C201" i="5" s="1"/>
  <c r="D201" i="5" l="1"/>
  <c r="F201" i="5"/>
  <c r="E201" i="5"/>
  <c r="G201" i="5" l="1"/>
  <c r="H201" i="5" l="1"/>
  <c r="I201" i="5" l="1"/>
  <c r="K201" i="5" s="1"/>
  <c r="L201" i="5" s="1"/>
  <c r="C202" i="5" s="1"/>
  <c r="D202" i="5" l="1"/>
  <c r="F202" i="5"/>
  <c r="E202" i="5"/>
  <c r="G202" i="5" l="1"/>
  <c r="H202" i="5" l="1"/>
  <c r="I202" i="5" s="1"/>
  <c r="K202" i="5" s="1"/>
  <c r="L202" i="5" s="1"/>
  <c r="C203" i="5" s="1"/>
  <c r="D203" i="5" s="1"/>
  <c r="E203" i="5" l="1"/>
  <c r="F203" i="5"/>
  <c r="G203" i="5" l="1"/>
  <c r="H203" i="5" s="1"/>
  <c r="I203" i="5" s="1"/>
  <c r="K203" i="5" s="1"/>
  <c r="L203" i="5" s="1"/>
  <c r="C204" i="5" s="1"/>
  <c r="D204" i="5" s="1"/>
  <c r="F204" i="5" l="1"/>
  <c r="E204" i="5"/>
  <c r="G204" i="5" l="1"/>
  <c r="H204" i="5" s="1"/>
  <c r="I204" i="5" l="1"/>
  <c r="K204" i="5" s="1"/>
  <c r="L204" i="5" s="1"/>
  <c r="C205" i="5" s="1"/>
  <c r="D205" i="5" l="1"/>
  <c r="F205" i="5"/>
  <c r="E205" i="5"/>
  <c r="G205" i="5" l="1"/>
  <c r="H205" i="5" l="1"/>
  <c r="I205" i="5" l="1"/>
  <c r="K205" i="5" s="1"/>
  <c r="L205" i="5" s="1"/>
  <c r="C206" i="5" s="1"/>
  <c r="D206" i="5" l="1"/>
  <c r="F206" i="5"/>
  <c r="E206" i="5"/>
  <c r="G206" i="5" l="1"/>
  <c r="H206" i="5" l="1"/>
  <c r="I206" i="5" s="1"/>
  <c r="K206" i="5" s="1"/>
  <c r="L206" i="5" s="1"/>
  <c r="C207" i="5" s="1"/>
  <c r="D207" i="5" s="1"/>
  <c r="E207" i="5" l="1"/>
  <c r="F207" i="5"/>
  <c r="G207" i="5" l="1"/>
  <c r="H207" i="5" l="1"/>
  <c r="I207" i="5" s="1"/>
  <c r="K207" i="5" s="1"/>
  <c r="L207" i="5" s="1"/>
  <c r="C208" i="5" s="1"/>
  <c r="D208" i="5" l="1"/>
  <c r="F208" i="5"/>
  <c r="E208" i="5"/>
  <c r="G208" i="5" l="1"/>
  <c r="H208" i="5" l="1"/>
  <c r="I208" i="5" l="1"/>
  <c r="K208" i="5" s="1"/>
  <c r="L208" i="5" s="1"/>
  <c r="C209" i="5" s="1"/>
  <c r="D209" i="5" l="1"/>
  <c r="F209" i="5"/>
  <c r="E209" i="5"/>
  <c r="G209" i="5" l="1"/>
  <c r="H209" i="5" l="1"/>
  <c r="I209" i="5" l="1"/>
  <c r="K209" i="5" s="1"/>
  <c r="L209" i="5" s="1"/>
  <c r="C210" i="5" s="1"/>
  <c r="D210" i="5" l="1"/>
  <c r="F210" i="5"/>
  <c r="E210" i="5"/>
  <c r="G210" i="5" l="1"/>
  <c r="H210" i="5" l="1"/>
  <c r="I210" i="5" s="1"/>
  <c r="K210" i="5" s="1"/>
  <c r="L210" i="5" s="1"/>
  <c r="C211" i="5" s="1"/>
  <c r="D211" i="5" s="1"/>
  <c r="E211" i="5" l="1"/>
  <c r="F211" i="5"/>
  <c r="G211" i="5" l="1"/>
  <c r="H211" i="5" s="1"/>
  <c r="I211" i="5" s="1"/>
  <c r="K211" i="5" s="1"/>
  <c r="L211" i="5" s="1"/>
  <c r="C212" i="5" s="1"/>
  <c r="D212" i="5" s="1"/>
  <c r="F212" i="5" l="1"/>
  <c r="E212" i="5"/>
  <c r="G212" i="5" l="1"/>
  <c r="H212" i="5" s="1"/>
  <c r="I212" i="5" l="1"/>
  <c r="K212" i="5" s="1"/>
  <c r="L212" i="5" s="1"/>
  <c r="C213" i="5" s="1"/>
  <c r="D213" i="5" l="1"/>
  <c r="F213" i="5"/>
  <c r="E213" i="5"/>
  <c r="G213" i="5" l="1"/>
  <c r="H213" i="5" l="1"/>
  <c r="I213" i="5" l="1"/>
  <c r="K213" i="5" s="1"/>
  <c r="L213" i="5" s="1"/>
  <c r="C214" i="5" s="1"/>
  <c r="D214" i="5" l="1"/>
  <c r="F214" i="5"/>
  <c r="E214" i="5"/>
  <c r="G214" i="5" l="1"/>
  <c r="H214" i="5" l="1"/>
  <c r="I214" i="5" l="1"/>
  <c r="K214" i="5" s="1"/>
  <c r="L214" i="5" s="1"/>
  <c r="C215" i="5" s="1"/>
  <c r="D215" i="5" l="1"/>
  <c r="F215" i="5"/>
  <c r="E215" i="5"/>
  <c r="G215" i="5" l="1"/>
  <c r="H215" i="5" l="1"/>
  <c r="I215" i="5" s="1"/>
  <c r="K215" i="5" s="1"/>
  <c r="L215" i="5" s="1"/>
  <c r="C216" i="5" s="1"/>
  <c r="D216" i="5" s="1"/>
  <c r="E216" i="5" l="1"/>
  <c r="F216" i="5"/>
  <c r="G216" i="5" l="1"/>
  <c r="H216" i="5" s="1"/>
  <c r="I216" i="5" l="1"/>
  <c r="K216" i="5" s="1"/>
  <c r="L216" i="5" s="1"/>
  <c r="C217" i="5" s="1"/>
  <c r="D217" i="5" l="1"/>
  <c r="F217" i="5"/>
  <c r="E217" i="5"/>
  <c r="G217" i="5" l="1"/>
  <c r="H217" i="5" l="1"/>
  <c r="I217" i="5" l="1"/>
  <c r="K217" i="5" s="1"/>
  <c r="L217" i="5" s="1"/>
  <c r="C218" i="5" s="1"/>
  <c r="D218" i="5" l="1"/>
  <c r="F218" i="5"/>
  <c r="E218" i="5"/>
  <c r="G218" i="5" l="1"/>
  <c r="H218" i="5" l="1"/>
  <c r="I218" i="5" l="1"/>
  <c r="K218" i="5" s="1"/>
  <c r="L218" i="5" s="1"/>
  <c r="C219" i="5" s="1"/>
  <c r="D219" i="5" l="1"/>
  <c r="F219" i="5"/>
  <c r="E219" i="5"/>
  <c r="G219" i="5" l="1"/>
  <c r="H219" i="5" l="1"/>
  <c r="I219" i="5" s="1"/>
  <c r="K219" i="5" s="1"/>
  <c r="L219" i="5" s="1"/>
  <c r="C220" i="5" s="1"/>
  <c r="D220" i="5" s="1"/>
  <c r="E220" i="5" l="1"/>
  <c r="F220" i="5"/>
  <c r="G220" i="5" l="1"/>
  <c r="H220" i="5" s="1"/>
  <c r="I220" i="5" l="1"/>
  <c r="K220" i="5" s="1"/>
  <c r="L220" i="5" s="1"/>
  <c r="C221" i="5" s="1"/>
  <c r="D221" i="5" l="1"/>
  <c r="F221" i="5"/>
  <c r="E221" i="5"/>
  <c r="G221" i="5" l="1"/>
  <c r="H221" i="5" l="1"/>
  <c r="I221" i="5" l="1"/>
  <c r="K221" i="5" s="1"/>
  <c r="L221" i="5" s="1"/>
  <c r="C222" i="5" s="1"/>
  <c r="D222" i="5" l="1"/>
  <c r="F222" i="5"/>
  <c r="E222" i="5"/>
  <c r="G222" i="5" l="1"/>
  <c r="H222" i="5" l="1"/>
  <c r="I222" i="5" l="1"/>
  <c r="K222" i="5" s="1"/>
  <c r="L222" i="5" s="1"/>
  <c r="C223" i="5" s="1"/>
  <c r="D223" i="5" l="1"/>
  <c r="F223" i="5"/>
  <c r="E223" i="5"/>
  <c r="G223" i="5" l="1"/>
  <c r="H223" i="5" l="1"/>
  <c r="I223" i="5" l="1"/>
  <c r="K223" i="5" s="1"/>
  <c r="L223" i="5" s="1"/>
  <c r="C224" i="5" s="1"/>
  <c r="D224" i="5" l="1"/>
  <c r="F224" i="5"/>
  <c r="E224" i="5"/>
  <c r="G224" i="5" l="1"/>
  <c r="H224" i="5" l="1"/>
  <c r="I224" i="5" l="1"/>
  <c r="K224" i="5" s="1"/>
  <c r="L224" i="5" s="1"/>
  <c r="C225" i="5" s="1"/>
  <c r="D225" i="5" l="1"/>
  <c r="F225" i="5"/>
  <c r="E225" i="5"/>
  <c r="G225" i="5" l="1"/>
  <c r="H225" i="5" l="1"/>
  <c r="I225" i="5" l="1"/>
  <c r="K225" i="5" s="1"/>
  <c r="L225" i="5" s="1"/>
  <c r="C226" i="5" s="1"/>
  <c r="D226" i="5" l="1"/>
  <c r="F226" i="5"/>
  <c r="E226" i="5"/>
  <c r="G226" i="5" l="1"/>
  <c r="H226" i="5" l="1"/>
  <c r="I226" i="5" l="1"/>
  <c r="K226" i="5" s="1"/>
  <c r="L226" i="5" s="1"/>
  <c r="C227" i="5" s="1"/>
  <c r="D227" i="5" l="1"/>
  <c r="F227" i="5"/>
  <c r="E227" i="5"/>
  <c r="G227" i="5" l="1"/>
  <c r="H227" i="5" l="1"/>
  <c r="I227" i="5" s="1"/>
  <c r="K227" i="5" s="1"/>
  <c r="L227" i="5" s="1"/>
  <c r="C228" i="5" s="1"/>
  <c r="D228" i="5" l="1"/>
  <c r="F228" i="5"/>
  <c r="E228" i="5"/>
  <c r="G228" i="5" l="1"/>
  <c r="H228" i="5" l="1"/>
  <c r="I228" i="5" l="1"/>
  <c r="K228" i="5" s="1"/>
  <c r="L228" i="5" s="1"/>
  <c r="C229" i="5" s="1"/>
  <c r="D229" i="5" l="1"/>
  <c r="F229" i="5"/>
  <c r="E229" i="5"/>
  <c r="G229" i="5" l="1"/>
  <c r="H229" i="5" l="1"/>
  <c r="I229" i="5" l="1"/>
  <c r="K229" i="5" s="1"/>
  <c r="L229" i="5" s="1"/>
  <c r="C230" i="5" s="1"/>
  <c r="D230" i="5" l="1"/>
  <c r="F230" i="5"/>
  <c r="E230" i="5"/>
  <c r="G230" i="5" l="1"/>
  <c r="H230" i="5" l="1"/>
  <c r="I230" i="5" s="1"/>
  <c r="K230" i="5" s="1"/>
  <c r="L230" i="5" s="1"/>
  <c r="C231" i="5" s="1"/>
  <c r="D231" i="5" s="1"/>
  <c r="E231" i="5" l="1"/>
  <c r="F231" i="5"/>
  <c r="G231" i="5" l="1"/>
  <c r="H231" i="5" l="1"/>
  <c r="I231" i="5" s="1"/>
  <c r="K231" i="5" s="1"/>
  <c r="L231" i="5" s="1"/>
  <c r="C232" i="5" s="1"/>
  <c r="D232" i="5" s="1"/>
  <c r="F232" i="5" l="1"/>
  <c r="E232" i="5"/>
  <c r="G232" i="5" l="1"/>
  <c r="H232" i="5" s="1"/>
  <c r="I232" i="5" l="1"/>
  <c r="K232" i="5" s="1"/>
  <c r="L232" i="5" s="1"/>
  <c r="C233" i="5" s="1"/>
  <c r="D233" i="5" l="1"/>
  <c r="F233" i="5"/>
  <c r="E233" i="5"/>
  <c r="G233" i="5" l="1"/>
  <c r="H233" i="5" l="1"/>
  <c r="I233" i="5" l="1"/>
  <c r="K233" i="5" s="1"/>
  <c r="L233" i="5" s="1"/>
  <c r="C234" i="5" s="1"/>
  <c r="D234" i="5" l="1"/>
  <c r="F234" i="5"/>
  <c r="E234" i="5"/>
  <c r="G234" i="5" l="1"/>
  <c r="H234" i="5" l="1"/>
  <c r="I234" i="5" s="1"/>
  <c r="K234" i="5" s="1"/>
  <c r="L234" i="5" s="1"/>
  <c r="C235" i="5" s="1"/>
  <c r="D235" i="5" s="1"/>
  <c r="E235" i="5" l="1"/>
  <c r="F235" i="5"/>
  <c r="G235" i="5" l="1"/>
  <c r="H235" i="5" s="1"/>
  <c r="I235" i="5" s="1"/>
  <c r="K235" i="5" s="1"/>
  <c r="L235" i="5" s="1"/>
  <c r="C236" i="5" s="1"/>
  <c r="D236" i="5" l="1"/>
  <c r="F236" i="5"/>
  <c r="E236" i="5"/>
  <c r="G236" i="5" l="1"/>
  <c r="H236" i="5" l="1"/>
  <c r="I236" i="5" l="1"/>
  <c r="K236" i="5" s="1"/>
  <c r="L236" i="5" s="1"/>
  <c r="C237" i="5" s="1"/>
  <c r="D237" i="5" l="1"/>
  <c r="F237" i="5"/>
  <c r="E237" i="5"/>
  <c r="G237" i="5" l="1"/>
  <c r="H237" i="5" l="1"/>
  <c r="I237" i="5" l="1"/>
  <c r="K237" i="5" s="1"/>
  <c r="L237" i="5" s="1"/>
  <c r="C238" i="5" s="1"/>
  <c r="D238" i="5" l="1"/>
  <c r="F238" i="5"/>
  <c r="E238" i="5"/>
  <c r="G238" i="5" l="1"/>
  <c r="H238" i="5" l="1"/>
  <c r="I238" i="5" s="1"/>
  <c r="K238" i="5" s="1"/>
  <c r="L238" i="5" s="1"/>
  <c r="C239" i="5" s="1"/>
  <c r="D239" i="5" s="1"/>
  <c r="F239" i="5" l="1"/>
  <c r="E239" i="5"/>
  <c r="G239" i="5" l="1"/>
  <c r="H239" i="5" s="1"/>
  <c r="I239" i="5" s="1"/>
  <c r="K239" i="5" s="1"/>
  <c r="L239" i="5" s="1"/>
  <c r="C240" i="5" s="1"/>
  <c r="D240" i="5" l="1"/>
  <c r="F240" i="5"/>
  <c r="E240" i="5"/>
  <c r="G240" i="5" l="1"/>
  <c r="H240" i="5" l="1"/>
  <c r="I240" i="5" l="1"/>
  <c r="K240" i="5" s="1"/>
  <c r="L240" i="5" s="1"/>
  <c r="C241" i="5" s="1"/>
  <c r="D241" i="5" l="1"/>
  <c r="F241" i="5"/>
  <c r="E241" i="5"/>
  <c r="G241" i="5" l="1"/>
  <c r="H241" i="5" l="1"/>
  <c r="I241" i="5" l="1"/>
  <c r="K241" i="5" s="1"/>
  <c r="L241" i="5" s="1"/>
  <c r="C242" i="5" s="1"/>
  <c r="D242" i="5" l="1"/>
  <c r="F242" i="5"/>
  <c r="E242" i="5"/>
  <c r="G242" i="5" l="1"/>
  <c r="H242" i="5" l="1"/>
  <c r="I242" i="5" s="1"/>
  <c r="K242" i="5" s="1"/>
  <c r="L242" i="5" s="1"/>
  <c r="C243" i="5" s="1"/>
  <c r="D243" i="5" s="1"/>
  <c r="E243" i="5" l="1"/>
  <c r="F243" i="5"/>
  <c r="G243" i="5" l="1"/>
  <c r="H243" i="5" s="1"/>
  <c r="I243" i="5" s="1"/>
  <c r="K243" i="5" s="1"/>
  <c r="L243" i="5" s="1"/>
  <c r="C244" i="5" s="1"/>
  <c r="D244" i="5" l="1"/>
  <c r="F244" i="5"/>
  <c r="E244" i="5"/>
  <c r="G244" i="5" l="1"/>
  <c r="H244" i="5" l="1"/>
  <c r="I244" i="5" l="1"/>
  <c r="K244" i="5" s="1"/>
  <c r="L244" i="5" s="1"/>
  <c r="C245" i="5" s="1"/>
  <c r="D245" i="5" l="1"/>
  <c r="F245" i="5"/>
  <c r="E245" i="5"/>
  <c r="G245" i="5" l="1"/>
  <c r="H245" i="5" l="1"/>
  <c r="I245" i="5" l="1"/>
  <c r="K245" i="5" s="1"/>
  <c r="L245" i="5" s="1"/>
  <c r="C246" i="5" s="1"/>
  <c r="D246" i="5" l="1"/>
  <c r="F246" i="5"/>
  <c r="E246" i="5"/>
  <c r="G246" i="5" l="1"/>
  <c r="H246" i="5" l="1"/>
  <c r="I246" i="5" s="1"/>
  <c r="K246" i="5" s="1"/>
  <c r="L246" i="5" s="1"/>
  <c r="C247" i="5" s="1"/>
  <c r="D247" i="5" s="1"/>
  <c r="E247" i="5" l="1"/>
  <c r="F247" i="5"/>
  <c r="G247" i="5" l="1"/>
  <c r="H247" i="5" s="1"/>
  <c r="I247" i="5" l="1"/>
  <c r="K247" i="5" s="1"/>
  <c r="L247" i="5" s="1"/>
  <c r="C248" i="5" s="1"/>
  <c r="D248" i="5" l="1"/>
  <c r="F248" i="5"/>
  <c r="E248" i="5"/>
  <c r="G248" i="5" l="1"/>
  <c r="H248" i="5" l="1"/>
  <c r="I248" i="5" l="1"/>
  <c r="K248" i="5" s="1"/>
  <c r="L248" i="5" s="1"/>
  <c r="C249" i="5" s="1"/>
  <c r="D249" i="5" l="1"/>
  <c r="F249" i="5"/>
  <c r="E249" i="5"/>
  <c r="G249" i="5" l="1"/>
  <c r="H249" i="5" l="1"/>
  <c r="I249" i="5" l="1"/>
  <c r="K249" i="5" s="1"/>
  <c r="L249" i="5" s="1"/>
  <c r="C250" i="5" s="1"/>
  <c r="D250" i="5" l="1"/>
  <c r="F250" i="5"/>
  <c r="E250" i="5"/>
  <c r="G250" i="5" l="1"/>
  <c r="H250" i="5" l="1"/>
  <c r="I250" i="5" s="1"/>
  <c r="K250" i="5" s="1"/>
  <c r="L250" i="5" s="1"/>
  <c r="C251" i="5" s="1"/>
  <c r="D251" i="5" s="1"/>
  <c r="E251" i="5" l="1"/>
  <c r="F251" i="5"/>
  <c r="G251" i="5" l="1"/>
  <c r="H251" i="5" s="1"/>
  <c r="I251" i="5" s="1"/>
  <c r="K251" i="5" s="1"/>
  <c r="L251" i="5" s="1"/>
  <c r="C252" i="5" s="1"/>
  <c r="D252" i="5" l="1"/>
  <c r="F252" i="5"/>
  <c r="E252" i="5"/>
  <c r="G252" i="5" l="1"/>
  <c r="H252" i="5" l="1"/>
  <c r="I252" i="5" l="1"/>
  <c r="K252" i="5" s="1"/>
  <c r="L252" i="5" s="1"/>
  <c r="C253" i="5" s="1"/>
  <c r="D253" i="5" l="1"/>
  <c r="F253" i="5"/>
  <c r="E253" i="5"/>
  <c r="G253" i="5" l="1"/>
  <c r="H253" i="5" l="1"/>
  <c r="I253" i="5" l="1"/>
  <c r="K253" i="5" s="1"/>
  <c r="L253" i="5" s="1"/>
  <c r="C254" i="5" s="1"/>
  <c r="D254" i="5" l="1"/>
  <c r="F254" i="5"/>
  <c r="E254" i="5"/>
  <c r="G254" i="5" l="1"/>
  <c r="H254" i="5" l="1"/>
  <c r="I254" i="5" s="1"/>
  <c r="K254" i="5" s="1"/>
  <c r="L254" i="5" s="1"/>
  <c r="C255" i="5" s="1"/>
  <c r="D255" i="5" s="1"/>
  <c r="E255" i="5" l="1"/>
  <c r="F255" i="5"/>
  <c r="G255" i="5" l="1"/>
  <c r="H255" i="5" s="1"/>
  <c r="I255" i="5" l="1"/>
  <c r="K255" i="5" s="1"/>
  <c r="L255" i="5" s="1"/>
  <c r="C256" i="5" s="1"/>
  <c r="D256" i="5" l="1"/>
  <c r="F256" i="5"/>
  <c r="E256" i="5"/>
  <c r="G256" i="5" l="1"/>
  <c r="H256" i="5" l="1"/>
  <c r="I256" i="5" l="1"/>
  <c r="K256" i="5" s="1"/>
  <c r="L256" i="5" s="1"/>
  <c r="C257" i="5" s="1"/>
  <c r="D257" i="5" l="1"/>
  <c r="F257" i="5"/>
  <c r="E257" i="5"/>
  <c r="G257" i="5" l="1"/>
  <c r="H257" i="5" l="1"/>
  <c r="I257" i="5" l="1"/>
  <c r="K257" i="5" s="1"/>
  <c r="L257" i="5" s="1"/>
  <c r="C258" i="5" s="1"/>
  <c r="D258" i="5" l="1"/>
  <c r="F258" i="5"/>
  <c r="E258" i="5"/>
  <c r="G258" i="5" l="1"/>
  <c r="H258" i="5" l="1"/>
  <c r="I258" i="5" s="1"/>
  <c r="K258" i="5" s="1"/>
  <c r="L258" i="5" s="1"/>
  <c r="C259" i="5" s="1"/>
  <c r="D259" i="5" s="1"/>
  <c r="E259" i="5" l="1"/>
  <c r="F259" i="5"/>
  <c r="G259" i="5" l="1"/>
  <c r="H259" i="5" s="1"/>
  <c r="I259" i="5" s="1"/>
  <c r="K259" i="5" s="1"/>
  <c r="L259" i="5" s="1"/>
  <c r="C260" i="5" s="1"/>
  <c r="D260" i="5" l="1"/>
  <c r="F260" i="5"/>
  <c r="E260" i="5"/>
  <c r="G260" i="5" l="1"/>
  <c r="H260" i="5" l="1"/>
  <c r="I260" i="5" l="1"/>
  <c r="K260" i="5" s="1"/>
  <c r="L260" i="5" s="1"/>
  <c r="C261" i="5" s="1"/>
  <c r="D261" i="5" l="1"/>
  <c r="F261" i="5"/>
  <c r="E261" i="5"/>
  <c r="G261" i="5" l="1"/>
  <c r="H261" i="5" l="1"/>
  <c r="I261" i="5" l="1"/>
  <c r="K261" i="5" s="1"/>
  <c r="L261" i="5" s="1"/>
  <c r="C262" i="5" s="1"/>
  <c r="D262" i="5" l="1"/>
  <c r="F262" i="5"/>
  <c r="E262" i="5"/>
  <c r="G262" i="5" l="1"/>
  <c r="H262" i="5" l="1"/>
  <c r="I262" i="5" s="1"/>
  <c r="K262" i="5" s="1"/>
  <c r="L262" i="5" s="1"/>
  <c r="C263" i="5" s="1"/>
  <c r="D263" i="5" s="1"/>
  <c r="E263" i="5" l="1"/>
  <c r="F263" i="5"/>
  <c r="G263" i="5" l="1"/>
  <c r="H263" i="5" l="1"/>
  <c r="I263" i="5" s="1"/>
  <c r="K263" i="5" s="1"/>
  <c r="L263" i="5" s="1"/>
  <c r="C264" i="5" s="1"/>
  <c r="D264" i="5" s="1"/>
  <c r="E264" i="5" l="1"/>
  <c r="F264" i="5"/>
  <c r="G264" i="5" l="1"/>
  <c r="H264" i="5" s="1"/>
  <c r="I264" i="5" l="1"/>
  <c r="K264" i="5" s="1"/>
  <c r="L264" i="5" s="1"/>
  <c r="C265" i="5" s="1"/>
  <c r="D265" i="5" l="1"/>
  <c r="F265" i="5"/>
  <c r="E265" i="5"/>
  <c r="G265" i="5" l="1"/>
  <c r="H265" i="5" l="1"/>
  <c r="I265" i="5" l="1"/>
  <c r="K265" i="5" s="1"/>
  <c r="L265" i="5" s="1"/>
  <c r="C266" i="5" s="1"/>
  <c r="D266" i="5" l="1"/>
  <c r="F266" i="5"/>
  <c r="E266" i="5"/>
  <c r="G266" i="5" l="1"/>
  <c r="H266" i="5" l="1"/>
  <c r="I266" i="5" s="1"/>
  <c r="K266" i="5" s="1"/>
  <c r="L266" i="5" s="1"/>
  <c r="C267" i="5" s="1"/>
  <c r="D267" i="5" s="1"/>
  <c r="E267" i="5" l="1"/>
  <c r="F267" i="5"/>
  <c r="G267" i="5" l="1"/>
  <c r="H267" i="5" l="1"/>
  <c r="I267" i="5" s="1"/>
  <c r="K267" i="5" s="1"/>
  <c r="L267" i="5" s="1"/>
  <c r="C268" i="5" s="1"/>
  <c r="D268" i="5" s="1"/>
  <c r="E268" i="5" l="1"/>
  <c r="F268" i="5"/>
  <c r="G268" i="5" l="1"/>
  <c r="H268" i="5" s="1"/>
  <c r="I268" i="5" l="1"/>
  <c r="K268" i="5" s="1"/>
  <c r="L268" i="5" s="1"/>
  <c r="C269" i="5" s="1"/>
  <c r="D269" i="5" l="1"/>
  <c r="F269" i="5"/>
  <c r="E269" i="5"/>
  <c r="G269" i="5" l="1"/>
  <c r="H269" i="5" l="1"/>
  <c r="I269" i="5" l="1"/>
  <c r="K269" i="5" s="1"/>
  <c r="L269" i="5" s="1"/>
  <c r="C270" i="5" s="1"/>
  <c r="D270" i="5" l="1"/>
  <c r="F270" i="5"/>
  <c r="E270" i="5"/>
  <c r="G270" i="5" l="1"/>
  <c r="H270" i="5" l="1"/>
  <c r="I270" i="5" s="1"/>
  <c r="K270" i="5" s="1"/>
  <c r="L270" i="5" s="1"/>
  <c r="C271" i="5" s="1"/>
  <c r="D271" i="5" s="1"/>
  <c r="E271" i="5" l="1"/>
  <c r="F271" i="5"/>
  <c r="G271" i="5" l="1"/>
  <c r="H271" i="5" s="1"/>
  <c r="I271" i="5" l="1"/>
  <c r="K271" i="5" s="1"/>
  <c r="L271" i="5" s="1"/>
  <c r="C272" i="5" s="1"/>
  <c r="D272" i="5" l="1"/>
  <c r="F272" i="5"/>
  <c r="E272" i="5"/>
  <c r="G272" i="5" l="1"/>
  <c r="H272" i="5" l="1"/>
  <c r="I272" i="5" l="1"/>
  <c r="K272" i="5" s="1"/>
  <c r="L272" i="5" s="1"/>
  <c r="C273" i="5" s="1"/>
  <c r="D273" i="5" l="1"/>
  <c r="F273" i="5"/>
  <c r="E273" i="5"/>
  <c r="G273" i="5" l="1"/>
  <c r="H273" i="5" l="1"/>
  <c r="I273" i="5" l="1"/>
  <c r="K273" i="5" s="1"/>
  <c r="L273" i="5" s="1"/>
  <c r="C274" i="5" s="1"/>
  <c r="D274" i="5" l="1"/>
  <c r="F274" i="5"/>
  <c r="E274" i="5"/>
  <c r="G274" i="5" l="1"/>
  <c r="H274" i="5" s="1"/>
  <c r="I274" i="5" s="1"/>
  <c r="K274" i="5" s="1"/>
  <c r="L274" i="5" s="1"/>
  <c r="C275" i="5" s="1"/>
  <c r="D275" i="5" l="1"/>
  <c r="F275" i="5"/>
  <c r="E275" i="5"/>
  <c r="G275" i="5" l="1"/>
  <c r="H275" i="5" l="1"/>
  <c r="I275" i="5" l="1"/>
  <c r="K275" i="5" s="1"/>
  <c r="L275" i="5" s="1"/>
  <c r="C276" i="5" s="1"/>
  <c r="D276" i="5" l="1"/>
  <c r="F276" i="5"/>
  <c r="E276" i="5"/>
  <c r="G276" i="5" l="1"/>
  <c r="H276" i="5" l="1"/>
  <c r="I276" i="5" l="1"/>
  <c r="K276" i="5" s="1"/>
  <c r="L276" i="5" s="1"/>
  <c r="C277" i="5" s="1"/>
  <c r="D277" i="5" l="1"/>
  <c r="F277" i="5"/>
  <c r="E277" i="5"/>
  <c r="G277" i="5" l="1"/>
  <c r="H277" i="5" l="1"/>
  <c r="I277" i="5" l="1"/>
  <c r="K277" i="5" s="1"/>
  <c r="L277" i="5" s="1"/>
  <c r="C278" i="5" s="1"/>
  <c r="D278" i="5" l="1"/>
  <c r="F278" i="5"/>
  <c r="E278" i="5"/>
  <c r="G278" i="5" l="1"/>
  <c r="H278" i="5" l="1"/>
  <c r="I278" i="5" s="1"/>
  <c r="K278" i="5" s="1"/>
  <c r="L278" i="5" s="1"/>
  <c r="C279" i="5" s="1"/>
  <c r="D279" i="5" s="1"/>
  <c r="E279" i="5" l="1"/>
  <c r="F279" i="5"/>
  <c r="G279" i="5" l="1"/>
  <c r="H279" i="5" s="1"/>
  <c r="I279" i="5" s="1"/>
  <c r="K279" i="5" s="1"/>
  <c r="L279" i="5" s="1"/>
  <c r="C280" i="5" s="1"/>
  <c r="D280" i="5" l="1"/>
  <c r="F280" i="5"/>
  <c r="E280" i="5"/>
  <c r="G280" i="5" l="1"/>
  <c r="H280" i="5" l="1"/>
  <c r="I280" i="5" l="1"/>
  <c r="K280" i="5" s="1"/>
  <c r="L280" i="5" s="1"/>
  <c r="C281" i="5" s="1"/>
  <c r="D281" i="5" l="1"/>
  <c r="F281" i="5"/>
  <c r="E281" i="5"/>
  <c r="G281" i="5" l="1"/>
  <c r="H281" i="5" l="1"/>
  <c r="I281" i="5" l="1"/>
  <c r="K281" i="5" s="1"/>
  <c r="L281" i="5" s="1"/>
  <c r="C282" i="5" s="1"/>
  <c r="D282" i="5" l="1"/>
  <c r="F282" i="5"/>
  <c r="E282" i="5"/>
  <c r="G282" i="5" l="1"/>
  <c r="H282" i="5" s="1"/>
  <c r="I282" i="5" s="1"/>
  <c r="K282" i="5" s="1"/>
  <c r="L282" i="5" s="1"/>
  <c r="C283" i="5" s="1"/>
  <c r="D283" i="5" l="1"/>
  <c r="F283" i="5"/>
  <c r="E283" i="5"/>
  <c r="G283" i="5" l="1"/>
  <c r="H283" i="5" l="1"/>
  <c r="I283" i="5" s="1"/>
  <c r="K283" i="5" s="1"/>
  <c r="L283" i="5" s="1"/>
  <c r="C284" i="5" s="1"/>
  <c r="D284" i="5" l="1"/>
  <c r="F284" i="5"/>
  <c r="E284" i="5"/>
  <c r="G284" i="5" l="1"/>
  <c r="H284" i="5" l="1"/>
  <c r="I284" i="5" l="1"/>
  <c r="K284" i="5" s="1"/>
  <c r="L284" i="5" s="1"/>
  <c r="C285" i="5" s="1"/>
  <c r="D285" i="5" l="1"/>
  <c r="F285" i="5"/>
  <c r="E285" i="5"/>
  <c r="G285" i="5" l="1"/>
  <c r="H285" i="5" l="1"/>
  <c r="I285" i="5" l="1"/>
  <c r="K285" i="5" s="1"/>
  <c r="L285" i="5" s="1"/>
  <c r="C286" i="5" s="1"/>
  <c r="D286" i="5" l="1"/>
  <c r="F286" i="5"/>
  <c r="E286" i="5"/>
  <c r="G286" i="5" l="1"/>
  <c r="H286" i="5" l="1"/>
  <c r="I286" i="5" s="1"/>
  <c r="K286" i="5" s="1"/>
  <c r="L286" i="5" s="1"/>
  <c r="C287" i="5" s="1"/>
  <c r="D287" i="5" s="1"/>
  <c r="E287" i="5" l="1"/>
  <c r="F287" i="5"/>
  <c r="G287" i="5" l="1"/>
  <c r="H287" i="5" s="1"/>
  <c r="I287" i="5" s="1"/>
  <c r="K287" i="5" s="1"/>
  <c r="L287" i="5" s="1"/>
  <c r="C288" i="5" s="1"/>
  <c r="D288" i="5" l="1"/>
  <c r="F288" i="5"/>
  <c r="E288" i="5"/>
  <c r="G288" i="5" l="1"/>
  <c r="H288" i="5" l="1"/>
  <c r="I288" i="5" l="1"/>
  <c r="K288" i="5" s="1"/>
  <c r="L288" i="5" s="1"/>
  <c r="C289" i="5" s="1"/>
  <c r="D289" i="5" l="1"/>
  <c r="F289" i="5"/>
  <c r="E289" i="5"/>
  <c r="G289" i="5" l="1"/>
  <c r="H289" i="5" l="1"/>
  <c r="I289" i="5" l="1"/>
  <c r="K289" i="5" s="1"/>
  <c r="L289" i="5" s="1"/>
  <c r="C290" i="5" s="1"/>
  <c r="D290" i="5" l="1"/>
  <c r="F290" i="5"/>
  <c r="E290" i="5"/>
  <c r="G290" i="5" l="1"/>
  <c r="H290" i="5" l="1"/>
  <c r="I290" i="5" s="1"/>
  <c r="K290" i="5" s="1"/>
  <c r="L290" i="5" s="1"/>
  <c r="C291" i="5" s="1"/>
  <c r="D291" i="5" s="1"/>
  <c r="E291" i="5" l="1"/>
  <c r="F291" i="5"/>
  <c r="G291" i="5" l="1"/>
  <c r="H291" i="5" s="1"/>
  <c r="I291" i="5" s="1"/>
  <c r="K291" i="5" s="1"/>
  <c r="L291" i="5" s="1"/>
  <c r="C292" i="5" s="1"/>
  <c r="D292" i="5" l="1"/>
  <c r="F292" i="5"/>
  <c r="E292" i="5"/>
  <c r="G292" i="5" l="1"/>
  <c r="H292" i="5" l="1"/>
  <c r="I292" i="5" l="1"/>
  <c r="K292" i="5" s="1"/>
  <c r="L292" i="5" s="1"/>
  <c r="C293" i="5" s="1"/>
  <c r="D293" i="5" l="1"/>
  <c r="F293" i="5"/>
  <c r="E293" i="5"/>
  <c r="G293" i="5" l="1"/>
  <c r="H293" i="5" l="1"/>
  <c r="I293" i="5" l="1"/>
  <c r="K293" i="5" s="1"/>
  <c r="L293" i="5" s="1"/>
  <c r="C294" i="5" s="1"/>
  <c r="D294" i="5" l="1"/>
  <c r="F294" i="5"/>
  <c r="E294" i="5"/>
  <c r="G294" i="5" l="1"/>
  <c r="H294" i="5" l="1"/>
  <c r="I294" i="5" s="1"/>
  <c r="K294" i="5" s="1"/>
  <c r="L294" i="5" s="1"/>
  <c r="C295" i="5" s="1"/>
  <c r="D295" i="5" s="1"/>
  <c r="E295" i="5" l="1"/>
  <c r="F295" i="5"/>
  <c r="G295" i="5" l="1"/>
  <c r="H295" i="5" s="1"/>
  <c r="I295" i="5" s="1"/>
  <c r="K295" i="5" s="1"/>
  <c r="L295" i="5" s="1"/>
  <c r="C296" i="5" s="1"/>
  <c r="D296" i="5" l="1"/>
  <c r="F296" i="5"/>
  <c r="E296" i="5"/>
  <c r="G296" i="5" l="1"/>
  <c r="H296" i="5" l="1"/>
  <c r="I296" i="5" l="1"/>
  <c r="K296" i="5" s="1"/>
  <c r="L296" i="5" s="1"/>
  <c r="C297" i="5" s="1"/>
  <c r="D297" i="5" l="1"/>
  <c r="F297" i="5"/>
  <c r="E297" i="5"/>
  <c r="G297" i="5" l="1"/>
  <c r="H297" i="5" l="1"/>
  <c r="I297" i="5" s="1"/>
  <c r="K297" i="5" s="1"/>
  <c r="L297" i="5" s="1"/>
  <c r="C298" i="5" s="1"/>
  <c r="D298" i="5" s="1"/>
  <c r="E298" i="5" l="1"/>
  <c r="F298" i="5"/>
  <c r="G298" i="5" l="1"/>
  <c r="H298" i="5" l="1"/>
  <c r="I298" i="5" s="1"/>
  <c r="K298" i="5" s="1"/>
  <c r="L298" i="5" s="1"/>
  <c r="C299" i="5" s="1"/>
  <c r="D299" i="5" l="1"/>
  <c r="F299" i="5"/>
  <c r="E299" i="5"/>
  <c r="G299" i="5" l="1"/>
  <c r="H299" i="5" l="1"/>
  <c r="I299" i="5" s="1"/>
  <c r="K299" i="5" s="1"/>
  <c r="L299" i="5" s="1"/>
  <c r="C300" i="5" s="1"/>
  <c r="D300" i="5" l="1"/>
  <c r="F300" i="5"/>
  <c r="E300" i="5"/>
  <c r="G300" i="5" l="1"/>
  <c r="H300" i="5" l="1"/>
  <c r="I300" i="5" l="1"/>
  <c r="K300" i="5" s="1"/>
  <c r="L300" i="5" s="1"/>
  <c r="C301" i="5" s="1"/>
  <c r="D301" i="5" l="1"/>
  <c r="F301" i="5"/>
  <c r="E301" i="5"/>
  <c r="G301" i="5" l="1"/>
  <c r="H301" i="5" l="1"/>
  <c r="I301" i="5" s="1"/>
  <c r="K301" i="5" s="1"/>
  <c r="L301" i="5" s="1"/>
  <c r="C302" i="5" s="1"/>
  <c r="D302" i="5" l="1"/>
  <c r="F302" i="5"/>
  <c r="E302" i="5"/>
  <c r="G302" i="5" l="1"/>
  <c r="H302" i="5" l="1"/>
  <c r="I302" i="5" l="1"/>
  <c r="K302" i="5" s="1"/>
  <c r="L302" i="5" s="1"/>
  <c r="C303" i="5" s="1"/>
  <c r="D303" i="5" l="1"/>
  <c r="F303" i="5"/>
  <c r="E303" i="5"/>
  <c r="G303" i="5" l="1"/>
  <c r="H303" i="5" l="1"/>
  <c r="I303" i="5" l="1"/>
  <c r="K303" i="5" s="1"/>
  <c r="L303" i="5" s="1"/>
  <c r="C304" i="5" s="1"/>
  <c r="D304" i="5" l="1"/>
  <c r="F304" i="5"/>
  <c r="E304" i="5"/>
  <c r="G304" i="5" l="1"/>
  <c r="H304" i="5" l="1"/>
  <c r="I304" i="5" l="1"/>
  <c r="K304" i="5" s="1"/>
  <c r="L304" i="5" s="1"/>
  <c r="C305" i="5" s="1"/>
  <c r="D305" i="5" l="1"/>
  <c r="F305" i="5"/>
  <c r="E305" i="5"/>
  <c r="G305" i="5" l="1"/>
  <c r="H305" i="5" l="1"/>
  <c r="I305" i="5" s="1"/>
  <c r="K305" i="5" s="1"/>
  <c r="L305" i="5" s="1"/>
  <c r="C306" i="5" s="1"/>
  <c r="D306" i="5" l="1"/>
  <c r="F306" i="5"/>
  <c r="E306" i="5"/>
  <c r="G306" i="5" l="1"/>
  <c r="H306" i="5" l="1"/>
  <c r="I306" i="5" l="1"/>
  <c r="K306" i="5" s="1"/>
  <c r="L306" i="5" s="1"/>
  <c r="C307" i="5" s="1"/>
  <c r="D307" i="5" l="1"/>
  <c r="F307" i="5"/>
  <c r="E307" i="5"/>
  <c r="G307" i="5" l="1"/>
  <c r="H307" i="5" l="1"/>
  <c r="I307" i="5" l="1"/>
  <c r="K307" i="5" s="1"/>
  <c r="L307" i="5" s="1"/>
  <c r="C308" i="5" s="1"/>
  <c r="D308" i="5" l="1"/>
  <c r="F308" i="5"/>
  <c r="E308" i="5"/>
  <c r="G308" i="5" l="1"/>
  <c r="H308" i="5" l="1"/>
  <c r="I308" i="5" l="1"/>
  <c r="K308" i="5" s="1"/>
  <c r="L308" i="5" s="1"/>
  <c r="C309" i="5" s="1"/>
  <c r="D309" i="5" l="1"/>
  <c r="F309" i="5"/>
  <c r="E309" i="5"/>
  <c r="G309" i="5" l="1"/>
  <c r="H309" i="5" l="1"/>
  <c r="I309" i="5" s="1"/>
  <c r="K309" i="5" s="1"/>
  <c r="L309" i="5" s="1"/>
  <c r="C310" i="5" s="1"/>
  <c r="D310" i="5" s="1"/>
  <c r="E310" i="5" l="1"/>
  <c r="F310" i="5"/>
  <c r="G310" i="5" l="1"/>
  <c r="H310" i="5" l="1"/>
  <c r="I310" i="5" s="1"/>
  <c r="K310" i="5" s="1"/>
  <c r="L310" i="5" s="1"/>
  <c r="C311" i="5" s="1"/>
  <c r="D311" i="5" l="1"/>
  <c r="F311" i="5"/>
  <c r="E311" i="5"/>
  <c r="G311" i="5" l="1"/>
  <c r="H311" i="5" l="1"/>
  <c r="I311" i="5" l="1"/>
  <c r="K311" i="5" s="1"/>
  <c r="L311" i="5" s="1"/>
  <c r="C312" i="5" s="1"/>
  <c r="D312" i="5" l="1"/>
  <c r="F312" i="5"/>
  <c r="E312" i="5"/>
  <c r="G312" i="5" l="1"/>
  <c r="H312" i="5" l="1"/>
  <c r="I312" i="5" l="1"/>
  <c r="K312" i="5" s="1"/>
  <c r="L312" i="5" s="1"/>
  <c r="C313" i="5" s="1"/>
  <c r="D313" i="5" l="1"/>
  <c r="F313" i="5"/>
  <c r="E313" i="5"/>
  <c r="G313" i="5" l="1"/>
  <c r="H313" i="5" l="1"/>
  <c r="I313" i="5" s="1"/>
  <c r="K313" i="5" s="1"/>
  <c r="L313" i="5" s="1"/>
  <c r="C314" i="5" s="1"/>
  <c r="D314" i="5" s="1"/>
  <c r="E314" i="5" l="1"/>
  <c r="F314" i="5"/>
  <c r="G314" i="5" l="1"/>
  <c r="H314" i="5" s="1"/>
  <c r="I314" i="5" l="1"/>
  <c r="K314" i="5" s="1"/>
  <c r="L314" i="5" s="1"/>
  <c r="C315" i="5" s="1"/>
  <c r="D315" i="5" l="1"/>
  <c r="F315" i="5"/>
  <c r="E315" i="5"/>
  <c r="G315" i="5" l="1"/>
  <c r="H315" i="5" l="1"/>
  <c r="I315" i="5" s="1"/>
  <c r="K315" i="5" s="1"/>
  <c r="L315" i="5" s="1"/>
  <c r="C316" i="5" s="1"/>
  <c r="D316" i="5" l="1"/>
  <c r="F316" i="5"/>
  <c r="E316" i="5"/>
  <c r="G316" i="5" l="1"/>
  <c r="H316" i="5" l="1"/>
  <c r="I316" i="5" l="1"/>
  <c r="K316" i="5" s="1"/>
  <c r="L316" i="5" s="1"/>
  <c r="C317" i="5" s="1"/>
  <c r="D317" i="5" l="1"/>
  <c r="F317" i="5"/>
  <c r="E317" i="5"/>
  <c r="G317" i="5" l="1"/>
  <c r="H317" i="5" l="1"/>
  <c r="I317" i="5" s="1"/>
  <c r="K317" i="5" s="1"/>
  <c r="L317" i="5" s="1"/>
  <c r="C318" i="5" s="1"/>
  <c r="D318" i="5" l="1"/>
  <c r="F318" i="5"/>
  <c r="E318" i="5"/>
  <c r="G318" i="5" l="1"/>
  <c r="H318" i="5" l="1"/>
  <c r="I318" i="5" s="1"/>
  <c r="K318" i="5" s="1"/>
  <c r="L318" i="5" s="1"/>
  <c r="C319" i="5" s="1"/>
  <c r="D319" i="5" l="1"/>
  <c r="F319" i="5"/>
  <c r="E319" i="5"/>
  <c r="G319" i="5" l="1"/>
  <c r="H319" i="5" l="1"/>
  <c r="I319" i="5" l="1"/>
  <c r="K319" i="5" s="1"/>
  <c r="L319" i="5" s="1"/>
  <c r="C320" i="5" s="1"/>
  <c r="D320" i="5" l="1"/>
  <c r="F320" i="5"/>
  <c r="E320" i="5"/>
  <c r="G320" i="5" l="1"/>
  <c r="H320" i="5" l="1"/>
  <c r="I320" i="5" l="1"/>
  <c r="K320" i="5" s="1"/>
  <c r="L320" i="5" s="1"/>
  <c r="C321" i="5" s="1"/>
  <c r="D321" i="5" l="1"/>
  <c r="F321" i="5"/>
  <c r="E321" i="5"/>
  <c r="G321" i="5" l="1"/>
  <c r="H321" i="5" l="1"/>
  <c r="I321" i="5" s="1"/>
  <c r="K321" i="5" s="1"/>
  <c r="L321" i="5" s="1"/>
  <c r="C322" i="5" s="1"/>
  <c r="D322" i="5" l="1"/>
  <c r="F322" i="5"/>
  <c r="E322" i="5"/>
  <c r="G322" i="5" l="1"/>
  <c r="H322" i="5" l="1"/>
  <c r="I322" i="5" l="1"/>
  <c r="K322" i="5" s="1"/>
  <c r="L322" i="5" s="1"/>
  <c r="C323" i="5" s="1"/>
  <c r="D323" i="5" l="1"/>
  <c r="F323" i="5"/>
  <c r="E323" i="5"/>
  <c r="G323" i="5" l="1"/>
  <c r="H323" i="5" l="1"/>
  <c r="I323" i="5" l="1"/>
  <c r="K323" i="5" s="1"/>
  <c r="L323" i="5" s="1"/>
  <c r="C324" i="5" s="1"/>
  <c r="D324" i="5" l="1"/>
  <c r="F324" i="5"/>
  <c r="E324" i="5"/>
  <c r="G324" i="5" l="1"/>
  <c r="H324" i="5" l="1"/>
  <c r="I324" i="5" l="1"/>
  <c r="K324" i="5" s="1"/>
  <c r="L324" i="5" s="1"/>
  <c r="C325" i="5" s="1"/>
  <c r="D325" i="5" l="1"/>
  <c r="F325" i="5"/>
  <c r="E325" i="5"/>
  <c r="G325" i="5" l="1"/>
  <c r="H325" i="5" l="1"/>
  <c r="I325" i="5" s="1"/>
  <c r="K325" i="5" s="1"/>
  <c r="L325" i="5" s="1"/>
  <c r="C326" i="5" s="1"/>
  <c r="D326" i="5" s="1"/>
  <c r="E326" i="5" l="1"/>
  <c r="F326" i="5"/>
  <c r="G326" i="5" l="1"/>
  <c r="H326" i="5" s="1"/>
  <c r="I326" i="5" l="1"/>
  <c r="K326" i="5" s="1"/>
  <c r="L326" i="5" s="1"/>
  <c r="C327" i="5" s="1"/>
  <c r="D327" i="5" l="1"/>
  <c r="F327" i="5"/>
  <c r="E327" i="5"/>
  <c r="G327" i="5" l="1"/>
  <c r="H327" i="5" l="1"/>
  <c r="I327" i="5" l="1"/>
  <c r="K327" i="5" s="1"/>
  <c r="L327" i="5" s="1"/>
  <c r="C328" i="5" s="1"/>
  <c r="D328" i="5" l="1"/>
  <c r="F328" i="5"/>
  <c r="E328" i="5"/>
  <c r="G328" i="5" l="1"/>
  <c r="H328" i="5" l="1"/>
  <c r="I328" i="5" l="1"/>
  <c r="K328" i="5" s="1"/>
  <c r="L328" i="5" s="1"/>
  <c r="C329" i="5" s="1"/>
  <c r="D329" i="5" l="1"/>
  <c r="F329" i="5"/>
  <c r="E329" i="5"/>
  <c r="G329" i="5" l="1"/>
  <c r="H329" i="5" l="1"/>
  <c r="I329" i="5" s="1"/>
  <c r="K329" i="5" s="1"/>
  <c r="L329" i="5" s="1"/>
  <c r="C330" i="5" s="1"/>
  <c r="D330" i="5" s="1"/>
  <c r="E330" i="5" l="1"/>
  <c r="F330" i="5"/>
  <c r="G330" i="5" l="1"/>
  <c r="H330" i="5" s="1"/>
  <c r="I330" i="5" s="1"/>
  <c r="K330" i="5" s="1"/>
  <c r="L330" i="5" s="1"/>
  <c r="C331" i="5" s="1"/>
  <c r="D331" i="5" l="1"/>
  <c r="F331" i="5"/>
  <c r="E331" i="5"/>
  <c r="G331" i="5" l="1"/>
  <c r="H331" i="5" l="1"/>
  <c r="I331" i="5" s="1"/>
  <c r="K331" i="5" s="1"/>
  <c r="L331" i="5" s="1"/>
  <c r="C332" i="5" s="1"/>
  <c r="D332" i="5" l="1"/>
  <c r="F332" i="5"/>
  <c r="E332" i="5"/>
  <c r="G332" i="5" l="1"/>
  <c r="H332" i="5" l="1"/>
  <c r="I332" i="5" l="1"/>
  <c r="K332" i="5" s="1"/>
  <c r="L332" i="5" s="1"/>
  <c r="C333" i="5" s="1"/>
  <c r="D333" i="5" l="1"/>
  <c r="F333" i="5"/>
  <c r="E333" i="5"/>
  <c r="G333" i="5" l="1"/>
  <c r="H333" i="5" l="1"/>
  <c r="I333" i="5" s="1"/>
  <c r="K333" i="5" s="1"/>
  <c r="L333" i="5" s="1"/>
  <c r="C334" i="5" s="1"/>
  <c r="D334" i="5" l="1"/>
  <c r="F334" i="5"/>
  <c r="E334" i="5"/>
  <c r="G334" i="5" l="1"/>
  <c r="H334" i="5" l="1"/>
  <c r="I334" i="5" s="1"/>
  <c r="K334" i="5" s="1"/>
  <c r="L334" i="5" s="1"/>
  <c r="C335" i="5" s="1"/>
  <c r="D335" i="5" l="1"/>
  <c r="F335" i="5"/>
  <c r="E335" i="5"/>
  <c r="G335" i="5" l="1"/>
  <c r="H335" i="5" l="1"/>
  <c r="I335" i="5" l="1"/>
  <c r="K335" i="5" s="1"/>
  <c r="L335" i="5" s="1"/>
  <c r="C336" i="5" s="1"/>
  <c r="D336" i="5" l="1"/>
  <c r="F336" i="5"/>
  <c r="E336" i="5"/>
  <c r="G336" i="5" l="1"/>
  <c r="H336" i="5" l="1"/>
  <c r="I336" i="5" l="1"/>
  <c r="K336" i="5" s="1"/>
  <c r="L336" i="5" s="1"/>
  <c r="C337" i="5" s="1"/>
  <c r="D337" i="5" l="1"/>
  <c r="F337" i="5"/>
  <c r="E337" i="5"/>
  <c r="G337" i="5" l="1"/>
  <c r="H337" i="5" l="1"/>
  <c r="I337" i="5" s="1"/>
  <c r="K337" i="5" s="1"/>
  <c r="L337" i="5" s="1"/>
  <c r="C338" i="5" s="1"/>
  <c r="D338" i="5" l="1"/>
  <c r="F338" i="5"/>
  <c r="E338" i="5"/>
  <c r="G338" i="5" l="1"/>
  <c r="H338" i="5" l="1"/>
  <c r="I338" i="5" l="1"/>
  <c r="K338" i="5" s="1"/>
  <c r="L338" i="5" s="1"/>
  <c r="C339" i="5" s="1"/>
  <c r="D339" i="5" l="1"/>
  <c r="F339" i="5"/>
  <c r="E339" i="5"/>
  <c r="G339" i="5" l="1"/>
  <c r="H339" i="5" l="1"/>
  <c r="I339" i="5" l="1"/>
  <c r="K339" i="5" s="1"/>
  <c r="L339" i="5" s="1"/>
  <c r="C340" i="5" s="1"/>
  <c r="D340" i="5" l="1"/>
  <c r="F340" i="5"/>
  <c r="E340" i="5"/>
  <c r="G340" i="5" l="1"/>
  <c r="H340" i="5" l="1"/>
  <c r="I340" i="5" l="1"/>
  <c r="K340" i="5" s="1"/>
  <c r="L340" i="5" s="1"/>
  <c r="C341" i="5" s="1"/>
  <c r="D341" i="5" l="1"/>
  <c r="F341" i="5"/>
  <c r="E341" i="5"/>
  <c r="G341" i="5" l="1"/>
  <c r="H341" i="5" l="1"/>
  <c r="I341" i="5" s="1"/>
  <c r="K341" i="5" s="1"/>
  <c r="L341" i="5" s="1"/>
  <c r="C342" i="5" s="1"/>
  <c r="D342" i="5" s="1"/>
  <c r="E342" i="5" l="1"/>
  <c r="F342" i="5"/>
  <c r="G342" i="5" l="1"/>
  <c r="H342" i="5" s="1"/>
  <c r="I342" i="5" s="1"/>
  <c r="K342" i="5" s="1"/>
  <c r="L342" i="5" s="1"/>
  <c r="C343" i="5" s="1"/>
  <c r="D343" i="5" l="1"/>
  <c r="F343" i="5"/>
  <c r="E343" i="5"/>
  <c r="G343" i="5" l="1"/>
  <c r="H343" i="5" l="1"/>
  <c r="I343" i="5" l="1"/>
  <c r="K343" i="5" s="1"/>
  <c r="L343" i="5" s="1"/>
  <c r="C344" i="5" s="1"/>
  <c r="D344" i="5" l="1"/>
  <c r="F344" i="5"/>
  <c r="E344" i="5"/>
  <c r="G344" i="5" l="1"/>
  <c r="H344" i="5" l="1"/>
  <c r="I344" i="5" l="1"/>
  <c r="K344" i="5" s="1"/>
  <c r="L344" i="5" s="1"/>
  <c r="C345" i="5" s="1"/>
  <c r="D345" i="5" l="1"/>
  <c r="F345" i="5"/>
  <c r="E345" i="5"/>
  <c r="G345" i="5" l="1"/>
  <c r="H345" i="5" l="1"/>
  <c r="I345" i="5" s="1"/>
  <c r="K345" i="5" s="1"/>
  <c r="L345" i="5" s="1"/>
  <c r="C346" i="5" s="1"/>
  <c r="D346" i="5" l="1"/>
  <c r="F346" i="5"/>
  <c r="E346" i="5"/>
  <c r="G346" i="5" l="1"/>
  <c r="H346" i="5" l="1"/>
  <c r="I346" i="5" s="1"/>
  <c r="K346" i="5" s="1"/>
  <c r="L346" i="5" s="1"/>
  <c r="C347" i="5" s="1"/>
  <c r="D347" i="5" l="1"/>
  <c r="F347" i="5"/>
  <c r="E347" i="5"/>
  <c r="G347" i="5" l="1"/>
  <c r="H347" i="5" l="1"/>
  <c r="I347" i="5" s="1"/>
  <c r="K347" i="5" s="1"/>
  <c r="L347" i="5" s="1"/>
  <c r="C348" i="5" s="1"/>
  <c r="D348" i="5" s="1"/>
  <c r="E348" i="5" l="1"/>
  <c r="F348" i="5"/>
  <c r="G348" i="5" l="1"/>
  <c r="H348" i="5" s="1"/>
  <c r="I348" i="5" s="1"/>
  <c r="K348" i="5" s="1"/>
  <c r="L348" i="5" s="1"/>
  <c r="C349" i="5" s="1"/>
  <c r="D349" i="5" s="1"/>
  <c r="E349" i="5" l="1"/>
  <c r="F349" i="5"/>
  <c r="G349" i="5" l="1"/>
  <c r="H349" i="5" s="1"/>
  <c r="I349" i="5" s="1"/>
  <c r="K349" i="5" s="1"/>
  <c r="L349" i="5" s="1"/>
  <c r="C350" i="5" s="1"/>
  <c r="D350" i="5" l="1"/>
  <c r="F350" i="5"/>
  <c r="E350" i="5"/>
  <c r="G350" i="5" l="1"/>
  <c r="H350" i="5" l="1"/>
  <c r="I350" i="5" s="1"/>
  <c r="K350" i="5" s="1"/>
  <c r="L350" i="5" s="1"/>
  <c r="C351" i="5" s="1"/>
  <c r="D351" i="5" l="1"/>
  <c r="F351" i="5"/>
  <c r="E351" i="5"/>
  <c r="G351" i="5" l="1"/>
  <c r="H351" i="5" l="1"/>
  <c r="I351" i="5" l="1"/>
  <c r="K351" i="5" s="1"/>
  <c r="L351" i="5" s="1"/>
  <c r="C352" i="5" s="1"/>
  <c r="D352" i="5" l="1"/>
  <c r="F352" i="5"/>
  <c r="E352" i="5"/>
  <c r="G352" i="5" l="1"/>
  <c r="H352" i="5" l="1"/>
  <c r="I352" i="5" l="1"/>
  <c r="K352" i="5" s="1"/>
  <c r="L352" i="5" s="1"/>
  <c r="C353" i="5" s="1"/>
  <c r="D353" i="5" l="1"/>
  <c r="F353" i="5"/>
  <c r="E353" i="5"/>
  <c r="G353" i="5" l="1"/>
  <c r="H353" i="5" l="1"/>
  <c r="I353" i="5" s="1"/>
  <c r="K353" i="5" s="1"/>
  <c r="L353" i="5" s="1"/>
  <c r="C354" i="5" s="1"/>
  <c r="D354" i="5" s="1"/>
  <c r="E354" i="5" l="1"/>
  <c r="F354" i="5"/>
  <c r="G354" i="5" l="1"/>
  <c r="H354" i="5" s="1"/>
  <c r="I354" i="5" l="1"/>
  <c r="K354" i="5" s="1"/>
  <c r="L354" i="5" s="1"/>
  <c r="C355" i="5" s="1"/>
  <c r="D355" i="5" l="1"/>
  <c r="F355" i="5"/>
  <c r="E355" i="5"/>
  <c r="G355" i="5" l="1"/>
  <c r="H355" i="5" l="1"/>
  <c r="I355" i="5" l="1"/>
  <c r="K355" i="5" s="1"/>
  <c r="L355" i="5" s="1"/>
  <c r="C356" i="5" s="1"/>
  <c r="D356" i="5" l="1"/>
  <c r="F356" i="5"/>
  <c r="E356" i="5"/>
  <c r="G356" i="5" l="1"/>
  <c r="H356" i="5" l="1"/>
  <c r="I356" i="5" l="1"/>
  <c r="K356" i="5" s="1"/>
  <c r="L356" i="5" s="1"/>
  <c r="C357" i="5" s="1"/>
  <c r="D357" i="5" l="1"/>
  <c r="F357" i="5"/>
  <c r="E357" i="5"/>
  <c r="G357" i="5" l="1"/>
  <c r="H357" i="5" l="1"/>
  <c r="I357" i="5" s="1"/>
  <c r="K357" i="5" s="1"/>
  <c r="L357" i="5" s="1"/>
  <c r="C358" i="5" s="1"/>
  <c r="D358" i="5" s="1"/>
  <c r="F358" i="5" l="1"/>
  <c r="E358" i="5"/>
  <c r="G358" i="5" l="1"/>
  <c r="H358" i="5" s="1"/>
  <c r="I358" i="5" l="1"/>
  <c r="K358" i="5" s="1"/>
  <c r="L358" i="5" s="1"/>
  <c r="C359" i="5" s="1"/>
  <c r="D359" i="5" l="1"/>
  <c r="F359" i="5"/>
  <c r="E359" i="5"/>
  <c r="G359" i="5" l="1"/>
  <c r="H359" i="5" l="1"/>
  <c r="I359" i="5" l="1"/>
  <c r="K359" i="5" s="1"/>
  <c r="L359" i="5" s="1"/>
  <c r="C360" i="5" s="1"/>
  <c r="D360" i="5" l="1"/>
  <c r="F360" i="5"/>
  <c r="E360" i="5"/>
  <c r="G360" i="5" l="1"/>
  <c r="H360" i="5" l="1"/>
  <c r="I360" i="5" l="1"/>
  <c r="K360" i="5" s="1"/>
  <c r="L360" i="5" s="1"/>
  <c r="C361" i="5" s="1"/>
  <c r="D361" i="5" l="1"/>
  <c r="F361" i="5"/>
  <c r="E361" i="5"/>
  <c r="G361" i="5" l="1"/>
  <c r="H361" i="5" l="1"/>
  <c r="I361" i="5" s="1"/>
  <c r="K361" i="5" s="1"/>
  <c r="L361" i="5" s="1"/>
  <c r="C362" i="5" s="1"/>
  <c r="D362" i="5" s="1"/>
  <c r="E362" i="5" l="1"/>
  <c r="F362" i="5"/>
  <c r="G362" i="5" l="1"/>
  <c r="H362" i="5" l="1"/>
  <c r="I362" i="5" s="1"/>
  <c r="K362" i="5" s="1"/>
  <c r="L362" i="5" s="1"/>
  <c r="C363" i="5" s="1"/>
  <c r="D363" i="5" l="1"/>
  <c r="F363" i="5"/>
  <c r="E363" i="5"/>
  <c r="G363" i="5" l="1"/>
  <c r="H363" i="5" l="1"/>
  <c r="I363" i="5" l="1"/>
  <c r="K363" i="5" s="1"/>
  <c r="L363" i="5" s="1"/>
  <c r="C364" i="5" s="1"/>
  <c r="D364" i="5" l="1"/>
  <c r="F364" i="5"/>
  <c r="E364" i="5"/>
  <c r="G364" i="5" l="1"/>
  <c r="H364" i="5" l="1"/>
  <c r="I364" i="5" l="1"/>
  <c r="K364" i="5" s="1"/>
  <c r="L364" i="5" s="1"/>
  <c r="C365" i="5" s="1"/>
  <c r="D365" i="5" l="1"/>
  <c r="F365" i="5"/>
  <c r="E365" i="5"/>
  <c r="G365" i="5" l="1"/>
  <c r="H365" i="5" l="1"/>
  <c r="I365" i="5" s="1"/>
  <c r="K365" i="5" s="1"/>
  <c r="L365" i="5" s="1"/>
  <c r="C366" i="5" s="1"/>
  <c r="D366" i="5" l="1"/>
  <c r="F366" i="5"/>
  <c r="E366" i="5"/>
  <c r="G366" i="5" l="1"/>
  <c r="H366" i="5" l="1"/>
  <c r="I366" i="5" l="1"/>
  <c r="K366" i="5" s="1"/>
  <c r="L366" i="5" s="1"/>
  <c r="C367" i="5" s="1"/>
  <c r="D367" i="5" l="1"/>
  <c r="F367" i="5"/>
  <c r="E367" i="5"/>
  <c r="G367" i="5" l="1"/>
  <c r="H367" i="5" l="1"/>
  <c r="I367" i="5" l="1"/>
  <c r="K367" i="5" s="1"/>
  <c r="L367" i="5" s="1"/>
  <c r="C368" i="5" s="1"/>
  <c r="D368" i="5" l="1"/>
  <c r="F368" i="5"/>
  <c r="E368" i="5"/>
  <c r="G368" i="5" l="1"/>
  <c r="H368" i="5" l="1"/>
  <c r="I368" i="5" l="1"/>
  <c r="K368" i="5" s="1"/>
  <c r="L368" i="5" s="1"/>
  <c r="C369" i="5" s="1"/>
  <c r="D369" i="5" l="1"/>
  <c r="F369" i="5"/>
  <c r="E369" i="5"/>
  <c r="G369" i="5" l="1"/>
  <c r="H369" i="5" l="1"/>
  <c r="I369" i="5" s="1"/>
  <c r="K369" i="5" s="1"/>
  <c r="L369" i="5" s="1"/>
  <c r="C370" i="5" s="1"/>
  <c r="D370" i="5" l="1"/>
  <c r="F370" i="5"/>
  <c r="E370" i="5"/>
  <c r="G370" i="5" l="1"/>
  <c r="H370" i="5" l="1"/>
  <c r="I370" i="5" s="1"/>
  <c r="K370" i="5" s="1"/>
  <c r="L370" i="5" s="1"/>
  <c r="C371" i="5" s="1"/>
  <c r="D371" i="5" l="1"/>
  <c r="F371" i="5"/>
  <c r="E371" i="5"/>
  <c r="G371" i="5" l="1"/>
  <c r="H371" i="5" l="1"/>
  <c r="I371" i="5" s="1"/>
  <c r="K371" i="5" s="1"/>
  <c r="L371" i="5" s="1"/>
  <c r="C372" i="5" s="1"/>
  <c r="D372" i="5" l="1"/>
  <c r="F372" i="5"/>
  <c r="E372" i="5"/>
  <c r="G372" i="5" l="1"/>
  <c r="H372" i="5" l="1"/>
  <c r="I372" i="5" s="1"/>
  <c r="K372" i="5" s="1"/>
  <c r="L372" i="5" s="1"/>
  <c r="C373" i="5" s="1"/>
  <c r="D373" i="5" s="1"/>
  <c r="E373" i="5" l="1"/>
  <c r="F373" i="5"/>
  <c r="G373" i="5" l="1"/>
  <c r="H373" i="5" s="1"/>
  <c r="I373" i="5" s="1"/>
  <c r="K373" i="5" s="1"/>
  <c r="L373" i="5" s="1"/>
  <c r="C374" i="5" s="1"/>
  <c r="D374" i="5" l="1"/>
  <c r="F374" i="5"/>
  <c r="E374" i="5"/>
  <c r="G374" i="5" l="1"/>
  <c r="H374" i="5" l="1"/>
  <c r="I374" i="5" l="1"/>
  <c r="K374" i="5" s="1"/>
  <c r="L374" i="5" s="1"/>
  <c r="C375" i="5" s="1"/>
  <c r="D375" i="5" l="1"/>
  <c r="F375" i="5"/>
  <c r="E375" i="5"/>
  <c r="G375" i="5" l="1"/>
  <c r="H375" i="5" l="1"/>
  <c r="I375" i="5" l="1"/>
  <c r="K375" i="5" s="1"/>
  <c r="L375" i="5" s="1"/>
  <c r="C376" i="5" s="1"/>
  <c r="D376" i="5" l="1"/>
  <c r="F376" i="5"/>
  <c r="E376" i="5"/>
  <c r="G376" i="5" l="1"/>
  <c r="H376" i="5" l="1"/>
  <c r="I376" i="5" l="1"/>
  <c r="K376" i="5" s="1"/>
  <c r="L376" i="5" s="1"/>
  <c r="C377" i="5" s="1"/>
  <c r="D377" i="5" l="1"/>
  <c r="F377" i="5"/>
  <c r="E377" i="5"/>
  <c r="G377" i="5" l="1"/>
  <c r="H377" i="5" l="1"/>
  <c r="I377" i="5" s="1"/>
  <c r="K377" i="5" s="1"/>
  <c r="L377" i="5" s="1"/>
  <c r="C378" i="5" s="1"/>
  <c r="D378" i="5" s="1"/>
  <c r="E378" i="5" l="1"/>
  <c r="F378" i="5"/>
  <c r="G378" i="5" l="1"/>
  <c r="H378" i="5" s="1"/>
  <c r="I378" i="5" s="1"/>
  <c r="K378" i="5" s="1"/>
  <c r="L378" i="5" s="1"/>
  <c r="C379" i="5" s="1"/>
  <c r="D379" i="5" l="1"/>
  <c r="F379" i="5"/>
  <c r="E379" i="5"/>
  <c r="G379" i="5" l="1"/>
  <c r="H379" i="5" l="1"/>
  <c r="I379" i="5" s="1"/>
  <c r="K379" i="5" s="1"/>
  <c r="L379" i="5" s="1"/>
  <c r="C380" i="5" s="1"/>
  <c r="D380" i="5" s="1"/>
  <c r="E380" i="5" l="1"/>
  <c r="F380" i="5"/>
  <c r="G380" i="5" l="1"/>
  <c r="H380" i="5" l="1"/>
  <c r="I380" i="5" s="1"/>
  <c r="K380" i="5" s="1"/>
  <c r="L380" i="5" s="1"/>
  <c r="C381" i="5" s="1"/>
  <c r="D381" i="5" l="1"/>
  <c r="E381" i="5"/>
  <c r="F381" i="5"/>
  <c r="G381" i="5" l="1"/>
  <c r="H381" i="5" l="1"/>
  <c r="I381" i="5" s="1"/>
  <c r="K381" i="5" s="1"/>
  <c r="L381" i="5" s="1"/>
  <c r="C382" i="5" s="1"/>
  <c r="F382" i="5" l="1"/>
  <c r="E382" i="5"/>
  <c r="D382" i="5"/>
  <c r="G382" i="5" l="1"/>
  <c r="H382" i="5" s="1"/>
  <c r="I382" i="5" s="1"/>
  <c r="K382" i="5" s="1"/>
  <c r="L382" i="5" s="1"/>
  <c r="C383" i="5" s="1"/>
  <c r="D383" i="5" s="1"/>
  <c r="F383" i="5" l="1"/>
  <c r="G383" i="5" s="1"/>
  <c r="E383" i="5"/>
  <c r="H383" i="5" l="1"/>
  <c r="I383" i="5" l="1"/>
  <c r="K383" i="5" s="1"/>
  <c r="L383" i="5" s="1"/>
  <c r="C384" i="5" s="1"/>
  <c r="D384" i="5" l="1"/>
  <c r="F384" i="5"/>
  <c r="E384" i="5"/>
  <c r="G384" i="5" l="1"/>
  <c r="H384" i="5" l="1"/>
  <c r="I384" i="5" l="1"/>
  <c r="K384" i="5" s="1"/>
  <c r="L384" i="5" s="1"/>
  <c r="C385" i="5" s="1"/>
  <c r="D385" i="5" l="1"/>
  <c r="F385" i="5"/>
  <c r="E385" i="5"/>
  <c r="G385" i="5" l="1"/>
  <c r="H385" i="5" l="1"/>
  <c r="I385" i="5" s="1"/>
  <c r="K385" i="5" s="1"/>
  <c r="L385" i="5" s="1"/>
  <c r="C386" i="5" s="1"/>
  <c r="D386" i="5" s="1"/>
  <c r="E386" i="5" l="1"/>
  <c r="F386" i="5"/>
  <c r="G386" i="5" l="1"/>
  <c r="H386" i="5" s="1"/>
  <c r="I386" i="5" l="1"/>
  <c r="K386" i="5" s="1"/>
  <c r="L386" i="5" s="1"/>
  <c r="C387" i="5" s="1"/>
  <c r="D387" i="5" l="1"/>
  <c r="F387" i="5"/>
  <c r="E387" i="5"/>
  <c r="G387" i="5" l="1"/>
  <c r="H387" i="5" l="1"/>
  <c r="I387" i="5" l="1"/>
  <c r="K387" i="5" s="1"/>
  <c r="L387" i="5" s="1"/>
  <c r="C388" i="5" s="1"/>
  <c r="D388" i="5" l="1"/>
  <c r="F388" i="5"/>
  <c r="E388" i="5"/>
  <c r="G388" i="5" l="1"/>
  <c r="H388" i="5" l="1"/>
  <c r="I388" i="5" s="1"/>
  <c r="K388" i="5" s="1"/>
  <c r="L388" i="5" s="1"/>
  <c r="C389" i="5" s="1"/>
  <c r="D389" i="5" s="1"/>
  <c r="E389" i="5" l="1"/>
  <c r="F389" i="5"/>
  <c r="G389" i="5" l="1"/>
  <c r="H389" i="5" l="1"/>
  <c r="I389" i="5" s="1"/>
  <c r="K389" i="5" s="1"/>
  <c r="L389" i="5" s="1"/>
  <c r="C390" i="5" s="1"/>
  <c r="D390" i="5" s="1"/>
  <c r="E390" i="5" l="1"/>
  <c r="F390" i="5"/>
  <c r="G390" i="5" l="1"/>
  <c r="H390" i="5" s="1"/>
  <c r="I390" i="5" l="1"/>
  <c r="K390" i="5" s="1"/>
  <c r="L390" i="5" s="1"/>
  <c r="C391" i="5" s="1"/>
  <c r="D391" i="5" l="1"/>
  <c r="F391" i="5"/>
  <c r="E391" i="5"/>
  <c r="G391" i="5" l="1"/>
  <c r="H391" i="5" l="1"/>
  <c r="I391" i="5" l="1"/>
  <c r="K391" i="5" s="1"/>
  <c r="L391" i="5" s="1"/>
  <c r="C392" i="5" s="1"/>
  <c r="D392" i="5" l="1"/>
  <c r="F392" i="5"/>
  <c r="E392" i="5"/>
  <c r="G392" i="5" l="1"/>
  <c r="H392" i="5" l="1"/>
  <c r="I392" i="5" s="1"/>
  <c r="K392" i="5" s="1"/>
  <c r="L392" i="5" s="1"/>
  <c r="C393" i="5" s="1"/>
  <c r="D393" i="5" s="1"/>
  <c r="E393" i="5" l="1"/>
  <c r="F393" i="5"/>
  <c r="G393" i="5" l="1"/>
  <c r="H393" i="5" s="1"/>
  <c r="I393" i="5" s="1"/>
  <c r="K393" i="5" s="1"/>
  <c r="L393" i="5" s="1"/>
  <c r="C394" i="5" s="1"/>
  <c r="D394" i="5" l="1"/>
  <c r="F394" i="5"/>
  <c r="E394" i="5"/>
  <c r="G394" i="5" l="1"/>
  <c r="H394" i="5" l="1"/>
  <c r="I394" i="5" l="1"/>
  <c r="K394" i="5" s="1"/>
  <c r="L394" i="5" s="1"/>
  <c r="C395" i="5" s="1"/>
  <c r="D395" i="5" l="1"/>
  <c r="F395" i="5"/>
  <c r="E395" i="5"/>
  <c r="G395" i="5" l="1"/>
  <c r="H395" i="5" l="1"/>
  <c r="I395" i="5" l="1"/>
  <c r="K395" i="5" s="1"/>
  <c r="L395" i="5" s="1"/>
  <c r="C396" i="5" s="1"/>
  <c r="D396" i="5" l="1"/>
  <c r="F396" i="5"/>
  <c r="E396" i="5"/>
  <c r="G396" i="5" l="1"/>
  <c r="H396" i="5" l="1"/>
  <c r="I396" i="5" s="1"/>
  <c r="K396" i="5" s="1"/>
  <c r="L396" i="5" s="1"/>
  <c r="C397" i="5" s="1"/>
  <c r="D397" i="5" s="1"/>
  <c r="E397" i="5" l="1"/>
  <c r="F397" i="5"/>
  <c r="G397" i="5" l="1"/>
  <c r="H397" i="5" s="1"/>
  <c r="I397" i="5" s="1"/>
  <c r="K397" i="5" s="1"/>
  <c r="L397" i="5" s="1"/>
  <c r="C398" i="5" s="1"/>
  <c r="D398" i="5" l="1"/>
  <c r="F398" i="5"/>
  <c r="E398" i="5"/>
  <c r="G398" i="5" l="1"/>
  <c r="H398" i="5" l="1"/>
  <c r="I398" i="5" s="1"/>
  <c r="K398" i="5" s="1"/>
  <c r="L398" i="5" s="1"/>
  <c r="C399" i="5" s="1"/>
  <c r="D399" i="5" l="1"/>
  <c r="F399" i="5"/>
  <c r="E399" i="5"/>
  <c r="G399" i="5" l="1"/>
  <c r="H399" i="5" l="1"/>
  <c r="I399" i="5" l="1"/>
  <c r="K399" i="5" s="1"/>
  <c r="L399" i="5" s="1"/>
  <c r="C400" i="5" s="1"/>
  <c r="D400" i="5" l="1"/>
  <c r="F400" i="5"/>
  <c r="E400" i="5"/>
  <c r="G400" i="5" l="1"/>
  <c r="H400" i="5" l="1"/>
  <c r="I400" i="5" s="1"/>
  <c r="K400" i="5" s="1"/>
  <c r="L400" i="5" s="1"/>
  <c r="C401" i="5" s="1"/>
  <c r="F401" i="5" s="1"/>
  <c r="D401" i="5" l="1"/>
  <c r="E401" i="5"/>
  <c r="G401" i="5"/>
  <c r="H401" i="5" s="1"/>
  <c r="I401" i="5" l="1"/>
  <c r="K401" i="5" s="1"/>
  <c r="L401" i="5" s="1"/>
  <c r="C402" i="5" s="1"/>
  <c r="F402" i="5" l="1"/>
  <c r="G402" i="5"/>
  <c r="H402" i="5" s="1"/>
  <c r="E402" i="5"/>
  <c r="D402" i="5"/>
  <c r="I402" i="5" l="1"/>
  <c r="K402" i="5" s="1"/>
  <c r="L402" i="5" s="1"/>
  <c r="C403" i="5" s="1"/>
  <c r="E403" i="5" l="1"/>
  <c r="D403" i="5"/>
  <c r="F403" i="5"/>
  <c r="G403" i="5" s="1"/>
  <c r="H403" i="5" s="1"/>
  <c r="I403" i="5" l="1"/>
  <c r="K403" i="5" s="1"/>
  <c r="L403" i="5" s="1"/>
  <c r="C404" i="5" s="1"/>
  <c r="F404" i="5" l="1"/>
  <c r="D404" i="5"/>
  <c r="G404" i="5"/>
  <c r="H404" i="5" s="1"/>
  <c r="E404" i="5"/>
  <c r="I404" i="5" l="1"/>
  <c r="K404" i="5" s="1"/>
  <c r="L404" i="5" s="1"/>
  <c r="C405" i="5" s="1"/>
  <c r="D405" i="5" l="1"/>
  <c r="F405" i="5"/>
  <c r="E405" i="5"/>
  <c r="G405" i="5"/>
  <c r="H405" i="5" s="1"/>
  <c r="I405" i="5" l="1"/>
  <c r="K405" i="5" s="1"/>
  <c r="L405" i="5" s="1"/>
  <c r="C406" i="5" s="1"/>
  <c r="E406" i="5" l="1"/>
  <c r="D406" i="5"/>
  <c r="F406" i="5"/>
  <c r="G406" i="5" s="1"/>
  <c r="H406" i="5" s="1"/>
  <c r="I406" i="5" l="1"/>
  <c r="K406" i="5" s="1"/>
  <c r="L406" i="5" s="1"/>
  <c r="C407" i="5" s="1"/>
  <c r="E407" i="5" l="1"/>
  <c r="D407" i="5"/>
  <c r="F407" i="5"/>
  <c r="G407" i="5" s="1"/>
  <c r="H407" i="5" s="1"/>
  <c r="I407" i="5" l="1"/>
  <c r="K407" i="5" s="1"/>
  <c r="L407" i="5" s="1"/>
  <c r="C408" i="5" s="1"/>
  <c r="D408" i="5" l="1"/>
  <c r="F408" i="5"/>
  <c r="G408" i="5"/>
  <c r="H408" i="5" s="1"/>
  <c r="E408" i="5"/>
  <c r="I408" i="5" l="1"/>
  <c r="K408" i="5" s="1"/>
  <c r="L408" i="5" s="1"/>
  <c r="C409" i="5" s="1"/>
  <c r="F409" i="5" l="1"/>
  <c r="D409" i="5"/>
  <c r="G409" i="5"/>
  <c r="H409" i="5" s="1"/>
  <c r="E409" i="5"/>
  <c r="I409" i="5" l="1"/>
  <c r="K409" i="5" s="1"/>
  <c r="L409" i="5" s="1"/>
  <c r="C410" i="5" s="1"/>
  <c r="D410" i="5" l="1"/>
  <c r="F410" i="5"/>
  <c r="G410" i="5"/>
  <c r="H410" i="5" s="1"/>
  <c r="E410" i="5"/>
  <c r="I410" i="5" l="1"/>
  <c r="K410" i="5" s="1"/>
  <c r="L410" i="5" s="1"/>
  <c r="C411" i="5" s="1"/>
  <c r="E411" i="5" l="1"/>
  <c r="F411" i="5"/>
  <c r="G411" i="5" s="1"/>
  <c r="H411" i="5" s="1"/>
  <c r="D411" i="5"/>
  <c r="I411" i="5" l="1"/>
  <c r="K411" i="5" s="1"/>
  <c r="L411" i="5" s="1"/>
  <c r="C412" i="5" s="1"/>
  <c r="D412" i="5" l="1"/>
  <c r="F412" i="5"/>
  <c r="E412" i="5"/>
  <c r="G412" i="5"/>
  <c r="H412" i="5" s="1"/>
  <c r="I412" i="5" l="1"/>
  <c r="K412" i="5" s="1"/>
  <c r="L412" i="5" s="1"/>
  <c r="C413" i="5" s="1"/>
  <c r="E413" i="5" l="1"/>
  <c r="F413" i="5"/>
  <c r="D413" i="5"/>
  <c r="G413" i="5"/>
  <c r="H413" i="5" s="1"/>
  <c r="I413" i="5" l="1"/>
  <c r="K413" i="5" s="1"/>
  <c r="L413" i="5" s="1"/>
  <c r="C414" i="5" s="1"/>
  <c r="D414" i="5" l="1"/>
  <c r="F414" i="5"/>
  <c r="G414" i="5"/>
  <c r="H414" i="5" s="1"/>
  <c r="E414" i="5"/>
  <c r="I414" i="5" l="1"/>
  <c r="K414" i="5" s="1"/>
  <c r="L414" i="5" s="1"/>
  <c r="C415" i="5" s="1"/>
  <c r="E415" i="5" l="1"/>
  <c r="D415" i="5"/>
  <c r="F415" i="5"/>
  <c r="G415" i="5"/>
  <c r="H415" i="5" s="1"/>
  <c r="I415" i="5" l="1"/>
  <c r="K415" i="5" s="1"/>
  <c r="L415" i="5" s="1"/>
  <c r="C416" i="5" s="1"/>
  <c r="D416" i="5" l="1"/>
  <c r="F416" i="5"/>
  <c r="E416" i="5"/>
  <c r="G416" i="5"/>
  <c r="H416" i="5" s="1"/>
  <c r="I416" i="5" l="1"/>
  <c r="K416" i="5" s="1"/>
  <c r="L416" i="5" s="1"/>
  <c r="C417" i="5" s="1"/>
  <c r="F417" i="5" l="1"/>
  <c r="E417" i="5"/>
  <c r="D417" i="5"/>
  <c r="G417" i="5"/>
  <c r="H417" i="5" s="1"/>
  <c r="I417" i="5" l="1"/>
  <c r="K417" i="5" s="1"/>
  <c r="L417" i="5" s="1"/>
  <c r="C418" i="5" s="1"/>
  <c r="D418" i="5" l="1"/>
  <c r="E418" i="5"/>
  <c r="F418" i="5"/>
  <c r="G418" i="5"/>
  <c r="H418" i="5" s="1"/>
  <c r="I418" i="5" l="1"/>
  <c r="K418" i="5" s="1"/>
  <c r="L418" i="5" s="1"/>
  <c r="C419" i="5" s="1"/>
  <c r="E419" i="5" l="1"/>
  <c r="D419" i="5"/>
  <c r="F419" i="5"/>
  <c r="G419" i="5"/>
  <c r="H419" i="5" s="1"/>
  <c r="I419" i="5" l="1"/>
  <c r="K419" i="5" s="1"/>
  <c r="L419" i="5" s="1"/>
  <c r="C420" i="5" s="1"/>
  <c r="D420" i="5" l="1"/>
  <c r="E420" i="5"/>
  <c r="F420" i="5"/>
  <c r="G420" i="5"/>
  <c r="H420" i="5" s="1"/>
  <c r="I420" i="5" l="1"/>
  <c r="K420" i="5" s="1"/>
  <c r="L420" i="5" s="1"/>
  <c r="C421" i="5" s="1"/>
  <c r="E421" i="5" l="1"/>
  <c r="D421" i="5"/>
  <c r="F421" i="5"/>
  <c r="G421" i="5"/>
  <c r="H421" i="5" s="1"/>
  <c r="I421" i="5" l="1"/>
  <c r="K421" i="5" s="1"/>
  <c r="L421" i="5" s="1"/>
  <c r="C422" i="5" s="1"/>
  <c r="D422" i="5" l="1"/>
  <c r="F422" i="5"/>
  <c r="E422" i="5"/>
  <c r="G422" i="5"/>
  <c r="H422" i="5" s="1"/>
  <c r="I422" i="5" l="1"/>
  <c r="K422" i="5" s="1"/>
  <c r="L422" i="5" s="1"/>
  <c r="C423" i="5" s="1"/>
  <c r="E423" i="5" l="1"/>
  <c r="D423" i="5"/>
  <c r="F423" i="5"/>
  <c r="G423" i="5"/>
  <c r="H423" i="5" s="1"/>
  <c r="I423" i="5" l="1"/>
  <c r="K423" i="5" s="1"/>
  <c r="L423" i="5" s="1"/>
  <c r="C424" i="5" s="1"/>
  <c r="D424" i="5" l="1"/>
  <c r="E424" i="5"/>
  <c r="F424" i="5"/>
  <c r="G424" i="5"/>
  <c r="H424" i="5" s="1"/>
  <c r="I424" i="5" l="1"/>
  <c r="K424" i="5" s="1"/>
  <c r="L424" i="5" s="1"/>
  <c r="C425" i="5" s="1"/>
  <c r="E425" i="5" l="1"/>
  <c r="D425" i="5"/>
  <c r="F425" i="5"/>
  <c r="G425" i="5" s="1"/>
  <c r="H425" i="5" s="1"/>
  <c r="I425" i="5" l="1"/>
  <c r="K425" i="5" s="1"/>
  <c r="L425" i="5" s="1"/>
  <c r="C426" i="5" s="1"/>
  <c r="D426" i="5" l="1"/>
  <c r="F426" i="5"/>
  <c r="E426" i="5"/>
  <c r="G426" i="5"/>
  <c r="H426" i="5" s="1"/>
  <c r="I426" i="5" l="1"/>
  <c r="K426" i="5" s="1"/>
  <c r="L426" i="5" s="1"/>
  <c r="C427" i="5" s="1"/>
  <c r="E427" i="5" l="1"/>
  <c r="D427" i="5"/>
  <c r="F427" i="5"/>
  <c r="G427" i="5"/>
  <c r="H427" i="5" s="1"/>
  <c r="I427" i="5" l="1"/>
  <c r="K427" i="5" s="1"/>
  <c r="L427" i="5" s="1"/>
  <c r="C428" i="5" s="1"/>
  <c r="D428" i="5" l="1"/>
  <c r="F428" i="5"/>
  <c r="E428" i="5"/>
  <c r="G428" i="5"/>
  <c r="H428" i="5" s="1"/>
  <c r="I428" i="5" l="1"/>
  <c r="K428" i="5" s="1"/>
  <c r="L428" i="5" s="1"/>
  <c r="C429" i="5" s="1"/>
  <c r="D429" i="5" l="1"/>
  <c r="F429" i="5"/>
  <c r="G429" i="5" s="1"/>
  <c r="H429" i="5" s="1"/>
  <c r="E429" i="5"/>
  <c r="I429" i="5" l="1"/>
  <c r="K429" i="5" s="1"/>
  <c r="L429" i="5" s="1"/>
  <c r="C430" i="5" s="1"/>
  <c r="D430" i="5" l="1"/>
  <c r="F430" i="5"/>
  <c r="G430" i="5"/>
  <c r="H430" i="5" s="1"/>
  <c r="E430" i="5"/>
  <c r="I430" i="5" l="1"/>
  <c r="K430" i="5" s="1"/>
  <c r="L430" i="5" s="1"/>
  <c r="C431" i="5" s="1"/>
  <c r="F431" i="5" l="1"/>
  <c r="D431" i="5"/>
  <c r="G431" i="5"/>
  <c r="H431" i="5" s="1"/>
  <c r="E431" i="5"/>
  <c r="I431" i="5" l="1"/>
  <c r="K431" i="5" s="1"/>
  <c r="L431" i="5" s="1"/>
  <c r="C432" i="5" s="1"/>
  <c r="D432" i="5" l="1"/>
  <c r="F432" i="5"/>
  <c r="G432" i="5"/>
  <c r="H432" i="5" s="1"/>
  <c r="E432" i="5"/>
  <c r="I432" i="5" l="1"/>
  <c r="K432" i="5" s="1"/>
  <c r="L432" i="5" s="1"/>
  <c r="C433" i="5" s="1"/>
  <c r="D433" i="5" l="1"/>
  <c r="E433" i="5"/>
  <c r="F433" i="5"/>
  <c r="G433" i="5" s="1"/>
  <c r="H433" i="5" s="1"/>
  <c r="I433" i="5" l="1"/>
  <c r="K433" i="5" s="1"/>
  <c r="L433" i="5" s="1"/>
  <c r="C434" i="5" s="1"/>
  <c r="D434" i="5" l="1"/>
  <c r="F434" i="5"/>
  <c r="G434" i="5"/>
  <c r="H434" i="5" s="1"/>
  <c r="E434" i="5"/>
  <c r="I434" i="5" l="1"/>
  <c r="K434" i="5" s="1"/>
  <c r="L434" i="5" s="1"/>
  <c r="C435" i="5" s="1"/>
  <c r="F435" i="5" l="1"/>
  <c r="E435" i="5"/>
  <c r="D435" i="5"/>
  <c r="G435" i="5"/>
  <c r="H435" i="5" s="1"/>
  <c r="I435" i="5" l="1"/>
  <c r="K435" i="5" s="1"/>
  <c r="L435" i="5" s="1"/>
  <c r="C436" i="5" s="1"/>
  <c r="D436" i="5" l="1"/>
  <c r="F436" i="5"/>
  <c r="G436" i="5"/>
  <c r="H436" i="5" s="1"/>
  <c r="E436" i="5"/>
  <c r="I436" i="5" l="1"/>
  <c r="K436" i="5" s="1"/>
  <c r="L436" i="5" s="1"/>
  <c r="C437" i="5" s="1"/>
  <c r="D437" i="5" l="1"/>
  <c r="F437" i="5"/>
  <c r="G437" i="5" s="1"/>
  <c r="H437" i="5" s="1"/>
  <c r="E437" i="5"/>
  <c r="I437" i="5" l="1"/>
  <c r="K437" i="5" s="1"/>
  <c r="L437" i="5" s="1"/>
  <c r="C438" i="5" s="1"/>
  <c r="D438" i="5" l="1"/>
  <c r="F438" i="5"/>
  <c r="G438" i="5"/>
  <c r="H438" i="5" s="1"/>
  <c r="E438" i="5"/>
  <c r="I438" i="5" l="1"/>
  <c r="K438" i="5" s="1"/>
  <c r="L438" i="5" s="1"/>
  <c r="C439" i="5" s="1"/>
  <c r="D439" i="5" l="1"/>
  <c r="F439" i="5"/>
  <c r="G439" i="5"/>
  <c r="H439" i="5" s="1"/>
  <c r="E439" i="5"/>
  <c r="I439" i="5" l="1"/>
  <c r="K439" i="5" s="1"/>
  <c r="L439" i="5" s="1"/>
  <c r="C440" i="5" s="1"/>
  <c r="D440" i="5" l="1"/>
  <c r="F440" i="5"/>
  <c r="G440" i="5"/>
  <c r="H440" i="5" s="1"/>
  <c r="E440" i="5"/>
  <c r="I440" i="5" l="1"/>
  <c r="K440" i="5" s="1"/>
  <c r="L440" i="5" s="1"/>
  <c r="C441" i="5" s="1"/>
  <c r="D441" i="5" l="1"/>
  <c r="E441" i="5"/>
  <c r="F441" i="5"/>
  <c r="G441" i="5" s="1"/>
  <c r="H441" i="5" s="1"/>
  <c r="I441" i="5" l="1"/>
  <c r="K441" i="5" s="1"/>
  <c r="L441" i="5" s="1"/>
  <c r="C442" i="5" s="1"/>
  <c r="D442" i="5" l="1"/>
  <c r="F442" i="5"/>
  <c r="E442" i="5"/>
  <c r="G442" i="5"/>
  <c r="H442" i="5" s="1"/>
  <c r="I442" i="5" l="1"/>
  <c r="K442" i="5" s="1"/>
  <c r="L442" i="5" s="1"/>
  <c r="C443" i="5" s="1"/>
  <c r="E443" i="5" l="1"/>
  <c r="D443" i="5"/>
  <c r="F443" i="5"/>
  <c r="G443" i="5"/>
  <c r="H443" i="5" s="1"/>
  <c r="I443" i="5" l="1"/>
  <c r="K443" i="5" s="1"/>
  <c r="L443" i="5" s="1"/>
  <c r="C444" i="5" s="1"/>
  <c r="D444" i="5" l="1"/>
  <c r="E444" i="5"/>
  <c r="F444" i="5"/>
  <c r="G444" i="5" s="1"/>
  <c r="H444" i="5" s="1"/>
  <c r="I444" i="5" l="1"/>
  <c r="K444" i="5" s="1"/>
  <c r="L444" i="5" s="1"/>
  <c r="C445" i="5" s="1"/>
  <c r="D445" i="5" l="1"/>
  <c r="F445" i="5"/>
  <c r="G445" i="5" s="1"/>
  <c r="H445" i="5" s="1"/>
  <c r="E445" i="5"/>
  <c r="I445" i="5" l="1"/>
  <c r="K445" i="5" s="1"/>
  <c r="L445" i="5" s="1"/>
  <c r="C446" i="5" s="1"/>
  <c r="D446" i="5" l="1"/>
  <c r="F446" i="5"/>
  <c r="G446" i="5"/>
  <c r="H446" i="5" s="1"/>
  <c r="E446" i="5"/>
  <c r="I446" i="5" l="1"/>
  <c r="K446" i="5" s="1"/>
  <c r="L446" i="5" s="1"/>
  <c r="C447" i="5" s="1"/>
  <c r="F447" i="5" l="1"/>
  <c r="G447" i="5"/>
  <c r="H447" i="5" s="1"/>
  <c r="E447" i="5"/>
  <c r="D447" i="5"/>
  <c r="I447" i="5" l="1"/>
  <c r="K447" i="5" s="1"/>
  <c r="L447" i="5" s="1"/>
  <c r="C448" i="5" s="1"/>
  <c r="D448" i="5" l="1"/>
  <c r="F448" i="5"/>
  <c r="G448" i="5"/>
  <c r="H448" i="5" s="1"/>
  <c r="E448" i="5"/>
  <c r="I448" i="5" l="1"/>
  <c r="K448" i="5" s="1"/>
  <c r="L448" i="5" s="1"/>
  <c r="C449" i="5" s="1"/>
  <c r="E449" i="5" l="1"/>
  <c r="D449" i="5"/>
  <c r="F449" i="5"/>
  <c r="G449" i="5" s="1"/>
  <c r="H449" i="5" s="1"/>
  <c r="I449" i="5" l="1"/>
  <c r="K449" i="5" s="1"/>
  <c r="L449" i="5" s="1"/>
  <c r="C450" i="5" s="1"/>
  <c r="D450" i="5" l="1"/>
  <c r="F450" i="5"/>
  <c r="G450" i="5"/>
  <c r="H450" i="5" s="1"/>
  <c r="E450" i="5"/>
  <c r="I450" i="5" l="1"/>
  <c r="K450" i="5" s="1"/>
  <c r="L450" i="5" s="1"/>
  <c r="C451" i="5" s="1"/>
  <c r="D451" i="5" l="1"/>
  <c r="F451" i="5"/>
  <c r="G451" i="5"/>
  <c r="H451" i="5" s="1"/>
  <c r="E451" i="5"/>
  <c r="I451" i="5" l="1"/>
  <c r="K451" i="5" s="1"/>
  <c r="L451" i="5" s="1"/>
  <c r="C452" i="5" s="1"/>
  <c r="D452" i="5" l="1"/>
  <c r="E452" i="5"/>
  <c r="F452" i="5"/>
  <c r="G452" i="5" s="1"/>
  <c r="H452" i="5" s="1"/>
  <c r="I452" i="5" l="1"/>
  <c r="K452" i="5" s="1"/>
  <c r="L452" i="5" s="1"/>
  <c r="C453" i="5" s="1"/>
  <c r="F453" i="5" l="1"/>
  <c r="E453" i="5"/>
  <c r="G453" i="5"/>
  <c r="H453" i="5" s="1"/>
  <c r="D453" i="5"/>
  <c r="I453" i="5" l="1"/>
  <c r="K453" i="5" s="1"/>
  <c r="L453" i="5" s="1"/>
  <c r="C454" i="5" s="1"/>
  <c r="D454" i="5" l="1"/>
  <c r="F454" i="5"/>
  <c r="E454" i="5"/>
  <c r="G454" i="5"/>
  <c r="H454" i="5" s="1"/>
  <c r="I454" i="5" l="1"/>
  <c r="K454" i="5" s="1"/>
  <c r="L454" i="5" s="1"/>
  <c r="C455" i="5" s="1"/>
  <c r="E455" i="5" l="1"/>
  <c r="F455" i="5"/>
  <c r="G455" i="5" s="1"/>
  <c r="H455" i="5" s="1"/>
  <c r="D455" i="5"/>
  <c r="I455" i="5" l="1"/>
  <c r="K455" i="5" s="1"/>
  <c r="L455" i="5" s="1"/>
  <c r="C456" i="5" s="1"/>
  <c r="D456" i="5" l="1"/>
  <c r="E456" i="5"/>
  <c r="F456" i="5"/>
  <c r="G456" i="5" s="1"/>
  <c r="H456" i="5" s="1"/>
  <c r="I456" i="5" l="1"/>
  <c r="K456" i="5" s="1"/>
  <c r="L456" i="5" s="1"/>
  <c r="C457" i="5" s="1"/>
  <c r="F457" i="5" l="1"/>
  <c r="G457" i="5" s="1"/>
  <c r="H457" i="5" s="1"/>
  <c r="E457" i="5"/>
  <c r="D457" i="5"/>
  <c r="I457" i="5" l="1"/>
  <c r="K457" i="5" s="1"/>
  <c r="L457" i="5" s="1"/>
  <c r="C458" i="5" s="1"/>
  <c r="D458" i="5" l="1"/>
  <c r="F458" i="5"/>
  <c r="E458" i="5"/>
  <c r="G458" i="5"/>
  <c r="H458" i="5" s="1"/>
  <c r="I458" i="5" l="1"/>
  <c r="K458" i="5" s="1"/>
  <c r="L458" i="5" s="1"/>
  <c r="C459" i="5" s="1"/>
  <c r="F459" i="5" l="1"/>
  <c r="E459" i="5"/>
  <c r="D459" i="5"/>
  <c r="G459" i="5"/>
  <c r="H459" i="5" s="1"/>
  <c r="I459" i="5" l="1"/>
  <c r="K459" i="5" s="1"/>
  <c r="L459" i="5" s="1"/>
  <c r="C460" i="5" s="1"/>
  <c r="D460" i="5" l="1"/>
  <c r="E460" i="5"/>
  <c r="F460" i="5"/>
  <c r="G460" i="5" s="1"/>
  <c r="H460" i="5" s="1"/>
  <c r="I460" i="5" l="1"/>
  <c r="K460" i="5" s="1"/>
  <c r="L460" i="5" s="1"/>
  <c r="C461" i="5" s="1"/>
  <c r="F461" i="5" l="1"/>
  <c r="E461" i="5"/>
  <c r="D461" i="5"/>
  <c r="G461" i="5"/>
  <c r="H461" i="5" s="1"/>
  <c r="I461" i="5" l="1"/>
  <c r="K461" i="5" s="1"/>
  <c r="L461" i="5" s="1"/>
  <c r="C462" i="5" s="1"/>
  <c r="D462" i="5" l="1"/>
  <c r="F462" i="5"/>
  <c r="G462" i="5"/>
  <c r="H462" i="5" s="1"/>
  <c r="E462" i="5"/>
  <c r="I462" i="5" l="1"/>
  <c r="K462" i="5" s="1"/>
  <c r="L462" i="5" s="1"/>
  <c r="C463" i="5" s="1"/>
  <c r="E463" i="5" l="1"/>
  <c r="D463" i="5"/>
  <c r="F463" i="5"/>
  <c r="G463" i="5"/>
  <c r="H463" i="5" s="1"/>
  <c r="I463" i="5" l="1"/>
  <c r="K463" i="5" s="1"/>
  <c r="L463" i="5" s="1"/>
  <c r="C464" i="5" s="1"/>
  <c r="D464" i="5" l="1"/>
  <c r="F464" i="5"/>
  <c r="G464" i="5" s="1"/>
  <c r="H464" i="5" s="1"/>
  <c r="E464" i="5"/>
  <c r="I464" i="5" l="1"/>
  <c r="K464" i="5" s="1"/>
  <c r="L464" i="5" s="1"/>
  <c r="C465" i="5" s="1"/>
  <c r="D465" i="5" l="1"/>
  <c r="F465" i="5"/>
  <c r="G465" i="5" s="1"/>
  <c r="H465" i="5" s="1"/>
  <c r="E465" i="5"/>
  <c r="I465" i="5" l="1"/>
  <c r="K465" i="5" s="1"/>
  <c r="L465" i="5" s="1"/>
  <c r="C466" i="5" s="1"/>
  <c r="D466" i="5" l="1"/>
  <c r="F466" i="5"/>
  <c r="G466" i="5"/>
  <c r="H466" i="5" s="1"/>
  <c r="E466" i="5"/>
  <c r="I466" i="5" l="1"/>
  <c r="K466" i="5" s="1"/>
  <c r="L466" i="5" s="1"/>
  <c r="C467" i="5" s="1"/>
  <c r="E467" i="5" l="1"/>
  <c r="D467" i="5"/>
  <c r="F467" i="5"/>
  <c r="G467" i="5"/>
  <c r="H467" i="5" s="1"/>
  <c r="I467" i="5" l="1"/>
  <c r="K467" i="5" s="1"/>
  <c r="L467" i="5" s="1"/>
  <c r="C468" i="5" s="1"/>
  <c r="D468" i="5" l="1"/>
  <c r="F468" i="5"/>
  <c r="G468" i="5" s="1"/>
  <c r="H468" i="5" s="1"/>
  <c r="E468" i="5"/>
  <c r="I468" i="5" l="1"/>
  <c r="K468" i="5" s="1"/>
  <c r="L468" i="5" s="1"/>
  <c r="C469" i="5" s="1"/>
  <c r="F469" i="5" l="1"/>
  <c r="E469" i="5"/>
  <c r="G469" i="5"/>
  <c r="H469" i="5" s="1"/>
  <c r="D469" i="5"/>
  <c r="I469" i="5" l="1"/>
  <c r="K469" i="5" s="1"/>
  <c r="L469" i="5" s="1"/>
  <c r="C470" i="5" s="1"/>
  <c r="D470" i="5" l="1"/>
  <c r="F470" i="5"/>
  <c r="G470" i="5"/>
  <c r="H470" i="5" s="1"/>
  <c r="E470" i="5"/>
  <c r="I470" i="5" l="1"/>
  <c r="K470" i="5" s="1"/>
  <c r="L470" i="5" s="1"/>
  <c r="C471" i="5" s="1"/>
  <c r="E471" i="5" l="1"/>
  <c r="D471" i="5"/>
  <c r="F471" i="5"/>
  <c r="G471" i="5"/>
  <c r="H471" i="5" s="1"/>
  <c r="I471" i="5" l="1"/>
  <c r="K471" i="5" s="1"/>
  <c r="L471" i="5" s="1"/>
  <c r="C472" i="5" s="1"/>
  <c r="D472" i="5" l="1"/>
  <c r="F472" i="5"/>
  <c r="G472" i="5" s="1"/>
  <c r="H472" i="5" s="1"/>
  <c r="E472" i="5"/>
  <c r="I472" i="5" l="1"/>
  <c r="K472" i="5" s="1"/>
  <c r="L472" i="5" s="1"/>
  <c r="C473" i="5" s="1"/>
  <c r="D473" i="5" l="1"/>
  <c r="F473" i="5"/>
  <c r="G473" i="5" s="1"/>
  <c r="H473" i="5" s="1"/>
  <c r="E473" i="5"/>
  <c r="I473" i="5" l="1"/>
  <c r="K473" i="5" s="1"/>
  <c r="L473" i="5" s="1"/>
  <c r="C474" i="5" s="1"/>
  <c r="D474" i="5" l="1"/>
  <c r="F474" i="5"/>
  <c r="G474" i="5"/>
  <c r="H474" i="5" s="1"/>
  <c r="E474" i="5"/>
  <c r="I474" i="5" l="1"/>
  <c r="K474" i="5" s="1"/>
  <c r="L474" i="5" s="1"/>
  <c r="C475" i="5" s="1"/>
  <c r="F475" i="5" l="1"/>
  <c r="D475" i="5"/>
  <c r="G475" i="5"/>
  <c r="H475" i="5" s="1"/>
  <c r="E475" i="5"/>
  <c r="I475" i="5" l="1"/>
  <c r="K475" i="5" s="1"/>
  <c r="L475" i="5" s="1"/>
  <c r="C476" i="5" s="1"/>
  <c r="D476" i="5" l="1"/>
  <c r="E476" i="5"/>
  <c r="F476" i="5"/>
  <c r="G476" i="5" s="1"/>
  <c r="H476" i="5" s="1"/>
  <c r="I476" i="5" l="1"/>
  <c r="K476" i="5" s="1"/>
  <c r="L476" i="5" s="1"/>
  <c r="C477" i="5" s="1"/>
  <c r="D477" i="5" l="1"/>
  <c r="E477" i="5"/>
  <c r="F477" i="5"/>
  <c r="G477" i="5" s="1"/>
  <c r="H477" i="5" s="1"/>
  <c r="I477" i="5" l="1"/>
  <c r="K477" i="5" s="1"/>
  <c r="L477" i="5" s="1"/>
  <c r="C478" i="5" s="1"/>
  <c r="D478" i="5" l="1"/>
  <c r="F478" i="5"/>
  <c r="E478" i="5"/>
  <c r="G478" i="5"/>
  <c r="H478" i="5" s="1"/>
  <c r="I478" i="5" l="1"/>
  <c r="K478" i="5" s="1"/>
  <c r="L478" i="5" s="1"/>
  <c r="C479" i="5" s="1"/>
  <c r="E479" i="5" l="1"/>
  <c r="D479" i="5"/>
  <c r="F479" i="5"/>
  <c r="G479" i="5"/>
  <c r="H479" i="5" s="1"/>
  <c r="I479" i="5" l="1"/>
  <c r="K479" i="5" s="1"/>
  <c r="L479" i="5" s="1"/>
  <c r="C480" i="5" s="1"/>
  <c r="D480" i="5" l="1"/>
  <c r="F480" i="5"/>
  <c r="G480" i="5"/>
  <c r="H480" i="5" s="1"/>
  <c r="E480" i="5"/>
  <c r="I480" i="5" l="1"/>
  <c r="K480" i="5" s="1"/>
  <c r="L480" i="5" s="1"/>
  <c r="C481" i="5" s="1"/>
  <c r="E481" i="5" l="1"/>
  <c r="D481" i="5"/>
  <c r="F481" i="5"/>
  <c r="G481" i="5" s="1"/>
  <c r="H481" i="5" s="1"/>
  <c r="I481" i="5" l="1"/>
  <c r="K481" i="5" s="1"/>
  <c r="L481" i="5" s="1"/>
  <c r="C482" i="5" s="1"/>
  <c r="D482" i="5" l="1"/>
  <c r="F482" i="5"/>
  <c r="E482" i="5"/>
  <c r="G482" i="5"/>
  <c r="H482" i="5" s="1"/>
  <c r="I482" i="5" l="1"/>
  <c r="K482" i="5" s="1"/>
  <c r="L482" i="5" s="1"/>
  <c r="C483" i="5" s="1"/>
  <c r="E483" i="5" l="1"/>
  <c r="D483" i="5"/>
  <c r="F483" i="5"/>
  <c r="G483" i="5"/>
  <c r="H483" i="5" s="1"/>
  <c r="I483" i="5" l="1"/>
  <c r="K483" i="5" s="1"/>
  <c r="L483" i="5" s="1"/>
  <c r="C484" i="5" s="1"/>
  <c r="D484" i="5" l="1"/>
  <c r="F484" i="5"/>
  <c r="G484" i="5" s="1"/>
  <c r="H484" i="5" s="1"/>
  <c r="E484" i="5"/>
  <c r="I484" i="5" l="1"/>
  <c r="K484" i="5" s="1"/>
  <c r="L484" i="5" s="1"/>
  <c r="C485" i="5" s="1"/>
  <c r="D485" i="5" l="1"/>
  <c r="F485" i="5"/>
  <c r="G485" i="5" s="1"/>
  <c r="H485" i="5" s="1"/>
  <c r="E485" i="5"/>
  <c r="I485" i="5" l="1"/>
  <c r="K485" i="5" s="1"/>
  <c r="L485" i="5" s="1"/>
  <c r="C486" i="5" s="1"/>
  <c r="D486" i="5" l="1"/>
  <c r="F486" i="5"/>
  <c r="E486" i="5"/>
  <c r="G486" i="5"/>
  <c r="H486" i="5" s="1"/>
  <c r="I486" i="5" l="1"/>
  <c r="K486" i="5" s="1"/>
  <c r="L486" i="5" s="1"/>
  <c r="C487" i="5" s="1"/>
  <c r="E487" i="5" l="1"/>
  <c r="F487" i="5"/>
  <c r="D487" i="5"/>
  <c r="G487" i="5"/>
  <c r="H487" i="5" s="1"/>
  <c r="I487" i="5" l="1"/>
  <c r="K487" i="5" s="1"/>
  <c r="L487" i="5" s="1"/>
  <c r="C488" i="5" s="1"/>
  <c r="D488" i="5" l="1"/>
  <c r="F488" i="5"/>
  <c r="G488" i="5" s="1"/>
  <c r="H488" i="5" s="1"/>
  <c r="E488" i="5"/>
  <c r="I488" i="5" l="1"/>
  <c r="K488" i="5" s="1"/>
  <c r="L488" i="5" s="1"/>
  <c r="C489" i="5" s="1"/>
  <c r="F489" i="5" l="1"/>
  <c r="D489" i="5"/>
  <c r="E489" i="5"/>
  <c r="G489" i="5"/>
  <c r="H489" i="5" s="1"/>
  <c r="I489" i="5" l="1"/>
  <c r="K489" i="5" s="1"/>
  <c r="L489" i="5" s="1"/>
  <c r="C490" i="5" s="1"/>
  <c r="D490" i="5" l="1"/>
  <c r="F490" i="5"/>
  <c r="E490" i="5"/>
  <c r="G490" i="5"/>
  <c r="H490" i="5" s="1"/>
  <c r="I490" i="5" l="1"/>
  <c r="K490" i="5" s="1"/>
  <c r="L490" i="5" s="1"/>
  <c r="C491" i="5" s="1"/>
  <c r="E491" i="5" l="1"/>
  <c r="D491" i="5"/>
  <c r="F491" i="5"/>
  <c r="G491" i="5"/>
  <c r="H491" i="5" s="1"/>
  <c r="I491" i="5" l="1"/>
  <c r="K491" i="5" s="1"/>
  <c r="L491" i="5" s="1"/>
  <c r="C492" i="5" s="1"/>
  <c r="D492" i="5" l="1"/>
  <c r="E492" i="5"/>
  <c r="F492" i="5"/>
  <c r="G492" i="5" s="1"/>
  <c r="H492" i="5" s="1"/>
  <c r="I492" i="5" l="1"/>
  <c r="K492" i="5" s="1"/>
  <c r="L492" i="5" s="1"/>
  <c r="C493" i="5" s="1"/>
  <c r="F493" i="5" l="1"/>
  <c r="E493" i="5"/>
  <c r="D493" i="5"/>
  <c r="G493" i="5"/>
  <c r="H493" i="5" s="1"/>
  <c r="I493" i="5" l="1"/>
  <c r="K493" i="5" s="1"/>
  <c r="L493" i="5" s="1"/>
  <c r="C494" i="5" s="1"/>
  <c r="D494" i="5" l="1"/>
  <c r="F494" i="5"/>
  <c r="G494" i="5"/>
  <c r="H494" i="5" s="1"/>
  <c r="E494" i="5"/>
  <c r="I494" i="5" l="1"/>
  <c r="K494" i="5" s="1"/>
  <c r="L494" i="5" s="1"/>
  <c r="C495" i="5" s="1"/>
  <c r="E495" i="5" l="1"/>
  <c r="D495" i="5"/>
  <c r="F495" i="5"/>
  <c r="G495" i="5"/>
  <c r="H495" i="5" s="1"/>
  <c r="I495" i="5" l="1"/>
  <c r="K495" i="5" s="1"/>
  <c r="L495" i="5" s="1"/>
  <c r="C496" i="5" s="1"/>
  <c r="D496" i="5" l="1"/>
  <c r="E496" i="5"/>
  <c r="F496" i="5"/>
  <c r="G496" i="5" s="1"/>
  <c r="H496" i="5" s="1"/>
  <c r="I496" i="5" l="1"/>
  <c r="K496" i="5" s="1"/>
  <c r="L496" i="5" s="1"/>
  <c r="C497" i="5" s="1"/>
  <c r="F497" i="5" l="1"/>
  <c r="E497" i="5"/>
  <c r="G497" i="5"/>
  <c r="H497" i="5" s="1"/>
  <c r="D497" i="5"/>
  <c r="I497" i="5" l="1"/>
  <c r="K497" i="5" s="1"/>
  <c r="L497" i="5" s="1"/>
  <c r="C498" i="5" s="1"/>
  <c r="D498" i="5" l="1"/>
  <c r="F498" i="5"/>
  <c r="G498" i="5"/>
  <c r="H498" i="5" s="1"/>
  <c r="E498" i="5"/>
  <c r="I498" i="5" l="1"/>
  <c r="K498" i="5" s="1"/>
  <c r="L498" i="5" s="1"/>
  <c r="C499" i="5" s="1"/>
  <c r="F499" i="5" l="1"/>
  <c r="D499" i="5"/>
  <c r="G499" i="5"/>
  <c r="H499" i="5" s="1"/>
  <c r="E499" i="5"/>
  <c r="I499" i="5" l="1"/>
  <c r="K499" i="5" s="1"/>
  <c r="L499" i="5" s="1"/>
  <c r="C500" i="5" s="1"/>
  <c r="D500" i="5" l="1"/>
  <c r="F500" i="5"/>
  <c r="G500" i="5"/>
  <c r="H500" i="5" s="1"/>
  <c r="E500" i="5"/>
  <c r="I500" i="5" l="1"/>
  <c r="K500" i="5" s="1"/>
  <c r="L500" i="5" s="1"/>
  <c r="C501" i="5" s="1"/>
  <c r="F501" i="5" l="1"/>
  <c r="G501" i="5"/>
  <c r="H501" i="5" s="1"/>
  <c r="D501" i="5"/>
  <c r="E501" i="5"/>
  <c r="I501" i="5" l="1"/>
  <c r="K501" i="5" s="1"/>
  <c r="L501" i="5" s="1"/>
  <c r="C502" i="5" s="1"/>
  <c r="D502" i="5" l="1"/>
  <c r="F502" i="5"/>
  <c r="E502" i="5"/>
  <c r="G502" i="5"/>
  <c r="H502" i="5" s="1"/>
  <c r="I502" i="5" l="1"/>
  <c r="K502" i="5" s="1"/>
  <c r="L502" i="5" s="1"/>
  <c r="C503" i="5" s="1"/>
  <c r="F503" i="5" l="1"/>
  <c r="G503" i="5"/>
  <c r="H503" i="5" s="1"/>
  <c r="D503" i="5"/>
  <c r="E503" i="5"/>
  <c r="I503" i="5" l="1"/>
  <c r="K503" i="5" s="1"/>
  <c r="L503" i="5" s="1"/>
  <c r="C504" i="5" s="1"/>
  <c r="D504" i="5" l="1"/>
  <c r="E504" i="5"/>
  <c r="F504" i="5"/>
  <c r="G504" i="5" s="1"/>
  <c r="H504" i="5" s="1"/>
  <c r="I504" i="5" l="1"/>
  <c r="K504" i="5" s="1"/>
  <c r="L504" i="5" s="1"/>
  <c r="C505" i="5" s="1"/>
  <c r="D505" i="5" l="1"/>
  <c r="F505" i="5"/>
  <c r="G505" i="5"/>
  <c r="H505" i="5" s="1"/>
  <c r="E505" i="5"/>
  <c r="I505" i="5" l="1"/>
  <c r="K505" i="5" s="1"/>
  <c r="L505" i="5" s="1"/>
  <c r="C506" i="5" s="1"/>
  <c r="D506" i="5" l="1"/>
  <c r="F506" i="5"/>
  <c r="E506" i="5"/>
  <c r="G506" i="5"/>
  <c r="H506" i="5" s="1"/>
  <c r="I506" i="5" l="1"/>
  <c r="K506" i="5" s="1"/>
  <c r="L506" i="5" s="1"/>
  <c r="C507" i="5" s="1"/>
  <c r="F507" i="5" l="1"/>
  <c r="E507" i="5"/>
  <c r="D507" i="5"/>
  <c r="G507" i="5"/>
  <c r="H507" i="5" s="1"/>
  <c r="I507" i="5" l="1"/>
  <c r="K507" i="5" s="1"/>
  <c r="L507" i="5" s="1"/>
  <c r="C508" i="5" s="1"/>
  <c r="D508" i="5" l="1"/>
  <c r="F508" i="5"/>
  <c r="G508" i="5"/>
  <c r="H508" i="5" s="1"/>
  <c r="E508" i="5"/>
  <c r="I508" i="5" l="1"/>
  <c r="K508" i="5" s="1"/>
  <c r="L508" i="5" s="1"/>
  <c r="C509" i="5" s="1"/>
  <c r="D509" i="5" l="1"/>
  <c r="E509" i="5"/>
  <c r="F509" i="5"/>
  <c r="G509" i="5" s="1"/>
  <c r="H509" i="5" s="1"/>
  <c r="I509" i="5" l="1"/>
  <c r="K509" i="5" s="1"/>
  <c r="L509" i="5" s="1"/>
  <c r="C510" i="5" s="1"/>
  <c r="D510" i="5" l="1"/>
  <c r="F510" i="5"/>
  <c r="E510" i="5"/>
  <c r="G510" i="5"/>
  <c r="H510" i="5" s="1"/>
  <c r="I510" i="5" l="1"/>
  <c r="K510" i="5" s="1"/>
  <c r="L510" i="5" s="1"/>
  <c r="C511" i="5" s="1"/>
  <c r="D511" i="5" l="1"/>
  <c r="F511" i="5"/>
  <c r="E511" i="5"/>
  <c r="G511" i="5"/>
  <c r="H511" i="5" s="1"/>
  <c r="I511" i="5" l="1"/>
  <c r="K511" i="5" s="1"/>
  <c r="L511" i="5" s="1"/>
  <c r="C512" i="5" s="1"/>
  <c r="D512" i="5" l="1"/>
  <c r="F512" i="5"/>
  <c r="G512" i="5"/>
  <c r="H512" i="5" s="1"/>
  <c r="E512" i="5"/>
  <c r="I512" i="5" l="1"/>
  <c r="K512" i="5" s="1"/>
  <c r="L512" i="5" s="1"/>
  <c r="C513" i="5" s="1"/>
  <c r="F513" i="5" l="1"/>
  <c r="G513" i="5" s="1"/>
  <c r="H513" i="5" s="1"/>
  <c r="E513" i="5"/>
  <c r="D513" i="5"/>
  <c r="I513" i="5" l="1"/>
  <c r="K513" i="5" s="1"/>
  <c r="L513" i="5" s="1"/>
  <c r="C514" i="5" s="1"/>
  <c r="D514" i="5" l="1"/>
  <c r="F514" i="5"/>
  <c r="E514" i="5"/>
  <c r="G514" i="5"/>
  <c r="H514" i="5" s="1"/>
  <c r="I514" i="5" l="1"/>
  <c r="K514" i="5" s="1"/>
  <c r="L514" i="5" s="1"/>
  <c r="C515" i="5" s="1"/>
  <c r="E515" i="5" l="1"/>
  <c r="F515" i="5"/>
  <c r="D515" i="5"/>
  <c r="G515" i="5"/>
  <c r="H515" i="5" s="1"/>
  <c r="I515" i="5" l="1"/>
  <c r="K515" i="5" s="1"/>
  <c r="L515" i="5" s="1"/>
  <c r="C516" i="5" s="1"/>
  <c r="D516" i="5" l="1"/>
  <c r="F516" i="5"/>
  <c r="G516" i="5"/>
  <c r="H516" i="5" s="1"/>
  <c r="E516" i="5"/>
  <c r="I516" i="5" l="1"/>
  <c r="K516" i="5" s="1"/>
  <c r="L516" i="5" s="1"/>
  <c r="C517" i="5" s="1"/>
  <c r="E517" i="5" l="1"/>
  <c r="F517" i="5"/>
  <c r="G517" i="5"/>
  <c r="H517" i="5" s="1"/>
  <c r="D517" i="5"/>
  <c r="I517" i="5" l="1"/>
  <c r="K517" i="5" s="1"/>
  <c r="L517" i="5" s="1"/>
  <c r="C518" i="5" s="1"/>
  <c r="D518" i="5" l="1"/>
  <c r="F518" i="5"/>
  <c r="E518" i="5"/>
  <c r="G518" i="5"/>
  <c r="H518" i="5" s="1"/>
  <c r="I518" i="5" l="1"/>
  <c r="K518" i="5" s="1"/>
  <c r="L518" i="5" s="1"/>
  <c r="C519" i="5" s="1"/>
  <c r="E519" i="5" l="1"/>
  <c r="D519" i="5"/>
  <c r="F519" i="5"/>
  <c r="G519" i="5" s="1"/>
  <c r="H519" i="5" s="1"/>
  <c r="I519" i="5" l="1"/>
  <c r="K519" i="5" s="1"/>
  <c r="L519" i="5" s="1"/>
  <c r="C520" i="5" s="1"/>
  <c r="D520" i="5" l="1"/>
  <c r="F520" i="5"/>
  <c r="E520" i="5"/>
  <c r="G520" i="5"/>
  <c r="H520" i="5" s="1"/>
  <c r="I520" i="5" l="1"/>
  <c r="K520" i="5" s="1"/>
  <c r="L520" i="5" s="1"/>
  <c r="C521" i="5" s="1"/>
  <c r="H521" i="5" l="1"/>
  <c r="E521" i="5"/>
  <c r="F521" i="5"/>
  <c r="G521" i="5"/>
  <c r="D521" i="5"/>
  <c r="L521" i="5"/>
  <c r="C522" i="5" s="1"/>
  <c r="K521" i="5"/>
  <c r="I521" i="5"/>
  <c r="D522" i="5" l="1"/>
  <c r="L522" i="5"/>
  <c r="C523" i="5" s="1"/>
  <c r="K522" i="5"/>
  <c r="F522" i="5"/>
  <c r="E522" i="5"/>
  <c r="H522" i="5"/>
  <c r="I522" i="5"/>
  <c r="G522" i="5"/>
  <c r="G523" i="5" l="1"/>
  <c r="E523" i="5"/>
  <c r="D523" i="5"/>
  <c r="F523" i="5"/>
  <c r="L523" i="5"/>
  <c r="C524" i="5" s="1"/>
  <c r="I523" i="5"/>
  <c r="H523" i="5"/>
  <c r="K523" i="5"/>
  <c r="D524" i="5" l="1"/>
  <c r="E524" i="5"/>
  <c r="F524" i="5"/>
  <c r="L524" i="5"/>
  <c r="C525" i="5" s="1"/>
  <c r="H524" i="5"/>
  <c r="G524" i="5"/>
  <c r="I524" i="5"/>
  <c r="K524" i="5"/>
  <c r="H525" i="5" l="1"/>
  <c r="E525" i="5"/>
  <c r="D525" i="5"/>
  <c r="F525" i="5"/>
  <c r="L525" i="5"/>
  <c r="C526" i="5" s="1"/>
  <c r="K525" i="5"/>
  <c r="G525" i="5"/>
  <c r="I525" i="5"/>
  <c r="D526" i="5" l="1"/>
  <c r="H526" i="5"/>
  <c r="F526" i="5"/>
  <c r="E526" i="5"/>
  <c r="K526" i="5"/>
  <c r="I526" i="5"/>
  <c r="L526" i="5"/>
  <c r="C527" i="5" s="1"/>
  <c r="G526" i="5"/>
  <c r="H527" i="5" l="1"/>
  <c r="G527" i="5"/>
  <c r="D527" i="5"/>
  <c r="F527" i="5"/>
  <c r="L527" i="5"/>
  <c r="C528" i="5" s="1"/>
  <c r="E527" i="5"/>
  <c r="K527" i="5"/>
  <c r="I527" i="5"/>
  <c r="D528" i="5" l="1"/>
  <c r="F528" i="5"/>
  <c r="I528" i="5"/>
  <c r="H528" i="5"/>
  <c r="E528" i="5"/>
  <c r="L528" i="5"/>
  <c r="C529" i="5" s="1"/>
  <c r="K528" i="5"/>
  <c r="G528" i="5"/>
  <c r="H529" i="5" l="1"/>
  <c r="E529" i="5"/>
  <c r="I529" i="5"/>
  <c r="D529" i="5"/>
  <c r="G529" i="5"/>
  <c r="K529" i="5"/>
  <c r="F529" i="5"/>
  <c r="L529" i="5"/>
  <c r="C530" i="5" s="1"/>
  <c r="D530" i="5" l="1"/>
  <c r="F530" i="5"/>
  <c r="E530" i="5"/>
  <c r="I530" i="5"/>
  <c r="H530" i="5"/>
  <c r="L530" i="5"/>
  <c r="C531" i="5" s="1"/>
  <c r="K530" i="5"/>
  <c r="G530" i="5"/>
  <c r="G531" i="5" l="1"/>
  <c r="H531" i="5"/>
  <c r="D531" i="5"/>
  <c r="F531" i="5"/>
  <c r="L531" i="5"/>
  <c r="C532" i="5" s="1"/>
  <c r="E531" i="5"/>
  <c r="K531" i="5"/>
  <c r="I531" i="5"/>
  <c r="D532" i="5" l="1"/>
  <c r="E532" i="5"/>
  <c r="F532" i="5"/>
  <c r="I532" i="5"/>
  <c r="L532" i="5"/>
  <c r="C533" i="5" s="1"/>
  <c r="G532" i="5"/>
  <c r="K532" i="5"/>
  <c r="H532" i="5"/>
  <c r="I533" i="5" l="1"/>
  <c r="F533" i="5"/>
  <c r="L533" i="5"/>
  <c r="C534" i="5" s="1"/>
  <c r="D533" i="5"/>
  <c r="E533" i="5"/>
  <c r="K533" i="5"/>
  <c r="G533" i="5"/>
  <c r="H533" i="5"/>
  <c r="D534" i="5" l="1"/>
  <c r="I534" i="5"/>
  <c r="F534" i="5"/>
  <c r="E534" i="5"/>
  <c r="H534" i="5"/>
  <c r="G534" i="5"/>
  <c r="L534" i="5"/>
  <c r="C535" i="5" s="1"/>
  <c r="K534" i="5"/>
  <c r="G535" i="5" l="1"/>
  <c r="E535" i="5"/>
  <c r="K535" i="5"/>
  <c r="I535" i="5"/>
  <c r="D535" i="5"/>
  <c r="F535" i="5"/>
  <c r="H535" i="5"/>
  <c r="L535" i="5"/>
  <c r="C536" i="5" s="1"/>
  <c r="D536" i="5" l="1"/>
  <c r="F536" i="5"/>
  <c r="I536" i="5"/>
  <c r="L536" i="5"/>
  <c r="C537" i="5" s="1"/>
  <c r="K536" i="5"/>
  <c r="E536" i="5"/>
  <c r="H536" i="5"/>
  <c r="G536" i="5"/>
  <c r="K537" i="5" l="1"/>
  <c r="G537" i="5"/>
  <c r="E537" i="5"/>
  <c r="D537" i="5"/>
  <c r="H537" i="5"/>
  <c r="I537" i="5"/>
  <c r="F537" i="5"/>
  <c r="L537" i="5"/>
  <c r="C538" i="5" s="1"/>
  <c r="D538" i="5" l="1"/>
  <c r="I538" i="5"/>
  <c r="G538" i="5"/>
  <c r="F538" i="5"/>
  <c r="E538" i="5"/>
  <c r="K538" i="5"/>
  <c r="H538" i="5"/>
  <c r="L538" i="5"/>
  <c r="C539" i="5" s="1"/>
  <c r="G539" i="5" l="1"/>
  <c r="E539" i="5"/>
  <c r="D539" i="5"/>
  <c r="F539" i="5"/>
  <c r="K539" i="5"/>
  <c r="I539" i="5"/>
  <c r="L539" i="5"/>
  <c r="C540" i="5" s="1"/>
  <c r="H539" i="5"/>
  <c r="D540" i="5" l="1"/>
  <c r="H540" i="5"/>
  <c r="F540" i="5"/>
  <c r="I540" i="5"/>
  <c r="E540" i="5"/>
  <c r="L540" i="5"/>
  <c r="C541" i="5" s="1"/>
  <c r="G540" i="5"/>
  <c r="K540" i="5"/>
  <c r="L541" i="5" l="1"/>
  <c r="C542" i="5" s="1"/>
  <c r="D541" i="5"/>
  <c r="F541" i="5"/>
  <c r="K541" i="5"/>
  <c r="I541" i="5"/>
  <c r="E541" i="5"/>
  <c r="G541" i="5"/>
  <c r="H541" i="5"/>
  <c r="D542" i="5" l="1"/>
  <c r="I542" i="5"/>
  <c r="G542" i="5"/>
  <c r="F542" i="5"/>
  <c r="E542" i="5"/>
  <c r="K542" i="5"/>
  <c r="H542" i="5"/>
  <c r="L542" i="5"/>
  <c r="C543" i="5" s="1"/>
  <c r="G543" i="5" l="1"/>
  <c r="H543" i="5"/>
  <c r="D543" i="5"/>
  <c r="F543" i="5"/>
  <c r="L543" i="5"/>
  <c r="C544" i="5" s="1"/>
  <c r="K543" i="5"/>
  <c r="I543" i="5"/>
  <c r="E543" i="5"/>
  <c r="D544" i="5" l="1"/>
  <c r="F544" i="5"/>
  <c r="G544" i="5"/>
  <c r="I544" i="5"/>
  <c r="H544" i="5"/>
  <c r="K544" i="5"/>
  <c r="E544" i="5"/>
  <c r="L544" i="5"/>
  <c r="C545" i="5" s="1"/>
  <c r="H545" i="5" l="1"/>
  <c r="E545" i="5"/>
  <c r="F545" i="5"/>
  <c r="G545" i="5"/>
  <c r="I545" i="5"/>
  <c r="D545" i="5"/>
  <c r="L545" i="5"/>
  <c r="C546" i="5" s="1"/>
  <c r="K545" i="5"/>
  <c r="D546" i="5" l="1"/>
  <c r="F546" i="5"/>
  <c r="K546" i="5"/>
  <c r="G546" i="5"/>
  <c r="I546" i="5"/>
  <c r="E546" i="5"/>
  <c r="L546" i="5"/>
  <c r="C547" i="5" s="1"/>
  <c r="H546" i="5"/>
  <c r="I547" i="5" l="1"/>
  <c r="G547" i="5"/>
  <c r="D547" i="5"/>
  <c r="F547" i="5"/>
  <c r="K547" i="5"/>
  <c r="H547" i="5"/>
  <c r="L547" i="5"/>
  <c r="C548" i="5" s="1"/>
  <c r="E547" i="5"/>
  <c r="D548" i="5" l="1"/>
  <c r="L548" i="5"/>
  <c r="C549" i="5" s="1"/>
  <c r="K548" i="5"/>
  <c r="F548" i="5"/>
  <c r="E548" i="5"/>
  <c r="H548" i="5"/>
  <c r="I548" i="5"/>
  <c r="G548" i="5"/>
  <c r="E549" i="5" l="1"/>
  <c r="D549" i="5"/>
  <c r="F549" i="5"/>
  <c r="G549" i="5"/>
  <c r="K549" i="5"/>
  <c r="H549" i="5"/>
  <c r="I549" i="5"/>
  <c r="L549" i="5"/>
  <c r="C550" i="5" s="1"/>
  <c r="D550" i="5" l="1"/>
  <c r="F550" i="5"/>
  <c r="K550" i="5"/>
  <c r="I550" i="5"/>
  <c r="L550" i="5"/>
  <c r="C551" i="5" s="1"/>
  <c r="G550" i="5"/>
  <c r="E550" i="5"/>
  <c r="H550" i="5"/>
  <c r="I551" i="5" l="1"/>
  <c r="G551" i="5"/>
  <c r="D551" i="5"/>
  <c r="F551" i="5"/>
  <c r="K551" i="5"/>
  <c r="E551" i="5"/>
  <c r="L551" i="5"/>
  <c r="C552" i="5" s="1"/>
  <c r="H551" i="5"/>
  <c r="D552" i="5" l="1"/>
  <c r="F552" i="5"/>
  <c r="L552" i="5"/>
  <c r="C553" i="5" s="1"/>
  <c r="K552" i="5"/>
  <c r="I552" i="5"/>
  <c r="H552" i="5"/>
  <c r="E552" i="5"/>
  <c r="G552" i="5"/>
  <c r="G553" i="5" l="1"/>
  <c r="E553" i="5"/>
  <c r="D553" i="5"/>
  <c r="F553" i="5"/>
  <c r="K553" i="5"/>
  <c r="L553" i="5"/>
  <c r="C554" i="5" s="1"/>
  <c r="H553" i="5"/>
  <c r="I553" i="5"/>
  <c r="D554" i="5" l="1"/>
  <c r="F554" i="5"/>
  <c r="K554" i="5"/>
  <c r="I554" i="5"/>
  <c r="G554" i="5"/>
  <c r="E554" i="5"/>
  <c r="L554" i="5"/>
  <c r="C555" i="5" s="1"/>
  <c r="H554" i="5"/>
  <c r="G555" i="5" l="1"/>
  <c r="F555" i="5"/>
  <c r="K555" i="5"/>
  <c r="H555" i="5"/>
  <c r="E555" i="5"/>
  <c r="D555" i="5"/>
  <c r="I555" i="5"/>
  <c r="L555" i="5"/>
  <c r="C556" i="5" s="1"/>
  <c r="D556" i="5" l="1"/>
  <c r="K556" i="5"/>
  <c r="F556" i="5"/>
  <c r="E556" i="5"/>
  <c r="H556" i="5"/>
  <c r="I556" i="5"/>
  <c r="L556" i="5"/>
  <c r="C557" i="5" s="1"/>
  <c r="G556" i="5"/>
  <c r="K557" i="5" l="1"/>
  <c r="D557" i="5"/>
  <c r="F557" i="5"/>
  <c r="I557" i="5"/>
  <c r="G557" i="5"/>
  <c r="L557" i="5"/>
  <c r="C558" i="5" s="1"/>
  <c r="E557" i="5"/>
  <c r="H557" i="5"/>
  <c r="D558" i="5" l="1"/>
  <c r="F558" i="5"/>
  <c r="K558" i="5"/>
  <c r="E558" i="5"/>
  <c r="G558" i="5"/>
  <c r="H558" i="5"/>
  <c r="L558" i="5"/>
  <c r="C559" i="5" s="1"/>
  <c r="I558" i="5"/>
  <c r="L559" i="5" l="1"/>
  <c r="C560" i="5" s="1"/>
  <c r="E559" i="5"/>
  <c r="D559" i="5"/>
  <c r="K559" i="5"/>
  <c r="I559" i="5"/>
  <c r="G559" i="5"/>
  <c r="F559" i="5"/>
  <c r="H559" i="5"/>
  <c r="D560" i="5" l="1"/>
  <c r="F560" i="5"/>
  <c r="L560" i="5"/>
  <c r="C561" i="5" s="1"/>
  <c r="H560" i="5"/>
  <c r="K560" i="5"/>
  <c r="I560" i="5"/>
  <c r="G560" i="5"/>
  <c r="E560" i="5"/>
  <c r="K561" i="5" l="1"/>
  <c r="L561" i="5"/>
  <c r="C562" i="5" s="1"/>
  <c r="D561" i="5"/>
  <c r="F561" i="5"/>
  <c r="E561" i="5"/>
  <c r="I561" i="5"/>
  <c r="H561" i="5"/>
  <c r="G561" i="5"/>
  <c r="D562" i="5" l="1"/>
  <c r="F562" i="5"/>
  <c r="G562" i="5"/>
  <c r="E562" i="5"/>
  <c r="K562" i="5"/>
  <c r="H562" i="5"/>
  <c r="I562" i="5"/>
  <c r="L562" i="5"/>
  <c r="C563" i="5" s="1"/>
  <c r="E563" i="5" l="1"/>
  <c r="H563" i="5"/>
  <c r="D563" i="5"/>
  <c r="K563" i="5"/>
  <c r="L563" i="5"/>
  <c r="C564" i="5" s="1"/>
  <c r="G563" i="5"/>
  <c r="F563" i="5"/>
  <c r="I563" i="5"/>
  <c r="D564" i="5" l="1"/>
  <c r="G564" i="5"/>
  <c r="E564" i="5"/>
  <c r="F564" i="5"/>
  <c r="L564" i="5"/>
  <c r="C565" i="5" s="1"/>
  <c r="H564" i="5"/>
  <c r="K564" i="5"/>
  <c r="I564" i="5"/>
  <c r="K565" i="5" l="1"/>
  <c r="L565" i="5"/>
  <c r="C566" i="5" s="1"/>
  <c r="D565" i="5"/>
  <c r="F565" i="5"/>
  <c r="H565" i="5"/>
  <c r="G565" i="5"/>
  <c r="E565" i="5"/>
  <c r="I565" i="5"/>
  <c r="D566" i="5" l="1"/>
  <c r="E566" i="5"/>
  <c r="F566" i="5"/>
  <c r="K566" i="5"/>
  <c r="I566" i="5"/>
  <c r="L566" i="5"/>
  <c r="C567" i="5" s="1"/>
  <c r="H566" i="5"/>
  <c r="G566" i="5"/>
  <c r="I567" i="5" l="1"/>
  <c r="F567" i="5"/>
  <c r="K567" i="5"/>
  <c r="L567" i="5"/>
  <c r="C568" i="5" s="1"/>
  <c r="D567" i="5"/>
  <c r="H567" i="5"/>
  <c r="G567" i="5"/>
  <c r="E567" i="5"/>
  <c r="D568" i="5" l="1"/>
  <c r="F568" i="5"/>
  <c r="H568" i="5"/>
  <c r="K568" i="5"/>
  <c r="G568" i="5"/>
  <c r="E568" i="5"/>
  <c r="I568" i="5"/>
  <c r="L568" i="5"/>
  <c r="C569" i="5" s="1"/>
  <c r="E569" i="5" l="1"/>
  <c r="F569" i="5"/>
  <c r="K569" i="5"/>
  <c r="L569" i="5"/>
  <c r="C570" i="5" s="1"/>
  <c r="G569" i="5"/>
  <c r="D569" i="5"/>
  <c r="H569" i="5"/>
  <c r="I569" i="5"/>
  <c r="D570" i="5" l="1"/>
  <c r="F570" i="5"/>
  <c r="I570" i="5"/>
  <c r="H570" i="5"/>
  <c r="G570" i="5"/>
  <c r="K570" i="5"/>
  <c r="L570" i="5"/>
  <c r="C571" i="5" s="1"/>
  <c r="E570" i="5"/>
  <c r="L571" i="5" l="1"/>
  <c r="C572" i="5" s="1"/>
  <c r="F571" i="5"/>
  <c r="K571" i="5"/>
  <c r="H571" i="5"/>
  <c r="I571" i="5"/>
  <c r="D571" i="5"/>
  <c r="G571" i="5"/>
  <c r="E571" i="5"/>
  <c r="D572" i="5" l="1"/>
  <c r="I572" i="5"/>
  <c r="E572" i="5"/>
  <c r="F572" i="5"/>
  <c r="H572" i="5"/>
  <c r="K572" i="5"/>
  <c r="L572" i="5"/>
  <c r="C573" i="5" s="1"/>
  <c r="G572" i="5"/>
  <c r="H573" i="5" l="1"/>
  <c r="G573" i="5"/>
  <c r="D573" i="5"/>
  <c r="F573" i="5"/>
  <c r="E573" i="5"/>
  <c r="L573" i="5"/>
  <c r="C574" i="5" s="1"/>
  <c r="I573" i="5"/>
  <c r="K573" i="5"/>
  <c r="D574" i="5" l="1"/>
  <c r="G574" i="5"/>
  <c r="F574" i="5"/>
  <c r="K574" i="5"/>
  <c r="E574" i="5"/>
  <c r="I574" i="5"/>
  <c r="L574" i="5"/>
  <c r="C575" i="5" s="1"/>
  <c r="H574" i="5"/>
  <c r="G575" i="5" l="1"/>
  <c r="E575" i="5"/>
  <c r="D575" i="5"/>
  <c r="F575" i="5"/>
  <c r="K575" i="5"/>
  <c r="L575" i="5"/>
  <c r="C576" i="5" s="1"/>
  <c r="I575" i="5"/>
  <c r="H575" i="5"/>
  <c r="D576" i="5" l="1"/>
  <c r="H576" i="5"/>
  <c r="K576" i="5"/>
  <c r="F576" i="5"/>
  <c r="L576" i="5"/>
  <c r="C577" i="5" s="1"/>
  <c r="E576" i="5"/>
  <c r="G576" i="5"/>
  <c r="I576" i="5"/>
  <c r="I577" i="5" l="1"/>
  <c r="F577" i="5"/>
  <c r="H577" i="5"/>
  <c r="E577" i="5"/>
  <c r="D577" i="5"/>
  <c r="G577" i="5"/>
  <c r="K577" i="5"/>
  <c r="L577" i="5"/>
  <c r="C578" i="5" s="1"/>
  <c r="D578" i="5" l="1"/>
  <c r="G578" i="5"/>
  <c r="F578" i="5"/>
  <c r="K578" i="5"/>
  <c r="L578" i="5"/>
  <c r="C579" i="5" s="1"/>
  <c r="I578" i="5"/>
  <c r="H578" i="5"/>
  <c r="E578" i="5"/>
  <c r="G579" i="5" l="1"/>
  <c r="E579" i="5"/>
  <c r="D579" i="5"/>
  <c r="F579" i="5"/>
  <c r="K579" i="5"/>
  <c r="L579" i="5"/>
  <c r="C580" i="5" s="1"/>
  <c r="I579" i="5"/>
  <c r="H579" i="5"/>
  <c r="D580" i="5" l="1"/>
  <c r="G580" i="5"/>
  <c r="F580" i="5"/>
  <c r="H580" i="5"/>
  <c r="L580" i="5"/>
  <c r="C581" i="5" s="1"/>
  <c r="K580" i="5"/>
  <c r="E580" i="5"/>
  <c r="I580" i="5"/>
  <c r="E581" i="5" l="1"/>
  <c r="L581" i="5"/>
  <c r="C582" i="5" s="1"/>
  <c r="D581" i="5"/>
  <c r="F581" i="5"/>
  <c r="K581" i="5"/>
  <c r="I581" i="5"/>
  <c r="G581" i="5"/>
  <c r="H581" i="5"/>
  <c r="D582" i="5" l="1"/>
  <c r="H582" i="5"/>
  <c r="F582" i="5"/>
  <c r="K582" i="5"/>
  <c r="I582" i="5"/>
  <c r="L582" i="5"/>
  <c r="C583" i="5" s="1"/>
  <c r="G582" i="5"/>
  <c r="E582" i="5"/>
  <c r="I583" i="5" l="1"/>
  <c r="F583" i="5"/>
  <c r="K583" i="5"/>
  <c r="H583" i="5"/>
  <c r="D583" i="5"/>
  <c r="E583" i="5"/>
  <c r="G583" i="5"/>
  <c r="L583" i="5"/>
  <c r="C584" i="5" s="1"/>
  <c r="D584" i="5" l="1"/>
  <c r="H584" i="5"/>
  <c r="G584" i="5"/>
  <c r="F584" i="5"/>
  <c r="K584" i="5"/>
  <c r="I584" i="5"/>
  <c r="E584" i="5"/>
  <c r="L584" i="5"/>
  <c r="C585" i="5" s="1"/>
  <c r="E585" i="5" l="1"/>
  <c r="F585" i="5"/>
  <c r="L585" i="5"/>
  <c r="C586" i="5" s="1"/>
  <c r="K585" i="5"/>
  <c r="H585" i="5"/>
  <c r="D585" i="5"/>
  <c r="G585" i="5"/>
  <c r="I585" i="5"/>
  <c r="D586" i="5" l="1"/>
  <c r="F586" i="5"/>
  <c r="K586" i="5"/>
  <c r="I586" i="5"/>
  <c r="H586" i="5"/>
  <c r="E586" i="5"/>
  <c r="L586" i="5"/>
  <c r="C587" i="5" s="1"/>
  <c r="G586" i="5"/>
  <c r="E587" i="5" l="1"/>
  <c r="L587" i="5"/>
  <c r="C588" i="5" s="1"/>
  <c r="D587" i="5"/>
  <c r="F587" i="5"/>
  <c r="K587" i="5"/>
  <c r="H587" i="5"/>
  <c r="G587" i="5"/>
  <c r="I587" i="5"/>
  <c r="D588" i="5" l="1"/>
  <c r="L588" i="5"/>
  <c r="C589" i="5" s="1"/>
  <c r="I588" i="5"/>
  <c r="G588" i="5"/>
  <c r="E588" i="5"/>
  <c r="F588" i="5"/>
  <c r="H588" i="5"/>
  <c r="K588" i="5"/>
  <c r="H589" i="5" l="1"/>
  <c r="G589" i="5"/>
  <c r="D589" i="5"/>
  <c r="F589" i="5"/>
  <c r="E589" i="5"/>
  <c r="K589" i="5"/>
  <c r="I589" i="5"/>
  <c r="L589" i="5"/>
  <c r="C590" i="5" s="1"/>
  <c r="D590" i="5" l="1"/>
  <c r="E590" i="5"/>
  <c r="F590" i="5"/>
  <c r="K590" i="5"/>
  <c r="H590" i="5"/>
  <c r="G590" i="5"/>
  <c r="L590" i="5"/>
  <c r="C591" i="5" s="1"/>
  <c r="I590" i="5"/>
  <c r="G591" i="5" l="1"/>
  <c r="E591" i="5"/>
  <c r="F591" i="5"/>
  <c r="K591" i="5"/>
  <c r="H591" i="5"/>
  <c r="D591" i="5"/>
  <c r="L591" i="5"/>
  <c r="C592" i="5" s="1"/>
  <c r="I591" i="5"/>
  <c r="D592" i="5" l="1"/>
  <c r="I592" i="5"/>
  <c r="F592" i="5"/>
  <c r="H592" i="5"/>
  <c r="L592" i="5"/>
  <c r="C593" i="5" s="1"/>
  <c r="K592" i="5"/>
  <c r="G592" i="5"/>
  <c r="E592" i="5"/>
  <c r="K593" i="5" l="1"/>
  <c r="I593" i="5"/>
  <c r="D593" i="5"/>
  <c r="F593" i="5"/>
  <c r="G593" i="5"/>
  <c r="E593" i="5"/>
  <c r="L593" i="5"/>
  <c r="C594" i="5" s="1"/>
  <c r="H593" i="5"/>
  <c r="D594" i="5" l="1"/>
  <c r="F594" i="5"/>
  <c r="K594" i="5"/>
  <c r="I594" i="5"/>
  <c r="H594" i="5"/>
  <c r="G594" i="5"/>
  <c r="E594" i="5"/>
  <c r="L594" i="5"/>
  <c r="C595" i="5" s="1"/>
  <c r="G595" i="5" l="1"/>
  <c r="E595" i="5"/>
  <c r="D595" i="5"/>
  <c r="F595" i="5"/>
  <c r="K595" i="5"/>
  <c r="H595" i="5"/>
  <c r="I595" i="5"/>
  <c r="L595" i="5"/>
  <c r="C596" i="5" s="1"/>
  <c r="D596" i="5" l="1"/>
  <c r="G596" i="5"/>
  <c r="E596" i="5"/>
  <c r="L596" i="5"/>
  <c r="C597" i="5" s="1"/>
  <c r="I596" i="5"/>
  <c r="F596" i="5"/>
  <c r="H596" i="5"/>
  <c r="K596" i="5"/>
  <c r="E597" i="5" l="1"/>
  <c r="L597" i="5"/>
  <c r="C598" i="5" s="1"/>
  <c r="D597" i="5"/>
  <c r="F597" i="5"/>
  <c r="K597" i="5"/>
  <c r="I597" i="5"/>
  <c r="H597" i="5"/>
  <c r="G597" i="5"/>
  <c r="D598" i="5" l="1"/>
  <c r="K598" i="5"/>
  <c r="H598" i="5"/>
  <c r="G598" i="5"/>
  <c r="E598" i="5"/>
  <c r="F598" i="5"/>
  <c r="L598" i="5"/>
  <c r="C599" i="5" s="1"/>
  <c r="I598" i="5"/>
  <c r="G599" i="5" l="1"/>
  <c r="F599" i="5"/>
  <c r="K599" i="5"/>
  <c r="H599" i="5"/>
  <c r="D599" i="5"/>
  <c r="L599" i="5"/>
  <c r="C600" i="5" s="1"/>
  <c r="I599" i="5"/>
  <c r="E599" i="5"/>
  <c r="D600" i="5" l="1"/>
  <c r="K600" i="5"/>
  <c r="I600" i="5"/>
  <c r="G600" i="5"/>
  <c r="F600" i="5"/>
  <c r="H600" i="5"/>
  <c r="L600" i="5"/>
  <c r="C601" i="5" s="1"/>
  <c r="E600" i="5"/>
  <c r="G601" i="5" l="1"/>
  <c r="E601" i="5"/>
  <c r="D601" i="5"/>
  <c r="F601" i="5"/>
  <c r="L601" i="5"/>
  <c r="C602" i="5" s="1"/>
  <c r="I601" i="5"/>
  <c r="H601" i="5"/>
  <c r="K601" i="5"/>
  <c r="D602" i="5" l="1"/>
  <c r="F602" i="5"/>
  <c r="K602" i="5"/>
  <c r="E602" i="5"/>
  <c r="L602" i="5"/>
  <c r="C603" i="5" s="1"/>
  <c r="I602" i="5"/>
  <c r="H602" i="5"/>
  <c r="G602" i="5"/>
  <c r="L603" i="5" l="1"/>
  <c r="C604" i="5" s="1"/>
  <c r="K603" i="5"/>
  <c r="G603" i="5"/>
  <c r="D603" i="5"/>
  <c r="F603" i="5"/>
  <c r="I603" i="5"/>
  <c r="E603" i="5"/>
  <c r="H603" i="5"/>
  <c r="D604" i="5" l="1"/>
  <c r="L604" i="5"/>
  <c r="C605" i="5" s="1"/>
  <c r="F604" i="5"/>
  <c r="H604" i="5"/>
  <c r="K604" i="5"/>
  <c r="I604" i="5"/>
  <c r="G604" i="5"/>
  <c r="E604" i="5"/>
  <c r="H605" i="5" l="1"/>
  <c r="G605" i="5"/>
  <c r="D605" i="5"/>
  <c r="F605" i="5"/>
  <c r="L605" i="5"/>
  <c r="C606" i="5" s="1"/>
  <c r="K605" i="5"/>
  <c r="I605" i="5"/>
  <c r="E605" i="5"/>
  <c r="D606" i="5" l="1"/>
  <c r="F606" i="5"/>
  <c r="K606" i="5"/>
  <c r="H606" i="5"/>
  <c r="G606" i="5"/>
  <c r="E606" i="5"/>
  <c r="L606" i="5"/>
  <c r="C607" i="5" s="1"/>
  <c r="I606" i="5"/>
  <c r="E607" i="5" l="1"/>
  <c r="F607" i="5"/>
  <c r="K607" i="5"/>
  <c r="H607" i="5"/>
  <c r="G607" i="5"/>
  <c r="D607" i="5"/>
  <c r="I607" i="5"/>
  <c r="L607" i="5"/>
  <c r="C608" i="5" s="1"/>
  <c r="D608" i="5" l="1"/>
  <c r="F608" i="5"/>
  <c r="L608" i="5"/>
  <c r="C609" i="5" s="1"/>
  <c r="H608" i="5"/>
  <c r="K608" i="5"/>
  <c r="G608" i="5"/>
  <c r="E608" i="5"/>
  <c r="I608" i="5"/>
  <c r="K609" i="5" l="1"/>
  <c r="D609" i="5"/>
  <c r="H609" i="5"/>
  <c r="L609" i="5"/>
  <c r="C610" i="5" s="1"/>
  <c r="F609" i="5"/>
  <c r="G609" i="5"/>
  <c r="I609" i="5"/>
  <c r="E609" i="5"/>
  <c r="D610" i="5" l="1"/>
  <c r="F610" i="5"/>
  <c r="K610" i="5"/>
  <c r="H610" i="5"/>
  <c r="L610" i="5"/>
  <c r="C611" i="5" s="1"/>
  <c r="I610" i="5"/>
  <c r="E610" i="5"/>
  <c r="G610" i="5"/>
  <c r="E611" i="5" l="1"/>
  <c r="H611" i="5"/>
  <c r="G611" i="5"/>
  <c r="D611" i="5"/>
  <c r="F611" i="5"/>
  <c r="L611" i="5"/>
  <c r="C612" i="5" s="1"/>
  <c r="I611" i="5"/>
  <c r="K611" i="5"/>
  <c r="D612" i="5" l="1"/>
  <c r="G612" i="5"/>
  <c r="E612" i="5"/>
  <c r="L612" i="5"/>
  <c r="C613" i="5" s="1"/>
  <c r="I612" i="5"/>
  <c r="F612" i="5"/>
  <c r="H612" i="5"/>
  <c r="K612" i="5"/>
  <c r="L613" i="5" l="1"/>
  <c r="C614" i="5" s="1"/>
  <c r="D613" i="5"/>
  <c r="F613" i="5"/>
  <c r="I613" i="5"/>
  <c r="H613" i="5"/>
  <c r="K613" i="5"/>
  <c r="E613" i="5"/>
  <c r="G613" i="5"/>
  <c r="D614" i="5" l="1"/>
  <c r="F614" i="5"/>
  <c r="K614" i="5"/>
  <c r="L614" i="5"/>
  <c r="C615" i="5" s="1"/>
  <c r="I614" i="5"/>
  <c r="H614" i="5"/>
  <c r="G614" i="5"/>
  <c r="E614" i="5"/>
  <c r="I615" i="5" l="1"/>
  <c r="G615" i="5"/>
  <c r="D615" i="5"/>
  <c r="F615" i="5"/>
  <c r="H615" i="5"/>
  <c r="E615" i="5"/>
  <c r="K615" i="5"/>
  <c r="L615" i="5"/>
  <c r="C616" i="5" s="1"/>
  <c r="D616" i="5" l="1"/>
  <c r="K616" i="5"/>
  <c r="F616" i="5"/>
  <c r="H616" i="5"/>
  <c r="G616" i="5"/>
  <c r="I616" i="5"/>
  <c r="E616" i="5"/>
  <c r="L616" i="5"/>
  <c r="C617" i="5" s="1"/>
  <c r="E617" i="5" l="1"/>
  <c r="F617" i="5"/>
  <c r="L617" i="5"/>
  <c r="C618" i="5" s="1"/>
  <c r="H617" i="5"/>
  <c r="D617" i="5"/>
  <c r="K617" i="5"/>
  <c r="G617" i="5"/>
  <c r="I617" i="5"/>
  <c r="D618" i="5" l="1"/>
  <c r="F618" i="5"/>
  <c r="K618" i="5"/>
  <c r="E618" i="5"/>
  <c r="L618" i="5"/>
  <c r="C619" i="5" s="1"/>
  <c r="H618" i="5"/>
  <c r="I618" i="5"/>
  <c r="G618" i="5"/>
  <c r="E619" i="5" l="1"/>
  <c r="L619" i="5"/>
  <c r="C620" i="5" s="1"/>
  <c r="F619" i="5"/>
  <c r="K619" i="5"/>
  <c r="H619" i="5"/>
  <c r="D619" i="5"/>
  <c r="G619" i="5"/>
  <c r="I619" i="5"/>
  <c r="D620" i="5" l="1"/>
  <c r="L620" i="5"/>
  <c r="C621" i="5" s="1"/>
  <c r="F620" i="5"/>
  <c r="H620" i="5"/>
  <c r="K620" i="5"/>
  <c r="G620" i="5"/>
  <c r="I620" i="5"/>
  <c r="E620" i="5"/>
  <c r="G621" i="5" l="1"/>
  <c r="F621" i="5"/>
  <c r="E621" i="5"/>
  <c r="L621" i="5"/>
  <c r="C622" i="5" s="1"/>
  <c r="K621" i="5"/>
  <c r="D621" i="5"/>
  <c r="H621" i="5"/>
  <c r="I621" i="5"/>
  <c r="D622" i="5" l="1"/>
  <c r="F622" i="5"/>
  <c r="G622" i="5"/>
  <c r="L622" i="5"/>
  <c r="C623" i="5" s="1"/>
  <c r="K622" i="5"/>
  <c r="E622" i="5"/>
  <c r="I622" i="5"/>
  <c r="H622" i="5"/>
  <c r="G623" i="5" l="1"/>
  <c r="E623" i="5"/>
  <c r="D623" i="5"/>
  <c r="F623" i="5"/>
  <c r="K623" i="5"/>
  <c r="H623" i="5"/>
  <c r="I623" i="5"/>
  <c r="L623" i="5"/>
  <c r="C624" i="5" s="1"/>
  <c r="D624" i="5" l="1"/>
  <c r="F624" i="5"/>
  <c r="G624" i="5"/>
  <c r="H624" i="5"/>
  <c r="L624" i="5"/>
  <c r="C625" i="5" s="1"/>
  <c r="I624" i="5"/>
  <c r="K624" i="5"/>
  <c r="E624" i="5"/>
  <c r="K625" i="5" l="1"/>
  <c r="I625" i="5"/>
  <c r="H625" i="5"/>
  <c r="L625" i="5"/>
  <c r="C626" i="5" s="1"/>
  <c r="D625" i="5"/>
  <c r="G625" i="5"/>
  <c r="E625" i="5"/>
  <c r="F625" i="5"/>
  <c r="D626" i="5" l="1"/>
  <c r="F626" i="5"/>
  <c r="K626" i="5"/>
  <c r="H626" i="5"/>
  <c r="L626" i="5"/>
  <c r="C627" i="5" s="1"/>
  <c r="G626" i="5"/>
  <c r="E626" i="5"/>
  <c r="I626" i="5"/>
  <c r="G627" i="5" l="1"/>
  <c r="E627" i="5"/>
  <c r="D627" i="5"/>
  <c r="F627" i="5"/>
  <c r="L627" i="5"/>
  <c r="C628" i="5" s="1"/>
  <c r="I627" i="5"/>
  <c r="H627" i="5"/>
  <c r="K627" i="5"/>
  <c r="D628" i="5" l="1"/>
  <c r="E628" i="5"/>
  <c r="L628" i="5"/>
  <c r="C629" i="5" s="1"/>
  <c r="K628" i="5"/>
  <c r="I628" i="5"/>
  <c r="F628" i="5"/>
  <c r="G628" i="5"/>
  <c r="H628" i="5"/>
  <c r="E629" i="5" l="1"/>
  <c r="L629" i="5"/>
  <c r="C630" i="5" s="1"/>
  <c r="D629" i="5"/>
  <c r="F629" i="5"/>
  <c r="K629" i="5"/>
  <c r="I629" i="5"/>
  <c r="H629" i="5"/>
  <c r="G629" i="5"/>
  <c r="D630" i="5" l="1"/>
  <c r="F630" i="5"/>
  <c r="K630" i="5"/>
  <c r="L630" i="5"/>
  <c r="C631" i="5" s="1"/>
  <c r="I630" i="5"/>
  <c r="H630" i="5"/>
  <c r="E630" i="5"/>
  <c r="G630" i="5"/>
  <c r="G631" i="5" l="1"/>
  <c r="H631" i="5"/>
  <c r="L631" i="5"/>
  <c r="C632" i="5" s="1"/>
  <c r="D631" i="5"/>
  <c r="F631" i="5"/>
  <c r="K631" i="5"/>
  <c r="E631" i="5"/>
  <c r="I631" i="5"/>
  <c r="D632" i="5" l="1"/>
  <c r="I632" i="5"/>
  <c r="G632" i="5"/>
  <c r="L632" i="5"/>
  <c r="C633" i="5" s="1"/>
  <c r="F632" i="5"/>
  <c r="H632" i="5"/>
  <c r="K632" i="5"/>
  <c r="E632" i="5"/>
  <c r="E633" i="5" l="1"/>
  <c r="F633" i="5"/>
  <c r="L633" i="5"/>
  <c r="C634" i="5" s="1"/>
  <c r="K633" i="5"/>
  <c r="I633" i="5"/>
  <c r="D633" i="5"/>
  <c r="G633" i="5"/>
  <c r="H633" i="5"/>
  <c r="D634" i="5" l="1"/>
  <c r="G634" i="5"/>
  <c r="F634" i="5"/>
  <c r="K634" i="5"/>
  <c r="E634" i="5"/>
  <c r="L634" i="5"/>
  <c r="C635" i="5" s="1"/>
  <c r="I634" i="5"/>
  <c r="H634" i="5"/>
  <c r="E635" i="5" l="1"/>
  <c r="L635" i="5"/>
  <c r="C636" i="5" s="1"/>
  <c r="F635" i="5"/>
  <c r="K635" i="5"/>
  <c r="H635" i="5"/>
  <c r="D635" i="5"/>
  <c r="G635" i="5"/>
  <c r="I635" i="5"/>
  <c r="D636" i="5" l="1"/>
  <c r="K636" i="5"/>
  <c r="I636" i="5"/>
  <c r="F636" i="5"/>
  <c r="H636" i="5"/>
  <c r="E636" i="5"/>
  <c r="L636" i="5"/>
  <c r="C637" i="5" s="1"/>
  <c r="G636" i="5"/>
  <c r="H637" i="5" l="1"/>
  <c r="G637" i="5"/>
  <c r="D637" i="5"/>
  <c r="F637" i="5"/>
  <c r="E637" i="5"/>
  <c r="K637" i="5"/>
  <c r="I637" i="5"/>
  <c r="L637" i="5"/>
  <c r="C638" i="5" s="1"/>
  <c r="D638" i="5" l="1"/>
  <c r="F638" i="5"/>
  <c r="K638" i="5"/>
  <c r="L638" i="5"/>
  <c r="C639" i="5" s="1"/>
  <c r="G638" i="5"/>
  <c r="I638" i="5"/>
  <c r="H638" i="5"/>
  <c r="E638" i="5"/>
  <c r="I639" i="5" l="1"/>
  <c r="E639" i="5"/>
  <c r="D639" i="5"/>
  <c r="F639" i="5"/>
  <c r="K639" i="5"/>
  <c r="H639" i="5"/>
  <c r="L639" i="5"/>
  <c r="C640" i="5" s="1"/>
  <c r="G639" i="5"/>
  <c r="D640" i="5" l="1"/>
  <c r="K640" i="5"/>
  <c r="L640" i="5"/>
  <c r="C641" i="5" s="1"/>
  <c r="F640" i="5"/>
  <c r="H640" i="5"/>
  <c r="E640" i="5"/>
  <c r="I640" i="5"/>
  <c r="G640" i="5"/>
  <c r="K641" i="5" l="1"/>
  <c r="I641" i="5"/>
  <c r="D641" i="5"/>
  <c r="F641" i="5"/>
  <c r="G641" i="5"/>
  <c r="H641" i="5"/>
  <c r="E641" i="5"/>
  <c r="L641" i="5"/>
  <c r="C642" i="5" s="1"/>
  <c r="D642" i="5" l="1"/>
  <c r="K642" i="5"/>
  <c r="I642" i="5"/>
  <c r="F642" i="5"/>
  <c r="L642" i="5"/>
  <c r="C643" i="5" s="1"/>
  <c r="G642" i="5"/>
  <c r="E642" i="5"/>
  <c r="H642" i="5"/>
  <c r="D643" i="5" l="1"/>
  <c r="F643" i="5"/>
  <c r="K643" i="5"/>
  <c r="H643" i="5"/>
  <c r="G643" i="5"/>
  <c r="I643" i="5"/>
  <c r="L643" i="5"/>
  <c r="C644" i="5" s="1"/>
  <c r="E643" i="5"/>
  <c r="D644" i="5" l="1"/>
  <c r="F644" i="5"/>
  <c r="H644" i="5"/>
  <c r="G644" i="5"/>
  <c r="E644" i="5"/>
  <c r="I644" i="5"/>
  <c r="K644" i="5"/>
  <c r="L644" i="5"/>
  <c r="C645" i="5" s="1"/>
  <c r="D645" i="5" l="1"/>
  <c r="F645" i="5"/>
  <c r="I645" i="5"/>
  <c r="G645" i="5"/>
  <c r="K645" i="5"/>
  <c r="H645" i="5"/>
  <c r="E645" i="5"/>
  <c r="L645" i="5"/>
  <c r="C646" i="5" s="1"/>
  <c r="D646" i="5" l="1"/>
  <c r="F646" i="5"/>
  <c r="L646" i="5"/>
  <c r="C647" i="5" s="1"/>
  <c r="G646" i="5"/>
  <c r="H646" i="5"/>
  <c r="K646" i="5"/>
  <c r="I646" i="5"/>
  <c r="E646" i="5"/>
  <c r="D647" i="5" l="1"/>
  <c r="F647" i="5"/>
  <c r="K647" i="5"/>
  <c r="H647" i="5"/>
  <c r="L647" i="5"/>
  <c r="C648" i="5" s="1"/>
  <c r="I647" i="5"/>
  <c r="G647" i="5"/>
  <c r="E647" i="5"/>
  <c r="D648" i="5" l="1"/>
  <c r="G648" i="5"/>
  <c r="E648" i="5"/>
  <c r="F648" i="5"/>
  <c r="H648" i="5"/>
  <c r="L648" i="5"/>
  <c r="C649" i="5" s="1"/>
  <c r="I648" i="5"/>
  <c r="K648" i="5"/>
  <c r="D649" i="5" l="1"/>
  <c r="F649" i="5"/>
  <c r="E649" i="5"/>
  <c r="G649" i="5"/>
  <c r="K649" i="5"/>
  <c r="L649" i="5"/>
  <c r="C650" i="5" s="1"/>
  <c r="H649" i="5"/>
  <c r="I649" i="5"/>
  <c r="D650" i="5" l="1"/>
  <c r="L650" i="5"/>
  <c r="C651" i="5" s="1"/>
  <c r="I650" i="5"/>
  <c r="H650" i="5"/>
  <c r="F650" i="5"/>
  <c r="G650" i="5"/>
  <c r="K650" i="5"/>
  <c r="E650" i="5"/>
  <c r="D651" i="5" l="1"/>
  <c r="F651" i="5"/>
  <c r="K651" i="5"/>
  <c r="I651" i="5"/>
  <c r="H651" i="5"/>
  <c r="E651" i="5"/>
  <c r="G651" i="5"/>
  <c r="L651" i="5"/>
  <c r="C652" i="5" s="1"/>
  <c r="D652" i="5" l="1"/>
  <c r="H652" i="5"/>
  <c r="F652" i="5"/>
  <c r="G652" i="5"/>
  <c r="E652" i="5"/>
  <c r="I652" i="5"/>
  <c r="L652" i="5"/>
  <c r="C653" i="5" s="1"/>
  <c r="K652" i="5"/>
  <c r="D653" i="5" l="1"/>
  <c r="E653" i="5"/>
  <c r="H653" i="5"/>
  <c r="F653" i="5"/>
  <c r="L653" i="5"/>
  <c r="C654" i="5" s="1"/>
  <c r="K653" i="5"/>
  <c r="I653" i="5"/>
  <c r="G653" i="5"/>
  <c r="D654" i="5" l="1"/>
  <c r="K654" i="5"/>
  <c r="I654" i="5"/>
  <c r="F654" i="5"/>
  <c r="L654" i="5"/>
  <c r="C655" i="5" s="1"/>
  <c r="G654" i="5"/>
  <c r="E654" i="5"/>
  <c r="H654" i="5"/>
  <c r="D655" i="5" l="1"/>
  <c r="F655" i="5"/>
  <c r="K655" i="5"/>
  <c r="I655" i="5"/>
  <c r="G655" i="5"/>
  <c r="E655" i="5"/>
  <c r="H655" i="5"/>
  <c r="L655" i="5"/>
  <c r="C656" i="5" s="1"/>
  <c r="D656" i="5" l="1"/>
  <c r="F656" i="5"/>
  <c r="H656" i="5"/>
  <c r="L656" i="5"/>
  <c r="C657" i="5" s="1"/>
  <c r="I656" i="5"/>
  <c r="G656" i="5"/>
  <c r="E656" i="5"/>
  <c r="K656" i="5"/>
  <c r="D657" i="5" l="1"/>
  <c r="F657" i="5"/>
  <c r="E657" i="5"/>
  <c r="L657" i="5"/>
  <c r="C658" i="5" s="1"/>
  <c r="I657" i="5"/>
  <c r="K657" i="5"/>
  <c r="H657" i="5"/>
  <c r="G657" i="5"/>
  <c r="D658" i="5" l="1"/>
  <c r="E658" i="5"/>
  <c r="F658" i="5"/>
  <c r="K658" i="5"/>
  <c r="L658" i="5"/>
  <c r="C659" i="5" s="1"/>
  <c r="G658" i="5"/>
  <c r="I658" i="5"/>
  <c r="H658" i="5"/>
  <c r="D659" i="5" l="1"/>
  <c r="F659" i="5"/>
  <c r="K659" i="5"/>
  <c r="E659" i="5"/>
  <c r="L659" i="5"/>
  <c r="C660" i="5" s="1"/>
  <c r="H659" i="5"/>
  <c r="G659" i="5"/>
  <c r="I659" i="5"/>
  <c r="D660" i="5" l="1"/>
  <c r="F660" i="5"/>
  <c r="H660" i="5"/>
  <c r="G660" i="5"/>
  <c r="K660" i="5"/>
  <c r="I660" i="5"/>
  <c r="E660" i="5"/>
  <c r="L660" i="5"/>
  <c r="C661" i="5" s="1"/>
  <c r="D661" i="5" l="1"/>
  <c r="F661" i="5"/>
  <c r="E661" i="5"/>
  <c r="G661" i="5"/>
  <c r="L661" i="5"/>
  <c r="C662" i="5" s="1"/>
  <c r="I661" i="5"/>
  <c r="K661" i="5"/>
  <c r="H661" i="5"/>
  <c r="D662" i="5" l="1"/>
  <c r="L662" i="5"/>
  <c r="C663" i="5" s="1"/>
  <c r="H662" i="5"/>
  <c r="F662" i="5"/>
  <c r="K662" i="5"/>
  <c r="G662" i="5"/>
  <c r="E662" i="5"/>
  <c r="I662" i="5"/>
  <c r="D663" i="5" l="1"/>
  <c r="F663" i="5"/>
  <c r="K663" i="5"/>
  <c r="H663" i="5"/>
  <c r="E663" i="5"/>
  <c r="I663" i="5"/>
  <c r="G663" i="5"/>
  <c r="L663" i="5"/>
  <c r="C664" i="5" s="1"/>
  <c r="D664" i="5" l="1"/>
  <c r="F664" i="5"/>
  <c r="K664" i="5"/>
  <c r="L664" i="5"/>
  <c r="C665" i="5" s="1"/>
  <c r="H664" i="5"/>
  <c r="E664" i="5"/>
  <c r="G664" i="5"/>
  <c r="I664" i="5"/>
  <c r="D665" i="5" l="1"/>
  <c r="F665" i="5"/>
  <c r="E665" i="5"/>
  <c r="G665" i="5"/>
  <c r="H665" i="5"/>
  <c r="L665" i="5"/>
  <c r="C666" i="5" s="1"/>
  <c r="K665" i="5"/>
  <c r="I665" i="5"/>
  <c r="D666" i="5" l="1"/>
  <c r="F666" i="5"/>
  <c r="K666" i="5"/>
  <c r="G666" i="5"/>
  <c r="E666" i="5"/>
  <c r="L666" i="5"/>
  <c r="C667" i="5" s="1"/>
  <c r="I666" i="5"/>
  <c r="H666" i="5"/>
  <c r="D667" i="5" l="1"/>
  <c r="F667" i="5"/>
  <c r="K667" i="5"/>
  <c r="I667" i="5"/>
  <c r="H667" i="5"/>
  <c r="G667" i="5"/>
  <c r="E667" i="5"/>
  <c r="L667" i="5"/>
  <c r="C668" i="5" s="1"/>
  <c r="D668" i="5" l="1"/>
  <c r="H668" i="5"/>
  <c r="G668" i="5"/>
  <c r="I668" i="5"/>
  <c r="F668" i="5"/>
  <c r="K668" i="5"/>
  <c r="E668" i="5"/>
  <c r="L668" i="5"/>
  <c r="C669" i="5" s="1"/>
  <c r="D669" i="5" l="1"/>
  <c r="F669" i="5"/>
  <c r="E669" i="5"/>
  <c r="G669" i="5"/>
  <c r="K669" i="5"/>
  <c r="L669" i="5"/>
  <c r="C670" i="5" s="1"/>
  <c r="I669" i="5"/>
  <c r="H669" i="5"/>
  <c r="D670" i="5" l="1"/>
  <c r="F670" i="5"/>
  <c r="K670" i="5"/>
  <c r="H670" i="5"/>
  <c r="G670" i="5"/>
  <c r="E670" i="5"/>
  <c r="L670" i="5"/>
  <c r="C671" i="5" s="1"/>
  <c r="I670" i="5"/>
  <c r="D671" i="5" l="1"/>
  <c r="F671" i="5"/>
  <c r="L671" i="5"/>
  <c r="C672" i="5" s="1"/>
  <c r="K671" i="5"/>
  <c r="H671" i="5"/>
  <c r="G671" i="5"/>
  <c r="E671" i="5"/>
  <c r="I671" i="5"/>
  <c r="D672" i="5" l="1"/>
  <c r="H672" i="5"/>
  <c r="F672" i="5"/>
  <c r="G672" i="5"/>
  <c r="L672" i="5"/>
  <c r="C673" i="5" s="1"/>
  <c r="K672" i="5"/>
  <c r="I672" i="5"/>
  <c r="E672" i="5"/>
  <c r="D673" i="5" l="1"/>
  <c r="F673" i="5"/>
  <c r="K673" i="5"/>
  <c r="I673" i="5"/>
  <c r="E673" i="5"/>
  <c r="L673" i="5"/>
  <c r="C674" i="5" s="1"/>
  <c r="G673" i="5"/>
  <c r="H673" i="5"/>
  <c r="D674" i="5" l="1"/>
  <c r="F674" i="5"/>
  <c r="L674" i="5"/>
  <c r="C675" i="5" s="1"/>
  <c r="K674" i="5"/>
  <c r="I674" i="5"/>
  <c r="H674" i="5"/>
  <c r="E674" i="5"/>
  <c r="G674" i="5"/>
  <c r="D675" i="5" l="1"/>
  <c r="K675" i="5"/>
  <c r="I675" i="5"/>
  <c r="H675" i="5"/>
  <c r="F675" i="5"/>
  <c r="G675" i="5"/>
  <c r="E675" i="5"/>
  <c r="L675" i="5"/>
  <c r="C676" i="5" s="1"/>
  <c r="D676" i="5" l="1"/>
  <c r="F676" i="5"/>
  <c r="H676" i="5"/>
  <c r="L676" i="5"/>
  <c r="C677" i="5" s="1"/>
  <c r="G676" i="5"/>
  <c r="E676" i="5"/>
  <c r="K676" i="5"/>
  <c r="I676" i="5"/>
  <c r="D677" i="5" l="1"/>
  <c r="E677" i="5"/>
  <c r="F677" i="5"/>
  <c r="L677" i="5"/>
  <c r="C678" i="5" s="1"/>
  <c r="G677" i="5"/>
  <c r="K677" i="5"/>
  <c r="I677" i="5"/>
  <c r="H677" i="5"/>
  <c r="D678" i="5" l="1"/>
  <c r="F678" i="5"/>
  <c r="L678" i="5"/>
  <c r="C679" i="5" s="1"/>
  <c r="K678" i="5"/>
  <c r="I678" i="5"/>
  <c r="H678" i="5"/>
  <c r="E678" i="5"/>
  <c r="G678" i="5"/>
  <c r="D679" i="5" l="1"/>
  <c r="H679" i="5"/>
  <c r="E679" i="5"/>
  <c r="F679" i="5"/>
  <c r="K679" i="5"/>
  <c r="G679" i="5"/>
  <c r="L679" i="5"/>
  <c r="C680" i="5" s="1"/>
  <c r="I679" i="5"/>
  <c r="D680" i="5" l="1"/>
  <c r="H680" i="5"/>
  <c r="G680" i="5"/>
  <c r="K680" i="5"/>
  <c r="F680" i="5"/>
  <c r="E680" i="5"/>
  <c r="L680" i="5"/>
  <c r="C681" i="5" s="1"/>
  <c r="I680" i="5"/>
  <c r="D681" i="5" l="1"/>
  <c r="E681" i="5"/>
  <c r="G681" i="5"/>
  <c r="F681" i="5"/>
  <c r="H681" i="5"/>
  <c r="L681" i="5"/>
  <c r="C682" i="5" s="1"/>
  <c r="I681" i="5"/>
  <c r="K681" i="5"/>
  <c r="D682" i="5" l="1"/>
  <c r="F682" i="5"/>
  <c r="L682" i="5"/>
  <c r="C683" i="5" s="1"/>
  <c r="H682" i="5"/>
  <c r="E682" i="5"/>
  <c r="I682" i="5"/>
  <c r="G682" i="5"/>
  <c r="K682" i="5"/>
  <c r="D683" i="5" l="1"/>
  <c r="K683" i="5"/>
  <c r="F683" i="5"/>
  <c r="G683" i="5"/>
  <c r="I683" i="5"/>
  <c r="H683" i="5"/>
  <c r="E683" i="5"/>
  <c r="L683" i="5"/>
  <c r="C684" i="5" s="1"/>
  <c r="D684" i="5" l="1"/>
  <c r="H684" i="5"/>
  <c r="K684" i="5"/>
  <c r="F684" i="5"/>
  <c r="G684" i="5"/>
  <c r="E684" i="5"/>
  <c r="L684" i="5"/>
  <c r="C685" i="5" s="1"/>
  <c r="I684" i="5"/>
  <c r="D685" i="5" l="1"/>
  <c r="E685" i="5"/>
  <c r="K685" i="5"/>
  <c r="F685" i="5"/>
  <c r="L685" i="5"/>
  <c r="C686" i="5" s="1"/>
  <c r="H685" i="5"/>
  <c r="I685" i="5"/>
  <c r="G685" i="5"/>
  <c r="D686" i="5" l="1"/>
  <c r="L686" i="5"/>
  <c r="C687" i="5" s="1"/>
  <c r="K686" i="5"/>
  <c r="I686" i="5"/>
  <c r="F686" i="5"/>
  <c r="H686" i="5"/>
  <c r="G686" i="5"/>
  <c r="E686" i="5"/>
  <c r="D687" i="5" l="1"/>
  <c r="K687" i="5"/>
  <c r="E687" i="5"/>
  <c r="F687" i="5"/>
  <c r="G687" i="5"/>
  <c r="I687" i="5"/>
  <c r="H687" i="5"/>
  <c r="L687" i="5"/>
  <c r="C688" i="5" s="1"/>
  <c r="D688" i="5" l="1"/>
  <c r="H688" i="5"/>
  <c r="F688" i="5"/>
  <c r="G688" i="5"/>
  <c r="E688" i="5"/>
  <c r="K688" i="5"/>
  <c r="L688" i="5"/>
  <c r="C689" i="5" s="1"/>
  <c r="I688" i="5"/>
  <c r="D689" i="5" l="1"/>
  <c r="F689" i="5"/>
  <c r="E689" i="5"/>
  <c r="L689" i="5"/>
  <c r="C690" i="5" s="1"/>
  <c r="K689" i="5"/>
  <c r="I689" i="5"/>
  <c r="G689" i="5"/>
  <c r="H689" i="5"/>
  <c r="D690" i="5" l="1"/>
  <c r="L690" i="5"/>
  <c r="C691" i="5" s="1"/>
  <c r="H690" i="5"/>
  <c r="F690" i="5"/>
  <c r="K690" i="5"/>
  <c r="I690" i="5"/>
  <c r="E690" i="5"/>
  <c r="G690" i="5"/>
  <c r="D691" i="5" l="1"/>
  <c r="K691" i="5"/>
  <c r="F691" i="5"/>
  <c r="I691" i="5"/>
  <c r="E691" i="5"/>
  <c r="G691" i="5"/>
  <c r="L691" i="5"/>
  <c r="C692" i="5" s="1"/>
  <c r="H691" i="5"/>
  <c r="D692" i="5" l="1"/>
  <c r="G692" i="5"/>
  <c r="F692" i="5"/>
  <c r="H692" i="5"/>
  <c r="E692" i="5"/>
  <c r="L692" i="5"/>
  <c r="C693" i="5" s="1"/>
  <c r="I692" i="5"/>
  <c r="K692" i="5"/>
  <c r="D693" i="5" l="1"/>
  <c r="F693" i="5"/>
  <c r="E693" i="5"/>
  <c r="L693" i="5"/>
  <c r="C694" i="5" s="1"/>
  <c r="I693" i="5"/>
  <c r="H693" i="5"/>
  <c r="G693" i="5"/>
  <c r="K693" i="5"/>
  <c r="D694" i="5" l="1"/>
  <c r="L694" i="5"/>
  <c r="C695" i="5" s="1"/>
  <c r="K694" i="5"/>
  <c r="I694" i="5"/>
  <c r="F694" i="5"/>
  <c r="H694" i="5"/>
  <c r="E694" i="5"/>
  <c r="G694" i="5"/>
  <c r="D695" i="5" l="1"/>
  <c r="K695" i="5"/>
  <c r="I695" i="5"/>
  <c r="F695" i="5"/>
  <c r="H695" i="5"/>
  <c r="E695" i="5"/>
  <c r="G695" i="5"/>
  <c r="L695" i="5"/>
  <c r="C696" i="5" s="1"/>
  <c r="D696" i="5" l="1"/>
  <c r="F696" i="5"/>
  <c r="H696" i="5"/>
  <c r="G696" i="5"/>
  <c r="E696" i="5"/>
  <c r="L696" i="5"/>
  <c r="C697" i="5" s="1"/>
  <c r="K696" i="5"/>
  <c r="I696" i="5"/>
  <c r="D697" i="5" l="1"/>
  <c r="F697" i="5"/>
  <c r="L697" i="5"/>
  <c r="C698" i="5" s="1"/>
  <c r="K697" i="5"/>
  <c r="G697" i="5"/>
  <c r="H697" i="5"/>
  <c r="E697" i="5"/>
  <c r="I697" i="5"/>
  <c r="D698" i="5" l="1"/>
  <c r="L698" i="5"/>
  <c r="C699" i="5" s="1"/>
  <c r="I698" i="5"/>
  <c r="F698" i="5"/>
  <c r="K698" i="5"/>
  <c r="G698" i="5"/>
  <c r="H698" i="5"/>
  <c r="E698" i="5"/>
  <c r="D699" i="5" l="1"/>
  <c r="K699" i="5"/>
  <c r="I699" i="5"/>
  <c r="H699" i="5"/>
  <c r="G699" i="5"/>
  <c r="E699" i="5"/>
  <c r="L699" i="5"/>
  <c r="C700" i="5" s="1"/>
  <c r="F699" i="5"/>
  <c r="D700" i="5" l="1"/>
  <c r="G700" i="5"/>
  <c r="E700" i="5"/>
  <c r="F700" i="5"/>
  <c r="H700" i="5"/>
  <c r="I700" i="5"/>
  <c r="K700" i="5"/>
  <c r="L700" i="5"/>
  <c r="C701" i="5" s="1"/>
  <c r="D701" i="5" l="1"/>
  <c r="E701" i="5"/>
  <c r="F701" i="5"/>
  <c r="L701" i="5"/>
  <c r="C702" i="5" s="1"/>
  <c r="K701" i="5"/>
  <c r="I701" i="5"/>
  <c r="G701" i="5"/>
  <c r="H701" i="5"/>
  <c r="D702" i="5" l="1"/>
  <c r="F702" i="5"/>
  <c r="L702" i="5"/>
  <c r="C703" i="5" s="1"/>
  <c r="K702" i="5"/>
  <c r="I702" i="5"/>
  <c r="G702" i="5"/>
  <c r="H702" i="5"/>
  <c r="E702" i="5"/>
  <c r="D703" i="5" l="1"/>
  <c r="F703" i="5"/>
  <c r="H703" i="5"/>
  <c r="L703" i="5"/>
  <c r="C704" i="5" s="1"/>
  <c r="K703" i="5"/>
  <c r="I703" i="5"/>
  <c r="G703" i="5"/>
  <c r="E703" i="5"/>
  <c r="D704" i="5" l="1"/>
  <c r="G704" i="5"/>
  <c r="E704" i="5"/>
  <c r="L704" i="5"/>
  <c r="C705" i="5" s="1"/>
  <c r="F704" i="5"/>
  <c r="H704" i="5"/>
  <c r="K704" i="5"/>
  <c r="I704" i="5"/>
  <c r="D705" i="5" l="1"/>
  <c r="H705" i="5"/>
  <c r="F705" i="5"/>
  <c r="L705" i="5"/>
  <c r="C706" i="5" s="1"/>
  <c r="K705" i="5"/>
  <c r="G705" i="5"/>
  <c r="E705" i="5"/>
  <c r="I705" i="5"/>
  <c r="D706" i="5" l="1"/>
  <c r="K706" i="5"/>
  <c r="I706" i="5"/>
  <c r="F706" i="5"/>
  <c r="L706" i="5"/>
  <c r="C707" i="5" s="1"/>
  <c r="G706" i="5"/>
  <c r="H706" i="5"/>
  <c r="E706" i="5"/>
  <c r="D707" i="5" l="1"/>
  <c r="F707" i="5"/>
  <c r="K707" i="5"/>
  <c r="E707" i="5"/>
  <c r="L707" i="5"/>
  <c r="C708" i="5" s="1"/>
  <c r="I707" i="5"/>
  <c r="H707" i="5"/>
  <c r="G707" i="5"/>
  <c r="D708" i="5" l="1"/>
  <c r="F708" i="5"/>
  <c r="G708" i="5"/>
  <c r="H708" i="5"/>
  <c r="E708" i="5"/>
  <c r="L708" i="5"/>
  <c r="C709" i="5" s="1"/>
  <c r="I708" i="5"/>
  <c r="K708" i="5"/>
  <c r="D709" i="5" l="1"/>
  <c r="E709" i="5"/>
  <c r="F709" i="5"/>
  <c r="L709" i="5"/>
  <c r="C710" i="5" s="1"/>
  <c r="I709" i="5"/>
  <c r="K709" i="5"/>
  <c r="H709" i="5"/>
  <c r="G709" i="5"/>
  <c r="D710" i="5" l="1"/>
  <c r="F710" i="5"/>
  <c r="L710" i="5"/>
  <c r="C711" i="5" s="1"/>
  <c r="K710" i="5"/>
  <c r="H710" i="5"/>
  <c r="I710" i="5"/>
  <c r="E710" i="5"/>
  <c r="G710" i="5"/>
  <c r="D711" i="5" l="1"/>
  <c r="K711" i="5"/>
  <c r="L711" i="5"/>
  <c r="C712" i="5" s="1"/>
  <c r="F711" i="5"/>
  <c r="I711" i="5"/>
  <c r="H711" i="5"/>
  <c r="G711" i="5"/>
  <c r="E711" i="5"/>
  <c r="D712" i="5" l="1"/>
  <c r="H712" i="5"/>
  <c r="G712" i="5"/>
  <c r="K712" i="5"/>
  <c r="F712" i="5"/>
  <c r="I712" i="5"/>
  <c r="E712" i="5"/>
  <c r="L712" i="5"/>
  <c r="C713" i="5" s="1"/>
  <c r="D713" i="5" l="1"/>
  <c r="F713" i="5"/>
  <c r="E713" i="5"/>
  <c r="L713" i="5"/>
  <c r="C714" i="5" s="1"/>
  <c r="K713" i="5"/>
  <c r="I713" i="5"/>
  <c r="H713" i="5"/>
  <c r="G713" i="5"/>
  <c r="D714" i="5" l="1"/>
  <c r="F714" i="5"/>
  <c r="L714" i="5"/>
  <c r="C715" i="5" s="1"/>
  <c r="I714" i="5"/>
  <c r="H714" i="5"/>
  <c r="K714" i="5"/>
  <c r="G714" i="5"/>
  <c r="E714" i="5"/>
  <c r="D715" i="5" l="1"/>
  <c r="F715" i="5"/>
  <c r="K715" i="5"/>
  <c r="L715" i="5"/>
  <c r="C716" i="5" s="1"/>
  <c r="H715" i="5"/>
  <c r="I715" i="5"/>
  <c r="G715" i="5"/>
  <c r="E715" i="5"/>
  <c r="D716" i="5" l="1"/>
  <c r="F716" i="5"/>
  <c r="G716" i="5"/>
  <c r="E716" i="5"/>
  <c r="I716" i="5"/>
  <c r="H716" i="5"/>
  <c r="L716" i="5"/>
  <c r="C717" i="5" s="1"/>
  <c r="K716" i="5"/>
  <c r="D717" i="5" l="1"/>
  <c r="K717" i="5"/>
  <c r="I717" i="5"/>
  <c r="F717" i="5"/>
  <c r="L717" i="5"/>
  <c r="C718" i="5" s="1"/>
  <c r="H717" i="5"/>
  <c r="E717" i="5"/>
  <c r="G717" i="5"/>
  <c r="D718" i="5" l="1"/>
  <c r="L718" i="5"/>
  <c r="C719" i="5" s="1"/>
  <c r="G718" i="5"/>
  <c r="E718" i="5"/>
  <c r="F718" i="5"/>
  <c r="K718" i="5"/>
  <c r="I718" i="5"/>
  <c r="H718" i="5"/>
  <c r="D719" i="5" l="1"/>
  <c r="F719" i="5"/>
  <c r="L719" i="5"/>
  <c r="C720" i="5" s="1"/>
  <c r="K719" i="5"/>
  <c r="I719" i="5"/>
  <c r="H719" i="5"/>
  <c r="G719" i="5"/>
  <c r="E719" i="5"/>
  <c r="D720" i="5" l="1"/>
  <c r="F720" i="5"/>
  <c r="I720" i="5"/>
  <c r="G720" i="5"/>
  <c r="L720" i="5"/>
  <c r="C721" i="5" s="1"/>
  <c r="H720" i="5"/>
  <c r="K720" i="5"/>
  <c r="E720" i="5"/>
  <c r="D721" i="5" l="1"/>
  <c r="F721" i="5"/>
  <c r="G721" i="5"/>
  <c r="I721" i="5"/>
  <c r="L721" i="5"/>
  <c r="C722" i="5" s="1"/>
  <c r="K721" i="5"/>
  <c r="E721" i="5"/>
  <c r="H721" i="5"/>
  <c r="D722" i="5" l="1"/>
  <c r="E722" i="5"/>
  <c r="G722" i="5"/>
  <c r="F722" i="5"/>
  <c r="L722" i="5"/>
  <c r="C723" i="5" s="1"/>
  <c r="K722" i="5"/>
  <c r="H722" i="5"/>
  <c r="I722" i="5"/>
  <c r="D723" i="5" l="1"/>
  <c r="F723" i="5"/>
  <c r="L723" i="5"/>
  <c r="C724" i="5" s="1"/>
  <c r="K723" i="5"/>
  <c r="H723" i="5"/>
  <c r="I723" i="5"/>
  <c r="G723" i="5"/>
  <c r="E723" i="5"/>
  <c r="D724" i="5" l="1"/>
  <c r="I724" i="5"/>
  <c r="F724" i="5"/>
  <c r="L724" i="5"/>
  <c r="C725" i="5" s="1"/>
  <c r="K724" i="5"/>
  <c r="E724" i="5"/>
  <c r="G724" i="5"/>
  <c r="H724" i="5"/>
  <c r="D725" i="5" l="1"/>
  <c r="F725" i="5"/>
  <c r="G725" i="5"/>
  <c r="E725" i="5"/>
  <c r="L725" i="5"/>
  <c r="C726" i="5" s="1"/>
  <c r="I725" i="5"/>
  <c r="H725" i="5"/>
  <c r="K725" i="5"/>
  <c r="D726" i="5" l="1"/>
  <c r="L726" i="5"/>
  <c r="C727" i="5" s="1"/>
  <c r="F726" i="5"/>
  <c r="E726" i="5"/>
  <c r="G726" i="5"/>
  <c r="K726" i="5"/>
  <c r="H726" i="5"/>
  <c r="I726" i="5"/>
  <c r="D727" i="5" l="1"/>
  <c r="L727" i="5"/>
  <c r="C728" i="5" s="1"/>
  <c r="F727" i="5"/>
  <c r="E727" i="5"/>
  <c r="K727" i="5"/>
  <c r="H727" i="5"/>
  <c r="G727" i="5"/>
  <c r="I727" i="5"/>
  <c r="D728" i="5" l="1"/>
  <c r="I728" i="5"/>
  <c r="K728" i="5"/>
  <c r="H728" i="5"/>
  <c r="F728" i="5"/>
  <c r="E728" i="5"/>
  <c r="L728" i="5"/>
  <c r="C729" i="5" s="1"/>
  <c r="G728" i="5"/>
  <c r="D729" i="5" l="1"/>
  <c r="L729" i="5"/>
  <c r="C730" i="5" s="1"/>
  <c r="F729" i="5"/>
  <c r="G729" i="5"/>
  <c r="K729" i="5"/>
  <c r="H729" i="5"/>
  <c r="E729" i="5"/>
  <c r="I729" i="5"/>
  <c r="D730" i="5" l="1"/>
  <c r="L730" i="5"/>
  <c r="C731" i="5" s="1"/>
  <c r="K730" i="5"/>
  <c r="F730" i="5"/>
  <c r="I730" i="5"/>
  <c r="G730" i="5"/>
  <c r="E730" i="5"/>
  <c r="H730" i="5"/>
  <c r="D731" i="5" l="1"/>
  <c r="F731" i="5"/>
  <c r="E731" i="5"/>
  <c r="K731" i="5"/>
  <c r="I731" i="5"/>
  <c r="H731" i="5"/>
  <c r="L731" i="5"/>
  <c r="C732" i="5" s="1"/>
  <c r="G731" i="5"/>
  <c r="D732" i="5" l="1"/>
  <c r="F732" i="5"/>
  <c r="I732" i="5"/>
  <c r="L732" i="5"/>
  <c r="C733" i="5" s="1"/>
  <c r="K732" i="5"/>
  <c r="G732" i="5"/>
  <c r="H732" i="5"/>
  <c r="E732" i="5"/>
  <c r="D733" i="5" l="1"/>
  <c r="F733" i="5"/>
  <c r="G733" i="5"/>
  <c r="E733" i="5"/>
  <c r="K733" i="5"/>
  <c r="I733" i="5"/>
  <c r="L733" i="5"/>
  <c r="C734" i="5" s="1"/>
  <c r="H733" i="5"/>
  <c r="D734" i="5" l="1"/>
  <c r="G734" i="5"/>
  <c r="F734" i="5"/>
  <c r="E734" i="5"/>
  <c r="L734" i="5"/>
  <c r="C735" i="5" s="1"/>
  <c r="H734" i="5"/>
  <c r="I734" i="5"/>
  <c r="K734" i="5"/>
  <c r="D735" i="5" l="1"/>
  <c r="E735" i="5"/>
  <c r="F735" i="5"/>
  <c r="G735" i="5"/>
  <c r="H735" i="5"/>
  <c r="I735" i="5"/>
  <c r="L735" i="5"/>
  <c r="C736" i="5" s="1"/>
  <c r="K735" i="5"/>
  <c r="D736" i="5" l="1"/>
  <c r="K736" i="5"/>
  <c r="F736" i="5"/>
  <c r="E736" i="5"/>
  <c r="I736" i="5"/>
  <c r="G736" i="5"/>
  <c r="L736" i="5"/>
  <c r="C737" i="5" s="1"/>
  <c r="H736" i="5"/>
  <c r="D737" i="5" l="1"/>
  <c r="H737" i="5"/>
  <c r="L737" i="5"/>
  <c r="C738" i="5" s="1"/>
  <c r="F737" i="5"/>
  <c r="I737" i="5"/>
  <c r="G737" i="5"/>
  <c r="E737" i="5"/>
  <c r="K737" i="5"/>
  <c r="D738" i="5" l="1"/>
  <c r="F738" i="5"/>
  <c r="E738" i="5"/>
  <c r="H738" i="5"/>
  <c r="G738" i="5"/>
  <c r="L738" i="5"/>
  <c r="C739" i="5" s="1"/>
  <c r="I738" i="5"/>
  <c r="K738" i="5"/>
  <c r="D739" i="5" l="1"/>
  <c r="F739" i="5"/>
  <c r="L739" i="5"/>
  <c r="C740" i="5" s="1"/>
  <c r="G739" i="5"/>
  <c r="K739" i="5"/>
  <c r="H739" i="5"/>
  <c r="E739" i="5"/>
  <c r="I739" i="5"/>
  <c r="F740" i="5" l="1"/>
  <c r="E740" i="5"/>
  <c r="I740" i="5"/>
  <c r="H740" i="5"/>
  <c r="D740" i="5"/>
  <c r="G740" i="5"/>
  <c r="K740" i="5"/>
  <c r="L740" i="5"/>
  <c r="C741" i="5" s="1"/>
  <c r="D741" i="5" l="1"/>
  <c r="H741" i="5"/>
  <c r="E741" i="5"/>
  <c r="K741" i="5"/>
  <c r="L741" i="5"/>
  <c r="C742" i="5" s="1"/>
  <c r="F741" i="5"/>
  <c r="G741" i="5"/>
  <c r="I741" i="5"/>
  <c r="D742" i="5" l="1"/>
  <c r="E742" i="5"/>
  <c r="G742" i="5"/>
  <c r="K742" i="5"/>
  <c r="F742" i="5"/>
  <c r="H742" i="5"/>
  <c r="I742" i="5"/>
  <c r="L742" i="5"/>
  <c r="C743" i="5" s="1"/>
  <c r="D743" i="5" l="1"/>
  <c r="H743" i="5"/>
  <c r="E743" i="5"/>
  <c r="F743" i="5"/>
  <c r="K743" i="5"/>
  <c r="L743" i="5"/>
  <c r="C744" i="5" s="1"/>
  <c r="I743" i="5"/>
  <c r="G743" i="5"/>
  <c r="D744" i="5" l="1"/>
  <c r="F744" i="5"/>
  <c r="K744" i="5"/>
  <c r="H744" i="5"/>
  <c r="I744" i="5"/>
  <c r="G744" i="5"/>
  <c r="L744" i="5"/>
  <c r="C745" i="5" s="1"/>
  <c r="E744" i="5"/>
  <c r="D745" i="5" l="1"/>
  <c r="K745" i="5"/>
  <c r="I745" i="5"/>
  <c r="F745" i="5"/>
  <c r="G745" i="5"/>
  <c r="E745" i="5"/>
  <c r="H745" i="5"/>
  <c r="L745" i="5"/>
  <c r="C746" i="5" s="1"/>
  <c r="D746" i="5" l="1"/>
  <c r="F746" i="5"/>
  <c r="E746" i="5"/>
  <c r="K746" i="5"/>
  <c r="H746" i="5"/>
  <c r="I746" i="5"/>
  <c r="G746" i="5"/>
  <c r="L746" i="5"/>
  <c r="C747" i="5" s="1"/>
  <c r="D747" i="5" l="1"/>
  <c r="F747" i="5"/>
  <c r="L747" i="5"/>
  <c r="C748" i="5" s="1"/>
  <c r="K747" i="5"/>
  <c r="E747" i="5"/>
  <c r="I747" i="5"/>
  <c r="G747" i="5"/>
  <c r="H747" i="5"/>
  <c r="D748" i="5" l="1"/>
  <c r="L748" i="5"/>
  <c r="C749" i="5" s="1"/>
  <c r="K748" i="5"/>
  <c r="H748" i="5"/>
  <c r="G748" i="5"/>
  <c r="E748" i="5"/>
  <c r="F748" i="5"/>
  <c r="I748" i="5"/>
  <c r="D749" i="5" l="1"/>
  <c r="G749" i="5"/>
  <c r="L749" i="5"/>
  <c r="C750" i="5" s="1"/>
  <c r="F749" i="5"/>
  <c r="E749" i="5"/>
  <c r="K749" i="5"/>
  <c r="I749" i="5"/>
  <c r="H749" i="5"/>
  <c r="D750" i="5" l="1"/>
  <c r="F750" i="5"/>
  <c r="E750" i="5"/>
  <c r="L750" i="5"/>
  <c r="C751" i="5" s="1"/>
  <c r="I750" i="5"/>
  <c r="K750" i="5"/>
  <c r="G750" i="5"/>
  <c r="H750" i="5"/>
  <c r="D751" i="5" l="1"/>
  <c r="F751" i="5"/>
  <c r="L751" i="5"/>
  <c r="C752" i="5" s="1"/>
  <c r="H751" i="5"/>
  <c r="G751" i="5"/>
  <c r="K751" i="5"/>
  <c r="E751" i="5"/>
  <c r="I751" i="5"/>
  <c r="D752" i="5" l="1"/>
  <c r="F752" i="5"/>
  <c r="I752" i="5"/>
  <c r="L752" i="5"/>
  <c r="C753" i="5" s="1"/>
  <c r="H752" i="5"/>
  <c r="K752" i="5"/>
  <c r="G752" i="5"/>
  <c r="E752" i="5"/>
  <c r="D753" i="5" l="1"/>
  <c r="F753" i="5"/>
  <c r="G753" i="5"/>
  <c r="L753" i="5"/>
  <c r="C754" i="5" s="1"/>
  <c r="K753" i="5"/>
  <c r="H753" i="5"/>
  <c r="E753" i="5"/>
  <c r="I753" i="5"/>
  <c r="D754" i="5" l="1"/>
  <c r="E754" i="5"/>
  <c r="L754" i="5"/>
  <c r="C755" i="5" s="1"/>
  <c r="K754" i="5"/>
  <c r="F754" i="5"/>
  <c r="H754" i="5"/>
  <c r="I754" i="5"/>
  <c r="G754" i="5"/>
  <c r="D755" i="5" l="1"/>
  <c r="F755" i="5"/>
  <c r="L755" i="5"/>
  <c r="C756" i="5" s="1"/>
  <c r="G755" i="5"/>
  <c r="I755" i="5"/>
  <c r="H755" i="5"/>
  <c r="E755" i="5"/>
  <c r="K755" i="5"/>
  <c r="D756" i="5" l="1"/>
  <c r="F756" i="5"/>
  <c r="I756" i="5"/>
  <c r="G756" i="5"/>
  <c r="E756" i="5"/>
  <c r="H756" i="5"/>
  <c r="L756" i="5"/>
  <c r="C757" i="5" s="1"/>
  <c r="K756" i="5"/>
  <c r="D757" i="5" l="1"/>
  <c r="F757" i="5"/>
  <c r="G757" i="5"/>
  <c r="H757" i="5"/>
  <c r="E757" i="5"/>
  <c r="L757" i="5"/>
  <c r="C758" i="5" s="1"/>
  <c r="K757" i="5"/>
  <c r="I757" i="5"/>
  <c r="D758" i="5" l="1"/>
  <c r="F758" i="5"/>
  <c r="I758" i="5"/>
  <c r="G758" i="5"/>
  <c r="L758" i="5"/>
  <c r="C759" i="5" s="1"/>
  <c r="H758" i="5"/>
  <c r="E758" i="5"/>
  <c r="K758" i="5"/>
  <c r="D759" i="5" l="1"/>
  <c r="L759" i="5"/>
  <c r="C760" i="5" s="1"/>
  <c r="F759" i="5"/>
  <c r="E759" i="5"/>
  <c r="K759" i="5"/>
  <c r="I759" i="5"/>
  <c r="G759" i="5"/>
  <c r="H759" i="5"/>
  <c r="D760" i="5" l="1"/>
  <c r="F760" i="5"/>
  <c r="K760" i="5"/>
  <c r="G760" i="5"/>
  <c r="I760" i="5"/>
  <c r="E760" i="5"/>
  <c r="L760" i="5"/>
  <c r="C761" i="5" s="1"/>
  <c r="H760" i="5"/>
  <c r="D761" i="5" l="1"/>
  <c r="F761" i="5"/>
  <c r="G761" i="5"/>
  <c r="L761" i="5"/>
  <c r="C762" i="5" s="1"/>
  <c r="K761" i="5"/>
  <c r="E761" i="5"/>
  <c r="I761" i="5"/>
  <c r="H761" i="5"/>
  <c r="D762" i="5" l="1"/>
  <c r="E762" i="5"/>
  <c r="L762" i="5"/>
  <c r="C763" i="5" s="1"/>
  <c r="K762" i="5"/>
  <c r="F762" i="5"/>
  <c r="G762" i="5"/>
  <c r="I762" i="5"/>
  <c r="H762" i="5"/>
  <c r="D763" i="5" l="1"/>
  <c r="E763" i="5"/>
  <c r="F763" i="5"/>
  <c r="L763" i="5"/>
  <c r="C764" i="5" s="1"/>
  <c r="K763" i="5"/>
  <c r="I763" i="5"/>
  <c r="H763" i="5"/>
  <c r="G763" i="5"/>
  <c r="D764" i="5" l="1"/>
  <c r="I764" i="5"/>
  <c r="H764" i="5"/>
  <c r="F764" i="5"/>
  <c r="E764" i="5"/>
  <c r="L764" i="5"/>
  <c r="C765" i="5" s="1"/>
  <c r="K764" i="5"/>
  <c r="G764" i="5"/>
  <c r="D765" i="5" l="1"/>
  <c r="G765" i="5"/>
  <c r="K765" i="5"/>
  <c r="F765" i="5"/>
  <c r="E765" i="5"/>
  <c r="L765" i="5"/>
  <c r="C766" i="5" s="1"/>
  <c r="I765" i="5"/>
  <c r="H765" i="5"/>
  <c r="D766" i="5" l="1"/>
  <c r="E766" i="5"/>
  <c r="F766" i="5"/>
  <c r="G766" i="5"/>
  <c r="L766" i="5"/>
  <c r="C767" i="5" s="1"/>
  <c r="K766" i="5"/>
  <c r="I766" i="5"/>
  <c r="H766" i="5"/>
  <c r="D767" i="5" l="1"/>
  <c r="F767" i="5"/>
  <c r="L767" i="5"/>
  <c r="C768" i="5" s="1"/>
  <c r="K767" i="5"/>
  <c r="G767" i="5"/>
  <c r="E767" i="5"/>
  <c r="H767" i="5"/>
  <c r="I767" i="5"/>
  <c r="D768" i="5" l="1"/>
  <c r="I768" i="5"/>
  <c r="E768" i="5"/>
  <c r="F768" i="5"/>
  <c r="G768" i="5"/>
  <c r="L768" i="5"/>
  <c r="C769" i="5" s="1"/>
  <c r="H768" i="5"/>
  <c r="K768" i="5"/>
  <c r="D769" i="5" l="1"/>
  <c r="G769" i="5"/>
  <c r="I769" i="5"/>
  <c r="F769" i="5"/>
  <c r="H769" i="5"/>
  <c r="E769" i="5"/>
  <c r="L769" i="5"/>
  <c r="C770" i="5" s="1"/>
  <c r="K769" i="5"/>
  <c r="D770" i="5" l="1"/>
  <c r="E770" i="5"/>
  <c r="G770" i="5"/>
  <c r="L770" i="5"/>
  <c r="C771" i="5" s="1"/>
  <c r="I770" i="5"/>
  <c r="F770" i="5"/>
  <c r="H770" i="5"/>
  <c r="K770" i="5"/>
  <c r="D771" i="5" l="1"/>
  <c r="F771" i="5"/>
  <c r="L771" i="5"/>
  <c r="C772" i="5" s="1"/>
  <c r="H771" i="5"/>
  <c r="G771" i="5"/>
  <c r="E771" i="5"/>
  <c r="I771" i="5"/>
  <c r="K771" i="5"/>
  <c r="D772" i="5" l="1"/>
  <c r="F772" i="5"/>
  <c r="I772" i="5"/>
  <c r="H772" i="5"/>
  <c r="G772" i="5"/>
  <c r="L772" i="5"/>
  <c r="C773" i="5" s="1"/>
  <c r="E772" i="5"/>
  <c r="K772" i="5"/>
  <c r="D773" i="5" l="1"/>
  <c r="F773" i="5"/>
  <c r="G773" i="5"/>
  <c r="I773" i="5"/>
  <c r="H773" i="5"/>
  <c r="L773" i="5"/>
  <c r="C774" i="5" s="1"/>
  <c r="E773" i="5"/>
  <c r="K773" i="5"/>
  <c r="D774" i="5" l="1"/>
  <c r="G774" i="5"/>
  <c r="K774" i="5"/>
  <c r="E774" i="5"/>
  <c r="L774" i="5"/>
  <c r="C775" i="5" s="1"/>
  <c r="I774" i="5"/>
  <c r="F774" i="5"/>
  <c r="H774" i="5"/>
  <c r="D775" i="5" l="1"/>
  <c r="F775" i="5"/>
  <c r="E775" i="5"/>
  <c r="H775" i="5"/>
  <c r="I775" i="5"/>
  <c r="K775" i="5"/>
  <c r="G775" i="5"/>
  <c r="L775" i="5"/>
  <c r="C776" i="5" s="1"/>
  <c r="D776" i="5" l="1"/>
  <c r="K776" i="5"/>
  <c r="I776" i="5"/>
  <c r="H776" i="5"/>
  <c r="G776" i="5"/>
  <c r="F776" i="5"/>
  <c r="L776" i="5"/>
  <c r="C777" i="5" s="1"/>
  <c r="E776" i="5"/>
  <c r="D777" i="5" l="1"/>
  <c r="I777" i="5"/>
  <c r="E777" i="5"/>
  <c r="L777" i="5"/>
  <c r="C778" i="5" s="1"/>
  <c r="K777" i="5"/>
  <c r="F777" i="5"/>
  <c r="G777" i="5"/>
  <c r="H777" i="5"/>
  <c r="D778" i="5" l="1"/>
  <c r="G778" i="5"/>
  <c r="F778" i="5"/>
  <c r="K778" i="5"/>
  <c r="H778" i="5"/>
  <c r="I778" i="5"/>
  <c r="E778" i="5"/>
  <c r="L778" i="5"/>
  <c r="C779" i="5" s="1"/>
  <c r="D779" i="5" l="1"/>
  <c r="E779" i="5"/>
  <c r="F779" i="5"/>
  <c r="L779" i="5"/>
  <c r="C780" i="5" s="1"/>
  <c r="G779" i="5"/>
  <c r="I779" i="5"/>
  <c r="H779" i="5"/>
  <c r="K779" i="5"/>
  <c r="D780" i="5" l="1"/>
  <c r="F780" i="5"/>
  <c r="K780" i="5"/>
  <c r="E780" i="5"/>
  <c r="G780" i="5"/>
  <c r="L780" i="5"/>
  <c r="C781" i="5" s="1"/>
  <c r="H780" i="5"/>
  <c r="I780" i="5"/>
  <c r="D781" i="5" l="1"/>
  <c r="I781" i="5"/>
  <c r="G781" i="5"/>
  <c r="F781" i="5"/>
  <c r="H781" i="5"/>
  <c r="L781" i="5"/>
  <c r="C782" i="5" s="1"/>
  <c r="K781" i="5"/>
  <c r="E781" i="5"/>
  <c r="D782" i="5" l="1"/>
  <c r="G782" i="5"/>
  <c r="K782" i="5"/>
  <c r="L782" i="5"/>
  <c r="C783" i="5" s="1"/>
  <c r="F782" i="5"/>
  <c r="I782" i="5"/>
  <c r="E782" i="5"/>
  <c r="H782" i="5"/>
  <c r="D783" i="5" l="1"/>
  <c r="F783" i="5"/>
  <c r="E783" i="5"/>
  <c r="H783" i="5"/>
  <c r="K783" i="5"/>
  <c r="G783" i="5"/>
  <c r="L783" i="5"/>
  <c r="C784" i="5" s="1"/>
  <c r="I783" i="5"/>
  <c r="D784" i="5" l="1"/>
  <c r="L784" i="5"/>
  <c r="C785" i="5" s="1"/>
  <c r="E784" i="5"/>
  <c r="H784" i="5"/>
  <c r="F784" i="5"/>
  <c r="G784" i="5"/>
  <c r="K784" i="5"/>
  <c r="I784" i="5"/>
  <c r="D785" i="5" l="1"/>
  <c r="F785" i="5"/>
  <c r="I785" i="5"/>
  <c r="K785" i="5"/>
  <c r="G785" i="5"/>
  <c r="H785" i="5"/>
  <c r="L785" i="5"/>
  <c r="C786" i="5" s="1"/>
  <c r="E785" i="5"/>
  <c r="D786" i="5" l="1"/>
  <c r="F786" i="5"/>
  <c r="G786" i="5"/>
  <c r="L786" i="5"/>
  <c r="C787" i="5" s="1"/>
  <c r="H786" i="5"/>
  <c r="K786" i="5"/>
  <c r="I786" i="5"/>
  <c r="E786" i="5"/>
  <c r="D787" i="5" l="1"/>
  <c r="E787" i="5"/>
  <c r="G787" i="5"/>
  <c r="I787" i="5"/>
  <c r="F787" i="5"/>
  <c r="H787" i="5"/>
  <c r="K787" i="5"/>
  <c r="L787" i="5"/>
  <c r="C788" i="5" s="1"/>
  <c r="D788" i="5" l="1"/>
  <c r="F788" i="5"/>
  <c r="L788" i="5"/>
  <c r="C789" i="5" s="1"/>
  <c r="I788" i="5"/>
  <c r="H788" i="5"/>
  <c r="K788" i="5"/>
  <c r="G788" i="5"/>
  <c r="E788" i="5"/>
  <c r="D789" i="5" l="1"/>
  <c r="F789" i="5"/>
  <c r="I789" i="5"/>
  <c r="L789" i="5"/>
  <c r="C790" i="5" s="1"/>
  <c r="G789" i="5"/>
  <c r="H789" i="5"/>
  <c r="K789" i="5"/>
  <c r="E789" i="5"/>
  <c r="D790" i="5" l="1"/>
  <c r="F790" i="5"/>
  <c r="G790" i="5"/>
  <c r="I790" i="5"/>
  <c r="H790" i="5"/>
  <c r="K790" i="5"/>
  <c r="E790" i="5"/>
  <c r="L790" i="5"/>
  <c r="C791" i="5" s="1"/>
  <c r="D791" i="5" l="1"/>
  <c r="F791" i="5"/>
  <c r="E791" i="5"/>
  <c r="G791" i="5"/>
  <c r="H791" i="5"/>
  <c r="I791" i="5"/>
  <c r="K791" i="5"/>
  <c r="L791" i="5"/>
  <c r="C792" i="5" s="1"/>
  <c r="D792" i="5" l="1"/>
  <c r="F792" i="5"/>
  <c r="L792" i="5"/>
  <c r="C793" i="5" s="1"/>
  <c r="I792" i="5"/>
  <c r="G792" i="5"/>
  <c r="K792" i="5"/>
  <c r="H792" i="5"/>
  <c r="E792" i="5"/>
  <c r="D793" i="5" l="1"/>
  <c r="I793" i="5"/>
  <c r="F793" i="5"/>
  <c r="E793" i="5"/>
  <c r="L793" i="5"/>
  <c r="C794" i="5" s="1"/>
  <c r="H793" i="5"/>
  <c r="G793" i="5"/>
  <c r="K793" i="5"/>
  <c r="D794" i="5" l="1"/>
  <c r="F794" i="5"/>
  <c r="G794" i="5"/>
  <c r="K794" i="5"/>
  <c r="L794" i="5"/>
  <c r="C795" i="5" s="1"/>
  <c r="I794" i="5"/>
  <c r="E794" i="5"/>
  <c r="H794" i="5"/>
  <c r="D795" i="5" l="1"/>
  <c r="E795" i="5"/>
  <c r="K795" i="5"/>
  <c r="I795" i="5"/>
  <c r="F795" i="5"/>
  <c r="H795" i="5"/>
  <c r="L795" i="5"/>
  <c r="C796" i="5" s="1"/>
  <c r="G795" i="5"/>
  <c r="D796" i="5" l="1"/>
  <c r="L796" i="5"/>
  <c r="C797" i="5" s="1"/>
  <c r="K796" i="5"/>
  <c r="F796" i="5"/>
  <c r="G796" i="5"/>
  <c r="E796" i="5"/>
  <c r="I796" i="5"/>
  <c r="H796" i="5"/>
  <c r="D797" i="5" l="1"/>
  <c r="F797" i="5"/>
  <c r="I797" i="5"/>
  <c r="G797" i="5"/>
  <c r="K797" i="5"/>
  <c r="L797" i="5"/>
  <c r="C798" i="5" s="1"/>
  <c r="H797" i="5"/>
  <c r="E797" i="5"/>
  <c r="D798" i="5" l="1"/>
  <c r="G798" i="5"/>
  <c r="E798" i="5"/>
  <c r="F798" i="5"/>
  <c r="L798" i="5"/>
  <c r="C799" i="5" s="1"/>
  <c r="I798" i="5"/>
  <c r="H798" i="5"/>
  <c r="K798" i="5"/>
  <c r="D799" i="5" l="1"/>
  <c r="F799" i="5"/>
  <c r="I799" i="5"/>
  <c r="K799" i="5"/>
  <c r="E799" i="5"/>
  <c r="H799" i="5"/>
  <c r="G799" i="5"/>
  <c r="L799" i="5"/>
  <c r="C800" i="5" s="1"/>
  <c r="D800" i="5" l="1"/>
  <c r="F800" i="5"/>
  <c r="K800" i="5"/>
  <c r="I800" i="5"/>
  <c r="L800" i="5"/>
  <c r="C801" i="5" s="1"/>
  <c r="G800" i="5"/>
  <c r="E800" i="5"/>
  <c r="H800" i="5"/>
  <c r="D801" i="5" l="1"/>
  <c r="I801" i="5"/>
  <c r="L801" i="5"/>
  <c r="C802" i="5" s="1"/>
  <c r="F801" i="5"/>
  <c r="K801" i="5"/>
  <c r="H801" i="5"/>
  <c r="E801" i="5"/>
  <c r="G801" i="5"/>
  <c r="D802" i="5" l="1"/>
  <c r="F802" i="5"/>
  <c r="G802" i="5"/>
  <c r="K802" i="5"/>
  <c r="E802" i="5"/>
  <c r="I802" i="5"/>
  <c r="H802" i="5"/>
  <c r="L802" i="5"/>
  <c r="C803" i="5" s="1"/>
  <c r="D803" i="5" l="1"/>
  <c r="F803" i="5"/>
  <c r="E803" i="5"/>
  <c r="G803" i="5"/>
  <c r="H803" i="5"/>
  <c r="K803" i="5"/>
  <c r="L803" i="5"/>
  <c r="C804" i="5" s="1"/>
  <c r="I803" i="5"/>
  <c r="D804" i="5" l="1"/>
  <c r="F804" i="5"/>
  <c r="L804" i="5"/>
  <c r="C805" i="5" s="1"/>
  <c r="H804" i="5"/>
  <c r="E804" i="5"/>
  <c r="I804" i="5"/>
  <c r="K804" i="5"/>
  <c r="G804" i="5"/>
  <c r="D805" i="5" l="1"/>
  <c r="F805" i="5"/>
  <c r="H805" i="5"/>
  <c r="I805" i="5"/>
  <c r="L805" i="5"/>
  <c r="C806" i="5" s="1"/>
  <c r="K805" i="5"/>
  <c r="G805" i="5"/>
  <c r="E805" i="5"/>
  <c r="D806" i="5" l="1"/>
  <c r="F806" i="5"/>
  <c r="G806" i="5"/>
  <c r="K806" i="5"/>
  <c r="H806" i="5"/>
  <c r="E806" i="5"/>
  <c r="I806" i="5"/>
  <c r="L806" i="5"/>
  <c r="C807" i="5" s="1"/>
  <c r="D807" i="5" l="1"/>
  <c r="F807" i="5"/>
  <c r="E807" i="5"/>
  <c r="H807" i="5"/>
  <c r="I807" i="5"/>
  <c r="L807" i="5"/>
  <c r="C808" i="5" s="1"/>
  <c r="G807" i="5"/>
  <c r="K807" i="5"/>
  <c r="D808" i="5" l="1"/>
  <c r="L808" i="5"/>
  <c r="C809" i="5" s="1"/>
  <c r="F808" i="5"/>
  <c r="H808" i="5"/>
  <c r="I808" i="5"/>
  <c r="G808" i="5"/>
  <c r="E808" i="5"/>
  <c r="K808" i="5"/>
  <c r="D809" i="5" l="1"/>
  <c r="I809" i="5"/>
  <c r="L809" i="5"/>
  <c r="C810" i="5" s="1"/>
  <c r="H809" i="5"/>
  <c r="K809" i="5"/>
  <c r="F809" i="5"/>
  <c r="E809" i="5"/>
  <c r="G809" i="5"/>
  <c r="D810" i="5" l="1"/>
  <c r="G810" i="5"/>
  <c r="I810" i="5"/>
  <c r="F810" i="5"/>
  <c r="K810" i="5"/>
  <c r="H810" i="5"/>
  <c r="L810" i="5"/>
  <c r="C811" i="5" s="1"/>
  <c r="E810" i="5"/>
  <c r="D811" i="5" l="1"/>
  <c r="E811" i="5"/>
  <c r="H811" i="5"/>
  <c r="F811" i="5"/>
  <c r="K811" i="5"/>
  <c r="I811" i="5"/>
  <c r="L811" i="5"/>
  <c r="C812" i="5" s="1"/>
  <c r="G811" i="5"/>
  <c r="D812" i="5" l="1"/>
  <c r="L812" i="5"/>
  <c r="C813" i="5" s="1"/>
  <c r="G812" i="5"/>
  <c r="F812" i="5"/>
  <c r="H812" i="5"/>
  <c r="E812" i="5"/>
  <c r="I812" i="5"/>
  <c r="K812" i="5"/>
  <c r="D813" i="5" l="1"/>
  <c r="I813" i="5"/>
  <c r="G813" i="5"/>
  <c r="L813" i="5"/>
  <c r="C814" i="5" s="1"/>
  <c r="F813" i="5"/>
  <c r="H813" i="5"/>
  <c r="K813" i="5"/>
  <c r="E813" i="5"/>
  <c r="D814" i="5" l="1"/>
  <c r="K814" i="5"/>
  <c r="F814" i="5"/>
  <c r="G814" i="5"/>
  <c r="L814" i="5"/>
  <c r="C815" i="5" s="1"/>
  <c r="H814" i="5"/>
  <c r="I814" i="5"/>
  <c r="E814" i="5"/>
  <c r="D815" i="5" l="1"/>
  <c r="F815" i="5"/>
  <c r="E815" i="5"/>
  <c r="K815" i="5"/>
  <c r="I815" i="5"/>
  <c r="H815" i="5"/>
  <c r="G815" i="5"/>
  <c r="L815" i="5"/>
  <c r="C816" i="5" s="1"/>
  <c r="D816" i="5" l="1"/>
  <c r="F816" i="5"/>
  <c r="E816" i="5"/>
  <c r="L816" i="5"/>
  <c r="C817" i="5" s="1"/>
  <c r="G816" i="5"/>
  <c r="K816" i="5"/>
  <c r="H816" i="5"/>
  <c r="I816" i="5"/>
  <c r="D817" i="5" l="1"/>
  <c r="F817" i="5"/>
  <c r="I817" i="5"/>
  <c r="K817" i="5"/>
  <c r="E817" i="5"/>
  <c r="L817" i="5"/>
  <c r="C818" i="5" s="1"/>
  <c r="G817" i="5"/>
  <c r="H817" i="5"/>
  <c r="D818" i="5" l="1"/>
  <c r="F818" i="5"/>
  <c r="G818" i="5"/>
  <c r="K818" i="5"/>
  <c r="L818" i="5"/>
  <c r="C819" i="5" s="1"/>
  <c r="H818" i="5"/>
  <c r="E818" i="5"/>
  <c r="I818" i="5"/>
  <c r="D819" i="5" l="1"/>
  <c r="F819" i="5"/>
  <c r="E819" i="5"/>
  <c r="K819" i="5"/>
  <c r="I819" i="5"/>
  <c r="H819" i="5"/>
  <c r="G819" i="5"/>
  <c r="L819" i="5"/>
  <c r="C820" i="5" s="1"/>
  <c r="D820" i="5" l="1"/>
  <c r="F820" i="5"/>
  <c r="L820" i="5"/>
  <c r="C821" i="5" s="1"/>
  <c r="I820" i="5"/>
  <c r="E820" i="5"/>
  <c r="G820" i="5"/>
  <c r="H820" i="5"/>
  <c r="K820" i="5"/>
  <c r="D821" i="5" l="1"/>
  <c r="F821" i="5"/>
  <c r="I821" i="5"/>
  <c r="H821" i="5"/>
  <c r="K821" i="5"/>
  <c r="L821" i="5"/>
  <c r="C822" i="5" s="1"/>
  <c r="G821" i="5"/>
  <c r="E821" i="5"/>
  <c r="D822" i="5" l="1"/>
  <c r="G822" i="5"/>
  <c r="F822" i="5"/>
  <c r="I822" i="5"/>
  <c r="H822" i="5"/>
  <c r="K822" i="5"/>
  <c r="E822" i="5"/>
  <c r="L822" i="5"/>
  <c r="C823" i="5" s="1"/>
  <c r="D823" i="5" l="1"/>
  <c r="E823" i="5"/>
  <c r="I823" i="5"/>
  <c r="L823" i="5"/>
  <c r="C824" i="5" s="1"/>
  <c r="F823" i="5"/>
  <c r="H823" i="5"/>
  <c r="G823" i="5"/>
  <c r="K823" i="5"/>
  <c r="D824" i="5" l="1"/>
  <c r="L824" i="5"/>
  <c r="C825" i="5" s="1"/>
  <c r="K824" i="5"/>
  <c r="H824" i="5"/>
  <c r="F824" i="5"/>
  <c r="G824" i="5"/>
  <c r="E824" i="5"/>
  <c r="I824" i="5"/>
  <c r="D825" i="5" l="1"/>
  <c r="I825" i="5"/>
  <c r="E825" i="5"/>
  <c r="K825" i="5"/>
  <c r="F825" i="5"/>
  <c r="L825" i="5"/>
  <c r="C826" i="5" s="1"/>
  <c r="G825" i="5"/>
  <c r="H825" i="5"/>
  <c r="D826" i="5" l="1"/>
  <c r="G826" i="5"/>
  <c r="K826" i="5"/>
  <c r="H826" i="5"/>
  <c r="E826" i="5"/>
  <c r="F826" i="5"/>
  <c r="I826" i="5"/>
  <c r="L826" i="5"/>
  <c r="C827" i="5" s="1"/>
  <c r="D827" i="5" l="1"/>
  <c r="E827" i="5"/>
  <c r="F827" i="5"/>
  <c r="H827" i="5"/>
  <c r="L827" i="5"/>
  <c r="C828" i="5" s="1"/>
  <c r="G827" i="5"/>
  <c r="K827" i="5"/>
  <c r="I827" i="5"/>
  <c r="D828" i="5" l="1"/>
  <c r="L828" i="5"/>
  <c r="C829" i="5" s="1"/>
  <c r="K828" i="5"/>
  <c r="H828" i="5"/>
  <c r="F828" i="5"/>
  <c r="I828" i="5"/>
  <c r="E828" i="5"/>
  <c r="G828" i="5"/>
  <c r="D829" i="5" l="1"/>
  <c r="F829" i="5"/>
  <c r="I829" i="5"/>
  <c r="G829" i="5"/>
  <c r="E829" i="5"/>
  <c r="H829" i="5"/>
  <c r="K829" i="5"/>
  <c r="L829" i="5"/>
  <c r="C830" i="5" s="1"/>
  <c r="D830" i="5" l="1"/>
  <c r="F830" i="5"/>
  <c r="G830" i="5"/>
  <c r="K830" i="5"/>
  <c r="L830" i="5"/>
  <c r="C831" i="5" s="1"/>
  <c r="I830" i="5"/>
  <c r="H830" i="5"/>
  <c r="E830" i="5"/>
  <c r="D831" i="5" l="1"/>
  <c r="E831" i="5"/>
  <c r="H831" i="5"/>
  <c r="K831" i="5"/>
  <c r="F831" i="5"/>
  <c r="G831" i="5"/>
  <c r="L831" i="5"/>
  <c r="C832" i="5" s="1"/>
  <c r="I831" i="5"/>
  <c r="D832" i="5" l="1"/>
  <c r="G832" i="5"/>
  <c r="E832" i="5"/>
  <c r="F832" i="5"/>
  <c r="L832" i="5"/>
  <c r="C833" i="5" s="1"/>
  <c r="H832" i="5"/>
  <c r="K832" i="5"/>
  <c r="I832" i="5"/>
  <c r="D833" i="5" l="1"/>
  <c r="F833" i="5"/>
  <c r="I833" i="5"/>
  <c r="K833" i="5"/>
  <c r="H833" i="5"/>
  <c r="L833" i="5"/>
  <c r="C834" i="5" s="1"/>
  <c r="G833" i="5"/>
  <c r="E833" i="5"/>
  <c r="D834" i="5" l="1"/>
  <c r="G834" i="5"/>
  <c r="F834" i="5"/>
  <c r="K834" i="5"/>
  <c r="I834" i="5"/>
  <c r="H834" i="5"/>
  <c r="E834" i="5"/>
  <c r="L834" i="5"/>
  <c r="C835" i="5" s="1"/>
  <c r="D835" i="5" l="1"/>
  <c r="E835" i="5"/>
  <c r="L835" i="5"/>
  <c r="C836" i="5" s="1"/>
  <c r="I835" i="5"/>
  <c r="F835" i="5"/>
  <c r="H835" i="5"/>
  <c r="K835" i="5"/>
  <c r="G835" i="5"/>
  <c r="D836" i="5" l="1"/>
  <c r="F836" i="5"/>
  <c r="I836" i="5"/>
  <c r="E836" i="5"/>
  <c r="K836" i="5"/>
  <c r="G836" i="5"/>
  <c r="L836" i="5"/>
  <c r="C837" i="5" s="1"/>
  <c r="H836" i="5"/>
  <c r="D837" i="5" l="1"/>
  <c r="I837" i="5"/>
  <c r="L837" i="5"/>
  <c r="C838" i="5" s="1"/>
  <c r="H837" i="5"/>
  <c r="F837" i="5"/>
  <c r="K837" i="5"/>
  <c r="E837" i="5"/>
  <c r="G837" i="5"/>
  <c r="D838" i="5" l="1"/>
  <c r="F838" i="5"/>
  <c r="G838" i="5"/>
  <c r="K838" i="5"/>
  <c r="E838" i="5"/>
  <c r="L838" i="5"/>
  <c r="C839" i="5" s="1"/>
  <c r="H838" i="5"/>
  <c r="I838" i="5"/>
  <c r="D839" i="5" l="1"/>
  <c r="F839" i="5"/>
  <c r="E839" i="5"/>
  <c r="H839" i="5"/>
  <c r="K839" i="5"/>
  <c r="I839" i="5"/>
  <c r="L839" i="5"/>
  <c r="C840" i="5" s="1"/>
  <c r="G839" i="5"/>
  <c r="D840" i="5" l="1"/>
  <c r="L840" i="5"/>
  <c r="C841" i="5" s="1"/>
  <c r="F840" i="5"/>
  <c r="K840" i="5"/>
  <c r="H840" i="5"/>
  <c r="I840" i="5"/>
  <c r="E840" i="5"/>
  <c r="G840" i="5"/>
  <c r="D841" i="5" l="1"/>
  <c r="I841" i="5"/>
  <c r="L841" i="5"/>
  <c r="C842" i="5" s="1"/>
  <c r="F841" i="5"/>
  <c r="H841" i="5"/>
  <c r="E841" i="5"/>
  <c r="K841" i="5"/>
  <c r="G841" i="5"/>
  <c r="D842" i="5" l="1"/>
  <c r="G842" i="5"/>
  <c r="I842" i="5"/>
  <c r="E842" i="5"/>
  <c r="F842" i="5"/>
  <c r="K842" i="5"/>
  <c r="L842" i="5"/>
  <c r="C843" i="5" s="1"/>
  <c r="H842" i="5"/>
  <c r="D843" i="5" l="1"/>
  <c r="E843" i="5"/>
  <c r="L843" i="5"/>
  <c r="C844" i="5" s="1"/>
  <c r="F843" i="5"/>
  <c r="I843" i="5"/>
  <c r="K843" i="5"/>
  <c r="H843" i="5"/>
  <c r="G843" i="5"/>
  <c r="D844" i="5" l="1"/>
  <c r="L844" i="5"/>
  <c r="C845" i="5" s="1"/>
  <c r="K844" i="5"/>
  <c r="I844" i="5"/>
  <c r="F844" i="5"/>
  <c r="H844" i="5"/>
  <c r="E844" i="5"/>
  <c r="G844" i="5"/>
  <c r="D845" i="5" l="1"/>
  <c r="F845" i="5"/>
  <c r="I845" i="5"/>
  <c r="K845" i="5"/>
  <c r="G845" i="5"/>
  <c r="H845" i="5"/>
  <c r="E845" i="5"/>
  <c r="L845" i="5"/>
  <c r="C846" i="5" s="1"/>
  <c r="D846" i="5" l="1"/>
  <c r="F846" i="5"/>
  <c r="G846" i="5"/>
  <c r="E846" i="5"/>
  <c r="K846" i="5"/>
  <c r="L846" i="5"/>
  <c r="C847" i="5" s="1"/>
  <c r="I846" i="5"/>
  <c r="H846" i="5"/>
  <c r="D847" i="5" l="1"/>
  <c r="F847" i="5"/>
  <c r="E847" i="5"/>
  <c r="H847" i="5"/>
  <c r="K847" i="5"/>
  <c r="I847" i="5"/>
  <c r="L847" i="5"/>
  <c r="C848" i="5" s="1"/>
  <c r="G847" i="5"/>
  <c r="D848" i="5" l="1"/>
  <c r="F848" i="5"/>
  <c r="L848" i="5"/>
  <c r="C849" i="5" s="1"/>
  <c r="G848" i="5"/>
  <c r="E848" i="5"/>
  <c r="K848" i="5"/>
  <c r="I848" i="5"/>
  <c r="H848" i="5"/>
  <c r="D849" i="5" l="1"/>
  <c r="F849" i="5"/>
  <c r="I849" i="5"/>
  <c r="K849" i="5"/>
  <c r="L849" i="5"/>
  <c r="C850" i="5" s="1"/>
  <c r="H849" i="5"/>
  <c r="E849" i="5"/>
  <c r="G849" i="5"/>
  <c r="D850" i="5" l="1"/>
  <c r="F850" i="5"/>
  <c r="G850" i="5"/>
  <c r="K850" i="5"/>
  <c r="I850" i="5"/>
  <c r="L850" i="5"/>
  <c r="C851" i="5" s="1"/>
  <c r="H850" i="5"/>
  <c r="E850" i="5"/>
  <c r="D851" i="5" l="1"/>
  <c r="F851" i="5"/>
  <c r="E851" i="5"/>
  <c r="H851" i="5"/>
  <c r="L851" i="5"/>
  <c r="C852" i="5" s="1"/>
  <c r="G851" i="5"/>
  <c r="K851" i="5"/>
  <c r="I851" i="5"/>
  <c r="D852" i="5" l="1"/>
  <c r="F852" i="5"/>
  <c r="L852" i="5"/>
  <c r="C853" i="5" s="1"/>
  <c r="I852" i="5"/>
  <c r="H852" i="5"/>
  <c r="G852" i="5"/>
  <c r="E852" i="5"/>
  <c r="K852" i="5"/>
  <c r="D853" i="5" l="1"/>
  <c r="I853" i="5"/>
  <c r="L853" i="5"/>
  <c r="C854" i="5" s="1"/>
  <c r="F853" i="5"/>
  <c r="G853" i="5"/>
  <c r="E853" i="5"/>
  <c r="H853" i="5"/>
  <c r="K853" i="5"/>
  <c r="D854" i="5" l="1"/>
  <c r="G854" i="5"/>
  <c r="L854" i="5"/>
  <c r="C855" i="5" s="1"/>
  <c r="F854" i="5"/>
  <c r="K854" i="5"/>
  <c r="E854" i="5"/>
  <c r="I854" i="5"/>
  <c r="H854" i="5"/>
  <c r="D855" i="5" l="1"/>
  <c r="E855" i="5"/>
  <c r="G855" i="5"/>
  <c r="F855" i="5"/>
  <c r="H855" i="5"/>
  <c r="I855" i="5"/>
  <c r="K855" i="5"/>
  <c r="L855" i="5"/>
  <c r="C856" i="5" s="1"/>
  <c r="D856" i="5" l="1"/>
  <c r="L856" i="5"/>
  <c r="C857" i="5" s="1"/>
  <c r="G856" i="5"/>
  <c r="I856" i="5"/>
  <c r="F856" i="5"/>
  <c r="K856" i="5"/>
  <c r="H856" i="5"/>
  <c r="E856" i="5"/>
  <c r="D857" i="5" l="1"/>
  <c r="I857" i="5"/>
  <c r="G857" i="5"/>
  <c r="F857" i="5"/>
  <c r="L857" i="5"/>
  <c r="C858" i="5" s="1"/>
  <c r="E857" i="5"/>
  <c r="K857" i="5"/>
  <c r="H857" i="5"/>
  <c r="D858" i="5" l="1"/>
  <c r="G858" i="5"/>
  <c r="F858" i="5"/>
  <c r="I858" i="5"/>
  <c r="K858" i="5"/>
  <c r="H858" i="5"/>
  <c r="E858" i="5"/>
  <c r="L858" i="5"/>
  <c r="C859" i="5" s="1"/>
  <c r="D859" i="5" l="1"/>
  <c r="L859" i="5"/>
  <c r="C860" i="5" s="1"/>
  <c r="K859" i="5"/>
  <c r="F859" i="5"/>
  <c r="H859" i="5"/>
  <c r="E859" i="5"/>
  <c r="I859" i="5"/>
  <c r="G859" i="5"/>
  <c r="D860" i="5" l="1"/>
  <c r="L860" i="5"/>
  <c r="C861" i="5" s="1"/>
  <c r="K860" i="5"/>
  <c r="F860" i="5"/>
  <c r="I860" i="5"/>
  <c r="H860" i="5"/>
  <c r="E860" i="5"/>
  <c r="G860" i="5"/>
  <c r="D861" i="5" l="1"/>
  <c r="I861" i="5"/>
  <c r="E861" i="5"/>
  <c r="F861" i="5"/>
  <c r="G861" i="5"/>
  <c r="H861" i="5"/>
  <c r="L861" i="5"/>
  <c r="C862" i="5" s="1"/>
  <c r="K861" i="5"/>
  <c r="D862" i="5" l="1"/>
  <c r="G862" i="5"/>
  <c r="K862" i="5"/>
  <c r="L862" i="5"/>
  <c r="C863" i="5" s="1"/>
  <c r="F862" i="5"/>
  <c r="I862" i="5"/>
  <c r="E862" i="5"/>
  <c r="H862" i="5"/>
  <c r="D863" i="5" l="1"/>
  <c r="F863" i="5"/>
  <c r="G863" i="5"/>
  <c r="H863" i="5"/>
  <c r="L863" i="5"/>
  <c r="C864" i="5" s="1"/>
  <c r="E863" i="5"/>
  <c r="K863" i="5"/>
  <c r="I863" i="5"/>
  <c r="D864" i="5" l="1"/>
  <c r="F864" i="5"/>
  <c r="L864" i="5"/>
  <c r="C865" i="5" s="1"/>
  <c r="G864" i="5"/>
  <c r="E864" i="5"/>
  <c r="K864" i="5"/>
  <c r="I864" i="5"/>
  <c r="H864" i="5"/>
  <c r="D865" i="5" l="1"/>
  <c r="F865" i="5"/>
  <c r="I865" i="5"/>
  <c r="H865" i="5"/>
  <c r="G865" i="5"/>
  <c r="L865" i="5"/>
  <c r="C866" i="5" s="1"/>
  <c r="E865" i="5"/>
  <c r="K865" i="5"/>
  <c r="D866" i="5" l="1"/>
  <c r="G866" i="5"/>
  <c r="F866" i="5"/>
  <c r="K866" i="5"/>
  <c r="I866" i="5"/>
  <c r="E866" i="5"/>
  <c r="L866" i="5"/>
  <c r="C867" i="5" s="1"/>
  <c r="H866" i="5"/>
  <c r="D867" i="5" l="1"/>
  <c r="F867" i="5"/>
  <c r="E867" i="5"/>
  <c r="H867" i="5"/>
  <c r="K867" i="5"/>
  <c r="L867" i="5"/>
  <c r="C868" i="5" s="1"/>
  <c r="G867" i="5"/>
  <c r="I867" i="5"/>
  <c r="D868" i="5" l="1"/>
  <c r="F868" i="5"/>
  <c r="H868" i="5"/>
  <c r="L868" i="5"/>
  <c r="C869" i="5" s="1"/>
  <c r="I868" i="5"/>
  <c r="G868" i="5"/>
  <c r="E868" i="5"/>
  <c r="K868" i="5"/>
  <c r="D869" i="5" l="1"/>
  <c r="F869" i="5"/>
  <c r="I869" i="5"/>
  <c r="K869" i="5"/>
  <c r="G869" i="5"/>
  <c r="L869" i="5"/>
  <c r="C870" i="5" s="1"/>
  <c r="H869" i="5"/>
  <c r="E869" i="5"/>
  <c r="D870" i="5" l="1"/>
  <c r="F870" i="5"/>
  <c r="G870" i="5"/>
  <c r="H870" i="5"/>
  <c r="K870" i="5"/>
  <c r="I870" i="5"/>
  <c r="E870" i="5"/>
  <c r="L870" i="5"/>
  <c r="C871" i="5" s="1"/>
  <c r="D871" i="5" l="1"/>
  <c r="E871" i="5"/>
  <c r="H871" i="5"/>
  <c r="I871" i="5"/>
  <c r="F871" i="5"/>
  <c r="K871" i="5"/>
  <c r="L871" i="5"/>
  <c r="C872" i="5" s="1"/>
  <c r="G871" i="5"/>
  <c r="D872" i="5" l="1"/>
  <c r="L872" i="5"/>
  <c r="C873" i="5" s="1"/>
  <c r="F872" i="5"/>
  <c r="K872" i="5"/>
  <c r="E872" i="5"/>
  <c r="I872" i="5"/>
  <c r="H872" i="5"/>
  <c r="G872" i="5"/>
  <c r="D873" i="5" l="1"/>
  <c r="G873" i="5"/>
  <c r="E873" i="5"/>
  <c r="F873" i="5"/>
  <c r="K873" i="5"/>
  <c r="L873" i="5"/>
  <c r="C874" i="5" s="1"/>
  <c r="I873" i="5"/>
  <c r="H873" i="5"/>
  <c r="D874" i="5" l="1"/>
  <c r="F874" i="5"/>
  <c r="E874" i="5"/>
  <c r="K874" i="5"/>
  <c r="L874" i="5"/>
  <c r="C875" i="5" s="1"/>
  <c r="I874" i="5"/>
  <c r="G874" i="5"/>
  <c r="H874" i="5"/>
  <c r="D875" i="5" l="1"/>
  <c r="K875" i="5"/>
  <c r="G875" i="5"/>
  <c r="F875" i="5"/>
  <c r="L875" i="5"/>
  <c r="C876" i="5" s="1"/>
  <c r="E875" i="5"/>
  <c r="H875" i="5"/>
  <c r="I875" i="5"/>
  <c r="D876" i="5" l="1"/>
  <c r="E876" i="5"/>
  <c r="F876" i="5"/>
  <c r="I876" i="5"/>
  <c r="K876" i="5"/>
  <c r="G876" i="5"/>
  <c r="L876" i="5"/>
  <c r="C877" i="5" s="1"/>
  <c r="H876" i="5"/>
  <c r="D877" i="5" l="1"/>
  <c r="G877" i="5"/>
  <c r="L877" i="5"/>
  <c r="C878" i="5" s="1"/>
  <c r="E877" i="5"/>
  <c r="F877" i="5"/>
  <c r="K877" i="5"/>
  <c r="H877" i="5"/>
  <c r="I877" i="5"/>
  <c r="D878" i="5" l="1"/>
  <c r="F878" i="5"/>
  <c r="E878" i="5"/>
  <c r="L878" i="5"/>
  <c r="C879" i="5" s="1"/>
  <c r="K878" i="5"/>
  <c r="H878" i="5"/>
  <c r="G878" i="5"/>
  <c r="I878" i="5"/>
  <c r="D879" i="5" l="1"/>
  <c r="F879" i="5"/>
  <c r="L879" i="5"/>
  <c r="C880" i="5" s="1"/>
  <c r="I879" i="5"/>
  <c r="G879" i="5"/>
  <c r="H879" i="5"/>
  <c r="E879" i="5"/>
  <c r="K879" i="5"/>
  <c r="D880" i="5" l="1"/>
  <c r="F880" i="5"/>
  <c r="I880" i="5"/>
  <c r="H880" i="5"/>
  <c r="E880" i="5"/>
  <c r="L880" i="5"/>
  <c r="C881" i="5" s="1"/>
  <c r="K880" i="5"/>
  <c r="G880" i="5"/>
  <c r="D881" i="5" l="1"/>
  <c r="G881" i="5"/>
  <c r="F881" i="5"/>
  <c r="H881" i="5"/>
  <c r="E881" i="5"/>
  <c r="I881" i="5"/>
  <c r="K881" i="5"/>
  <c r="L881" i="5"/>
  <c r="C882" i="5" s="1"/>
  <c r="D882" i="5" l="1"/>
  <c r="F882" i="5"/>
  <c r="E882" i="5"/>
  <c r="K882" i="5"/>
  <c r="I882" i="5"/>
  <c r="G882" i="5"/>
  <c r="L882" i="5"/>
  <c r="C883" i="5" s="1"/>
  <c r="H882" i="5"/>
  <c r="D883" i="5" l="1"/>
  <c r="F883" i="5"/>
  <c r="H883" i="5"/>
  <c r="E883" i="5"/>
  <c r="G883" i="5"/>
  <c r="I883" i="5"/>
  <c r="K883" i="5"/>
  <c r="L883" i="5"/>
  <c r="C884" i="5" s="1"/>
  <c r="D884" i="5" l="1"/>
  <c r="F884" i="5"/>
  <c r="H884" i="5"/>
  <c r="E884" i="5"/>
  <c r="I884" i="5"/>
  <c r="L884" i="5"/>
  <c r="C885" i="5" s="1"/>
  <c r="G884" i="5"/>
  <c r="K884" i="5"/>
  <c r="D885" i="5" l="1"/>
  <c r="F885" i="5"/>
  <c r="G885" i="5"/>
  <c r="I885" i="5"/>
  <c r="E885" i="5"/>
  <c r="K885" i="5"/>
  <c r="H885" i="5"/>
  <c r="L885" i="5"/>
  <c r="C886" i="5" s="1"/>
  <c r="D886" i="5" l="1"/>
  <c r="F886" i="5"/>
  <c r="E886" i="5"/>
  <c r="I886" i="5"/>
  <c r="H886" i="5"/>
  <c r="L886" i="5"/>
  <c r="C887" i="5" s="1"/>
  <c r="K886" i="5"/>
  <c r="G886" i="5"/>
  <c r="D887" i="5" l="1"/>
  <c r="F887" i="5"/>
  <c r="L887" i="5"/>
  <c r="C888" i="5" s="1"/>
  <c r="E887" i="5"/>
  <c r="H887" i="5"/>
  <c r="I887" i="5"/>
  <c r="G887" i="5"/>
  <c r="K887" i="5"/>
  <c r="D888" i="5" l="1"/>
  <c r="E888" i="5"/>
  <c r="L888" i="5"/>
  <c r="C889" i="5" s="1"/>
  <c r="F888" i="5"/>
  <c r="I888" i="5"/>
  <c r="K888" i="5"/>
  <c r="H888" i="5"/>
  <c r="G888" i="5"/>
  <c r="D889" i="5" l="1"/>
  <c r="F889" i="5"/>
  <c r="G889" i="5"/>
  <c r="L889" i="5"/>
  <c r="C890" i="5" s="1"/>
  <c r="I889" i="5"/>
  <c r="K889" i="5"/>
  <c r="H889" i="5"/>
  <c r="E889" i="5"/>
  <c r="D890" i="5" l="1"/>
  <c r="E890" i="5"/>
  <c r="I890" i="5"/>
  <c r="G890" i="5"/>
  <c r="F890" i="5"/>
  <c r="L890" i="5"/>
  <c r="C891" i="5" s="1"/>
  <c r="K890" i="5"/>
  <c r="H890" i="5"/>
  <c r="D891" i="5" l="1"/>
  <c r="E891" i="5"/>
  <c r="I891" i="5"/>
  <c r="F891" i="5"/>
  <c r="L891" i="5"/>
  <c r="C892" i="5" s="1"/>
  <c r="G891" i="5"/>
  <c r="K891" i="5"/>
  <c r="H891" i="5"/>
  <c r="D892" i="5" l="1"/>
  <c r="I892" i="5"/>
  <c r="G892" i="5"/>
  <c r="F892" i="5"/>
  <c r="E892" i="5"/>
  <c r="K892" i="5"/>
  <c r="L892" i="5"/>
  <c r="C893" i="5" s="1"/>
  <c r="H892" i="5"/>
  <c r="D893" i="5" l="1"/>
  <c r="G893" i="5"/>
  <c r="E893" i="5"/>
  <c r="K893" i="5"/>
  <c r="F893" i="5"/>
  <c r="L893" i="5"/>
  <c r="C894" i="5" s="1"/>
  <c r="I893" i="5"/>
  <c r="H893" i="5"/>
  <c r="D894" i="5" l="1"/>
  <c r="E894" i="5"/>
  <c r="G894" i="5"/>
  <c r="K894" i="5"/>
  <c r="F894" i="5"/>
  <c r="H894" i="5"/>
  <c r="L894" i="5"/>
  <c r="C895" i="5" s="1"/>
  <c r="I894" i="5"/>
  <c r="D895" i="5" l="1"/>
  <c r="L895" i="5"/>
  <c r="C896" i="5" s="1"/>
  <c r="F895" i="5"/>
  <c r="G895" i="5"/>
  <c r="E895" i="5"/>
  <c r="K895" i="5"/>
  <c r="I895" i="5"/>
  <c r="H895" i="5"/>
  <c r="D896" i="5" l="1"/>
  <c r="F896" i="5"/>
  <c r="I896" i="5"/>
  <c r="G896" i="5"/>
  <c r="E896" i="5"/>
  <c r="K896" i="5"/>
  <c r="H896" i="5"/>
  <c r="L896" i="5"/>
  <c r="C897" i="5" s="1"/>
  <c r="D897" i="5" l="1"/>
  <c r="F897" i="5"/>
  <c r="G897" i="5"/>
  <c r="L897" i="5"/>
  <c r="C898" i="5" s="1"/>
  <c r="K897" i="5"/>
  <c r="I897" i="5"/>
  <c r="H897" i="5"/>
  <c r="E897" i="5"/>
  <c r="D898" i="5" l="1"/>
  <c r="F898" i="5"/>
  <c r="E898" i="5"/>
  <c r="H898" i="5"/>
  <c r="G898" i="5"/>
  <c r="L898" i="5"/>
  <c r="C899" i="5" s="1"/>
  <c r="I898" i="5"/>
  <c r="K898" i="5"/>
  <c r="D899" i="5" l="1"/>
  <c r="F899" i="5"/>
  <c r="E899" i="5"/>
  <c r="K899" i="5"/>
  <c r="I899" i="5"/>
  <c r="H899" i="5"/>
  <c r="G899" i="5"/>
  <c r="L899" i="5"/>
  <c r="C900" i="5" s="1"/>
  <c r="D900" i="5" l="1"/>
  <c r="F900" i="5"/>
  <c r="I900" i="5"/>
  <c r="H900" i="5"/>
  <c r="K900" i="5"/>
  <c r="G900" i="5"/>
  <c r="E900" i="5"/>
  <c r="L900" i="5"/>
  <c r="C901" i="5" s="1"/>
  <c r="D901" i="5" l="1"/>
  <c r="F901" i="5"/>
  <c r="L901" i="5"/>
  <c r="C902" i="5" s="1"/>
  <c r="G901" i="5"/>
  <c r="K901" i="5"/>
  <c r="I901" i="5"/>
  <c r="H901" i="5"/>
  <c r="E901" i="5"/>
  <c r="D902" i="5" l="1"/>
  <c r="F902" i="5"/>
  <c r="E902" i="5"/>
  <c r="H902" i="5"/>
  <c r="G902" i="5"/>
  <c r="K902" i="5"/>
  <c r="L902" i="5"/>
  <c r="C903" i="5" s="1"/>
  <c r="I902" i="5"/>
  <c r="D903" i="5" l="1"/>
  <c r="F903" i="5"/>
  <c r="L903" i="5"/>
  <c r="C904" i="5" s="1"/>
  <c r="K903" i="5"/>
  <c r="I903" i="5"/>
  <c r="G903" i="5"/>
  <c r="E903" i="5"/>
  <c r="H903" i="5"/>
  <c r="D904" i="5" l="1"/>
  <c r="H904" i="5"/>
  <c r="F904" i="5"/>
  <c r="I904" i="5"/>
  <c r="K904" i="5"/>
  <c r="E904" i="5"/>
  <c r="G904" i="5"/>
  <c r="L904" i="5"/>
  <c r="C905" i="5" s="1"/>
  <c r="D905" i="5" l="1"/>
  <c r="F905" i="5"/>
  <c r="G905" i="5"/>
  <c r="K905" i="5"/>
  <c r="I905" i="5"/>
  <c r="E905" i="5"/>
  <c r="L905" i="5"/>
  <c r="C906" i="5" s="1"/>
  <c r="H905" i="5"/>
  <c r="D906" i="5" l="1"/>
  <c r="E906" i="5"/>
  <c r="H906" i="5"/>
  <c r="L906" i="5"/>
  <c r="C907" i="5" s="1"/>
  <c r="G906" i="5"/>
  <c r="F906" i="5"/>
  <c r="K906" i="5"/>
  <c r="I906" i="5"/>
  <c r="D907" i="5" l="1"/>
  <c r="L907" i="5"/>
  <c r="C908" i="5" s="1"/>
  <c r="K907" i="5"/>
  <c r="E907" i="5"/>
  <c r="I907" i="5"/>
  <c r="F907" i="5"/>
  <c r="G907" i="5"/>
  <c r="H907" i="5"/>
  <c r="D908" i="5" l="1"/>
  <c r="I908" i="5"/>
  <c r="H908" i="5"/>
  <c r="L908" i="5"/>
  <c r="C909" i="5" s="1"/>
  <c r="E908" i="5"/>
  <c r="F908" i="5"/>
  <c r="K908" i="5"/>
  <c r="G908" i="5"/>
  <c r="D909" i="5" l="1"/>
  <c r="G909" i="5"/>
  <c r="I909" i="5"/>
  <c r="H909" i="5"/>
  <c r="E909" i="5"/>
  <c r="F909" i="5"/>
  <c r="K909" i="5"/>
  <c r="L909" i="5"/>
  <c r="C910" i="5" s="1"/>
  <c r="D910" i="5" l="1"/>
  <c r="F910" i="5"/>
  <c r="E910" i="5"/>
  <c r="L910" i="5"/>
  <c r="C911" i="5" s="1"/>
  <c r="I910" i="5"/>
  <c r="G910" i="5"/>
  <c r="K910" i="5"/>
  <c r="H910" i="5"/>
  <c r="D911" i="5" l="1"/>
  <c r="F911" i="5"/>
  <c r="L911" i="5"/>
  <c r="C912" i="5" s="1"/>
  <c r="H911" i="5"/>
  <c r="K911" i="5"/>
  <c r="I911" i="5"/>
  <c r="G911" i="5"/>
  <c r="E911" i="5"/>
  <c r="D912" i="5" l="1"/>
  <c r="F912" i="5"/>
  <c r="I912" i="5"/>
  <c r="H912" i="5"/>
  <c r="L912" i="5"/>
  <c r="C913" i="5" s="1"/>
  <c r="G912" i="5"/>
  <c r="E912" i="5"/>
  <c r="K912" i="5"/>
  <c r="D913" i="5" l="1"/>
  <c r="F913" i="5"/>
  <c r="G913" i="5"/>
  <c r="K913" i="5"/>
  <c r="L913" i="5"/>
  <c r="C914" i="5" s="1"/>
  <c r="I913" i="5"/>
  <c r="E913" i="5"/>
  <c r="H913" i="5"/>
  <c r="D914" i="5" l="1"/>
  <c r="F914" i="5"/>
  <c r="E914" i="5"/>
  <c r="H914" i="5"/>
  <c r="I914" i="5"/>
  <c r="G914" i="5"/>
  <c r="K914" i="5"/>
  <c r="L914" i="5"/>
  <c r="C915" i="5" s="1"/>
  <c r="D915" i="5" l="1"/>
  <c r="F915" i="5"/>
  <c r="L915" i="5"/>
  <c r="C916" i="5" s="1"/>
  <c r="E915" i="5"/>
  <c r="K915" i="5"/>
  <c r="H915" i="5"/>
  <c r="I915" i="5"/>
  <c r="G915" i="5"/>
  <c r="D916" i="5" l="1"/>
  <c r="I916" i="5"/>
  <c r="F916" i="5"/>
  <c r="H916" i="5"/>
  <c r="L916" i="5"/>
  <c r="C917" i="5" s="1"/>
  <c r="G916" i="5"/>
  <c r="K916" i="5"/>
  <c r="E916" i="5"/>
  <c r="D917" i="5" l="1"/>
  <c r="F917" i="5"/>
  <c r="G917" i="5"/>
  <c r="L917" i="5"/>
  <c r="C918" i="5" s="1"/>
  <c r="K917" i="5"/>
  <c r="E917" i="5"/>
  <c r="I917" i="5"/>
  <c r="H917" i="5"/>
  <c r="D918" i="5" l="1"/>
  <c r="F918" i="5"/>
  <c r="E918" i="5"/>
  <c r="L918" i="5"/>
  <c r="C919" i="5" s="1"/>
  <c r="K918" i="5"/>
  <c r="H918" i="5"/>
  <c r="I918" i="5"/>
  <c r="G918" i="5"/>
  <c r="D919" i="5" l="1"/>
  <c r="L919" i="5"/>
  <c r="C920" i="5" s="1"/>
  <c r="K919" i="5"/>
  <c r="H919" i="5"/>
  <c r="F919" i="5"/>
  <c r="E919" i="5"/>
  <c r="G919" i="5"/>
  <c r="I919" i="5"/>
  <c r="D920" i="5" l="1"/>
  <c r="I920" i="5"/>
  <c r="L920" i="5"/>
  <c r="C921" i="5" s="1"/>
  <c r="F920" i="5"/>
  <c r="H920" i="5"/>
  <c r="E920" i="5"/>
  <c r="G920" i="5"/>
  <c r="K920" i="5"/>
  <c r="D921" i="5" l="1"/>
  <c r="G921" i="5"/>
  <c r="K921" i="5"/>
  <c r="L921" i="5"/>
  <c r="C922" i="5" s="1"/>
  <c r="F921" i="5"/>
  <c r="I921" i="5"/>
  <c r="E921" i="5"/>
  <c r="H921" i="5"/>
  <c r="D922" i="5" l="1"/>
  <c r="G922" i="5"/>
  <c r="E922" i="5"/>
  <c r="F922" i="5"/>
  <c r="H922" i="5"/>
  <c r="K922" i="5"/>
  <c r="L922" i="5"/>
  <c r="C923" i="5" s="1"/>
  <c r="I922" i="5"/>
  <c r="D923" i="5" l="1"/>
  <c r="E923" i="5"/>
  <c r="L923" i="5"/>
  <c r="C924" i="5" s="1"/>
  <c r="K923" i="5"/>
  <c r="I923" i="5"/>
  <c r="H923" i="5"/>
  <c r="F923" i="5"/>
  <c r="G923" i="5"/>
  <c r="D924" i="5" l="1"/>
  <c r="L924" i="5"/>
  <c r="C925" i="5" s="1"/>
  <c r="K924" i="5"/>
  <c r="F924" i="5"/>
  <c r="I924" i="5"/>
  <c r="H924" i="5"/>
  <c r="G924" i="5"/>
  <c r="E924" i="5"/>
  <c r="D925" i="5" l="1"/>
  <c r="F925" i="5"/>
  <c r="I925" i="5"/>
  <c r="H925" i="5"/>
  <c r="E925" i="5"/>
  <c r="L925" i="5"/>
  <c r="C926" i="5" s="1"/>
  <c r="G925" i="5"/>
  <c r="K925" i="5"/>
  <c r="D926" i="5" l="1"/>
  <c r="F926" i="5"/>
  <c r="G926" i="5"/>
  <c r="E926" i="5"/>
  <c r="L926" i="5"/>
  <c r="C927" i="5" s="1"/>
  <c r="H926" i="5"/>
  <c r="K926" i="5"/>
  <c r="I926" i="5"/>
  <c r="D927" i="5" l="1"/>
  <c r="E927" i="5"/>
  <c r="L927" i="5"/>
  <c r="C928" i="5" s="1"/>
  <c r="F927" i="5"/>
  <c r="G927" i="5"/>
  <c r="H927" i="5"/>
  <c r="K927" i="5"/>
  <c r="I927" i="5"/>
  <c r="D928" i="5" l="1"/>
  <c r="F928" i="5"/>
  <c r="L928" i="5"/>
  <c r="C929" i="5" s="1"/>
  <c r="K928" i="5"/>
  <c r="E928" i="5"/>
  <c r="I928" i="5"/>
  <c r="H928" i="5"/>
  <c r="G928" i="5"/>
  <c r="D929" i="5" l="1"/>
  <c r="I929" i="5"/>
  <c r="H929" i="5"/>
  <c r="F929" i="5"/>
  <c r="G929" i="5"/>
  <c r="K929" i="5"/>
  <c r="E929" i="5"/>
  <c r="L929" i="5"/>
  <c r="C930" i="5" s="1"/>
  <c r="D930" i="5" l="1"/>
  <c r="F930" i="5"/>
  <c r="G930" i="5"/>
  <c r="E930" i="5"/>
  <c r="L930" i="5"/>
  <c r="C931" i="5" s="1"/>
  <c r="K930" i="5"/>
  <c r="I930" i="5"/>
  <c r="H930" i="5"/>
  <c r="D931" i="5" l="1"/>
  <c r="E931" i="5"/>
  <c r="L931" i="5"/>
  <c r="C932" i="5" s="1"/>
  <c r="K931" i="5"/>
  <c r="F931" i="5"/>
  <c r="I931" i="5"/>
  <c r="H931" i="5"/>
  <c r="G931" i="5"/>
  <c r="D932" i="5" l="1"/>
  <c r="F932" i="5"/>
  <c r="L932" i="5"/>
  <c r="C933" i="5" s="1"/>
  <c r="K932" i="5"/>
  <c r="H932" i="5"/>
  <c r="I932" i="5"/>
  <c r="G932" i="5"/>
  <c r="E932" i="5"/>
  <c r="D933" i="5" l="1"/>
  <c r="F933" i="5"/>
  <c r="I933" i="5"/>
  <c r="L933" i="5"/>
  <c r="C934" i="5" s="1"/>
  <c r="G933" i="5"/>
  <c r="H933" i="5"/>
  <c r="E933" i="5"/>
  <c r="K933" i="5"/>
  <c r="D934" i="5" l="1"/>
  <c r="G934" i="5"/>
  <c r="F934" i="5"/>
  <c r="E934" i="5"/>
  <c r="L934" i="5"/>
  <c r="C935" i="5" s="1"/>
  <c r="K934" i="5"/>
  <c r="I934" i="5"/>
  <c r="H934" i="5"/>
  <c r="D935" i="5" l="1"/>
  <c r="E935" i="5"/>
  <c r="L935" i="5"/>
  <c r="C936" i="5" s="1"/>
  <c r="G935" i="5"/>
  <c r="F935" i="5"/>
  <c r="K935" i="5"/>
  <c r="I935" i="5"/>
  <c r="H935" i="5"/>
  <c r="D936" i="5" l="1"/>
  <c r="K936" i="5"/>
  <c r="I936" i="5"/>
  <c r="F936" i="5"/>
  <c r="L936" i="5"/>
  <c r="C937" i="5" s="1"/>
  <c r="G936" i="5"/>
  <c r="H936" i="5"/>
  <c r="E936" i="5"/>
  <c r="D937" i="5" l="1"/>
  <c r="I937" i="5"/>
  <c r="K937" i="5"/>
  <c r="F937" i="5"/>
  <c r="H937" i="5"/>
  <c r="G937" i="5"/>
  <c r="E937" i="5"/>
  <c r="L937" i="5"/>
  <c r="C938" i="5" s="1"/>
  <c r="D938" i="5" l="1"/>
  <c r="G938" i="5"/>
  <c r="F938" i="5"/>
  <c r="E938" i="5"/>
  <c r="L938" i="5"/>
  <c r="C939" i="5" s="1"/>
  <c r="H938" i="5"/>
  <c r="K938" i="5"/>
  <c r="I938" i="5"/>
  <c r="D939" i="5" l="1"/>
  <c r="E939" i="5"/>
  <c r="L939" i="5"/>
  <c r="C940" i="5" s="1"/>
  <c r="K939" i="5"/>
  <c r="H939" i="5"/>
  <c r="F939" i="5"/>
  <c r="G939" i="5"/>
  <c r="I939" i="5"/>
  <c r="D940" i="5" l="1"/>
  <c r="L940" i="5"/>
  <c r="C941" i="5" s="1"/>
  <c r="I940" i="5"/>
  <c r="F940" i="5"/>
  <c r="G940" i="5"/>
  <c r="K940" i="5"/>
  <c r="H940" i="5"/>
  <c r="E940" i="5"/>
  <c r="D941" i="5" l="1"/>
  <c r="H941" i="5"/>
  <c r="G941" i="5"/>
  <c r="K941" i="5"/>
  <c r="F941" i="5"/>
  <c r="I941" i="5"/>
  <c r="E941" i="5"/>
  <c r="L941" i="5"/>
  <c r="C942" i="5" s="1"/>
  <c r="D942" i="5" l="1"/>
  <c r="G942" i="5"/>
  <c r="L942" i="5"/>
  <c r="C943" i="5" s="1"/>
  <c r="F942" i="5"/>
  <c r="E942" i="5"/>
  <c r="H942" i="5"/>
  <c r="K942" i="5"/>
  <c r="I942" i="5"/>
  <c r="D943" i="5" l="1"/>
  <c r="E943" i="5"/>
  <c r="L943" i="5"/>
  <c r="C944" i="5" s="1"/>
  <c r="K943" i="5"/>
  <c r="G943" i="5"/>
  <c r="F943" i="5"/>
  <c r="H943" i="5"/>
  <c r="I943" i="5"/>
  <c r="D944" i="5" l="1"/>
  <c r="L944" i="5"/>
  <c r="C945" i="5" s="1"/>
  <c r="F944" i="5"/>
  <c r="K944" i="5"/>
  <c r="E944" i="5"/>
  <c r="I944" i="5"/>
  <c r="G944" i="5"/>
  <c r="H944" i="5"/>
  <c r="D945" i="5" l="1"/>
  <c r="F945" i="5"/>
  <c r="I945" i="5"/>
  <c r="G945" i="5"/>
  <c r="K945" i="5"/>
  <c r="H945" i="5"/>
  <c r="E945" i="5"/>
  <c r="L945" i="5"/>
  <c r="C946" i="5" s="1"/>
  <c r="D946" i="5" l="1"/>
  <c r="F946" i="5"/>
  <c r="G946" i="5"/>
  <c r="E946" i="5"/>
  <c r="H946" i="5"/>
  <c r="L946" i="5"/>
  <c r="C947" i="5" s="1"/>
  <c r="K946" i="5"/>
  <c r="I946" i="5"/>
  <c r="D947" i="5" l="1"/>
  <c r="F947" i="5"/>
  <c r="E947" i="5"/>
  <c r="L947" i="5"/>
  <c r="C948" i="5" s="1"/>
  <c r="H947" i="5"/>
  <c r="K947" i="5"/>
  <c r="I947" i="5"/>
  <c r="G947" i="5"/>
  <c r="D948" i="5" l="1"/>
  <c r="F948" i="5"/>
  <c r="L948" i="5"/>
  <c r="C949" i="5" s="1"/>
  <c r="I948" i="5"/>
  <c r="H948" i="5"/>
  <c r="G948" i="5"/>
  <c r="E948" i="5"/>
  <c r="K948" i="5"/>
  <c r="D949" i="5" l="1"/>
  <c r="F949" i="5"/>
  <c r="G949" i="5"/>
  <c r="L949" i="5"/>
  <c r="C950" i="5" s="1"/>
  <c r="E949" i="5"/>
  <c r="I949" i="5"/>
  <c r="H949" i="5"/>
  <c r="K949" i="5"/>
  <c r="D950" i="5" l="1"/>
  <c r="G950" i="5"/>
  <c r="F950" i="5"/>
  <c r="I950" i="5"/>
  <c r="E950" i="5"/>
  <c r="K950" i="5"/>
  <c r="L950" i="5"/>
  <c r="C951" i="5" s="1"/>
  <c r="H950" i="5"/>
  <c r="D951" i="5" l="1"/>
  <c r="E951" i="5"/>
  <c r="F951" i="5"/>
  <c r="K951" i="5"/>
  <c r="I951" i="5"/>
  <c r="G951" i="5"/>
  <c r="L951" i="5"/>
  <c r="C952" i="5" s="1"/>
  <c r="H951" i="5"/>
  <c r="D952" i="5" l="1"/>
  <c r="L952" i="5"/>
  <c r="C953" i="5" s="1"/>
  <c r="F952" i="5"/>
  <c r="K952" i="5"/>
  <c r="I952" i="5"/>
  <c r="G952" i="5"/>
  <c r="E952" i="5"/>
  <c r="H952" i="5"/>
  <c r="D953" i="5" l="1"/>
  <c r="I953" i="5"/>
  <c r="F953" i="5"/>
  <c r="H953" i="5"/>
  <c r="E953" i="5"/>
  <c r="L953" i="5"/>
  <c r="C954" i="5" s="1"/>
  <c r="G953" i="5"/>
  <c r="K953" i="5"/>
  <c r="D954" i="5" l="1"/>
  <c r="E954" i="5"/>
  <c r="L954" i="5"/>
  <c r="C955" i="5" s="1"/>
  <c r="F954" i="5"/>
  <c r="G954" i="5"/>
  <c r="K954" i="5"/>
  <c r="I954" i="5"/>
  <c r="H954" i="5"/>
  <c r="D955" i="5" l="1"/>
  <c r="L955" i="5"/>
  <c r="C956" i="5" s="1"/>
  <c r="K955" i="5"/>
  <c r="F955" i="5"/>
  <c r="E955" i="5"/>
  <c r="H955" i="5"/>
  <c r="I955" i="5"/>
  <c r="G955" i="5"/>
  <c r="D956" i="5" l="1"/>
  <c r="L956" i="5"/>
  <c r="C957" i="5" s="1"/>
  <c r="K956" i="5"/>
  <c r="H956" i="5"/>
  <c r="G956" i="5"/>
  <c r="E956" i="5"/>
  <c r="F956" i="5"/>
  <c r="I956" i="5"/>
  <c r="D957" i="5" l="1"/>
  <c r="I957" i="5"/>
  <c r="F957" i="5"/>
  <c r="H957" i="5"/>
  <c r="G957" i="5"/>
  <c r="E957" i="5"/>
  <c r="L957" i="5"/>
  <c r="C958" i="5" s="1"/>
  <c r="K957" i="5"/>
  <c r="D958" i="5" l="1"/>
  <c r="F958" i="5"/>
  <c r="G958" i="5"/>
  <c r="E958" i="5"/>
  <c r="K958" i="5"/>
  <c r="H958" i="5"/>
  <c r="I958" i="5"/>
  <c r="L958" i="5"/>
  <c r="C959" i="5" s="1"/>
  <c r="D959" i="5" l="1"/>
  <c r="F959" i="5"/>
  <c r="E959" i="5"/>
  <c r="L959" i="5"/>
  <c r="C960" i="5" s="1"/>
  <c r="I959" i="5"/>
  <c r="H959" i="5"/>
  <c r="K959" i="5"/>
  <c r="G959" i="5"/>
  <c r="D960" i="5" l="1"/>
  <c r="F960" i="5"/>
  <c r="L960" i="5"/>
  <c r="C961" i="5" s="1"/>
  <c r="I960" i="5"/>
  <c r="G960" i="5"/>
  <c r="K960" i="5"/>
  <c r="H960" i="5"/>
  <c r="E960" i="5"/>
  <c r="D961" i="5" l="1"/>
  <c r="F961" i="5"/>
  <c r="I961" i="5"/>
  <c r="G961" i="5"/>
  <c r="E961" i="5"/>
  <c r="K961" i="5"/>
  <c r="L961" i="5"/>
  <c r="C962" i="5" s="1"/>
  <c r="H961" i="5"/>
  <c r="D962" i="5" l="1"/>
  <c r="F962" i="5"/>
  <c r="G962" i="5"/>
  <c r="E962" i="5"/>
  <c r="L962" i="5"/>
  <c r="C963" i="5" s="1"/>
  <c r="K962" i="5"/>
  <c r="I962" i="5"/>
  <c r="H962" i="5"/>
  <c r="D963" i="5" l="1"/>
  <c r="F963" i="5"/>
  <c r="E963" i="5"/>
  <c r="I963" i="5"/>
  <c r="L963" i="5"/>
  <c r="C964" i="5" s="1"/>
  <c r="K963" i="5"/>
  <c r="H963" i="5"/>
  <c r="G963" i="5"/>
  <c r="D964" i="5" l="1"/>
  <c r="F964" i="5"/>
  <c r="L964" i="5"/>
  <c r="C965" i="5" s="1"/>
  <c r="I964" i="5"/>
  <c r="H964" i="5"/>
  <c r="K964" i="5"/>
  <c r="G964" i="5"/>
  <c r="E964" i="5"/>
  <c r="D965" i="5" l="1"/>
  <c r="F965" i="5"/>
  <c r="I965" i="5"/>
  <c r="H965" i="5"/>
  <c r="G965" i="5"/>
  <c r="K965" i="5"/>
  <c r="E965" i="5"/>
  <c r="L965" i="5"/>
  <c r="C966" i="5" s="1"/>
  <c r="D966" i="5" l="1"/>
  <c r="G966" i="5"/>
  <c r="E966" i="5"/>
  <c r="K966" i="5"/>
  <c r="H966" i="5"/>
  <c r="F966" i="5"/>
  <c r="L966" i="5"/>
  <c r="C967" i="5" s="1"/>
  <c r="I966" i="5"/>
  <c r="D967" i="5" l="1"/>
  <c r="E967" i="5"/>
  <c r="L967" i="5"/>
  <c r="C968" i="5" s="1"/>
  <c r="I967" i="5"/>
  <c r="G967" i="5"/>
  <c r="F967" i="5"/>
  <c r="H967" i="5"/>
  <c r="K967" i="5"/>
  <c r="D968" i="5" l="1"/>
  <c r="K968" i="5"/>
  <c r="H968" i="5"/>
  <c r="G968" i="5"/>
  <c r="E968" i="5"/>
  <c r="F968" i="5"/>
  <c r="L968" i="5"/>
  <c r="C969" i="5" s="1"/>
  <c r="I968" i="5"/>
  <c r="D969" i="5" l="1"/>
  <c r="I969" i="5"/>
  <c r="G969" i="5"/>
  <c r="K969" i="5"/>
  <c r="L969" i="5"/>
  <c r="C970" i="5" s="1"/>
  <c r="F969" i="5"/>
  <c r="E969" i="5"/>
  <c r="H969" i="5"/>
  <c r="D970" i="5" l="1"/>
  <c r="G970" i="5"/>
  <c r="I970" i="5"/>
  <c r="F970" i="5"/>
  <c r="E970" i="5"/>
  <c r="L970" i="5"/>
  <c r="C971" i="5" s="1"/>
  <c r="K970" i="5"/>
  <c r="H970" i="5"/>
  <c r="D971" i="5" l="1"/>
  <c r="E971" i="5"/>
  <c r="K971" i="5"/>
  <c r="F971" i="5"/>
  <c r="G971" i="5"/>
  <c r="H971" i="5"/>
  <c r="L971" i="5"/>
  <c r="C972" i="5" s="1"/>
  <c r="I971" i="5"/>
  <c r="D972" i="5" l="1"/>
  <c r="F972" i="5"/>
  <c r="L972" i="5"/>
  <c r="C973" i="5" s="1"/>
  <c r="I972" i="5"/>
  <c r="E972" i="5"/>
  <c r="G972" i="5"/>
  <c r="H972" i="5"/>
  <c r="K972" i="5"/>
  <c r="D973" i="5" l="1"/>
  <c r="I973" i="5"/>
  <c r="H973" i="5"/>
  <c r="G973" i="5"/>
  <c r="K973" i="5"/>
  <c r="F973" i="5"/>
  <c r="E973" i="5"/>
  <c r="L973" i="5"/>
  <c r="C974" i="5" s="1"/>
  <c r="D974" i="5" l="1"/>
  <c r="F974" i="5"/>
  <c r="G974" i="5"/>
  <c r="E974" i="5"/>
  <c r="K974" i="5"/>
  <c r="H974" i="5"/>
  <c r="L974" i="5"/>
  <c r="C975" i="5" s="1"/>
  <c r="I974" i="5"/>
  <c r="D975" i="5" l="1"/>
  <c r="E975" i="5"/>
  <c r="I975" i="5"/>
  <c r="F975" i="5"/>
  <c r="L975" i="5"/>
  <c r="C976" i="5" s="1"/>
  <c r="K975" i="5"/>
  <c r="G975" i="5"/>
  <c r="H975" i="5"/>
  <c r="D976" i="5" l="1"/>
  <c r="L976" i="5"/>
  <c r="C977" i="5" s="1"/>
  <c r="K976" i="5"/>
  <c r="I976" i="5"/>
  <c r="F976" i="5"/>
  <c r="H976" i="5"/>
  <c r="G976" i="5"/>
  <c r="E976" i="5"/>
  <c r="D977" i="5" l="1"/>
  <c r="F977" i="5"/>
  <c r="I977" i="5"/>
  <c r="E977" i="5"/>
  <c r="K977" i="5"/>
  <c r="G977" i="5"/>
  <c r="H977" i="5"/>
  <c r="L977" i="5"/>
  <c r="C978" i="5" s="1"/>
  <c r="D978" i="5" l="1"/>
  <c r="F978" i="5"/>
  <c r="G978" i="5"/>
  <c r="L978" i="5"/>
  <c r="C979" i="5" s="1"/>
  <c r="E978" i="5"/>
  <c r="K978" i="5"/>
  <c r="H978" i="5"/>
  <c r="I978" i="5"/>
  <c r="D979" i="5" l="1"/>
  <c r="F979" i="5"/>
  <c r="E979" i="5"/>
  <c r="L979" i="5"/>
  <c r="C980" i="5" s="1"/>
  <c r="H979" i="5"/>
  <c r="K979" i="5"/>
  <c r="I979" i="5"/>
  <c r="G979" i="5"/>
  <c r="D980" i="5" l="1"/>
  <c r="F980" i="5"/>
  <c r="L980" i="5"/>
  <c r="C981" i="5" s="1"/>
  <c r="I980" i="5"/>
  <c r="G980" i="5"/>
  <c r="E980" i="5"/>
  <c r="H980" i="5"/>
  <c r="K980" i="5"/>
  <c r="D981" i="5" l="1"/>
  <c r="F981" i="5"/>
  <c r="G981" i="5"/>
  <c r="I981" i="5"/>
  <c r="H981" i="5"/>
  <c r="E981" i="5"/>
  <c r="K981" i="5"/>
  <c r="L981" i="5"/>
  <c r="C982" i="5" s="1"/>
  <c r="D982" i="5" l="1"/>
  <c r="F982" i="5"/>
  <c r="G982" i="5"/>
  <c r="L982" i="5"/>
  <c r="C983" i="5" s="1"/>
  <c r="E982" i="5"/>
  <c r="K982" i="5"/>
  <c r="H982" i="5"/>
  <c r="I982" i="5"/>
  <c r="D983" i="5" l="1"/>
  <c r="E983" i="5"/>
  <c r="K983" i="5"/>
  <c r="G983" i="5"/>
  <c r="F983" i="5"/>
  <c r="L983" i="5"/>
  <c r="C984" i="5" s="1"/>
  <c r="I983" i="5"/>
  <c r="H983" i="5"/>
  <c r="D984" i="5" l="1"/>
  <c r="L984" i="5"/>
  <c r="C985" i="5" s="1"/>
  <c r="K984" i="5"/>
  <c r="I984" i="5"/>
  <c r="F984" i="5"/>
  <c r="E984" i="5"/>
  <c r="G984" i="5"/>
  <c r="H984" i="5"/>
  <c r="D985" i="5" l="1"/>
  <c r="I985" i="5"/>
  <c r="F985" i="5"/>
  <c r="G985" i="5"/>
  <c r="K985" i="5"/>
  <c r="H985" i="5"/>
  <c r="E985" i="5"/>
  <c r="L985" i="5"/>
  <c r="C986" i="5" s="1"/>
  <c r="D986" i="5" l="1"/>
  <c r="G986" i="5"/>
  <c r="F986" i="5"/>
  <c r="E986" i="5"/>
  <c r="L986" i="5"/>
  <c r="C987" i="5" s="1"/>
  <c r="H986" i="5"/>
  <c r="K986" i="5"/>
  <c r="I986" i="5"/>
  <c r="D987" i="5" l="1"/>
  <c r="E987" i="5"/>
  <c r="K987" i="5"/>
  <c r="F987" i="5"/>
  <c r="G987" i="5"/>
  <c r="L987" i="5"/>
  <c r="C988" i="5" s="1"/>
  <c r="I987" i="5"/>
  <c r="H987" i="5"/>
  <c r="D988" i="5" l="1"/>
  <c r="L988" i="5"/>
  <c r="C989" i="5" s="1"/>
  <c r="I988" i="5"/>
  <c r="G988" i="5"/>
  <c r="F988" i="5"/>
  <c r="H988" i="5"/>
  <c r="E988" i="5"/>
  <c r="K988" i="5"/>
  <c r="D989" i="5" l="1"/>
  <c r="I989" i="5"/>
  <c r="F989" i="5"/>
  <c r="H989" i="5"/>
  <c r="G989" i="5"/>
  <c r="K989" i="5"/>
  <c r="L989" i="5"/>
  <c r="C990" i="5" s="1"/>
  <c r="E989" i="5"/>
  <c r="D990" i="5" l="1"/>
  <c r="G990" i="5"/>
  <c r="E990" i="5"/>
  <c r="L990" i="5"/>
  <c r="C991" i="5" s="1"/>
  <c r="F990" i="5"/>
  <c r="K990" i="5"/>
  <c r="H990" i="5"/>
  <c r="I990" i="5"/>
  <c r="D991" i="5" l="1"/>
  <c r="L991" i="5"/>
  <c r="C992" i="5" s="1"/>
  <c r="G991" i="5"/>
  <c r="F991" i="5"/>
  <c r="E991" i="5"/>
  <c r="K991" i="5"/>
  <c r="H991" i="5"/>
  <c r="I991" i="5"/>
  <c r="D992" i="5" l="1"/>
  <c r="L992" i="5"/>
  <c r="C993" i="5" s="1"/>
  <c r="G992" i="5"/>
  <c r="F992" i="5"/>
  <c r="K992" i="5"/>
  <c r="I992" i="5"/>
  <c r="H992" i="5"/>
  <c r="E992" i="5"/>
  <c r="D993" i="5" l="1"/>
  <c r="F993" i="5"/>
  <c r="I993" i="5"/>
  <c r="K993" i="5"/>
  <c r="G993" i="5"/>
  <c r="E993" i="5"/>
  <c r="H993" i="5"/>
  <c r="L993" i="5"/>
  <c r="C994" i="5" s="1"/>
  <c r="D994" i="5" l="1"/>
  <c r="G994" i="5"/>
  <c r="L994" i="5"/>
  <c r="C995" i="5" s="1"/>
  <c r="K994" i="5"/>
  <c r="F994" i="5"/>
  <c r="H994" i="5"/>
  <c r="E994" i="5"/>
  <c r="I994" i="5"/>
  <c r="D995" i="5" l="1"/>
  <c r="F995" i="5"/>
  <c r="E995" i="5"/>
  <c r="L995" i="5"/>
  <c r="C996" i="5" s="1"/>
  <c r="I995" i="5"/>
  <c r="G995" i="5"/>
  <c r="K995" i="5"/>
  <c r="H995" i="5"/>
  <c r="D996" i="5" l="1"/>
  <c r="L996" i="5"/>
  <c r="C997" i="5" s="1"/>
  <c r="F996" i="5"/>
  <c r="K996" i="5"/>
  <c r="H996" i="5"/>
  <c r="E996" i="5"/>
  <c r="I996" i="5"/>
  <c r="G996" i="5"/>
  <c r="D997" i="5" l="1"/>
  <c r="F997" i="5"/>
  <c r="I997" i="5"/>
  <c r="E997" i="5"/>
  <c r="L997" i="5"/>
  <c r="C998" i="5" s="1"/>
  <c r="K997" i="5"/>
  <c r="G997" i="5"/>
  <c r="H997" i="5"/>
  <c r="D998" i="5" l="1"/>
  <c r="I998" i="5"/>
  <c r="F998" i="5"/>
  <c r="G998" i="5"/>
  <c r="K998" i="5"/>
  <c r="H998" i="5"/>
  <c r="L998" i="5"/>
  <c r="C999" i="5" s="1"/>
  <c r="E998" i="5"/>
  <c r="D999" i="5" l="1"/>
  <c r="F999" i="5"/>
  <c r="G999" i="5"/>
  <c r="H999" i="5"/>
  <c r="L999" i="5"/>
  <c r="C1000" i="5" s="1"/>
  <c r="K999" i="5"/>
  <c r="E999" i="5"/>
  <c r="I999" i="5"/>
  <c r="D1000" i="5" l="1"/>
  <c r="E1000" i="5"/>
  <c r="F1000" i="5"/>
  <c r="K1000" i="5"/>
  <c r="I1000" i="5"/>
  <c r="G1000" i="5"/>
  <c r="L1000" i="5"/>
  <c r="C1001" i="5" s="1"/>
  <c r="H1000" i="5"/>
  <c r="D1001" i="5" l="1"/>
  <c r="H1001" i="5"/>
  <c r="F1001" i="5"/>
  <c r="L1001" i="5"/>
  <c r="C1002" i="5" s="1"/>
  <c r="E1001" i="5"/>
  <c r="I1001" i="5"/>
  <c r="G1001" i="5"/>
  <c r="K1001" i="5"/>
  <c r="D1002" i="5" l="1"/>
  <c r="I1002" i="5"/>
  <c r="F1002" i="5"/>
  <c r="G1002" i="5"/>
  <c r="K1002" i="5"/>
  <c r="H1002" i="5"/>
  <c r="L1002" i="5"/>
  <c r="C1003" i="5" s="1"/>
  <c r="E1002" i="5"/>
  <c r="D1003" i="5" l="1"/>
  <c r="E1003" i="5"/>
  <c r="H1003" i="5"/>
  <c r="I1003" i="5"/>
  <c r="F1003" i="5"/>
  <c r="G1003" i="5"/>
  <c r="K1003" i="5"/>
  <c r="L1003" i="5"/>
  <c r="C1004" i="5" s="1"/>
  <c r="D1004" i="5" l="1"/>
  <c r="E1004" i="5"/>
  <c r="G1004" i="5"/>
  <c r="F1004" i="5"/>
  <c r="K1004" i="5"/>
  <c r="H1004" i="5"/>
  <c r="L1004" i="5"/>
  <c r="C1005" i="5" s="1"/>
  <c r="I1004" i="5"/>
  <c r="D1005" i="5" l="1"/>
  <c r="F1005" i="5"/>
  <c r="L1005" i="5"/>
  <c r="C1006" i="5" s="1"/>
  <c r="K1005" i="5"/>
  <c r="H1005" i="5"/>
  <c r="G1005" i="5"/>
  <c r="E1005" i="5"/>
  <c r="I1005" i="5"/>
  <c r="D1006" i="5" l="1"/>
  <c r="I1006" i="5"/>
  <c r="F1006" i="5"/>
  <c r="G1006" i="5"/>
  <c r="K1006" i="5"/>
  <c r="E1006" i="5"/>
  <c r="L1006" i="5"/>
  <c r="C1007" i="5" s="1"/>
  <c r="H1006" i="5"/>
  <c r="D1007" i="5" l="1"/>
  <c r="G1007" i="5"/>
  <c r="H1007" i="5"/>
  <c r="L1007" i="5"/>
  <c r="C1008" i="5" s="1"/>
  <c r="F1007" i="5"/>
  <c r="E1007" i="5"/>
  <c r="K1007" i="5"/>
  <c r="I1007" i="5"/>
  <c r="D1008" i="5" l="1"/>
  <c r="E1008" i="5"/>
  <c r="L1008" i="5"/>
  <c r="C1009" i="5" s="1"/>
  <c r="K1008" i="5"/>
  <c r="F1008" i="5"/>
  <c r="G1008" i="5"/>
  <c r="I1008" i="5"/>
  <c r="H1008" i="5"/>
  <c r="D1009" i="5" l="1"/>
  <c r="L1009" i="5"/>
  <c r="C1010" i="5" s="1"/>
  <c r="I1009" i="5"/>
  <c r="H1009" i="5"/>
  <c r="F1009" i="5"/>
  <c r="K1009" i="5"/>
  <c r="G1009" i="5"/>
  <c r="E1009" i="5"/>
  <c r="D1010" i="5" l="1"/>
  <c r="G1010" i="5"/>
  <c r="K1010" i="5"/>
  <c r="L1010" i="5"/>
  <c r="C1011" i="5" s="1"/>
  <c r="F1010" i="5"/>
  <c r="I1010" i="5"/>
  <c r="H1010" i="5"/>
  <c r="E1010" i="5"/>
  <c r="D1011" i="5" l="1"/>
  <c r="F1011" i="5"/>
  <c r="G1011" i="5"/>
  <c r="H1011" i="5"/>
  <c r="I1011" i="5"/>
  <c r="K1011" i="5"/>
  <c r="L1011" i="5"/>
  <c r="C1012" i="5" s="1"/>
  <c r="E1011" i="5"/>
  <c r="D1012" i="5" l="1"/>
  <c r="F1012" i="5"/>
  <c r="K1012" i="5"/>
  <c r="E1012" i="5"/>
  <c r="L1012" i="5"/>
  <c r="C1013" i="5" s="1"/>
  <c r="I1012" i="5"/>
  <c r="H1012" i="5"/>
  <c r="G1012" i="5"/>
  <c r="D1013" i="5" l="1"/>
  <c r="F1013" i="5"/>
  <c r="I1013" i="5"/>
  <c r="H1013" i="5"/>
  <c r="K1013" i="5"/>
  <c r="G1013" i="5"/>
  <c r="E1013" i="5"/>
  <c r="L1013" i="5"/>
  <c r="C1014" i="5" s="1"/>
  <c r="D1014" i="5" l="1"/>
  <c r="F1014" i="5"/>
  <c r="I1014" i="5"/>
  <c r="K1014" i="5"/>
  <c r="G1014" i="5"/>
  <c r="E1014" i="5"/>
  <c r="L1014" i="5"/>
  <c r="C1015" i="5" s="1"/>
  <c r="H1014" i="5"/>
  <c r="D1015" i="5" l="1"/>
  <c r="E1015" i="5"/>
  <c r="H1015" i="5"/>
  <c r="F1015" i="5"/>
  <c r="G1015" i="5"/>
  <c r="K1015" i="5"/>
  <c r="L1015" i="5"/>
  <c r="C1016" i="5" s="1"/>
  <c r="I1015" i="5"/>
  <c r="D1016" i="5" l="1"/>
  <c r="F1016" i="5"/>
  <c r="E1016" i="5"/>
  <c r="L1016" i="5"/>
  <c r="C1017" i="5" s="1"/>
  <c r="H1016" i="5"/>
  <c r="I1016" i="5"/>
  <c r="G1016" i="5"/>
  <c r="K1016" i="5"/>
  <c r="D1017" i="5" l="1"/>
  <c r="L1017" i="5"/>
  <c r="C1018" i="5" s="1"/>
  <c r="I1017" i="5"/>
  <c r="K1017" i="5"/>
  <c r="F1017" i="5"/>
  <c r="H1017" i="5"/>
  <c r="G1017" i="5"/>
  <c r="E1017" i="5"/>
  <c r="D1018" i="5" l="1"/>
  <c r="I1018" i="5"/>
  <c r="H1018" i="5"/>
  <c r="F1018" i="5"/>
  <c r="K1018" i="5"/>
  <c r="L1018" i="5"/>
  <c r="C1019" i="5" s="1"/>
  <c r="E1018" i="5"/>
  <c r="G1018" i="5"/>
  <c r="D1019" i="5" l="1"/>
  <c r="E1019" i="5"/>
  <c r="H1019" i="5"/>
  <c r="F1019" i="5"/>
  <c r="G1019" i="5"/>
  <c r="L1019" i="5"/>
  <c r="C1020" i="5" s="1"/>
  <c r="I1019" i="5"/>
  <c r="K1019" i="5"/>
  <c r="D1020" i="5" l="1"/>
  <c r="E1020" i="5"/>
  <c r="L1020" i="5"/>
  <c r="C1021" i="5" s="1"/>
  <c r="F1020" i="5"/>
  <c r="K1020" i="5"/>
  <c r="G1020" i="5"/>
  <c r="I1020" i="5"/>
  <c r="H1020" i="5"/>
  <c r="D1021" i="5" l="1"/>
  <c r="L1021" i="5"/>
  <c r="C1022" i="5" s="1"/>
  <c r="I1021" i="5"/>
  <c r="G1021" i="5"/>
  <c r="F1021" i="5"/>
  <c r="E1021" i="5"/>
  <c r="K1021" i="5"/>
  <c r="H1021" i="5"/>
  <c r="D1022" i="5" l="1"/>
  <c r="F1022" i="5"/>
  <c r="I1022" i="5"/>
  <c r="K1022" i="5"/>
  <c r="L1022" i="5"/>
  <c r="C1023" i="5" s="1"/>
  <c r="G1022" i="5"/>
  <c r="E1022" i="5"/>
  <c r="H1022" i="5"/>
  <c r="D1023" i="5" l="1"/>
  <c r="F1023" i="5"/>
  <c r="G1023" i="5"/>
  <c r="E1023" i="5"/>
  <c r="H1023" i="5"/>
  <c r="I1023" i="5"/>
  <c r="L1023" i="5"/>
  <c r="C1024" i="5" s="1"/>
  <c r="K1023" i="5"/>
  <c r="D1024" i="5" l="1"/>
  <c r="F1024" i="5"/>
  <c r="E1024" i="5"/>
  <c r="L1024" i="5"/>
  <c r="C1025" i="5" s="1"/>
  <c r="I1024" i="5"/>
  <c r="H1024" i="5"/>
  <c r="K1024" i="5"/>
  <c r="G1024" i="5"/>
  <c r="D1025" i="5" l="1"/>
  <c r="L1025" i="5"/>
  <c r="C1026" i="5" s="1"/>
  <c r="I1025" i="5"/>
  <c r="K1025" i="5"/>
  <c r="F1025" i="5"/>
  <c r="H1025" i="5"/>
  <c r="G1025" i="5"/>
  <c r="E1025" i="5"/>
  <c r="D1026" i="5" l="1"/>
  <c r="F1026" i="5"/>
  <c r="I1026" i="5"/>
  <c r="G1026" i="5"/>
  <c r="K1026" i="5"/>
  <c r="L1026" i="5"/>
  <c r="C1027" i="5" s="1"/>
  <c r="E1026" i="5"/>
  <c r="H1026" i="5"/>
  <c r="D1027" i="5" l="1"/>
  <c r="F1027" i="5"/>
  <c r="G1027" i="5"/>
  <c r="I1027" i="5"/>
  <c r="E1027" i="5"/>
  <c r="L1027" i="5"/>
  <c r="C1028" i="5" s="1"/>
  <c r="H1027" i="5"/>
  <c r="K1027" i="5"/>
  <c r="D1028" i="5" l="1"/>
  <c r="F1028" i="5"/>
  <c r="E1028" i="5"/>
  <c r="I1028" i="5"/>
  <c r="K1028" i="5"/>
  <c r="L1028" i="5"/>
  <c r="C1029" i="5" s="1"/>
  <c r="H1028" i="5"/>
  <c r="G1028" i="5"/>
  <c r="D1029" i="5" l="1"/>
  <c r="F1029" i="5"/>
  <c r="L1029" i="5"/>
  <c r="C1030" i="5" s="1"/>
  <c r="E1029" i="5"/>
  <c r="I1029" i="5"/>
  <c r="K1029" i="5"/>
  <c r="H1029" i="5"/>
  <c r="G1029" i="5"/>
  <c r="D1030" i="5" l="1"/>
  <c r="I1030" i="5"/>
  <c r="F1030" i="5"/>
  <c r="G1030" i="5"/>
  <c r="K1030" i="5"/>
  <c r="E1030" i="5"/>
  <c r="H1030" i="5"/>
  <c r="L1030" i="5"/>
  <c r="C1031" i="5" s="1"/>
  <c r="D1031" i="5" l="1"/>
  <c r="G1031" i="5"/>
  <c r="F1031" i="5"/>
  <c r="K1031" i="5"/>
  <c r="E1031" i="5"/>
  <c r="H1031" i="5"/>
  <c r="I1031" i="5"/>
  <c r="L1031" i="5"/>
  <c r="C1032" i="5" s="1"/>
  <c r="D1032" i="5" l="1"/>
  <c r="E1032" i="5"/>
  <c r="L1032" i="5"/>
  <c r="C1033" i="5" s="1"/>
  <c r="K1032" i="5"/>
  <c r="F1032" i="5"/>
  <c r="H1032" i="5"/>
  <c r="I1032" i="5"/>
  <c r="G1032" i="5"/>
  <c r="D1033" i="5" l="1"/>
  <c r="I1033" i="5"/>
  <c r="F1033" i="5"/>
  <c r="L1033" i="5"/>
  <c r="C1034" i="5" s="1"/>
  <c r="G1033" i="5"/>
  <c r="H1033" i="5"/>
  <c r="E1033" i="5"/>
  <c r="K1033" i="5"/>
  <c r="D1034" i="5" l="1"/>
  <c r="I1034" i="5"/>
  <c r="K1034" i="5"/>
  <c r="L1034" i="5"/>
  <c r="C1035" i="5" s="1"/>
  <c r="F1034" i="5"/>
  <c r="G1034" i="5"/>
  <c r="E1034" i="5"/>
  <c r="H1034" i="5"/>
  <c r="D1035" i="5" l="1"/>
  <c r="G1035" i="5"/>
  <c r="F1035" i="5"/>
  <c r="E1035" i="5"/>
  <c r="H1035" i="5"/>
  <c r="I1035" i="5"/>
  <c r="L1035" i="5"/>
  <c r="C1036" i="5" s="1"/>
  <c r="K1035" i="5"/>
  <c r="D1036" i="5" l="1"/>
  <c r="E1036" i="5"/>
  <c r="L1036" i="5"/>
  <c r="C1037" i="5" s="1"/>
  <c r="G1036" i="5"/>
  <c r="I1036" i="5"/>
  <c r="F1036" i="5"/>
  <c r="K1036" i="5"/>
  <c r="H1036" i="5"/>
  <c r="D1037" i="5" l="1"/>
  <c r="L1037" i="5"/>
  <c r="C1038" i="5" s="1"/>
  <c r="F1037" i="5"/>
  <c r="I1037" i="5"/>
  <c r="H1037" i="5"/>
  <c r="E1037" i="5"/>
  <c r="K1037" i="5"/>
  <c r="G1037" i="5"/>
  <c r="D1038" i="5" l="1"/>
  <c r="I1038" i="5"/>
  <c r="F1038" i="5"/>
  <c r="G1038" i="5"/>
  <c r="K1038" i="5"/>
  <c r="L1038" i="5"/>
  <c r="C1039" i="5" s="1"/>
  <c r="H1038" i="5"/>
  <c r="E1038" i="5"/>
  <c r="D1039" i="5" l="1"/>
  <c r="G1039" i="5"/>
  <c r="E1039" i="5"/>
  <c r="L1039" i="5"/>
  <c r="C1040" i="5" s="1"/>
  <c r="F1039" i="5"/>
  <c r="H1039" i="5"/>
  <c r="K1039" i="5"/>
  <c r="I1039" i="5"/>
  <c r="D1040" i="5" l="1"/>
  <c r="F1040" i="5"/>
  <c r="E1040" i="5"/>
  <c r="L1040" i="5"/>
  <c r="C1041" i="5" s="1"/>
  <c r="H1040" i="5"/>
  <c r="K1040" i="5"/>
  <c r="I1040" i="5"/>
  <c r="G1040" i="5"/>
  <c r="D1041" i="5" l="1"/>
  <c r="F1041" i="5"/>
  <c r="L1041" i="5"/>
  <c r="C1042" i="5" s="1"/>
  <c r="I1041" i="5"/>
  <c r="G1041" i="5"/>
  <c r="E1041" i="5"/>
  <c r="K1041" i="5"/>
  <c r="H1041" i="5"/>
  <c r="D1042" i="5" l="1"/>
  <c r="G1042" i="5"/>
  <c r="F1042" i="5"/>
  <c r="I1042" i="5"/>
  <c r="E1042" i="5"/>
  <c r="L1042" i="5"/>
  <c r="C1043" i="5" s="1"/>
  <c r="H1042" i="5"/>
  <c r="K1042" i="5"/>
  <c r="D1043" i="5" l="1"/>
  <c r="G1043" i="5"/>
  <c r="E1043" i="5"/>
  <c r="H1043" i="5"/>
  <c r="F1043" i="5"/>
  <c r="I1043" i="5"/>
  <c r="L1043" i="5"/>
  <c r="C1044" i="5" s="1"/>
  <c r="K1043" i="5"/>
  <c r="D1044" i="5" l="1"/>
  <c r="F1044" i="5"/>
  <c r="K1044" i="5"/>
  <c r="I1044" i="5"/>
  <c r="H1044" i="5"/>
  <c r="G1044" i="5"/>
  <c r="L1044" i="5"/>
  <c r="C1045" i="5" s="1"/>
  <c r="E1044" i="5"/>
  <c r="D1045" i="5" l="1"/>
  <c r="F1045" i="5"/>
  <c r="L1045" i="5"/>
  <c r="C1046" i="5" s="1"/>
  <c r="I1045" i="5"/>
  <c r="K1045" i="5"/>
  <c r="G1045" i="5"/>
  <c r="H1045" i="5"/>
  <c r="E1045" i="5"/>
  <c r="D1046" i="5" l="1"/>
  <c r="I1046" i="5"/>
  <c r="F1046" i="5"/>
  <c r="G1046" i="5"/>
  <c r="K1046" i="5"/>
  <c r="E1046" i="5"/>
  <c r="L1046" i="5"/>
  <c r="C1047" i="5" s="1"/>
  <c r="H1046" i="5"/>
  <c r="D1047" i="5" l="1"/>
  <c r="E1047" i="5"/>
  <c r="F1047" i="5"/>
  <c r="G1047" i="5"/>
  <c r="L1047" i="5"/>
  <c r="C1048" i="5" s="1"/>
  <c r="I1047" i="5"/>
  <c r="H1047" i="5"/>
  <c r="K1047" i="5"/>
  <c r="D1048" i="5" l="1"/>
  <c r="F1048" i="5"/>
  <c r="E1048" i="5"/>
  <c r="L1048" i="5"/>
  <c r="C1049" i="5" s="1"/>
  <c r="H1048" i="5"/>
  <c r="I1048" i="5"/>
  <c r="G1048" i="5"/>
  <c r="K1048" i="5"/>
  <c r="D1049" i="5" l="1"/>
  <c r="F1049" i="5"/>
  <c r="L1049" i="5"/>
  <c r="C1050" i="5" s="1"/>
  <c r="I1049" i="5"/>
  <c r="K1049" i="5"/>
  <c r="E1049" i="5"/>
  <c r="H1049" i="5"/>
  <c r="G1049" i="5"/>
  <c r="D1050" i="5" l="1"/>
  <c r="I1050" i="5"/>
  <c r="G1050" i="5"/>
  <c r="L1050" i="5"/>
  <c r="C1051" i="5" s="1"/>
  <c r="F1050" i="5"/>
  <c r="K1050" i="5"/>
  <c r="H1050" i="5"/>
  <c r="E1050" i="5"/>
  <c r="D1051" i="5" l="1"/>
  <c r="G1051" i="5"/>
  <c r="F1051" i="5"/>
  <c r="E1051" i="5"/>
  <c r="H1051" i="5"/>
  <c r="L1051" i="5"/>
  <c r="C1052" i="5" s="1"/>
  <c r="K1051" i="5"/>
  <c r="I1051" i="5"/>
  <c r="D1052" i="5" l="1"/>
  <c r="E1052" i="5"/>
  <c r="L1052" i="5"/>
  <c r="C1053" i="5" s="1"/>
  <c r="K1052" i="5"/>
  <c r="G1052" i="5"/>
  <c r="F1052" i="5"/>
  <c r="I1052" i="5"/>
  <c r="H1052" i="5"/>
  <c r="D1053" i="5" l="1"/>
  <c r="I1053" i="5"/>
  <c r="F1053" i="5"/>
  <c r="L1053" i="5"/>
  <c r="C1054" i="5" s="1"/>
  <c r="E1053" i="5"/>
  <c r="H1053" i="5"/>
  <c r="K1053" i="5"/>
  <c r="G1053" i="5"/>
  <c r="D1054" i="5" l="1"/>
  <c r="G1054" i="5"/>
  <c r="K1054" i="5"/>
  <c r="E1054" i="5"/>
  <c r="F1054" i="5"/>
  <c r="I1054" i="5"/>
  <c r="H1054" i="5"/>
  <c r="L1054" i="5"/>
  <c r="C1055" i="5" s="1"/>
  <c r="D1055" i="5" l="1"/>
  <c r="G1055" i="5"/>
  <c r="F1055" i="5"/>
  <c r="E1055" i="5"/>
  <c r="H1055" i="5"/>
  <c r="K1055" i="5"/>
  <c r="I1055" i="5"/>
  <c r="L1055" i="5"/>
  <c r="C1056" i="5" s="1"/>
  <c r="D1056" i="5" l="1"/>
  <c r="F1056" i="5"/>
  <c r="E1056" i="5"/>
  <c r="L1056" i="5"/>
  <c r="C1057" i="5" s="1"/>
  <c r="K1056" i="5"/>
  <c r="H1056" i="5"/>
  <c r="I1056" i="5"/>
  <c r="G1056" i="5"/>
  <c r="D1057" i="5" l="1"/>
  <c r="F1057" i="5"/>
  <c r="L1057" i="5"/>
  <c r="C1058" i="5" s="1"/>
  <c r="H1057" i="5"/>
  <c r="I1057" i="5"/>
  <c r="K1057" i="5"/>
  <c r="G1057" i="5"/>
  <c r="E1057" i="5"/>
  <c r="D1058" i="5" l="1"/>
  <c r="F1058" i="5"/>
  <c r="I1058" i="5"/>
  <c r="G1058" i="5"/>
  <c r="E1058" i="5"/>
  <c r="L1058" i="5"/>
  <c r="C1059" i="5" s="1"/>
  <c r="K1058" i="5"/>
  <c r="H1058" i="5"/>
  <c r="D1059" i="5" l="1"/>
  <c r="F1059" i="5"/>
  <c r="G1059" i="5"/>
  <c r="H1059" i="5"/>
  <c r="K1059" i="5"/>
  <c r="E1059" i="5"/>
  <c r="L1059" i="5"/>
  <c r="C1060" i="5" s="1"/>
  <c r="I1059" i="5"/>
  <c r="D1060" i="5" l="1"/>
  <c r="F1060" i="5"/>
  <c r="E1060" i="5"/>
  <c r="L1060" i="5"/>
  <c r="C1061" i="5" s="1"/>
  <c r="I1060" i="5"/>
  <c r="H1060" i="5"/>
  <c r="K1060" i="5"/>
  <c r="G1060" i="5"/>
  <c r="D1061" i="5" l="1"/>
  <c r="F1061" i="5"/>
  <c r="L1061" i="5"/>
  <c r="C1062" i="5" s="1"/>
  <c r="I1061" i="5"/>
  <c r="G1061" i="5"/>
  <c r="H1061" i="5"/>
  <c r="K1061" i="5"/>
  <c r="E1061" i="5"/>
  <c r="D1062" i="5" l="1"/>
  <c r="G1062" i="5"/>
  <c r="K1062" i="5"/>
  <c r="F1062" i="5"/>
  <c r="I1062" i="5"/>
  <c r="L1062" i="5"/>
  <c r="C1063" i="5" s="1"/>
  <c r="E1062" i="5"/>
  <c r="H1062" i="5"/>
  <c r="D1063" i="5" l="1"/>
  <c r="E1063" i="5"/>
  <c r="L1063" i="5"/>
  <c r="C1064" i="5" s="1"/>
  <c r="F1063" i="5"/>
  <c r="G1063" i="5"/>
  <c r="H1063" i="5"/>
  <c r="I1063" i="5"/>
  <c r="K1063" i="5"/>
  <c r="D1064" i="5" l="1"/>
  <c r="L1064" i="5"/>
  <c r="C1065" i="5" s="1"/>
  <c r="K1064" i="5"/>
  <c r="F1064" i="5"/>
  <c r="E1064" i="5"/>
  <c r="G1064" i="5"/>
  <c r="I1064" i="5"/>
  <c r="H1064" i="5"/>
  <c r="D1065" i="5" l="1"/>
  <c r="L1065" i="5"/>
  <c r="C1066" i="5" s="1"/>
  <c r="I1065" i="5"/>
  <c r="K1065" i="5"/>
  <c r="E1065" i="5"/>
  <c r="F1065" i="5"/>
  <c r="H1065" i="5"/>
  <c r="G1065" i="5"/>
  <c r="D1066" i="5" l="1"/>
  <c r="I1066" i="5"/>
  <c r="F1066" i="5"/>
  <c r="H1066" i="5"/>
  <c r="G1066" i="5"/>
  <c r="K1066" i="5"/>
  <c r="L1066" i="5"/>
  <c r="C1067" i="5" s="1"/>
  <c r="E1066" i="5"/>
  <c r="D1067" i="5" l="1"/>
  <c r="G1067" i="5"/>
  <c r="F1067" i="5"/>
  <c r="E1067" i="5"/>
  <c r="I1067" i="5"/>
  <c r="K1067" i="5"/>
  <c r="H1067" i="5"/>
  <c r="L1067" i="5"/>
  <c r="C1068" i="5" s="1"/>
  <c r="D1068" i="5" l="1"/>
  <c r="F1068" i="5"/>
  <c r="E1068" i="5"/>
  <c r="L1068" i="5"/>
  <c r="C1069" i="5" s="1"/>
  <c r="K1068" i="5"/>
  <c r="G1068" i="5"/>
  <c r="H1068" i="5"/>
  <c r="I1068" i="5"/>
  <c r="D1069" i="5" l="1"/>
  <c r="L1069" i="5"/>
  <c r="C1070" i="5" s="1"/>
  <c r="K1069" i="5"/>
  <c r="I1069" i="5"/>
  <c r="F1069" i="5"/>
  <c r="G1069" i="5"/>
  <c r="H1069" i="5"/>
  <c r="E1069" i="5"/>
  <c r="D1070" i="5" l="1"/>
  <c r="I1070" i="5"/>
  <c r="H1070" i="5"/>
  <c r="G1070" i="5"/>
  <c r="F1070" i="5"/>
  <c r="E1070" i="5"/>
  <c r="K1070" i="5"/>
  <c r="L1070" i="5"/>
  <c r="C1071" i="5" s="1"/>
  <c r="D1071" i="5" l="1"/>
  <c r="G1071" i="5"/>
  <c r="L1071" i="5"/>
  <c r="C1072" i="5" s="1"/>
  <c r="F1071" i="5"/>
  <c r="H1071" i="5"/>
  <c r="K1071" i="5"/>
  <c r="I1071" i="5"/>
  <c r="E1071" i="5"/>
  <c r="D1072" i="5" l="1"/>
  <c r="L1072" i="5"/>
  <c r="C1073" i="5" s="1"/>
  <c r="G1072" i="5"/>
  <c r="F1072" i="5"/>
  <c r="E1072" i="5"/>
  <c r="K1072" i="5"/>
  <c r="I1072" i="5"/>
  <c r="H1072" i="5"/>
  <c r="D1073" i="5" l="1"/>
  <c r="F1073" i="5"/>
  <c r="L1073" i="5"/>
  <c r="C1074" i="5" s="1"/>
  <c r="I1073" i="5"/>
  <c r="H1073" i="5"/>
  <c r="E1073" i="5"/>
  <c r="K1073" i="5"/>
  <c r="G1073" i="5"/>
  <c r="D1074" i="5" l="1"/>
  <c r="F1074" i="5"/>
  <c r="I1074" i="5"/>
  <c r="H1074" i="5"/>
  <c r="G1074" i="5"/>
  <c r="E1074" i="5"/>
  <c r="L1074" i="5"/>
  <c r="C1075" i="5" s="1"/>
  <c r="K1074" i="5"/>
  <c r="D1075" i="5" l="1"/>
  <c r="F1075" i="5"/>
  <c r="G1075" i="5"/>
  <c r="E1075" i="5"/>
  <c r="K1075" i="5"/>
  <c r="L1075" i="5"/>
  <c r="C1076" i="5" s="1"/>
  <c r="H1075" i="5"/>
  <c r="I1075" i="5"/>
  <c r="D1076" i="5" l="1"/>
  <c r="F1076" i="5"/>
  <c r="E1076" i="5"/>
  <c r="L1076" i="5"/>
  <c r="C1077" i="5" s="1"/>
  <c r="I1076" i="5"/>
  <c r="G1076" i="5"/>
  <c r="H1076" i="5"/>
  <c r="K1076" i="5"/>
  <c r="D1077" i="5" l="1"/>
  <c r="F1077" i="5"/>
  <c r="K1077" i="5"/>
  <c r="L1077" i="5"/>
  <c r="C1078" i="5" s="1"/>
  <c r="I1077" i="5"/>
  <c r="H1077" i="5"/>
  <c r="G1077" i="5"/>
  <c r="E1077" i="5"/>
  <c r="D1078" i="5" l="1"/>
  <c r="F1078" i="5"/>
  <c r="I1078" i="5"/>
  <c r="G1078" i="5"/>
  <c r="E1078" i="5"/>
  <c r="L1078" i="5"/>
  <c r="C1079" i="5" s="1"/>
  <c r="H1078" i="5"/>
  <c r="K1078" i="5"/>
  <c r="D1079" i="5" l="1"/>
  <c r="E1079" i="5"/>
  <c r="L1079" i="5"/>
  <c r="C1080" i="5" s="1"/>
  <c r="F1079" i="5"/>
  <c r="G1079" i="5"/>
  <c r="K1079" i="5"/>
  <c r="H1079" i="5"/>
  <c r="I1079" i="5"/>
  <c r="D1080" i="5" l="1"/>
  <c r="E1080" i="5"/>
  <c r="F1080" i="5"/>
  <c r="L1080" i="5"/>
  <c r="C1081" i="5" s="1"/>
  <c r="H1080" i="5"/>
  <c r="K1080" i="5"/>
  <c r="I1080" i="5"/>
  <c r="G1080" i="5"/>
  <c r="D1081" i="5" l="1"/>
  <c r="L1081" i="5"/>
  <c r="C1082" i="5" s="1"/>
  <c r="K1081" i="5"/>
  <c r="F1081" i="5"/>
  <c r="H1081" i="5"/>
  <c r="G1081" i="5"/>
  <c r="I1081" i="5"/>
  <c r="E1081" i="5"/>
  <c r="D1082" i="5" l="1"/>
  <c r="I1082" i="5"/>
  <c r="E1082" i="5"/>
  <c r="K1082" i="5"/>
  <c r="F1082" i="5"/>
  <c r="H1082" i="5"/>
  <c r="G1082" i="5"/>
  <c r="L1082" i="5"/>
  <c r="C1083" i="5" s="1"/>
  <c r="D1083" i="5" l="1"/>
  <c r="G1083" i="5"/>
  <c r="F1083" i="5"/>
  <c r="L1083" i="5"/>
  <c r="C1084" i="5" s="1"/>
  <c r="H1083" i="5"/>
  <c r="I1083" i="5"/>
  <c r="K1083" i="5"/>
  <c r="E1083" i="5"/>
  <c r="D1084" i="5" l="1"/>
  <c r="L1084" i="5"/>
  <c r="C1085" i="5" s="1"/>
  <c r="F1084" i="5"/>
  <c r="E1084" i="5"/>
  <c r="K1084" i="5"/>
  <c r="G1084" i="5"/>
  <c r="I1084" i="5"/>
  <c r="H1084" i="5"/>
  <c r="D1085" i="5" l="1"/>
  <c r="L1085" i="5"/>
  <c r="C1086" i="5" s="1"/>
  <c r="F1085" i="5"/>
  <c r="K1085" i="5"/>
  <c r="E1085" i="5"/>
  <c r="I1085" i="5"/>
  <c r="H1085" i="5"/>
  <c r="G1085" i="5"/>
  <c r="D1086" i="5" l="1"/>
  <c r="F1086" i="5"/>
  <c r="I1086" i="5"/>
  <c r="H1086" i="5"/>
  <c r="G1086" i="5"/>
  <c r="K1086" i="5"/>
  <c r="E1086" i="5"/>
  <c r="L1086" i="5"/>
  <c r="C1087" i="5" s="1"/>
  <c r="D1087" i="5" l="1"/>
  <c r="L1087" i="5"/>
  <c r="C1088" i="5" s="1"/>
  <c r="K1087" i="5"/>
  <c r="F1087" i="5"/>
  <c r="E1087" i="5"/>
  <c r="G1087" i="5"/>
  <c r="H1087" i="5"/>
  <c r="I1087" i="5"/>
  <c r="D1088" i="5" l="1"/>
  <c r="F1088" i="5"/>
  <c r="E1088" i="5"/>
  <c r="I1088" i="5"/>
  <c r="L1088" i="5"/>
  <c r="C1089" i="5" s="1"/>
  <c r="K1088" i="5"/>
  <c r="G1088" i="5"/>
  <c r="H1088" i="5"/>
  <c r="D1089" i="5" l="1"/>
  <c r="F1089" i="5"/>
  <c r="L1089" i="5"/>
  <c r="C1090" i="5" s="1"/>
  <c r="I1089" i="5"/>
  <c r="H1089" i="5"/>
  <c r="G1089" i="5"/>
  <c r="E1089" i="5"/>
  <c r="K1089" i="5"/>
  <c r="D1090" i="5" l="1"/>
  <c r="F1090" i="5"/>
  <c r="I1090" i="5"/>
  <c r="H1090" i="5"/>
  <c r="E1090" i="5"/>
  <c r="K1090" i="5"/>
  <c r="L1090" i="5"/>
  <c r="C1091" i="5" s="1"/>
  <c r="G1090" i="5"/>
  <c r="D1091" i="5" l="1"/>
  <c r="G1091" i="5"/>
  <c r="F1091" i="5"/>
  <c r="L1091" i="5"/>
  <c r="C1092" i="5" s="1"/>
  <c r="E1091" i="5"/>
  <c r="K1091" i="5"/>
  <c r="H1091" i="5"/>
  <c r="I1091" i="5"/>
  <c r="D1092" i="5" l="1"/>
  <c r="F1092" i="5"/>
  <c r="L1092" i="5"/>
  <c r="C1093" i="5" s="1"/>
  <c r="E1092" i="5"/>
  <c r="K1092" i="5"/>
  <c r="I1092" i="5"/>
  <c r="H1092" i="5"/>
  <c r="G1092" i="5"/>
  <c r="D1093" i="5" l="1"/>
  <c r="F1093" i="5"/>
  <c r="L1093" i="5"/>
  <c r="C1094" i="5" s="1"/>
  <c r="I1093" i="5"/>
  <c r="H1093" i="5"/>
  <c r="G1093" i="5"/>
  <c r="E1093" i="5"/>
  <c r="K1093" i="5"/>
  <c r="D1094" i="5" l="1"/>
  <c r="I1094" i="5"/>
  <c r="G1094" i="5"/>
  <c r="F1094" i="5"/>
  <c r="E1094" i="5"/>
  <c r="K1094" i="5"/>
  <c r="H1094" i="5"/>
  <c r="L1094" i="5"/>
  <c r="C1095" i="5" s="1"/>
  <c r="D1095" i="5" l="1"/>
  <c r="E1095" i="5"/>
  <c r="F1095" i="5"/>
  <c r="G1095" i="5"/>
  <c r="L1095" i="5"/>
  <c r="C1096" i="5" s="1"/>
  <c r="K1095" i="5"/>
  <c r="H1095" i="5"/>
  <c r="I1095" i="5"/>
  <c r="D1096" i="5" l="1"/>
  <c r="E1096" i="5"/>
  <c r="G1096" i="5"/>
  <c r="F1096" i="5"/>
  <c r="H1096" i="5"/>
  <c r="L1096" i="5"/>
  <c r="C1097" i="5" s="1"/>
  <c r="K1096" i="5"/>
  <c r="I1096" i="5"/>
  <c r="D1097" i="5" l="1"/>
  <c r="F1097" i="5"/>
  <c r="L1097" i="5"/>
  <c r="C1098" i="5" s="1"/>
  <c r="K1097" i="5"/>
  <c r="I1097" i="5"/>
  <c r="H1097" i="5"/>
  <c r="E1097" i="5"/>
  <c r="G1097" i="5"/>
  <c r="D1098" i="5" l="1"/>
  <c r="H1098" i="5"/>
  <c r="G1098" i="5"/>
  <c r="E1098" i="5"/>
  <c r="F1098" i="5"/>
  <c r="I1098" i="5"/>
  <c r="K1098" i="5"/>
  <c r="L1098" i="5"/>
  <c r="C1099" i="5" s="1"/>
  <c r="D1099" i="5" l="1"/>
  <c r="I1099" i="5"/>
  <c r="H1099" i="5"/>
  <c r="F1099" i="5"/>
  <c r="K1099" i="5"/>
  <c r="G1099" i="5"/>
  <c r="L1099" i="5"/>
  <c r="C1100" i="5" s="1"/>
  <c r="E1099" i="5"/>
  <c r="D1100" i="5" l="1"/>
  <c r="F1100" i="5"/>
  <c r="H1100" i="5"/>
  <c r="K1100" i="5"/>
  <c r="I1100" i="5"/>
  <c r="G1100" i="5"/>
  <c r="L1100" i="5"/>
  <c r="C1101" i="5" s="1"/>
  <c r="E1100" i="5"/>
  <c r="D1101" i="5" l="1"/>
  <c r="F1101" i="5"/>
  <c r="K1101" i="5"/>
  <c r="L1101" i="5"/>
  <c r="C1102" i="5" s="1"/>
  <c r="H1101" i="5"/>
  <c r="I1101" i="5"/>
  <c r="G1101" i="5"/>
  <c r="E1101" i="5"/>
  <c r="D1102" i="5" l="1"/>
  <c r="L1102" i="5"/>
  <c r="C1103" i="5" s="1"/>
  <c r="F1102" i="5"/>
  <c r="K1102" i="5"/>
  <c r="I1102" i="5"/>
  <c r="E1102" i="5"/>
  <c r="H1102" i="5"/>
  <c r="G1102" i="5"/>
  <c r="D1103" i="5" l="1"/>
  <c r="L1103" i="5"/>
  <c r="C1104" i="5" s="1"/>
  <c r="K1103" i="5"/>
  <c r="F1103" i="5"/>
  <c r="G1103" i="5"/>
  <c r="E1103" i="5"/>
  <c r="I1103" i="5"/>
  <c r="H1103" i="5"/>
  <c r="D1104" i="5" l="1"/>
  <c r="F1104" i="5"/>
  <c r="L1104" i="5"/>
  <c r="C1105" i="5" s="1"/>
  <c r="I1104" i="5"/>
  <c r="G1104" i="5"/>
  <c r="K1104" i="5"/>
  <c r="H1104" i="5"/>
  <c r="E1104" i="5"/>
  <c r="D1105" i="5" l="1"/>
  <c r="K1105" i="5"/>
  <c r="F1105" i="5"/>
  <c r="H1105" i="5"/>
  <c r="E1105" i="5"/>
  <c r="L1105" i="5"/>
  <c r="C1106" i="5" s="1"/>
  <c r="I1105" i="5"/>
  <c r="G1105" i="5"/>
  <c r="D1106" i="5" l="1"/>
  <c r="F1106" i="5"/>
  <c r="H1106" i="5"/>
  <c r="I1106" i="5"/>
  <c r="E1106" i="5"/>
  <c r="L1106" i="5"/>
  <c r="C1107" i="5" s="1"/>
  <c r="K1106" i="5"/>
  <c r="G1106" i="5"/>
  <c r="D1107" i="5" l="1"/>
  <c r="F1107" i="5"/>
  <c r="E1107" i="5"/>
  <c r="L1107" i="5"/>
  <c r="C1108" i="5" s="1"/>
  <c r="I1107" i="5"/>
  <c r="H1107" i="5"/>
  <c r="G1107" i="5"/>
  <c r="K1107" i="5"/>
  <c r="D1108" i="5" l="1"/>
  <c r="F1108" i="5"/>
  <c r="K1108" i="5"/>
  <c r="E1108" i="5"/>
  <c r="H1108" i="5"/>
  <c r="G1108" i="5"/>
  <c r="L1108" i="5"/>
  <c r="C1109" i="5" s="1"/>
  <c r="I1108" i="5"/>
  <c r="D1109" i="5" l="1"/>
  <c r="F1109" i="5"/>
  <c r="K1109" i="5"/>
  <c r="I1109" i="5"/>
  <c r="H1109" i="5"/>
  <c r="G1109" i="5"/>
  <c r="E1109" i="5"/>
  <c r="L1109" i="5"/>
  <c r="C1110" i="5" s="1"/>
  <c r="D1110" i="5" l="1"/>
  <c r="H1110" i="5"/>
  <c r="L1110" i="5"/>
  <c r="C1111" i="5" s="1"/>
  <c r="F1110" i="5"/>
  <c r="K1110" i="5"/>
  <c r="G1110" i="5"/>
  <c r="E1110" i="5"/>
  <c r="I1110" i="5"/>
  <c r="D1111" i="5" l="1"/>
  <c r="L1111" i="5"/>
  <c r="C1112" i="5" s="1"/>
  <c r="F1111" i="5"/>
  <c r="K1111" i="5"/>
  <c r="I1111" i="5"/>
  <c r="E1111" i="5"/>
  <c r="H1111" i="5"/>
  <c r="G1111" i="5"/>
  <c r="D1112" i="5" l="1"/>
  <c r="E1112" i="5"/>
  <c r="L1112" i="5"/>
  <c r="C1113" i="5" s="1"/>
  <c r="F1112" i="5"/>
  <c r="I1112" i="5"/>
  <c r="K1112" i="5"/>
  <c r="H1112" i="5"/>
  <c r="G1112" i="5"/>
  <c r="D1113" i="5" l="1"/>
  <c r="K1113" i="5"/>
  <c r="E1113" i="5"/>
  <c r="L1113" i="5"/>
  <c r="C1114" i="5" s="1"/>
  <c r="I1113" i="5"/>
  <c r="F1113" i="5"/>
  <c r="H1113" i="5"/>
  <c r="G1113" i="5"/>
  <c r="D1114" i="5" l="1"/>
  <c r="H1114" i="5"/>
  <c r="K1114" i="5"/>
  <c r="F1114" i="5"/>
  <c r="E1114" i="5"/>
  <c r="L1114" i="5"/>
  <c r="C1115" i="5" s="1"/>
  <c r="I1114" i="5"/>
  <c r="G1114" i="5"/>
  <c r="D1115" i="5" l="1"/>
  <c r="E1115" i="5"/>
  <c r="L1115" i="5"/>
  <c r="C1116" i="5" s="1"/>
  <c r="I1115" i="5"/>
  <c r="G1115" i="5"/>
  <c r="F1115" i="5"/>
  <c r="K1115" i="5"/>
  <c r="H1115" i="5"/>
  <c r="D1116" i="5" l="1"/>
  <c r="I1116" i="5"/>
  <c r="G1116" i="5"/>
  <c r="H1116" i="5"/>
  <c r="F1116" i="5"/>
  <c r="L1116" i="5"/>
  <c r="C1117" i="5" s="1"/>
  <c r="K1116" i="5"/>
  <c r="E1116" i="5"/>
  <c r="D1117" i="5" l="1"/>
  <c r="F1117" i="5"/>
  <c r="K1117" i="5"/>
  <c r="G1117" i="5"/>
  <c r="E1117" i="5"/>
  <c r="I1117" i="5"/>
  <c r="H1117" i="5"/>
  <c r="L1117" i="5"/>
  <c r="C1118" i="5" s="1"/>
  <c r="D1118" i="5" l="1"/>
  <c r="H1118" i="5"/>
  <c r="E1118" i="5"/>
  <c r="I1118" i="5"/>
  <c r="F1118" i="5"/>
  <c r="L1118" i="5"/>
  <c r="C1119" i="5" s="1"/>
  <c r="K1118" i="5"/>
  <c r="G1118" i="5"/>
  <c r="D1119" i="5" l="1"/>
  <c r="F1119" i="5"/>
  <c r="G1119" i="5"/>
  <c r="L1119" i="5"/>
  <c r="C1120" i="5" s="1"/>
  <c r="K1119" i="5"/>
  <c r="I1119" i="5"/>
  <c r="H1119" i="5"/>
  <c r="E1119" i="5"/>
  <c r="D1120" i="5" l="1"/>
  <c r="F1120" i="5"/>
  <c r="G1120" i="5"/>
  <c r="E1120" i="5"/>
  <c r="L1120" i="5"/>
  <c r="C1121" i="5" s="1"/>
  <c r="K1120" i="5"/>
  <c r="I1120" i="5"/>
  <c r="H1120" i="5"/>
  <c r="D1121" i="5" l="1"/>
  <c r="F1121" i="5"/>
  <c r="G1121" i="5"/>
  <c r="I1121" i="5"/>
  <c r="K1121" i="5"/>
  <c r="E1121" i="5"/>
  <c r="L1121" i="5"/>
  <c r="C1122" i="5" s="1"/>
  <c r="H1121" i="5"/>
  <c r="D1122" i="5" l="1"/>
  <c r="H1122" i="5"/>
  <c r="G1122" i="5"/>
  <c r="E1122" i="5"/>
  <c r="F1122" i="5"/>
  <c r="I1122" i="5"/>
  <c r="K1122" i="5"/>
  <c r="L1122" i="5"/>
  <c r="C1123" i="5" s="1"/>
  <c r="D1123" i="5" l="1"/>
  <c r="F1123" i="5"/>
  <c r="H1123" i="5"/>
  <c r="G1123" i="5"/>
  <c r="E1123" i="5"/>
  <c r="K1123" i="5"/>
  <c r="I1123" i="5"/>
  <c r="L1123" i="5"/>
  <c r="C1124" i="5" s="1"/>
  <c r="D1124" i="5" l="1"/>
  <c r="H1124" i="5"/>
  <c r="G1124" i="5"/>
  <c r="E1124" i="5"/>
  <c r="F1124" i="5"/>
  <c r="L1124" i="5"/>
  <c r="C1125" i="5" s="1"/>
  <c r="I1124" i="5"/>
  <c r="K1124" i="5"/>
  <c r="D1125" i="5" l="1"/>
  <c r="K1125" i="5"/>
  <c r="H1125" i="5"/>
  <c r="I1125" i="5"/>
  <c r="F1125" i="5"/>
  <c r="G1125" i="5"/>
  <c r="E1125" i="5"/>
  <c r="L1125" i="5"/>
  <c r="C1126" i="5" s="1"/>
  <c r="D1126" i="5" l="1"/>
  <c r="H1126" i="5"/>
  <c r="F1126" i="5"/>
  <c r="G1126" i="5"/>
  <c r="I1126" i="5"/>
  <c r="K1126" i="5"/>
  <c r="L1126" i="5"/>
  <c r="C1127" i="5" s="1"/>
  <c r="E1126" i="5"/>
  <c r="D1127" i="5" l="1"/>
  <c r="F1127" i="5"/>
  <c r="I1127" i="5"/>
  <c r="G1127" i="5"/>
  <c r="K1127" i="5"/>
  <c r="H1127" i="5"/>
  <c r="E1127" i="5"/>
  <c r="L1127" i="5"/>
  <c r="C1128" i="5" s="1"/>
  <c r="D1128" i="5" l="1"/>
  <c r="I1128" i="5"/>
  <c r="K1128" i="5"/>
  <c r="F1128" i="5"/>
  <c r="H1128" i="5"/>
  <c r="G1128" i="5"/>
  <c r="L1128" i="5"/>
  <c r="C1129" i="5" s="1"/>
  <c r="E1128" i="5"/>
  <c r="D1129" i="5" l="1"/>
  <c r="K1129" i="5"/>
  <c r="H1129" i="5"/>
  <c r="F1129" i="5"/>
  <c r="L1129" i="5"/>
  <c r="C1130" i="5" s="1"/>
  <c r="I1129" i="5"/>
  <c r="G1129" i="5"/>
  <c r="E1129" i="5"/>
  <c r="D1130" i="5" l="1"/>
  <c r="H1130" i="5"/>
  <c r="I1130" i="5"/>
  <c r="E1130" i="5"/>
  <c r="F1130" i="5"/>
  <c r="K1130" i="5"/>
  <c r="G1130" i="5"/>
  <c r="L1130" i="5"/>
  <c r="C1131" i="5" s="1"/>
  <c r="D1131" i="5" l="1"/>
  <c r="K1131" i="5"/>
  <c r="I1131" i="5"/>
  <c r="H1131" i="5"/>
  <c r="E1131" i="5"/>
  <c r="L1131" i="5"/>
  <c r="C1132" i="5" s="1"/>
  <c r="F1131" i="5"/>
  <c r="G1131" i="5"/>
  <c r="D1132" i="5" l="1"/>
  <c r="F1132" i="5"/>
  <c r="K1132" i="5"/>
  <c r="H1132" i="5"/>
  <c r="G1132" i="5"/>
  <c r="I1132" i="5"/>
  <c r="E1132" i="5"/>
  <c r="L1132" i="5"/>
  <c r="C1133" i="5" s="1"/>
  <c r="D1133" i="5" l="1"/>
  <c r="K1133" i="5"/>
  <c r="G1133" i="5"/>
  <c r="F1133" i="5"/>
  <c r="L1133" i="5"/>
  <c r="C1134" i="5" s="1"/>
  <c r="I1133" i="5"/>
  <c r="E1133" i="5"/>
  <c r="H1133" i="5"/>
  <c r="D1134" i="5" l="1"/>
  <c r="K1134" i="5"/>
  <c r="F1134" i="5"/>
  <c r="H1134" i="5"/>
  <c r="E1134" i="5"/>
  <c r="L1134" i="5"/>
  <c r="C1135" i="5" s="1"/>
  <c r="I1134" i="5"/>
  <c r="G1134" i="5"/>
  <c r="D1135" i="5" l="1"/>
  <c r="F1135" i="5"/>
  <c r="G1135" i="5"/>
  <c r="I1135" i="5"/>
  <c r="L1135" i="5"/>
  <c r="C1136" i="5" s="1"/>
  <c r="K1135" i="5"/>
  <c r="H1135" i="5"/>
  <c r="E1135" i="5"/>
  <c r="D1136" i="5" l="1"/>
  <c r="L1136" i="5"/>
  <c r="C1137" i="5" s="1"/>
  <c r="I1136" i="5"/>
  <c r="F1136" i="5"/>
  <c r="K1136" i="5"/>
  <c r="H1136" i="5"/>
  <c r="G1136" i="5"/>
  <c r="E1136" i="5"/>
  <c r="D1137" i="5" l="1"/>
  <c r="K1137" i="5"/>
  <c r="F1137" i="5"/>
  <c r="L1137" i="5"/>
  <c r="C1138" i="5" s="1"/>
  <c r="I1137" i="5"/>
  <c r="G1137" i="5"/>
  <c r="H1137" i="5"/>
  <c r="E1137" i="5"/>
  <c r="D1138" i="5" l="1"/>
  <c r="F1138" i="5"/>
  <c r="H1138" i="5"/>
  <c r="G1138" i="5"/>
  <c r="L1138" i="5"/>
  <c r="C1139" i="5" s="1"/>
  <c r="I1138" i="5"/>
  <c r="K1138" i="5"/>
  <c r="E1138" i="5"/>
  <c r="D1139" i="5" l="1"/>
  <c r="F1139" i="5"/>
  <c r="K1139" i="5"/>
  <c r="E1139" i="5"/>
  <c r="L1139" i="5"/>
  <c r="C1140" i="5" s="1"/>
  <c r="I1139" i="5"/>
  <c r="H1139" i="5"/>
  <c r="G1139" i="5"/>
  <c r="D1140" i="5" l="1"/>
  <c r="F1140" i="5"/>
  <c r="L1140" i="5"/>
  <c r="C1141" i="5" s="1"/>
  <c r="G1140" i="5"/>
  <c r="E1140" i="5"/>
  <c r="K1140" i="5"/>
  <c r="I1140" i="5"/>
  <c r="H1140" i="5"/>
  <c r="D1141" i="5" l="1"/>
  <c r="K1141" i="5"/>
  <c r="E1141" i="5"/>
  <c r="F1141" i="5"/>
  <c r="H1141" i="5"/>
  <c r="G1141" i="5"/>
  <c r="L1141" i="5"/>
  <c r="C1142" i="5" s="1"/>
  <c r="I1141" i="5"/>
  <c r="D1142" i="5" l="1"/>
  <c r="F1142" i="5"/>
  <c r="K1142" i="5"/>
  <c r="L1142" i="5"/>
  <c r="C1143" i="5" s="1"/>
  <c r="I1142" i="5"/>
  <c r="E1142" i="5"/>
  <c r="H1142" i="5"/>
  <c r="G1142" i="5"/>
  <c r="D1143" i="5" l="1"/>
  <c r="H1143" i="5"/>
  <c r="G1143" i="5"/>
  <c r="L1143" i="5"/>
  <c r="C1144" i="5" s="1"/>
  <c r="I1143" i="5"/>
  <c r="F1143" i="5"/>
  <c r="K1143" i="5"/>
  <c r="E1143" i="5"/>
  <c r="D1144" i="5" l="1"/>
  <c r="K1144" i="5"/>
  <c r="I1144" i="5"/>
  <c r="F1144" i="5"/>
  <c r="E1144" i="5"/>
  <c r="H1144" i="5"/>
  <c r="G1144" i="5"/>
  <c r="L1144" i="5"/>
  <c r="C1145" i="5" s="1"/>
  <c r="D1145" i="5" l="1"/>
  <c r="K1145" i="5"/>
  <c r="F1145" i="5"/>
  <c r="L1145" i="5"/>
  <c r="C1146" i="5" s="1"/>
  <c r="H1145" i="5"/>
  <c r="I1145" i="5"/>
  <c r="G1145" i="5"/>
  <c r="E1145" i="5"/>
  <c r="D1146" i="5" l="1"/>
  <c r="K1146" i="5"/>
  <c r="I1146" i="5"/>
  <c r="F1146" i="5"/>
  <c r="H1146" i="5"/>
  <c r="L1146" i="5"/>
  <c r="C1147" i="5" s="1"/>
  <c r="E1146" i="5"/>
  <c r="G1146" i="5"/>
  <c r="D1147" i="5" l="1"/>
  <c r="F1147" i="5"/>
  <c r="H1147" i="5"/>
  <c r="L1147" i="5"/>
  <c r="C1148" i="5" s="1"/>
  <c r="E1147" i="5"/>
  <c r="G1147" i="5"/>
  <c r="K1147" i="5"/>
  <c r="I1147" i="5"/>
  <c r="D1148" i="5" l="1"/>
  <c r="E1148" i="5"/>
  <c r="K1148" i="5"/>
  <c r="I1148" i="5"/>
  <c r="H1148" i="5"/>
  <c r="F1148" i="5"/>
  <c r="L1148" i="5"/>
  <c r="C1149" i="5" s="1"/>
  <c r="G1148" i="5"/>
  <c r="D1149" i="5" l="1"/>
  <c r="L1149" i="5"/>
  <c r="C1150" i="5" s="1"/>
  <c r="K1149" i="5"/>
  <c r="H1149" i="5"/>
  <c r="F1149" i="5"/>
  <c r="G1149" i="5"/>
  <c r="E1149" i="5"/>
  <c r="I1149" i="5"/>
  <c r="D1150" i="5" l="1"/>
  <c r="K1150" i="5"/>
  <c r="G1150" i="5"/>
  <c r="F1150" i="5"/>
  <c r="I1150" i="5"/>
  <c r="H1150" i="5"/>
  <c r="E1150" i="5"/>
  <c r="L1150" i="5"/>
  <c r="C1151" i="5" s="1"/>
  <c r="D1151" i="5" l="1"/>
  <c r="F1151" i="5"/>
  <c r="H1151" i="5"/>
  <c r="G1151" i="5"/>
  <c r="E1151" i="5"/>
  <c r="I1151" i="5"/>
  <c r="L1151" i="5"/>
  <c r="C1152" i="5" s="1"/>
  <c r="K1151" i="5"/>
  <c r="D1152" i="5" l="1"/>
  <c r="E1152" i="5"/>
  <c r="I1152" i="5"/>
  <c r="F1152" i="5"/>
  <c r="L1152" i="5"/>
  <c r="C1153" i="5" s="1"/>
  <c r="K1152" i="5"/>
  <c r="G1152" i="5"/>
  <c r="H1152" i="5"/>
  <c r="D1153" i="5" l="1"/>
  <c r="F1153" i="5"/>
  <c r="E1153" i="5"/>
  <c r="I1153" i="5"/>
  <c r="L1153" i="5"/>
  <c r="C1154" i="5" s="1"/>
  <c r="K1153" i="5"/>
  <c r="H1153" i="5"/>
  <c r="G1153" i="5"/>
  <c r="D1154" i="5" l="1"/>
  <c r="F1154" i="5"/>
  <c r="K1154" i="5"/>
  <c r="H1154" i="5"/>
  <c r="G1154" i="5"/>
  <c r="L1154" i="5"/>
  <c r="C1155" i="5" s="1"/>
  <c r="I1154" i="5"/>
  <c r="E1154" i="5"/>
  <c r="D1155" i="5" l="1"/>
  <c r="F1155" i="5"/>
  <c r="H1155" i="5"/>
  <c r="G1155" i="5"/>
  <c r="L1155" i="5"/>
  <c r="C1156" i="5" s="1"/>
  <c r="K1155" i="5"/>
  <c r="E1155" i="5"/>
  <c r="I1155" i="5"/>
  <c r="D1156" i="5" l="1"/>
  <c r="F1156" i="5"/>
  <c r="E1156" i="5"/>
  <c r="K1156" i="5"/>
  <c r="I1156" i="5"/>
  <c r="G1156" i="5"/>
  <c r="H1156" i="5"/>
  <c r="L1156" i="5"/>
  <c r="C1157" i="5" s="1"/>
  <c r="D1157" i="5" l="1"/>
  <c r="L1157" i="5"/>
  <c r="C1158" i="5" s="1"/>
  <c r="F1157" i="5"/>
  <c r="K1157" i="5"/>
  <c r="I1157" i="5"/>
  <c r="H1157" i="5"/>
  <c r="E1157" i="5"/>
  <c r="G1157" i="5"/>
  <c r="D1158" i="5" l="1"/>
  <c r="F1158" i="5"/>
  <c r="K1158" i="5"/>
  <c r="I1158" i="5"/>
  <c r="H1158" i="5"/>
  <c r="E1158" i="5"/>
  <c r="L1158" i="5"/>
  <c r="C1159" i="5" s="1"/>
  <c r="G1158" i="5"/>
  <c r="D1159" i="5" l="1"/>
  <c r="F1159" i="5"/>
  <c r="H1159" i="5"/>
  <c r="G1159" i="5"/>
  <c r="E1159" i="5"/>
  <c r="K1159" i="5"/>
  <c r="L1159" i="5"/>
  <c r="C1160" i="5" s="1"/>
  <c r="I1159" i="5"/>
  <c r="D1160" i="5" l="1"/>
  <c r="E1160" i="5"/>
  <c r="K1160" i="5"/>
  <c r="H1160" i="5"/>
  <c r="F1160" i="5"/>
  <c r="L1160" i="5"/>
  <c r="C1161" i="5" s="1"/>
  <c r="G1160" i="5"/>
  <c r="I1160" i="5"/>
  <c r="D1161" i="5" l="1"/>
  <c r="L1161" i="5"/>
  <c r="C1162" i="5" s="1"/>
  <c r="K1161" i="5"/>
  <c r="F1161" i="5"/>
  <c r="I1161" i="5"/>
  <c r="G1161" i="5"/>
  <c r="H1161" i="5"/>
  <c r="E1161" i="5"/>
  <c r="D1162" i="5" l="1"/>
  <c r="K1162" i="5"/>
  <c r="I1162" i="5"/>
  <c r="H1162" i="5"/>
  <c r="F1162" i="5"/>
  <c r="G1162" i="5"/>
  <c r="E1162" i="5"/>
  <c r="L1162" i="5"/>
  <c r="C1163" i="5" s="1"/>
  <c r="D1163" i="5" l="1"/>
  <c r="H1163" i="5"/>
  <c r="G1163" i="5"/>
  <c r="F1163" i="5"/>
  <c r="E1163" i="5"/>
  <c r="L1163" i="5"/>
  <c r="C1164" i="5" s="1"/>
  <c r="K1163" i="5"/>
  <c r="I1163" i="5"/>
  <c r="D1164" i="5" l="1"/>
  <c r="E1164" i="5"/>
  <c r="L1164" i="5"/>
  <c r="C1165" i="5" s="1"/>
  <c r="F1164" i="5"/>
  <c r="I1164" i="5"/>
  <c r="G1164" i="5"/>
  <c r="K1164" i="5"/>
  <c r="H1164" i="5"/>
  <c r="D1165" i="5" l="1"/>
  <c r="L1165" i="5"/>
  <c r="C1166" i="5" s="1"/>
  <c r="F1165" i="5"/>
  <c r="H1165" i="5"/>
  <c r="K1165" i="5"/>
  <c r="I1165" i="5"/>
  <c r="G1165" i="5"/>
  <c r="E1165" i="5"/>
  <c r="D1166" i="5" l="1"/>
  <c r="K1166" i="5"/>
  <c r="E1166" i="5"/>
  <c r="L1166" i="5"/>
  <c r="C1167" i="5" s="1"/>
  <c r="F1166" i="5"/>
  <c r="I1166" i="5"/>
  <c r="H1166" i="5"/>
  <c r="G1166" i="5"/>
  <c r="D1167" i="5" l="1"/>
  <c r="H1167" i="5"/>
  <c r="I1167" i="5"/>
  <c r="F1167" i="5"/>
  <c r="G1167" i="5"/>
  <c r="E1167" i="5"/>
  <c r="K1167" i="5"/>
  <c r="L1167" i="5"/>
  <c r="C1168" i="5" s="1"/>
  <c r="D1168" i="5" l="1"/>
  <c r="F1168" i="5"/>
  <c r="E1168" i="5"/>
  <c r="K1168" i="5"/>
  <c r="L1168" i="5"/>
  <c r="C1169" i="5" s="1"/>
  <c r="I1168" i="5"/>
  <c r="G1168" i="5"/>
  <c r="H1168" i="5"/>
  <c r="D1169" i="5" l="1"/>
  <c r="F1169" i="5"/>
  <c r="K1169" i="5"/>
  <c r="L1169" i="5"/>
  <c r="C1170" i="5" s="1"/>
  <c r="I1169" i="5"/>
  <c r="H1169" i="5"/>
  <c r="G1169" i="5"/>
  <c r="E1169" i="5"/>
  <c r="D1170" i="5" l="1"/>
  <c r="G1170" i="5"/>
  <c r="E1170" i="5"/>
  <c r="F1170" i="5"/>
  <c r="K1170" i="5"/>
  <c r="I1170" i="5"/>
  <c r="H1170" i="5"/>
  <c r="L1170" i="5"/>
  <c r="C1171" i="5" s="1"/>
  <c r="D1171" i="5" l="1"/>
  <c r="F1171" i="5"/>
  <c r="I1171" i="5"/>
  <c r="H1171" i="5"/>
  <c r="K1171" i="5"/>
  <c r="G1171" i="5"/>
  <c r="E1171" i="5"/>
  <c r="L1171" i="5"/>
  <c r="C1172" i="5" s="1"/>
  <c r="D1172" i="5" l="1"/>
  <c r="F1172" i="5"/>
  <c r="G1172" i="5"/>
  <c r="L1172" i="5"/>
  <c r="C1173" i="5" s="1"/>
  <c r="I1172" i="5"/>
  <c r="E1172" i="5"/>
  <c r="K1172" i="5"/>
  <c r="H1172" i="5"/>
  <c r="D1173" i="5" l="1"/>
  <c r="E1173" i="5"/>
  <c r="I1173" i="5"/>
  <c r="F1173" i="5"/>
  <c r="L1173" i="5"/>
  <c r="C1174" i="5" s="1"/>
  <c r="K1173" i="5"/>
  <c r="G1173" i="5"/>
  <c r="H1173" i="5"/>
  <c r="D1174" i="5" l="1"/>
  <c r="L1174" i="5"/>
  <c r="C1175" i="5" s="1"/>
  <c r="E1174" i="5"/>
  <c r="F1174" i="5"/>
  <c r="I1174" i="5"/>
  <c r="H1174" i="5"/>
  <c r="K1174" i="5"/>
  <c r="G1174" i="5"/>
  <c r="D1175" i="5" l="1"/>
  <c r="I1175" i="5"/>
  <c r="K1175" i="5"/>
  <c r="F1175" i="5"/>
  <c r="G1175" i="5"/>
  <c r="H1175" i="5"/>
  <c r="E1175" i="5"/>
  <c r="L1175" i="5"/>
  <c r="C1176" i="5" s="1"/>
  <c r="D1176" i="5" l="1"/>
  <c r="I1176" i="5"/>
  <c r="H1176" i="5"/>
  <c r="F1176" i="5"/>
  <c r="E1176" i="5"/>
  <c r="G1176" i="5"/>
  <c r="K1176" i="5"/>
  <c r="L1176" i="5"/>
  <c r="C1177" i="5" s="1"/>
  <c r="D1177" i="5" l="1"/>
  <c r="E1177" i="5"/>
  <c r="H1177" i="5"/>
  <c r="K1177" i="5"/>
  <c r="I1177" i="5"/>
  <c r="F1177" i="5"/>
  <c r="G1177" i="5"/>
  <c r="L1177" i="5"/>
  <c r="C1178" i="5" s="1"/>
  <c r="D1178" i="5" l="1"/>
  <c r="E1178" i="5"/>
  <c r="I1178" i="5"/>
  <c r="G1178" i="5"/>
  <c r="F1178" i="5"/>
  <c r="L1178" i="5"/>
  <c r="C1179" i="5" s="1"/>
  <c r="H1178" i="5"/>
  <c r="K1178" i="5"/>
  <c r="D1179" i="5" l="1"/>
  <c r="F1179" i="5"/>
  <c r="L1179" i="5"/>
  <c r="C1180" i="5" s="1"/>
  <c r="E1179" i="5"/>
  <c r="K1179" i="5"/>
  <c r="H1179" i="5"/>
  <c r="I1179" i="5"/>
  <c r="G1179" i="5"/>
  <c r="D1180" i="5" l="1"/>
  <c r="I1180" i="5"/>
  <c r="G1180" i="5"/>
  <c r="K1180" i="5"/>
  <c r="H1180" i="5"/>
  <c r="F1180" i="5"/>
  <c r="E1180" i="5"/>
  <c r="L1180" i="5"/>
  <c r="C1181" i="5" s="1"/>
  <c r="D1181" i="5" l="1"/>
  <c r="F1181" i="5"/>
  <c r="G1181" i="5"/>
  <c r="I1181" i="5"/>
  <c r="E1181" i="5"/>
  <c r="H1181" i="5"/>
  <c r="L1181" i="5"/>
  <c r="C1182" i="5" s="1"/>
  <c r="K1181" i="5"/>
  <c r="D1182" i="5" l="1"/>
  <c r="L1182" i="5"/>
  <c r="C1183" i="5" s="1"/>
  <c r="F1182" i="5"/>
  <c r="E1182" i="5"/>
  <c r="K1182" i="5"/>
  <c r="I1182" i="5"/>
  <c r="G1182" i="5"/>
  <c r="H1182" i="5"/>
  <c r="D1183" i="5" l="1"/>
  <c r="L1183" i="5"/>
  <c r="C1184" i="5" s="1"/>
  <c r="F1183" i="5"/>
  <c r="I1183" i="5"/>
  <c r="H1183" i="5"/>
  <c r="G1183" i="5"/>
  <c r="E1183" i="5"/>
  <c r="K1183" i="5"/>
  <c r="D1184" i="5" l="1"/>
  <c r="I1184" i="5"/>
  <c r="F1184" i="5"/>
  <c r="G1184" i="5"/>
  <c r="L1184" i="5"/>
  <c r="C1185" i="5" s="1"/>
  <c r="H1184" i="5"/>
  <c r="E1184" i="5"/>
  <c r="K1184" i="5"/>
  <c r="D1185" i="5" l="1"/>
  <c r="F1185" i="5"/>
  <c r="G1185" i="5"/>
  <c r="E1185" i="5"/>
  <c r="H1185" i="5"/>
  <c r="L1185" i="5"/>
  <c r="C1186" i="5" s="1"/>
  <c r="K1185" i="5"/>
  <c r="I1185" i="5"/>
  <c r="D1186" i="5" l="1"/>
  <c r="E1186" i="5"/>
  <c r="G1186" i="5"/>
  <c r="K1186" i="5"/>
  <c r="F1186" i="5"/>
  <c r="L1186" i="5"/>
  <c r="C1187" i="5" s="1"/>
  <c r="I1186" i="5"/>
  <c r="H1186" i="5"/>
  <c r="D1187" i="5" l="1"/>
  <c r="F1187" i="5"/>
  <c r="L1187" i="5"/>
  <c r="C1188" i="5" s="1"/>
  <c r="I1187" i="5"/>
  <c r="K1187" i="5"/>
  <c r="H1187" i="5"/>
  <c r="E1187" i="5"/>
  <c r="G1187" i="5"/>
  <c r="D1188" i="5" l="1"/>
  <c r="F1188" i="5"/>
  <c r="I1188" i="5"/>
  <c r="G1188" i="5"/>
  <c r="K1188" i="5"/>
  <c r="L1188" i="5"/>
  <c r="C1189" i="5" s="1"/>
  <c r="H1188" i="5"/>
  <c r="E1188" i="5"/>
  <c r="D1189" i="5" l="1"/>
  <c r="G1189" i="5"/>
  <c r="E1189" i="5"/>
  <c r="F1189" i="5"/>
  <c r="H1189" i="5"/>
  <c r="K1189" i="5"/>
  <c r="L1189" i="5"/>
  <c r="C1190" i="5" s="1"/>
  <c r="I1189" i="5"/>
  <c r="D1190" i="5" l="1"/>
  <c r="E1190" i="5"/>
  <c r="K1190" i="5"/>
  <c r="I1190" i="5"/>
  <c r="F1190" i="5"/>
  <c r="L1190" i="5"/>
  <c r="C1191" i="5" s="1"/>
  <c r="H1190" i="5"/>
  <c r="G1190" i="5"/>
  <c r="D1191" i="5" l="1"/>
  <c r="L1191" i="5"/>
  <c r="C1192" i="5" s="1"/>
  <c r="I1191" i="5"/>
  <c r="E1191" i="5"/>
  <c r="K1191" i="5"/>
  <c r="F1191" i="5"/>
  <c r="H1191" i="5"/>
  <c r="G1191" i="5"/>
  <c r="D1192" i="5" l="1"/>
  <c r="I1192" i="5"/>
  <c r="G1192" i="5"/>
  <c r="K1192" i="5"/>
  <c r="E1192" i="5"/>
  <c r="F1192" i="5"/>
  <c r="L1192" i="5"/>
  <c r="C1193" i="5" s="1"/>
  <c r="H1192" i="5"/>
  <c r="D1193" i="5" l="1"/>
  <c r="F1193" i="5"/>
  <c r="G1193" i="5"/>
  <c r="H1193" i="5"/>
  <c r="I1193" i="5"/>
  <c r="L1193" i="5"/>
  <c r="C1194" i="5" s="1"/>
  <c r="E1193" i="5"/>
  <c r="K1193" i="5"/>
  <c r="D1194" i="5" l="1"/>
  <c r="E1194" i="5"/>
  <c r="L1194" i="5"/>
  <c r="C1195" i="5" s="1"/>
  <c r="K1194" i="5"/>
  <c r="H1194" i="5"/>
  <c r="F1194" i="5"/>
  <c r="I1194" i="5"/>
  <c r="G1194" i="5"/>
  <c r="D1195" i="5" l="1"/>
  <c r="F1195" i="5"/>
  <c r="L1195" i="5"/>
  <c r="C1196" i="5" s="1"/>
  <c r="I1195" i="5"/>
  <c r="K1195" i="5"/>
  <c r="E1195" i="5"/>
  <c r="G1195" i="5"/>
  <c r="H1195" i="5"/>
  <c r="D1196" i="5" l="1"/>
  <c r="I1196" i="5"/>
  <c r="G1196" i="5"/>
  <c r="K1196" i="5"/>
  <c r="F1196" i="5"/>
  <c r="E1196" i="5"/>
  <c r="H1196" i="5"/>
  <c r="L1196" i="5"/>
  <c r="C1197" i="5" s="1"/>
  <c r="D1197" i="5" l="1"/>
  <c r="F1197" i="5"/>
  <c r="G1197" i="5"/>
  <c r="E1197" i="5"/>
  <c r="H1197" i="5"/>
  <c r="I1197" i="5"/>
  <c r="L1197" i="5"/>
  <c r="C1198" i="5" s="1"/>
  <c r="K1197" i="5"/>
  <c r="D1198" i="5" l="1"/>
  <c r="E1198" i="5"/>
  <c r="L1198" i="5"/>
  <c r="C1199" i="5" s="1"/>
  <c r="F1198" i="5"/>
  <c r="H1198" i="5"/>
  <c r="I1198" i="5"/>
  <c r="G1198" i="5"/>
  <c r="K1198" i="5"/>
  <c r="D1199" i="5" l="1"/>
  <c r="F1199" i="5"/>
  <c r="L1199" i="5"/>
  <c r="C1200" i="5" s="1"/>
  <c r="I1199" i="5"/>
  <c r="K1199" i="5"/>
  <c r="H1199" i="5"/>
  <c r="G1199" i="5"/>
  <c r="E1199" i="5"/>
  <c r="D1200" i="5" l="1"/>
  <c r="F1200" i="5"/>
  <c r="I1200" i="5"/>
  <c r="E1200" i="5"/>
  <c r="G1200" i="5"/>
  <c r="K1200" i="5"/>
  <c r="L1200" i="5"/>
  <c r="C1201" i="5" s="1"/>
  <c r="H1200" i="5"/>
  <c r="D1201" i="5" l="1"/>
  <c r="G1201" i="5"/>
  <c r="E1201" i="5"/>
  <c r="H1201" i="5"/>
  <c r="F1201" i="5"/>
  <c r="L1201" i="5"/>
  <c r="C1202" i="5" s="1"/>
  <c r="K1201" i="5"/>
  <c r="I1201" i="5"/>
  <c r="D1202" i="5" l="1"/>
  <c r="F1202" i="5"/>
  <c r="E1202" i="5"/>
  <c r="L1202" i="5"/>
  <c r="C1203" i="5" s="1"/>
  <c r="K1202" i="5"/>
  <c r="I1202" i="5"/>
  <c r="H1202" i="5"/>
  <c r="G1202" i="5"/>
  <c r="D1203" i="5" l="1"/>
  <c r="F1203" i="5"/>
  <c r="L1203" i="5"/>
  <c r="C1204" i="5" s="1"/>
  <c r="G1203" i="5"/>
  <c r="E1203" i="5"/>
  <c r="H1203" i="5"/>
  <c r="K1203" i="5"/>
  <c r="I1203" i="5"/>
  <c r="D1204" i="5" l="1"/>
  <c r="F1204" i="5"/>
  <c r="I1204" i="5"/>
  <c r="G1204" i="5"/>
  <c r="L1204" i="5"/>
  <c r="C1205" i="5" s="1"/>
  <c r="E1204" i="5"/>
  <c r="K1204" i="5"/>
  <c r="H1204" i="5"/>
  <c r="D1205" i="5" l="1"/>
  <c r="G1205" i="5"/>
  <c r="E1205" i="5"/>
  <c r="F1205" i="5"/>
  <c r="H1205" i="5"/>
  <c r="I1205" i="5"/>
  <c r="L1205" i="5"/>
  <c r="C1206" i="5" s="1"/>
  <c r="K1205" i="5"/>
  <c r="D1206" i="5" l="1"/>
  <c r="F1206" i="5"/>
  <c r="E1206" i="5"/>
  <c r="K1206" i="5"/>
  <c r="G1206" i="5"/>
  <c r="I1206" i="5"/>
  <c r="H1206" i="5"/>
  <c r="L1206" i="5"/>
  <c r="C1207" i="5" s="1"/>
  <c r="D1207" i="5" l="1"/>
  <c r="L1207" i="5"/>
  <c r="C1208" i="5" s="1"/>
  <c r="I1207" i="5"/>
  <c r="F1207" i="5"/>
  <c r="K1207" i="5"/>
  <c r="E1207" i="5"/>
  <c r="G1207" i="5"/>
  <c r="H1207" i="5"/>
  <c r="D1208" i="5" l="1"/>
  <c r="F1208" i="5"/>
  <c r="I1208" i="5"/>
  <c r="G1208" i="5"/>
  <c r="K1208" i="5"/>
  <c r="E1208" i="5"/>
  <c r="H1208" i="5"/>
  <c r="L1208" i="5"/>
  <c r="C1209" i="5" s="1"/>
  <c r="D1209" i="5" l="1"/>
  <c r="G1209" i="5"/>
  <c r="I1209" i="5"/>
  <c r="F1209" i="5"/>
  <c r="K1209" i="5"/>
  <c r="E1209" i="5"/>
  <c r="H1209" i="5"/>
  <c r="L1209" i="5"/>
  <c r="C1210" i="5" s="1"/>
  <c r="D1210" i="5" l="1"/>
  <c r="L1210" i="5"/>
  <c r="C1211" i="5" s="1"/>
  <c r="G1210" i="5"/>
  <c r="F1210" i="5"/>
  <c r="E1210" i="5"/>
  <c r="I1210" i="5"/>
  <c r="H1210" i="5"/>
  <c r="K1210" i="5"/>
  <c r="D1211" i="5" l="1"/>
  <c r="L1211" i="5"/>
  <c r="C1212" i="5" s="1"/>
  <c r="I1211" i="5"/>
  <c r="E1211" i="5"/>
  <c r="F1211" i="5"/>
  <c r="K1211" i="5"/>
  <c r="H1211" i="5"/>
  <c r="G1211" i="5"/>
  <c r="D1212" i="5" l="1"/>
  <c r="F1212" i="5"/>
  <c r="I1212" i="5"/>
  <c r="G1212" i="5"/>
  <c r="H1212" i="5"/>
  <c r="L1212" i="5"/>
  <c r="C1213" i="5" s="1"/>
  <c r="E1212" i="5"/>
  <c r="K1212" i="5"/>
  <c r="D1213" i="5" l="1"/>
  <c r="G1213" i="5"/>
  <c r="L1213" i="5"/>
  <c r="C1214" i="5" s="1"/>
  <c r="I1213" i="5"/>
  <c r="F1213" i="5"/>
  <c r="E1213" i="5"/>
  <c r="H1213" i="5"/>
  <c r="K1213" i="5"/>
  <c r="D1214" i="5" l="1"/>
  <c r="F1214" i="5"/>
  <c r="E1214" i="5"/>
  <c r="L1214" i="5"/>
  <c r="C1215" i="5" s="1"/>
  <c r="I1214" i="5"/>
  <c r="K1214" i="5"/>
  <c r="H1214" i="5"/>
  <c r="G1214" i="5"/>
  <c r="D1215" i="5" l="1"/>
  <c r="L1215" i="5"/>
  <c r="C1216" i="5" s="1"/>
  <c r="I1215" i="5"/>
  <c r="F1215" i="5"/>
  <c r="E1215" i="5"/>
  <c r="G1215" i="5"/>
  <c r="K1215" i="5"/>
  <c r="H1215" i="5"/>
  <c r="D1216" i="5" l="1"/>
  <c r="I1216" i="5"/>
  <c r="F1216" i="5"/>
  <c r="G1216" i="5"/>
  <c r="K1216" i="5"/>
  <c r="L1216" i="5"/>
  <c r="C1217" i="5" s="1"/>
  <c r="H1216" i="5"/>
  <c r="E1216" i="5"/>
  <c r="D1217" i="5" l="1"/>
  <c r="F1217" i="5"/>
  <c r="E1217" i="5"/>
  <c r="K1217" i="5"/>
  <c r="G1217" i="5"/>
  <c r="H1217" i="5"/>
  <c r="L1217" i="5"/>
  <c r="C1218" i="5" s="1"/>
  <c r="I1217" i="5"/>
  <c r="D1218" i="5" l="1"/>
  <c r="F1218" i="5"/>
  <c r="E1218" i="5"/>
  <c r="L1218" i="5"/>
  <c r="C1219" i="5" s="1"/>
  <c r="G1218" i="5"/>
  <c r="K1218" i="5"/>
  <c r="I1218" i="5"/>
  <c r="H1218" i="5"/>
  <c r="D1219" i="5" l="1"/>
  <c r="F1219" i="5"/>
  <c r="L1219" i="5"/>
  <c r="C1220" i="5" s="1"/>
  <c r="I1219" i="5"/>
  <c r="K1219" i="5"/>
  <c r="H1219" i="5"/>
  <c r="E1219" i="5"/>
  <c r="G1219" i="5"/>
  <c r="D1220" i="5" l="1"/>
  <c r="F1220" i="5"/>
  <c r="I1220" i="5"/>
  <c r="E1220" i="5"/>
  <c r="K1220" i="5"/>
  <c r="H1220" i="5"/>
  <c r="L1220" i="5"/>
  <c r="C1221" i="5" s="1"/>
  <c r="G1220" i="5"/>
  <c r="D1221" i="5" l="1"/>
  <c r="G1221" i="5"/>
  <c r="I1221" i="5"/>
  <c r="F1221" i="5"/>
  <c r="E1221" i="5"/>
  <c r="H1221" i="5"/>
  <c r="K1221" i="5"/>
  <c r="L1221" i="5"/>
  <c r="C1222" i="5" s="1"/>
  <c r="D1222" i="5" l="1"/>
  <c r="L1222" i="5"/>
  <c r="C1223" i="5" s="1"/>
  <c r="K1222" i="5"/>
  <c r="F1222" i="5"/>
  <c r="E1222" i="5"/>
  <c r="H1222" i="5"/>
  <c r="I1222" i="5"/>
  <c r="G1222" i="5"/>
  <c r="D1223" i="5" l="1"/>
  <c r="L1223" i="5"/>
  <c r="C1224" i="5" s="1"/>
  <c r="I1223" i="5"/>
  <c r="E1223" i="5"/>
  <c r="G1223" i="5"/>
  <c r="H1223" i="5"/>
  <c r="F1223" i="5"/>
  <c r="K1223" i="5"/>
  <c r="D1224" i="5" l="1"/>
  <c r="F1224" i="5"/>
  <c r="G1224" i="5"/>
  <c r="I1224" i="5"/>
  <c r="L1224" i="5"/>
  <c r="C1225" i="5" s="1"/>
  <c r="E1224" i="5"/>
  <c r="K1224" i="5"/>
  <c r="H1224" i="5"/>
  <c r="D1225" i="5" l="1"/>
  <c r="G1225" i="5"/>
  <c r="H1225" i="5"/>
  <c r="I1225" i="5"/>
  <c r="K1225" i="5"/>
  <c r="F1225" i="5"/>
  <c r="E1225" i="5"/>
  <c r="L1225" i="5"/>
  <c r="C1226" i="5" s="1"/>
  <c r="D1226" i="5" l="1"/>
  <c r="L1226" i="5"/>
  <c r="C1227" i="5" s="1"/>
  <c r="K1226" i="5"/>
  <c r="F1226" i="5"/>
  <c r="E1226" i="5"/>
  <c r="H1226" i="5"/>
  <c r="I1226" i="5"/>
  <c r="G1226" i="5"/>
  <c r="D1227" i="5" l="1"/>
  <c r="F1227" i="5"/>
  <c r="L1227" i="5"/>
  <c r="C1228" i="5" s="1"/>
  <c r="I1227" i="5"/>
  <c r="H1227" i="5"/>
  <c r="E1227" i="5"/>
  <c r="G1227" i="5"/>
  <c r="K1227" i="5"/>
  <c r="D1228" i="5" l="1"/>
  <c r="I1228" i="5"/>
  <c r="G1228" i="5"/>
  <c r="K1228" i="5"/>
  <c r="F1228" i="5"/>
  <c r="L1228" i="5"/>
  <c r="C1229" i="5" s="1"/>
  <c r="H1228" i="5"/>
  <c r="E1228" i="5"/>
  <c r="D1229" i="5" l="1"/>
  <c r="G1229" i="5"/>
  <c r="F1229" i="5"/>
  <c r="E1229" i="5"/>
  <c r="L1229" i="5"/>
  <c r="C1230" i="5" s="1"/>
  <c r="I1229" i="5"/>
  <c r="K1229" i="5"/>
  <c r="H1229" i="5"/>
  <c r="D1230" i="5" l="1"/>
  <c r="F1230" i="5"/>
  <c r="E1230" i="5"/>
  <c r="L1230" i="5"/>
  <c r="C1231" i="5" s="1"/>
  <c r="K1230" i="5"/>
  <c r="I1230" i="5"/>
  <c r="H1230" i="5"/>
  <c r="G1230" i="5"/>
  <c r="D1231" i="5" l="1"/>
  <c r="F1231" i="5"/>
  <c r="L1231" i="5"/>
  <c r="C1232" i="5" s="1"/>
  <c r="K1231" i="5"/>
  <c r="H1231" i="5"/>
  <c r="E1231" i="5"/>
  <c r="I1231" i="5"/>
  <c r="G1231" i="5"/>
  <c r="D1232" i="5" l="1"/>
  <c r="F1232" i="5"/>
  <c r="I1232" i="5"/>
  <c r="G1232" i="5"/>
  <c r="L1232" i="5"/>
  <c r="C1233" i="5" s="1"/>
  <c r="K1232" i="5"/>
  <c r="H1232" i="5"/>
  <c r="E1232" i="5"/>
  <c r="D1233" i="5" l="1"/>
  <c r="F1233" i="5"/>
  <c r="L1233" i="5"/>
  <c r="C1234" i="5" s="1"/>
  <c r="K1233" i="5"/>
  <c r="H1233" i="5"/>
  <c r="G1233" i="5"/>
  <c r="E1233" i="5"/>
  <c r="I1233" i="5"/>
  <c r="D1234" i="5" l="1"/>
  <c r="E1234" i="5"/>
  <c r="L1234" i="5"/>
  <c r="C1235" i="5" s="1"/>
  <c r="K1234" i="5"/>
  <c r="I1234" i="5"/>
  <c r="H1234" i="5"/>
  <c r="F1234" i="5"/>
  <c r="G1234" i="5"/>
  <c r="D1235" i="5" l="1"/>
  <c r="F1235" i="5"/>
  <c r="K1235" i="5"/>
  <c r="L1235" i="5"/>
  <c r="C1236" i="5" s="1"/>
  <c r="I1235" i="5"/>
  <c r="H1235" i="5"/>
  <c r="E1235" i="5"/>
  <c r="G1235" i="5"/>
  <c r="D1236" i="5" l="1"/>
  <c r="F1236" i="5"/>
  <c r="I1236" i="5"/>
  <c r="H1236" i="5"/>
  <c r="L1236" i="5"/>
  <c r="C1237" i="5" s="1"/>
  <c r="E1236" i="5"/>
  <c r="G1236" i="5"/>
  <c r="K1236" i="5"/>
  <c r="D1237" i="5" l="1"/>
  <c r="F1237" i="5"/>
  <c r="G1237" i="5"/>
  <c r="E1237" i="5"/>
  <c r="H1237" i="5"/>
  <c r="K1237" i="5"/>
  <c r="L1237" i="5"/>
  <c r="C1238" i="5" s="1"/>
  <c r="I1237" i="5"/>
  <c r="D1238" i="5" l="1"/>
  <c r="E1238" i="5"/>
  <c r="L1238" i="5"/>
  <c r="C1239" i="5" s="1"/>
  <c r="K1238" i="5"/>
  <c r="F1238" i="5"/>
  <c r="H1238" i="5"/>
  <c r="I1238" i="5"/>
  <c r="G1238" i="5"/>
  <c r="D1239" i="5" l="1"/>
  <c r="L1239" i="5"/>
  <c r="C1240" i="5" s="1"/>
  <c r="F1239" i="5"/>
  <c r="K1239" i="5"/>
  <c r="I1239" i="5"/>
  <c r="H1239" i="5"/>
  <c r="G1239" i="5"/>
  <c r="E1239" i="5"/>
  <c r="D1240" i="5" l="1"/>
  <c r="F1240" i="5"/>
  <c r="I1240" i="5"/>
  <c r="H1240" i="5"/>
  <c r="G1240" i="5"/>
  <c r="K1240" i="5"/>
  <c r="E1240" i="5"/>
  <c r="L1240" i="5"/>
  <c r="C1241" i="5" s="1"/>
  <c r="D1241" i="5" l="1"/>
  <c r="F1241" i="5"/>
  <c r="G1241" i="5"/>
  <c r="I1241" i="5"/>
  <c r="E1241" i="5"/>
  <c r="L1241" i="5"/>
  <c r="C1242" i="5" s="1"/>
  <c r="K1241" i="5"/>
  <c r="H1241" i="5"/>
  <c r="D1242" i="5" l="1"/>
  <c r="E1242" i="5"/>
  <c r="F1242" i="5"/>
  <c r="K1242" i="5"/>
  <c r="H1242" i="5"/>
  <c r="L1242" i="5"/>
  <c r="C1243" i="5" s="1"/>
  <c r="I1242" i="5"/>
  <c r="G1242" i="5"/>
  <c r="D1243" i="5" l="1"/>
  <c r="L1243" i="5"/>
  <c r="C1244" i="5" s="1"/>
  <c r="K1243" i="5"/>
  <c r="I1243" i="5"/>
  <c r="E1243" i="5"/>
  <c r="F1243" i="5"/>
  <c r="H1243" i="5"/>
  <c r="G1243" i="5"/>
  <c r="D1244" i="5" l="1"/>
  <c r="I1244" i="5"/>
  <c r="K1244" i="5"/>
  <c r="F1244" i="5"/>
  <c r="H1244" i="5"/>
  <c r="G1244" i="5"/>
  <c r="L1244" i="5"/>
  <c r="C1245" i="5" s="1"/>
  <c r="E1244" i="5"/>
  <c r="D1245" i="5" l="1"/>
  <c r="G1245" i="5"/>
  <c r="I1245" i="5"/>
  <c r="H1245" i="5"/>
  <c r="F1245" i="5"/>
  <c r="E1245" i="5"/>
  <c r="K1245" i="5"/>
  <c r="L1245" i="5"/>
  <c r="C1246" i="5" s="1"/>
  <c r="D1246" i="5" l="1"/>
  <c r="H1246" i="5"/>
  <c r="F1246" i="5"/>
  <c r="I1246" i="5"/>
  <c r="L1246" i="5"/>
  <c r="C1247" i="5" s="1"/>
  <c r="E1246" i="5"/>
  <c r="G1246" i="5"/>
  <c r="K1246" i="5"/>
  <c r="D1247" i="5" l="1"/>
  <c r="F1247" i="5"/>
  <c r="L1247" i="5"/>
  <c r="C1248" i="5" s="1"/>
  <c r="I1247" i="5"/>
  <c r="H1247" i="5"/>
  <c r="E1247" i="5"/>
  <c r="K1247" i="5"/>
  <c r="G1247" i="5"/>
  <c r="D1248" i="5" l="1"/>
  <c r="F1248" i="5"/>
  <c r="I1248" i="5"/>
  <c r="G1248" i="5"/>
  <c r="H1248" i="5"/>
  <c r="L1248" i="5"/>
  <c r="C1249" i="5" s="1"/>
  <c r="K1248" i="5"/>
  <c r="E1248" i="5"/>
  <c r="D1249" i="5" l="1"/>
  <c r="G1249" i="5"/>
  <c r="K1249" i="5"/>
  <c r="E1249" i="5"/>
  <c r="F1249" i="5"/>
  <c r="I1249" i="5"/>
  <c r="H1249" i="5"/>
  <c r="L1249" i="5"/>
  <c r="C1250" i="5" s="1"/>
  <c r="D1250" i="5" l="1"/>
  <c r="F1250" i="5"/>
  <c r="E1250" i="5"/>
  <c r="K1250" i="5"/>
  <c r="I1250" i="5"/>
  <c r="H1250" i="5"/>
  <c r="L1250" i="5"/>
  <c r="C1251" i="5" s="1"/>
  <c r="G1250" i="5"/>
  <c r="D1251" i="5" l="1"/>
  <c r="L1251" i="5"/>
  <c r="C1252" i="5" s="1"/>
  <c r="K1251" i="5"/>
  <c r="I1251" i="5"/>
  <c r="F1251" i="5"/>
  <c r="H1251" i="5"/>
  <c r="E1251" i="5"/>
  <c r="G1251" i="5"/>
  <c r="D1252" i="5" l="1"/>
  <c r="F1252" i="5"/>
  <c r="I1252" i="5"/>
  <c r="H1252" i="5"/>
  <c r="L1252" i="5"/>
  <c r="C1253" i="5" s="1"/>
  <c r="K1252" i="5"/>
  <c r="E1252" i="5"/>
  <c r="G1252" i="5"/>
  <c r="D1253" i="5" l="1"/>
  <c r="G1253" i="5"/>
  <c r="L1253" i="5"/>
  <c r="C1254" i="5" s="1"/>
  <c r="F1253" i="5"/>
  <c r="K1253" i="5"/>
  <c r="I1253" i="5"/>
  <c r="H1253" i="5"/>
  <c r="E1253" i="5"/>
  <c r="D1254" i="5" l="1"/>
  <c r="F1254" i="5"/>
  <c r="E1254" i="5"/>
  <c r="L1254" i="5"/>
  <c r="C1255" i="5" s="1"/>
  <c r="H1254" i="5"/>
  <c r="K1254" i="5"/>
  <c r="I1254" i="5"/>
  <c r="G1254" i="5"/>
  <c r="D1255" i="5" l="1"/>
  <c r="L1255" i="5"/>
  <c r="C1256" i="5" s="1"/>
  <c r="K1255" i="5"/>
  <c r="F1255" i="5"/>
  <c r="I1255" i="5"/>
  <c r="H1255" i="5"/>
  <c r="G1255" i="5"/>
  <c r="E1255" i="5"/>
  <c r="D1256" i="5" l="1"/>
  <c r="I1256" i="5"/>
  <c r="L1256" i="5"/>
  <c r="C1257" i="5" s="1"/>
  <c r="F1256" i="5"/>
  <c r="K1256" i="5"/>
  <c r="E1256" i="5"/>
  <c r="H1256" i="5"/>
  <c r="G1256" i="5"/>
  <c r="D1257" i="5" l="1"/>
  <c r="G1257" i="5"/>
  <c r="L1257" i="5"/>
  <c r="C1258" i="5" s="1"/>
  <c r="K1257" i="5"/>
  <c r="F1257" i="5"/>
  <c r="E1257" i="5"/>
  <c r="H1257" i="5"/>
  <c r="I1257" i="5"/>
  <c r="D1258" i="5" l="1"/>
  <c r="E1258" i="5"/>
  <c r="L1258" i="5"/>
  <c r="C1259" i="5" s="1"/>
  <c r="K1258" i="5"/>
  <c r="F1258" i="5"/>
  <c r="G1258" i="5"/>
  <c r="I1258" i="5"/>
  <c r="H1258" i="5"/>
  <c r="D1259" i="5" l="1"/>
  <c r="F1259" i="5"/>
  <c r="K1259" i="5"/>
  <c r="I1259" i="5"/>
  <c r="H1259" i="5"/>
  <c r="L1259" i="5"/>
  <c r="C1260" i="5" s="1"/>
  <c r="G1259" i="5"/>
  <c r="E1259" i="5"/>
  <c r="D1260" i="5" l="1"/>
  <c r="F1260" i="5"/>
  <c r="I1260" i="5"/>
  <c r="L1260" i="5"/>
  <c r="C1261" i="5" s="1"/>
  <c r="K1260" i="5"/>
  <c r="E1260" i="5"/>
  <c r="H1260" i="5"/>
  <c r="G1260" i="5"/>
  <c r="D1261" i="5" l="1"/>
  <c r="G1261" i="5"/>
  <c r="L1261" i="5"/>
  <c r="C1262" i="5" s="1"/>
  <c r="K1261" i="5"/>
  <c r="E1261" i="5"/>
  <c r="F1261" i="5"/>
  <c r="H1261" i="5"/>
  <c r="I1261" i="5"/>
  <c r="D1262" i="5" l="1"/>
  <c r="F1262" i="5"/>
  <c r="E1262" i="5"/>
  <c r="L1262" i="5"/>
  <c r="C1263" i="5" s="1"/>
  <c r="G1262" i="5"/>
  <c r="I1262" i="5"/>
  <c r="K1262" i="5"/>
  <c r="H1262" i="5"/>
  <c r="D1263" i="5" l="1"/>
  <c r="F1263" i="5"/>
  <c r="L1263" i="5"/>
  <c r="C1264" i="5" s="1"/>
  <c r="E1263" i="5"/>
  <c r="H1263" i="5"/>
  <c r="I1263" i="5"/>
  <c r="K1263" i="5"/>
  <c r="G1263" i="5"/>
  <c r="D1264" i="5" l="1"/>
  <c r="F1264" i="5"/>
  <c r="I1264" i="5"/>
  <c r="E1264" i="5"/>
  <c r="G1264" i="5"/>
  <c r="K1264" i="5"/>
  <c r="L1264" i="5"/>
  <c r="C1265" i="5" s="1"/>
  <c r="H1264" i="5"/>
  <c r="D1265" i="5" l="1"/>
  <c r="G1265" i="5"/>
  <c r="E1265" i="5"/>
  <c r="L1265" i="5"/>
  <c r="C1266" i="5" s="1"/>
  <c r="H1265" i="5"/>
  <c r="F1265" i="5"/>
  <c r="I1265" i="5"/>
  <c r="K1265" i="5"/>
  <c r="D1266" i="5" l="1"/>
  <c r="F1266" i="5"/>
  <c r="E1266" i="5"/>
  <c r="L1266" i="5"/>
  <c r="C1267" i="5" s="1"/>
  <c r="H1266" i="5"/>
  <c r="K1266" i="5"/>
  <c r="I1266" i="5"/>
  <c r="G1266" i="5"/>
  <c r="D1267" i="5" l="1"/>
  <c r="L1267" i="5"/>
  <c r="C1268" i="5" s="1"/>
  <c r="F1267" i="5"/>
  <c r="I1267" i="5"/>
  <c r="H1267" i="5"/>
  <c r="E1267" i="5"/>
  <c r="K1267" i="5"/>
  <c r="G1267" i="5"/>
  <c r="D1268" i="5" l="1"/>
  <c r="I1268" i="5"/>
  <c r="E1268" i="5"/>
  <c r="L1268" i="5"/>
  <c r="C1269" i="5" s="1"/>
  <c r="F1268" i="5"/>
  <c r="G1268" i="5"/>
  <c r="K1268" i="5"/>
  <c r="H1268" i="5"/>
  <c r="D1269" i="5" l="1"/>
  <c r="E1269" i="5"/>
  <c r="L1269" i="5"/>
  <c r="C1270" i="5" s="1"/>
  <c r="F1269" i="5"/>
  <c r="G1269" i="5"/>
  <c r="K1269" i="5"/>
  <c r="H1269" i="5"/>
  <c r="I1269" i="5"/>
  <c r="D1270" i="5" l="1"/>
  <c r="F1270" i="5"/>
  <c r="E1270" i="5"/>
  <c r="G1270" i="5"/>
  <c r="H1270" i="5"/>
  <c r="L1270" i="5"/>
  <c r="C1271" i="5" s="1"/>
  <c r="K1270" i="5"/>
  <c r="I1270" i="5"/>
  <c r="D1271" i="5" l="1"/>
  <c r="E1271" i="5"/>
  <c r="K1271" i="5"/>
  <c r="I1271" i="5"/>
  <c r="F1271" i="5"/>
  <c r="L1271" i="5"/>
  <c r="C1272" i="5" s="1"/>
  <c r="H1271" i="5"/>
  <c r="G1271" i="5"/>
  <c r="D1272" i="5" l="1"/>
  <c r="K1272" i="5"/>
  <c r="F1272" i="5"/>
  <c r="I1272" i="5"/>
  <c r="L1272" i="5"/>
  <c r="C1273" i="5" s="1"/>
  <c r="H1272" i="5"/>
  <c r="G1272" i="5"/>
  <c r="E1272" i="5"/>
  <c r="D1273" i="5" l="1"/>
  <c r="G1273" i="5"/>
  <c r="I1273" i="5"/>
  <c r="F1273" i="5"/>
  <c r="E1273" i="5"/>
  <c r="L1273" i="5"/>
  <c r="C1274" i="5" s="1"/>
  <c r="K1273" i="5"/>
  <c r="H1273" i="5"/>
  <c r="D1274" i="5" l="1"/>
  <c r="E1274" i="5"/>
  <c r="F1274" i="5"/>
  <c r="H1274" i="5"/>
  <c r="G1274" i="5"/>
  <c r="I1274" i="5"/>
  <c r="L1274" i="5"/>
  <c r="C1275" i="5" s="1"/>
  <c r="K1274" i="5"/>
  <c r="D1275" i="5" l="1"/>
  <c r="L1275" i="5"/>
  <c r="C1276" i="5" s="1"/>
  <c r="G1275" i="5"/>
  <c r="I1275" i="5"/>
  <c r="F1275" i="5"/>
  <c r="H1275" i="5"/>
  <c r="E1275" i="5"/>
  <c r="K1275" i="5"/>
  <c r="D1276" i="5" l="1"/>
  <c r="L1276" i="5"/>
  <c r="C1277" i="5" s="1"/>
  <c r="F1276" i="5"/>
  <c r="I1276" i="5"/>
  <c r="K1276" i="5"/>
  <c r="H1276" i="5"/>
  <c r="E1276" i="5"/>
  <c r="G1276" i="5"/>
  <c r="D1277" i="5" l="1"/>
  <c r="I1277" i="5"/>
  <c r="L1277" i="5"/>
  <c r="C1278" i="5" s="1"/>
  <c r="K1277" i="5"/>
  <c r="H1277" i="5"/>
  <c r="E1277" i="5"/>
  <c r="F1277" i="5"/>
  <c r="G1277" i="5"/>
  <c r="D1278" i="5" l="1"/>
  <c r="F1278" i="5"/>
  <c r="G1278" i="5"/>
  <c r="E1278" i="5"/>
  <c r="I1278" i="5"/>
  <c r="L1278" i="5"/>
  <c r="C1279" i="5" s="1"/>
  <c r="K1278" i="5"/>
  <c r="H1278" i="5"/>
  <c r="D1279" i="5" l="1"/>
  <c r="E1279" i="5"/>
  <c r="L1279" i="5"/>
  <c r="C1280" i="5" s="1"/>
  <c r="H1279" i="5"/>
  <c r="G1279" i="5"/>
  <c r="F1279" i="5"/>
  <c r="I1279" i="5"/>
  <c r="K1279" i="5"/>
  <c r="D1280" i="5" l="1"/>
  <c r="F1280" i="5"/>
  <c r="L1280" i="5"/>
  <c r="C1281" i="5" s="1"/>
  <c r="K1280" i="5"/>
  <c r="G1280" i="5"/>
  <c r="E1280" i="5"/>
  <c r="I1280" i="5"/>
  <c r="H1280" i="5"/>
  <c r="D1281" i="5" l="1"/>
  <c r="F1281" i="5"/>
  <c r="I1281" i="5"/>
  <c r="G1281" i="5"/>
  <c r="K1281" i="5"/>
  <c r="E1281" i="5"/>
  <c r="L1281" i="5"/>
  <c r="C1282" i="5" s="1"/>
  <c r="H1281" i="5"/>
  <c r="D1282" i="5" l="1"/>
  <c r="F1282" i="5"/>
  <c r="G1282" i="5"/>
  <c r="I1282" i="5"/>
  <c r="K1282" i="5"/>
  <c r="E1282" i="5"/>
  <c r="H1282" i="5"/>
  <c r="L1282" i="5"/>
  <c r="C1283" i="5" s="1"/>
  <c r="D1283" i="5" l="1"/>
  <c r="F1283" i="5"/>
  <c r="E1283" i="5"/>
  <c r="G1283" i="5"/>
  <c r="L1283" i="5"/>
  <c r="C1284" i="5" s="1"/>
  <c r="K1283" i="5"/>
  <c r="H1283" i="5"/>
  <c r="I1283" i="5"/>
  <c r="D1284" i="5" l="1"/>
  <c r="L1284" i="5"/>
  <c r="C1285" i="5" s="1"/>
  <c r="F1284" i="5"/>
  <c r="E1284" i="5"/>
  <c r="G1284" i="5"/>
  <c r="H1284" i="5"/>
  <c r="I1284" i="5"/>
  <c r="K1284" i="5"/>
  <c r="D1285" i="5" l="1"/>
  <c r="F1285" i="5"/>
  <c r="I1285" i="5"/>
  <c r="E1285" i="5"/>
  <c r="G1285" i="5"/>
  <c r="L1285" i="5"/>
  <c r="C1286" i="5" s="1"/>
  <c r="H1285" i="5"/>
  <c r="K1285" i="5"/>
  <c r="D1286" i="5" l="1"/>
  <c r="F1286" i="5"/>
  <c r="G1286" i="5"/>
  <c r="E1286" i="5"/>
  <c r="L1286" i="5"/>
  <c r="C1287" i="5" s="1"/>
  <c r="K1286" i="5"/>
  <c r="I1286" i="5"/>
  <c r="H1286" i="5"/>
  <c r="D1287" i="5" l="1"/>
  <c r="F1287" i="5"/>
  <c r="E1287" i="5"/>
  <c r="L1287" i="5"/>
  <c r="C1288" i="5" s="1"/>
  <c r="K1287" i="5"/>
  <c r="H1287" i="5"/>
  <c r="I1287" i="5"/>
  <c r="G1287" i="5"/>
  <c r="D1288" i="5" l="1"/>
  <c r="L1288" i="5"/>
  <c r="C1289" i="5" s="1"/>
  <c r="F1288" i="5"/>
  <c r="G1288" i="5"/>
  <c r="K1288" i="5"/>
  <c r="I1288" i="5"/>
  <c r="E1288" i="5"/>
  <c r="H1288" i="5"/>
  <c r="D1289" i="5" l="1"/>
  <c r="L1289" i="5"/>
  <c r="C1290" i="5" s="1"/>
  <c r="H1289" i="5"/>
  <c r="F1289" i="5"/>
  <c r="K1289" i="5"/>
  <c r="I1289" i="5"/>
  <c r="G1289" i="5"/>
  <c r="E1289" i="5"/>
  <c r="D1290" i="5" l="1"/>
  <c r="F1290" i="5"/>
  <c r="G1290" i="5"/>
  <c r="E1290" i="5"/>
  <c r="L1290" i="5"/>
  <c r="C1291" i="5" s="1"/>
  <c r="K1290" i="5"/>
  <c r="I1290" i="5"/>
  <c r="H1290" i="5"/>
  <c r="D1291" i="5" l="1"/>
  <c r="H1291" i="5"/>
  <c r="F1291" i="5"/>
  <c r="L1291" i="5"/>
  <c r="C1292" i="5" s="1"/>
  <c r="E1291" i="5"/>
  <c r="G1291" i="5"/>
  <c r="K1291" i="5"/>
  <c r="I1291" i="5"/>
  <c r="D1292" i="5" l="1"/>
  <c r="I1292" i="5"/>
  <c r="F1292" i="5"/>
  <c r="L1292" i="5"/>
  <c r="C1293" i="5" s="1"/>
  <c r="K1292" i="5"/>
  <c r="H1292" i="5"/>
  <c r="G1292" i="5"/>
  <c r="E1292" i="5"/>
  <c r="D1293" i="5" l="1"/>
  <c r="G1293" i="5"/>
  <c r="L1293" i="5"/>
  <c r="C1294" i="5" s="1"/>
  <c r="F1293" i="5"/>
  <c r="I1293" i="5"/>
  <c r="K1293" i="5"/>
  <c r="H1293" i="5"/>
  <c r="E1293" i="5"/>
  <c r="D1294" i="5" l="1"/>
  <c r="G1294" i="5"/>
  <c r="E1294" i="5"/>
  <c r="L1294" i="5"/>
  <c r="C1295" i="5" s="1"/>
  <c r="I1294" i="5"/>
  <c r="F1294" i="5"/>
  <c r="K1294" i="5"/>
  <c r="H1294" i="5"/>
  <c r="D1295" i="5" l="1"/>
  <c r="F1295" i="5"/>
  <c r="E1295" i="5"/>
  <c r="L1295" i="5"/>
  <c r="C1296" i="5" s="1"/>
  <c r="K1295" i="5"/>
  <c r="I1295" i="5"/>
  <c r="H1295" i="5"/>
  <c r="G1295" i="5"/>
  <c r="D1296" i="5" l="1"/>
  <c r="F1296" i="5"/>
  <c r="L1296" i="5"/>
  <c r="C1297" i="5" s="1"/>
  <c r="K1296" i="5"/>
  <c r="H1296" i="5"/>
  <c r="G1296" i="5"/>
  <c r="I1296" i="5"/>
  <c r="E1296" i="5"/>
  <c r="D1297" i="5" l="1"/>
  <c r="F1297" i="5"/>
  <c r="G1297" i="5"/>
  <c r="I1297" i="5"/>
  <c r="L1297" i="5"/>
  <c r="C1298" i="5" s="1"/>
  <c r="E1297" i="5"/>
  <c r="K1297" i="5"/>
  <c r="H1297" i="5"/>
  <c r="D1298" i="5" l="1"/>
  <c r="F1298" i="5"/>
  <c r="K1298" i="5"/>
  <c r="E1298" i="5"/>
  <c r="G1298" i="5"/>
  <c r="L1298" i="5"/>
  <c r="C1299" i="5" s="1"/>
  <c r="H1298" i="5"/>
  <c r="I1298" i="5"/>
  <c r="D1299" i="5" l="1"/>
  <c r="F1299" i="5"/>
  <c r="K1299" i="5"/>
  <c r="G1299" i="5"/>
  <c r="I1299" i="5"/>
  <c r="E1299" i="5"/>
  <c r="H1299" i="5"/>
  <c r="L1299" i="5"/>
  <c r="C1300" i="5" s="1"/>
  <c r="D1300" i="5" l="1"/>
  <c r="I1300" i="5"/>
  <c r="F1300" i="5"/>
  <c r="L1300" i="5"/>
  <c r="C1301" i="5" s="1"/>
  <c r="H1300" i="5"/>
  <c r="K1300" i="5"/>
  <c r="G1300" i="5"/>
  <c r="E1300" i="5"/>
  <c r="D1301" i="5" l="1"/>
  <c r="G1301" i="5"/>
  <c r="I1301" i="5"/>
  <c r="H1301" i="5"/>
  <c r="F1301" i="5"/>
  <c r="E1301" i="5"/>
  <c r="L1301" i="5"/>
  <c r="C1302" i="5" s="1"/>
  <c r="K1301" i="5"/>
  <c r="D1302" i="5" l="1"/>
  <c r="E1302" i="5"/>
  <c r="L1302" i="5"/>
  <c r="C1303" i="5" s="1"/>
  <c r="H1302" i="5"/>
  <c r="F1302" i="5"/>
  <c r="K1302" i="5"/>
  <c r="I1302" i="5"/>
  <c r="G1302" i="5"/>
  <c r="D1303" i="5" l="1"/>
  <c r="G1303" i="5"/>
  <c r="F1303" i="5"/>
  <c r="H1303" i="5"/>
  <c r="K1303" i="5"/>
  <c r="I1303" i="5"/>
  <c r="L1303" i="5"/>
  <c r="C1304" i="5" s="1"/>
  <c r="E1303" i="5"/>
  <c r="D1304" i="5" l="1"/>
  <c r="F1304" i="5"/>
  <c r="I1304" i="5"/>
  <c r="H1304" i="5"/>
  <c r="E1304" i="5"/>
  <c r="L1304" i="5"/>
  <c r="C1305" i="5" s="1"/>
  <c r="G1304" i="5"/>
  <c r="K1304" i="5"/>
  <c r="D1305" i="5" l="1"/>
  <c r="I1305" i="5"/>
  <c r="H1305" i="5"/>
  <c r="F1305" i="5"/>
  <c r="G1305" i="5"/>
  <c r="E1305" i="5"/>
  <c r="K1305" i="5"/>
  <c r="L1305" i="5"/>
  <c r="C1306" i="5" s="1"/>
  <c r="D1306" i="5" l="1"/>
  <c r="K1306" i="5"/>
  <c r="F1306" i="5"/>
  <c r="E1306" i="5"/>
  <c r="I1306" i="5"/>
  <c r="L1306" i="5"/>
  <c r="C1307" i="5" s="1"/>
  <c r="H1306" i="5"/>
  <c r="G1306" i="5"/>
  <c r="D1307" i="5" l="1"/>
  <c r="F1307" i="5"/>
  <c r="K1307" i="5"/>
  <c r="H1307" i="5"/>
  <c r="E1307" i="5"/>
  <c r="L1307" i="5"/>
  <c r="C1308" i="5" s="1"/>
  <c r="I1307" i="5"/>
  <c r="G1307" i="5"/>
  <c r="D1308" i="5" l="1"/>
  <c r="H1308" i="5"/>
  <c r="F1308" i="5"/>
  <c r="I1308" i="5"/>
  <c r="L1308" i="5"/>
  <c r="C1309" i="5" s="1"/>
  <c r="K1308" i="5"/>
  <c r="G1308" i="5"/>
  <c r="E1308" i="5"/>
  <c r="D1309" i="5" l="1"/>
  <c r="I1309" i="5"/>
  <c r="L1309" i="5"/>
  <c r="C1310" i="5" s="1"/>
  <c r="F1309" i="5"/>
  <c r="E1309" i="5"/>
  <c r="K1309" i="5"/>
  <c r="H1309" i="5"/>
  <c r="G1309" i="5"/>
  <c r="D1310" i="5" l="1"/>
  <c r="L1310" i="5"/>
  <c r="C1311" i="5" s="1"/>
  <c r="E1310" i="5"/>
  <c r="F1310" i="5"/>
  <c r="I1310" i="5"/>
  <c r="H1310" i="5"/>
  <c r="K1310" i="5"/>
  <c r="G1310" i="5"/>
  <c r="D1311" i="5" l="1"/>
  <c r="K1311" i="5"/>
  <c r="G1311" i="5"/>
  <c r="E1311" i="5"/>
  <c r="L1311" i="5"/>
  <c r="C1312" i="5" s="1"/>
  <c r="F1311" i="5"/>
  <c r="I1311" i="5"/>
  <c r="H1311" i="5"/>
  <c r="D1312" i="5" l="1"/>
  <c r="K1312" i="5"/>
  <c r="I1312" i="5"/>
  <c r="E1312" i="5"/>
  <c r="F1312" i="5"/>
  <c r="H1312" i="5"/>
  <c r="G1312" i="5"/>
  <c r="L1312" i="5"/>
  <c r="C1313" i="5" s="1"/>
  <c r="D1313" i="5" l="1"/>
  <c r="F1313" i="5"/>
  <c r="K1313" i="5"/>
  <c r="H1313" i="5"/>
  <c r="G1313" i="5"/>
  <c r="L1313" i="5"/>
  <c r="C1314" i="5" s="1"/>
  <c r="E1313" i="5"/>
  <c r="I1313" i="5"/>
  <c r="D1314" i="5" l="1"/>
  <c r="F1314" i="5"/>
  <c r="K1314" i="5"/>
  <c r="E1314" i="5"/>
  <c r="I1314" i="5"/>
  <c r="G1314" i="5"/>
  <c r="H1314" i="5"/>
  <c r="L1314" i="5"/>
  <c r="C1315" i="5" s="1"/>
  <c r="D1315" i="5" l="1"/>
  <c r="F1315" i="5"/>
  <c r="K1315" i="5"/>
  <c r="L1315" i="5"/>
  <c r="C1316" i="5" s="1"/>
  <c r="E1315" i="5"/>
  <c r="G1315" i="5"/>
  <c r="H1315" i="5"/>
  <c r="I1315" i="5"/>
  <c r="D1316" i="5" l="1"/>
  <c r="F1316" i="5"/>
  <c r="H1316" i="5"/>
  <c r="L1316" i="5"/>
  <c r="C1317" i="5" s="1"/>
  <c r="E1316" i="5"/>
  <c r="I1316" i="5"/>
  <c r="K1316" i="5"/>
  <c r="G1316" i="5"/>
  <c r="D1317" i="5" l="1"/>
  <c r="L1317" i="5"/>
  <c r="C1318" i="5" s="1"/>
  <c r="E1317" i="5"/>
  <c r="H1317" i="5"/>
  <c r="G1317" i="5"/>
  <c r="F1317" i="5"/>
  <c r="K1317" i="5"/>
  <c r="I1317" i="5"/>
  <c r="D1318" i="5" l="1"/>
  <c r="L1318" i="5"/>
  <c r="C1319" i="5" s="1"/>
  <c r="F1318" i="5"/>
  <c r="I1318" i="5"/>
  <c r="K1318" i="5"/>
  <c r="H1318" i="5"/>
  <c r="G1318" i="5"/>
  <c r="E1318" i="5"/>
  <c r="D1319" i="5" l="1"/>
  <c r="K1319" i="5"/>
  <c r="F1319" i="5"/>
  <c r="E1319" i="5"/>
  <c r="I1319" i="5"/>
  <c r="G1319" i="5"/>
  <c r="L1319" i="5"/>
  <c r="C1320" i="5" s="1"/>
  <c r="H1319" i="5"/>
  <c r="D1320" i="5" l="1"/>
  <c r="H1320" i="5"/>
  <c r="G1320" i="5"/>
  <c r="E1320" i="5"/>
  <c r="F1320" i="5"/>
  <c r="L1320" i="5"/>
  <c r="C1321" i="5" s="1"/>
  <c r="K1320" i="5"/>
  <c r="I1320" i="5"/>
  <c r="D1321" i="5" l="1"/>
  <c r="I1321" i="5"/>
  <c r="F1321" i="5"/>
  <c r="G1321" i="5"/>
  <c r="K1321" i="5"/>
  <c r="E1321" i="5"/>
  <c r="H1321" i="5"/>
  <c r="L1321" i="5"/>
  <c r="C1322" i="5" s="1"/>
  <c r="D1322" i="5" l="1"/>
  <c r="K1322" i="5"/>
  <c r="E1322" i="5"/>
  <c r="F1322" i="5"/>
  <c r="L1322" i="5"/>
  <c r="C1323" i="5" s="1"/>
  <c r="G1322" i="5"/>
  <c r="I1322" i="5"/>
  <c r="H1322" i="5"/>
  <c r="D1323" i="5" l="1"/>
  <c r="F1323" i="5"/>
  <c r="K1323" i="5"/>
  <c r="G1323" i="5"/>
  <c r="E1323" i="5"/>
  <c r="H1323" i="5"/>
  <c r="L1323" i="5"/>
  <c r="C1324" i="5" s="1"/>
  <c r="I1323" i="5"/>
  <c r="D1324" i="5" l="1"/>
  <c r="H1324" i="5"/>
  <c r="K1324" i="5"/>
  <c r="I1324" i="5"/>
  <c r="F1324" i="5"/>
  <c r="G1324" i="5"/>
  <c r="L1324" i="5"/>
  <c r="C1325" i="5" s="1"/>
  <c r="E1324" i="5"/>
  <c r="D1325" i="5" l="1"/>
  <c r="F1325" i="5"/>
  <c r="H1325" i="5"/>
  <c r="K1325" i="5"/>
  <c r="I1325" i="5"/>
  <c r="G1325" i="5"/>
  <c r="E1325" i="5"/>
  <c r="L1325" i="5"/>
  <c r="C1326" i="5" s="1"/>
  <c r="D1326" i="5" l="1"/>
  <c r="E1326" i="5"/>
  <c r="F1326" i="5"/>
  <c r="H1326" i="5"/>
  <c r="L1326" i="5"/>
  <c r="C1327" i="5" s="1"/>
  <c r="K1326" i="5"/>
  <c r="I1326" i="5"/>
  <c r="G1326" i="5"/>
  <c r="D1327" i="5" l="1"/>
  <c r="F1327" i="5"/>
  <c r="K1327" i="5"/>
  <c r="E1327" i="5"/>
  <c r="H1327" i="5"/>
  <c r="I1327" i="5"/>
  <c r="G1327" i="5"/>
  <c r="L1327" i="5"/>
  <c r="C1328" i="5" s="1"/>
  <c r="D1328" i="5" l="1"/>
  <c r="F1328" i="5"/>
  <c r="H1328" i="5"/>
  <c r="E1328" i="5"/>
  <c r="I1328" i="5"/>
  <c r="G1328" i="5"/>
  <c r="L1328" i="5"/>
  <c r="C1329" i="5" s="1"/>
  <c r="K1328" i="5"/>
  <c r="D1329" i="5" l="1"/>
  <c r="E1329" i="5"/>
  <c r="F1329" i="5"/>
  <c r="I1329" i="5"/>
  <c r="L1329" i="5"/>
  <c r="C1330" i="5" s="1"/>
  <c r="K1329" i="5"/>
  <c r="H1329" i="5"/>
  <c r="G1329" i="5"/>
  <c r="D1330" i="5" l="1"/>
  <c r="I1330" i="5"/>
  <c r="E1330" i="5"/>
  <c r="L1330" i="5"/>
  <c r="C1331" i="5" s="1"/>
  <c r="H1330" i="5"/>
  <c r="F1330" i="5"/>
  <c r="K1330" i="5"/>
  <c r="G1330" i="5"/>
  <c r="D1331" i="5" l="1"/>
  <c r="F1331" i="5"/>
  <c r="K1331" i="5"/>
  <c r="G1331" i="5"/>
  <c r="L1331" i="5"/>
  <c r="C1332" i="5" s="1"/>
  <c r="H1331" i="5"/>
  <c r="I1331" i="5"/>
  <c r="E1331" i="5"/>
  <c r="D1332" i="5" l="1"/>
  <c r="H1332" i="5"/>
  <c r="I1332" i="5"/>
  <c r="F1332" i="5"/>
  <c r="K1332" i="5"/>
  <c r="G1332" i="5"/>
  <c r="E1332" i="5"/>
  <c r="L1332" i="5"/>
  <c r="C1333" i="5" s="1"/>
  <c r="D1333" i="5" l="1"/>
  <c r="K1333" i="5"/>
  <c r="G1333" i="5"/>
  <c r="F1333" i="5"/>
  <c r="E1333" i="5"/>
  <c r="I1333" i="5"/>
  <c r="L1333" i="5"/>
  <c r="C1334" i="5" s="1"/>
  <c r="H1333" i="5"/>
  <c r="D1334" i="5" l="1"/>
  <c r="K1334" i="5"/>
  <c r="G1334" i="5"/>
  <c r="F1334" i="5"/>
  <c r="H1334" i="5"/>
  <c r="L1334" i="5"/>
  <c r="C1335" i="5" s="1"/>
  <c r="I1334" i="5"/>
  <c r="E1334" i="5"/>
  <c r="D1335" i="5" l="1"/>
  <c r="K1335" i="5"/>
  <c r="F1335" i="5"/>
  <c r="I1335" i="5"/>
  <c r="L1335" i="5"/>
  <c r="C1336" i="5" s="1"/>
  <c r="E1335" i="5"/>
  <c r="H1335" i="5"/>
  <c r="G1335" i="5"/>
  <c r="D1336" i="5" l="1"/>
  <c r="H1336" i="5"/>
  <c r="I1336" i="5"/>
  <c r="F1336" i="5"/>
  <c r="K1336" i="5"/>
  <c r="E1336" i="5"/>
  <c r="G1336" i="5"/>
  <c r="L1336" i="5"/>
  <c r="C1337" i="5" s="1"/>
  <c r="D1337" i="5" l="1"/>
  <c r="F1337" i="5"/>
  <c r="E1337" i="5"/>
  <c r="K1337" i="5"/>
  <c r="L1337" i="5"/>
  <c r="C1338" i="5" s="1"/>
  <c r="G1337" i="5"/>
  <c r="I1337" i="5"/>
  <c r="H1337" i="5"/>
  <c r="D1338" i="5" l="1"/>
  <c r="I1338" i="5"/>
  <c r="F1338" i="5"/>
  <c r="H1338" i="5"/>
  <c r="L1338" i="5"/>
  <c r="C1339" i="5" s="1"/>
  <c r="K1338" i="5"/>
  <c r="E1338" i="5"/>
  <c r="G1338" i="5"/>
  <c r="D1339" i="5" l="1"/>
  <c r="E1339" i="5"/>
  <c r="F1339" i="5"/>
  <c r="K1339" i="5"/>
  <c r="H1339" i="5"/>
  <c r="I1339" i="5"/>
  <c r="L1339" i="5"/>
  <c r="C1340" i="5" s="1"/>
  <c r="G1339" i="5"/>
  <c r="D1340" i="5" l="1"/>
  <c r="H1340" i="5"/>
  <c r="E1340" i="5"/>
  <c r="I1340" i="5"/>
  <c r="F1340" i="5"/>
  <c r="G1340" i="5"/>
  <c r="K1340" i="5"/>
  <c r="L1340" i="5"/>
  <c r="C1341" i="5" s="1"/>
  <c r="D1341" i="5" l="1"/>
  <c r="F1341" i="5"/>
  <c r="K1341" i="5"/>
  <c r="I1341" i="5"/>
  <c r="E1341" i="5"/>
  <c r="H1341" i="5"/>
  <c r="L1341" i="5"/>
  <c r="C1342" i="5" s="1"/>
  <c r="G1341" i="5"/>
  <c r="D1342" i="5" l="1"/>
  <c r="F1342" i="5"/>
  <c r="H1342" i="5"/>
  <c r="K1342" i="5"/>
  <c r="I1342" i="5"/>
  <c r="L1342" i="5"/>
  <c r="C1343" i="5" s="1"/>
  <c r="E1342" i="5"/>
  <c r="G1342" i="5"/>
  <c r="D1343" i="5" l="1"/>
  <c r="K1343" i="5"/>
  <c r="H1343" i="5"/>
  <c r="I1343" i="5"/>
  <c r="F1343" i="5"/>
  <c r="L1343" i="5"/>
  <c r="C1344" i="5" s="1"/>
  <c r="G1343" i="5"/>
  <c r="E1343" i="5"/>
  <c r="D1344" i="5" l="1"/>
  <c r="F1344" i="5"/>
  <c r="H1344" i="5"/>
  <c r="L1344" i="5"/>
  <c r="C1345" i="5" s="1"/>
  <c r="E1344" i="5"/>
  <c r="K1344" i="5"/>
  <c r="I1344" i="5"/>
  <c r="G1344" i="5"/>
  <c r="D1345" i="5" l="1"/>
  <c r="F1345" i="5"/>
  <c r="K1345" i="5"/>
  <c r="L1345" i="5"/>
  <c r="C1346" i="5" s="1"/>
  <c r="H1345" i="5"/>
  <c r="I1345" i="5"/>
  <c r="E1345" i="5"/>
  <c r="G1345" i="5"/>
  <c r="D1346" i="5" l="1"/>
  <c r="H1346" i="5"/>
  <c r="L1346" i="5"/>
  <c r="C1347" i="5" s="1"/>
  <c r="F1346" i="5"/>
  <c r="G1346" i="5"/>
  <c r="K1346" i="5"/>
  <c r="I1346" i="5"/>
  <c r="E1346" i="5"/>
  <c r="D1347" i="5" l="1"/>
  <c r="F1347" i="5"/>
  <c r="K1347" i="5"/>
  <c r="L1347" i="5"/>
  <c r="C1348" i="5" s="1"/>
  <c r="I1347" i="5"/>
  <c r="H1347" i="5"/>
  <c r="E1347" i="5"/>
  <c r="G1347" i="5"/>
  <c r="D1348" i="5" l="1"/>
  <c r="F1348" i="5"/>
  <c r="I1348" i="5"/>
  <c r="E1348" i="5"/>
  <c r="G1348" i="5"/>
  <c r="H1348" i="5"/>
  <c r="K1348" i="5"/>
  <c r="L1348" i="5"/>
  <c r="C1349" i="5" s="1"/>
  <c r="D1349" i="5" l="1"/>
  <c r="F1349" i="5"/>
  <c r="K1349" i="5"/>
  <c r="L1349" i="5"/>
  <c r="C1350" i="5" s="1"/>
  <c r="G1349" i="5"/>
  <c r="I1349" i="5"/>
  <c r="E1349" i="5"/>
  <c r="H1349" i="5"/>
  <c r="D1350" i="5" l="1"/>
  <c r="K1350" i="5"/>
  <c r="F1350" i="5"/>
  <c r="H1350" i="5"/>
  <c r="L1350" i="5"/>
  <c r="C1351" i="5" s="1"/>
  <c r="I1350" i="5"/>
  <c r="G1350" i="5"/>
  <c r="E1350" i="5"/>
  <c r="D1351" i="5" l="1"/>
  <c r="K1351" i="5"/>
  <c r="E1351" i="5"/>
  <c r="L1351" i="5"/>
  <c r="C1352" i="5" s="1"/>
  <c r="F1351" i="5"/>
  <c r="I1351" i="5"/>
  <c r="H1351" i="5"/>
  <c r="G1351" i="5"/>
  <c r="D1352" i="5" l="1"/>
  <c r="H1352" i="5"/>
  <c r="K1352" i="5"/>
  <c r="G1352" i="5"/>
  <c r="F1352" i="5"/>
  <c r="E1352" i="5"/>
  <c r="L1352" i="5"/>
  <c r="C1353" i="5" s="1"/>
  <c r="I1352" i="5"/>
  <c r="D1353" i="5" l="1"/>
  <c r="E1353" i="5"/>
  <c r="I1353" i="5"/>
  <c r="H1353" i="5"/>
  <c r="F1353" i="5"/>
  <c r="K1353" i="5"/>
  <c r="G1353" i="5"/>
  <c r="L1353" i="5"/>
  <c r="C1354" i="5" s="1"/>
  <c r="D1354" i="5" l="1"/>
  <c r="I1354" i="5"/>
  <c r="L1354" i="5"/>
  <c r="C1355" i="5" s="1"/>
  <c r="F1354" i="5"/>
  <c r="H1354" i="5"/>
  <c r="E1354" i="5"/>
  <c r="G1354" i="5"/>
  <c r="K1354" i="5"/>
  <c r="D1355" i="5" l="1"/>
  <c r="K1355" i="5"/>
  <c r="F1355" i="5"/>
  <c r="E1355" i="5"/>
  <c r="L1355" i="5"/>
  <c r="C1356" i="5" s="1"/>
  <c r="I1355" i="5"/>
  <c r="H1355" i="5"/>
  <c r="G1355" i="5"/>
  <c r="D1356" i="5" l="1"/>
  <c r="H1356" i="5"/>
  <c r="F1356" i="5"/>
  <c r="E1356" i="5"/>
  <c r="I1356" i="5"/>
  <c r="K1356" i="5"/>
  <c r="G1356" i="5"/>
  <c r="L1356" i="5"/>
  <c r="C1357" i="5" s="1"/>
  <c r="D1357" i="5" l="1"/>
  <c r="G1357" i="5"/>
  <c r="I1357" i="5"/>
  <c r="K1357" i="5"/>
  <c r="E1357" i="5"/>
  <c r="F1357" i="5"/>
  <c r="H1357" i="5"/>
  <c r="L1357" i="5"/>
  <c r="C1358" i="5" s="1"/>
  <c r="D1358" i="5" l="1"/>
  <c r="F1358" i="5"/>
  <c r="K1358" i="5"/>
  <c r="I1358" i="5"/>
  <c r="H1358" i="5"/>
  <c r="E1358" i="5"/>
  <c r="L1358" i="5"/>
  <c r="C1359" i="5" s="1"/>
  <c r="G1358" i="5"/>
  <c r="D1359" i="5" l="1"/>
  <c r="H1359" i="5"/>
  <c r="F1359" i="5"/>
  <c r="K1359" i="5"/>
  <c r="G1359" i="5"/>
  <c r="L1359" i="5"/>
  <c r="C1360" i="5" s="1"/>
  <c r="I1359" i="5"/>
  <c r="E1359" i="5"/>
  <c r="D1360" i="5" l="1"/>
  <c r="H1360" i="5"/>
  <c r="E1360" i="5"/>
  <c r="K1360" i="5"/>
  <c r="I1360" i="5"/>
  <c r="G1360" i="5"/>
  <c r="F1360" i="5"/>
  <c r="L1360" i="5"/>
  <c r="C1361" i="5" s="1"/>
  <c r="D1361" i="5" l="1"/>
  <c r="F1361" i="5"/>
  <c r="I1361" i="5"/>
  <c r="L1361" i="5"/>
  <c r="C1362" i="5" s="1"/>
  <c r="K1361" i="5"/>
  <c r="E1361" i="5"/>
  <c r="G1361" i="5"/>
  <c r="H1361" i="5"/>
  <c r="D1362" i="5" l="1"/>
  <c r="K1362" i="5"/>
  <c r="L1362" i="5"/>
  <c r="C1363" i="5" s="1"/>
  <c r="F1362" i="5"/>
  <c r="G1362" i="5"/>
  <c r="E1362" i="5"/>
  <c r="I1362" i="5"/>
  <c r="H1362" i="5"/>
  <c r="D1363" i="5" l="1"/>
  <c r="F1363" i="5"/>
  <c r="H1363" i="5"/>
  <c r="L1363" i="5"/>
  <c r="C1364" i="5" s="1"/>
  <c r="K1363" i="5"/>
  <c r="E1363" i="5"/>
  <c r="G1363" i="5"/>
  <c r="I1363" i="5"/>
  <c r="D1364" i="5" l="1"/>
  <c r="F1364" i="5"/>
  <c r="H1364" i="5"/>
  <c r="I1364" i="5"/>
  <c r="L1364" i="5"/>
  <c r="C1365" i="5" s="1"/>
  <c r="K1364" i="5"/>
  <c r="E1364" i="5"/>
  <c r="G1364" i="5"/>
  <c r="D1365" i="5" l="1"/>
  <c r="H1365" i="5"/>
  <c r="E1365" i="5"/>
  <c r="K1365" i="5"/>
  <c r="F1365" i="5"/>
  <c r="L1365" i="5"/>
  <c r="C1366" i="5" s="1"/>
  <c r="G1365" i="5"/>
  <c r="I1365" i="5"/>
  <c r="D1366" i="5" l="1"/>
  <c r="K1366" i="5"/>
  <c r="F1366" i="5"/>
  <c r="E1366" i="5"/>
  <c r="I1366" i="5"/>
  <c r="G1366" i="5"/>
  <c r="L1366" i="5"/>
  <c r="C1367" i="5" s="1"/>
  <c r="H1366" i="5"/>
  <c r="D1367" i="5" l="1"/>
  <c r="F1367" i="5"/>
  <c r="K1367" i="5"/>
  <c r="L1367" i="5"/>
  <c r="C1368" i="5" s="1"/>
  <c r="H1367" i="5"/>
  <c r="G1367" i="5"/>
  <c r="E1367" i="5"/>
  <c r="I1367" i="5"/>
  <c r="D1368" i="5" l="1"/>
  <c r="H1368" i="5"/>
  <c r="K1368" i="5"/>
  <c r="F1368" i="5"/>
  <c r="G1368" i="5"/>
  <c r="L1368" i="5"/>
  <c r="C1369" i="5" s="1"/>
  <c r="E1368" i="5"/>
  <c r="I1368" i="5"/>
  <c r="D1369" i="5" l="1"/>
  <c r="G1369" i="5"/>
  <c r="L1369" i="5"/>
  <c r="C1370" i="5" s="1"/>
  <c r="F1369" i="5"/>
  <c r="I1369" i="5"/>
  <c r="K1369" i="5"/>
  <c r="H1369" i="5"/>
  <c r="E1369" i="5"/>
  <c r="D1370" i="5" l="1"/>
  <c r="F1370" i="5"/>
  <c r="K1370" i="5"/>
  <c r="G1370" i="5"/>
  <c r="H1370" i="5"/>
  <c r="L1370" i="5"/>
  <c r="C1371" i="5" s="1"/>
  <c r="I1370" i="5"/>
  <c r="E1370" i="5"/>
  <c r="D1371" i="5" l="1"/>
  <c r="K1371" i="5"/>
  <c r="G1371" i="5"/>
  <c r="F1371" i="5"/>
  <c r="H1371" i="5"/>
  <c r="L1371" i="5"/>
  <c r="C1372" i="5" s="1"/>
  <c r="E1371" i="5"/>
  <c r="I1371" i="5"/>
  <c r="D1372" i="5" l="1"/>
  <c r="F1372" i="5"/>
  <c r="H1372" i="5"/>
  <c r="K1372" i="5"/>
  <c r="I1372" i="5"/>
  <c r="L1372" i="5"/>
  <c r="C1373" i="5" s="1"/>
  <c r="G1372" i="5"/>
  <c r="E1372" i="5"/>
  <c r="D1373" i="5" l="1"/>
  <c r="G1373" i="5"/>
  <c r="E1373" i="5"/>
  <c r="F1373" i="5"/>
  <c r="L1373" i="5"/>
  <c r="C1374" i="5" s="1"/>
  <c r="I1373" i="5"/>
  <c r="K1373" i="5"/>
  <c r="H1373" i="5"/>
  <c r="D1374" i="5" l="1"/>
  <c r="F1374" i="5"/>
  <c r="K1374" i="5"/>
  <c r="I1374" i="5"/>
  <c r="E1374" i="5"/>
  <c r="H1374" i="5"/>
  <c r="L1374" i="5"/>
  <c r="C1375" i="5" s="1"/>
  <c r="G1374" i="5"/>
  <c r="D1375" i="5" l="1"/>
  <c r="L1375" i="5"/>
  <c r="C1376" i="5" s="1"/>
  <c r="F1375" i="5"/>
  <c r="H1375" i="5"/>
  <c r="K1375" i="5"/>
  <c r="E1375" i="5"/>
  <c r="I1375" i="5"/>
  <c r="G1375" i="5"/>
  <c r="D1376" i="5" l="1"/>
  <c r="F1376" i="5"/>
  <c r="H1376" i="5"/>
  <c r="L1376" i="5"/>
  <c r="C1377" i="5" s="1"/>
  <c r="G1376" i="5"/>
  <c r="K1376" i="5"/>
  <c r="E1376" i="5"/>
  <c r="I1376" i="5"/>
  <c r="D1377" i="5" l="1"/>
  <c r="F1377" i="5"/>
  <c r="K1377" i="5"/>
  <c r="G1377" i="5"/>
  <c r="I1377" i="5"/>
  <c r="H1377" i="5"/>
  <c r="L1377" i="5"/>
  <c r="C1378" i="5" s="1"/>
  <c r="E1377" i="5"/>
  <c r="D1378" i="5" l="1"/>
  <c r="K1378" i="5"/>
  <c r="L1378" i="5"/>
  <c r="C1379" i="5" s="1"/>
  <c r="F1378" i="5"/>
  <c r="H1378" i="5"/>
  <c r="I1378" i="5"/>
  <c r="E1378" i="5"/>
  <c r="G1378" i="5"/>
  <c r="D1379" i="5" l="1"/>
  <c r="F1379" i="5"/>
  <c r="L1379" i="5"/>
  <c r="C1380" i="5" s="1"/>
  <c r="G1379" i="5"/>
  <c r="E1379" i="5"/>
  <c r="I1379" i="5"/>
  <c r="K1379" i="5"/>
  <c r="H1379" i="5"/>
  <c r="D1380" i="5" l="1"/>
  <c r="H1380" i="5"/>
  <c r="L1380" i="5"/>
  <c r="C1381" i="5" s="1"/>
  <c r="K1380" i="5"/>
  <c r="F1380" i="5"/>
  <c r="E1380" i="5"/>
  <c r="I1380" i="5"/>
  <c r="G1380" i="5"/>
  <c r="D1381" i="5" l="1"/>
  <c r="L1381" i="5"/>
  <c r="C1382" i="5" s="1"/>
  <c r="F1381" i="5"/>
  <c r="K1381" i="5"/>
  <c r="G1381" i="5"/>
  <c r="H1381" i="5"/>
  <c r="I1381" i="5"/>
  <c r="E1381" i="5"/>
  <c r="D1382" i="5" l="1"/>
  <c r="K1382" i="5"/>
  <c r="H1382" i="5"/>
  <c r="L1382" i="5"/>
  <c r="C1383" i="5" s="1"/>
  <c r="F1382" i="5"/>
  <c r="G1382" i="5"/>
  <c r="E1382" i="5"/>
  <c r="I1382" i="5"/>
  <c r="D1383" i="5" l="1"/>
  <c r="K1383" i="5"/>
  <c r="I1383" i="5"/>
  <c r="F1383" i="5"/>
  <c r="H1383" i="5"/>
  <c r="G1383" i="5"/>
  <c r="E1383" i="5"/>
  <c r="L1383" i="5"/>
  <c r="C1384" i="5" s="1"/>
  <c r="D1384" i="5" l="1"/>
  <c r="H1384" i="5"/>
  <c r="E1384" i="5"/>
  <c r="L1384" i="5"/>
  <c r="C1385" i="5" s="1"/>
  <c r="F1384" i="5"/>
  <c r="I1384" i="5"/>
  <c r="K1384" i="5"/>
  <c r="G1384" i="5"/>
  <c r="D1385" i="5" l="1"/>
  <c r="K1385" i="5"/>
  <c r="E1385" i="5"/>
  <c r="F1385" i="5"/>
  <c r="L1385" i="5"/>
  <c r="C1386" i="5" s="1"/>
  <c r="I1385" i="5"/>
  <c r="G1385" i="5"/>
  <c r="H1385" i="5"/>
  <c r="D1386" i="5" l="1"/>
  <c r="K1386" i="5"/>
  <c r="G1386" i="5"/>
  <c r="F1386" i="5"/>
  <c r="H1386" i="5"/>
  <c r="L1386" i="5"/>
  <c r="C1387" i="5" s="1"/>
  <c r="E1386" i="5"/>
  <c r="I1386" i="5"/>
  <c r="D1387" i="5" l="1"/>
  <c r="F1387" i="5"/>
  <c r="H1387" i="5"/>
  <c r="K1387" i="5"/>
  <c r="G1387" i="5"/>
  <c r="L1387" i="5"/>
  <c r="C1388" i="5" s="1"/>
  <c r="E1387" i="5"/>
  <c r="I1387" i="5"/>
  <c r="D1388" i="5" l="1"/>
  <c r="I1388" i="5"/>
  <c r="K1388" i="5"/>
  <c r="L1388" i="5"/>
  <c r="C1389" i="5" s="1"/>
  <c r="F1388" i="5"/>
  <c r="G1388" i="5"/>
  <c r="H1388" i="5"/>
  <c r="E1388" i="5"/>
  <c r="D1389" i="5" l="1"/>
  <c r="F1389" i="5"/>
  <c r="K1389" i="5"/>
  <c r="H1389" i="5"/>
  <c r="I1389" i="5"/>
  <c r="E1389" i="5"/>
  <c r="L1389" i="5"/>
  <c r="C1390" i="5" s="1"/>
  <c r="G1389" i="5"/>
  <c r="D1390" i="5" l="1"/>
  <c r="H1390" i="5"/>
  <c r="I1390" i="5"/>
  <c r="G1390" i="5"/>
  <c r="F1390" i="5"/>
  <c r="K1390" i="5"/>
  <c r="L1390" i="5"/>
  <c r="C1391" i="5" s="1"/>
  <c r="E1390" i="5"/>
  <c r="D1391" i="5" l="1"/>
  <c r="F1391" i="5"/>
  <c r="K1391" i="5"/>
  <c r="L1391" i="5"/>
  <c r="C1392" i="5" s="1"/>
  <c r="E1391" i="5"/>
  <c r="H1391" i="5"/>
  <c r="I1391" i="5"/>
  <c r="G1391" i="5"/>
  <c r="D1392" i="5" l="1"/>
  <c r="H1392" i="5"/>
  <c r="K1392" i="5"/>
  <c r="I1392" i="5"/>
  <c r="F1392" i="5"/>
  <c r="E1392" i="5"/>
  <c r="L1392" i="5"/>
  <c r="C1393" i="5" s="1"/>
  <c r="G1392" i="5"/>
  <c r="D1393" i="5" l="1"/>
  <c r="F1393" i="5"/>
  <c r="K1393" i="5"/>
  <c r="E1393" i="5"/>
  <c r="I1393" i="5"/>
  <c r="H1393" i="5"/>
  <c r="G1393" i="5"/>
  <c r="L1393" i="5"/>
  <c r="C1394" i="5" s="1"/>
  <c r="D1394" i="5" l="1"/>
  <c r="K1394" i="5"/>
  <c r="F1394" i="5"/>
  <c r="G1394" i="5"/>
  <c r="L1394" i="5"/>
  <c r="C1395" i="5" s="1"/>
  <c r="H1394" i="5"/>
  <c r="E1394" i="5"/>
  <c r="I1394" i="5"/>
  <c r="D1395" i="5" l="1"/>
  <c r="F1395" i="5"/>
  <c r="L1395" i="5"/>
  <c r="C1396" i="5" s="1"/>
  <c r="I1395" i="5"/>
  <c r="E1395" i="5"/>
  <c r="K1395" i="5"/>
  <c r="H1395" i="5"/>
  <c r="G1395" i="5"/>
  <c r="D1396" i="5" l="1"/>
  <c r="F1396" i="5"/>
  <c r="H1396" i="5"/>
  <c r="E1396" i="5"/>
  <c r="G1396" i="5"/>
  <c r="I1396" i="5"/>
  <c r="L1396" i="5"/>
  <c r="C1397" i="5" s="1"/>
  <c r="K1396" i="5"/>
  <c r="D1397" i="5" l="1"/>
  <c r="F1397" i="5"/>
  <c r="K1397" i="5"/>
  <c r="H1397" i="5"/>
  <c r="E1397" i="5"/>
  <c r="L1397" i="5"/>
  <c r="C1398" i="5" s="1"/>
  <c r="G1397" i="5"/>
  <c r="I1397" i="5"/>
  <c r="D1398" i="5" l="1"/>
  <c r="F1398" i="5"/>
  <c r="K1398" i="5"/>
  <c r="I1398" i="5"/>
  <c r="E1398" i="5"/>
  <c r="H1398" i="5"/>
  <c r="G1398" i="5"/>
  <c r="L1398" i="5"/>
  <c r="C1399" i="5" s="1"/>
  <c r="D1399" i="5" l="1"/>
  <c r="F1399" i="5"/>
  <c r="K1399" i="5"/>
  <c r="H1399" i="5"/>
  <c r="I1399" i="5"/>
  <c r="G1399" i="5"/>
  <c r="L1399" i="5"/>
  <c r="C1400" i="5" s="1"/>
  <c r="E1399" i="5"/>
  <c r="D1400" i="5" l="1"/>
  <c r="L1400" i="5"/>
  <c r="C1401" i="5" s="1"/>
  <c r="F1400" i="5"/>
  <c r="H1400" i="5"/>
  <c r="K1400" i="5"/>
  <c r="E1400" i="5"/>
  <c r="I1400" i="5"/>
  <c r="G1400" i="5"/>
  <c r="D1401" i="5" l="1"/>
  <c r="L1401" i="5"/>
  <c r="C1402" i="5" s="1"/>
  <c r="K1401" i="5"/>
  <c r="G1401" i="5"/>
  <c r="F1401" i="5"/>
  <c r="H1401" i="5"/>
  <c r="E1401" i="5"/>
  <c r="I1401" i="5"/>
  <c r="D1402" i="5" l="1"/>
  <c r="G1402" i="5"/>
  <c r="F1402" i="5"/>
  <c r="I1402" i="5"/>
  <c r="K1402" i="5"/>
  <c r="L1402" i="5"/>
  <c r="C1403" i="5" s="1"/>
  <c r="E1402" i="5"/>
  <c r="H1402" i="5"/>
  <c r="D1403" i="5" l="1"/>
  <c r="K1403" i="5"/>
  <c r="F1403" i="5"/>
  <c r="G1403" i="5"/>
  <c r="H1403" i="5"/>
  <c r="I1403" i="5"/>
  <c r="E1403" i="5"/>
  <c r="L1403" i="5"/>
  <c r="C1404" i="5" s="1"/>
  <c r="D1404" i="5" l="1"/>
  <c r="K1404" i="5"/>
  <c r="E1404" i="5"/>
  <c r="L1404" i="5"/>
  <c r="C1405" i="5" s="1"/>
  <c r="F1404" i="5"/>
  <c r="H1404" i="5"/>
  <c r="I1404" i="5"/>
  <c r="G1404" i="5"/>
  <c r="D1405" i="5" l="1"/>
  <c r="F1405" i="5"/>
  <c r="H1405" i="5"/>
  <c r="E1405" i="5"/>
  <c r="K1405" i="5"/>
  <c r="I1405" i="5"/>
  <c r="G1405" i="5"/>
  <c r="L1405" i="5"/>
  <c r="C1406" i="5" s="1"/>
  <c r="D1406" i="5" l="1"/>
  <c r="I1406" i="5"/>
  <c r="F1406" i="5"/>
  <c r="L1406" i="5"/>
  <c r="C1407" i="5" s="1"/>
  <c r="E1406" i="5"/>
  <c r="K1406" i="5"/>
  <c r="G1406" i="5"/>
  <c r="H1406" i="5"/>
  <c r="D1407" i="5" l="1"/>
  <c r="K1407" i="5"/>
  <c r="I1407" i="5"/>
  <c r="L1407" i="5"/>
  <c r="C1408" i="5" s="1"/>
  <c r="F1407" i="5"/>
  <c r="G1407" i="5"/>
  <c r="H1407" i="5"/>
  <c r="E1407" i="5"/>
  <c r="D1408" i="5" l="1"/>
  <c r="F1408" i="5"/>
  <c r="K1408" i="5"/>
  <c r="G1408" i="5"/>
  <c r="E1408" i="5"/>
  <c r="L1408" i="5"/>
  <c r="C1409" i="5" s="1"/>
  <c r="H1408" i="5"/>
  <c r="I1408" i="5"/>
  <c r="D1409" i="5" l="1"/>
  <c r="F1409" i="5"/>
  <c r="H1409" i="5"/>
  <c r="I1409" i="5"/>
  <c r="K1409" i="5"/>
  <c r="E1409" i="5"/>
  <c r="G1409" i="5"/>
  <c r="L1409" i="5"/>
  <c r="C1410" i="5" s="1"/>
  <c r="D1410" i="5" l="1"/>
  <c r="F1410" i="5"/>
  <c r="L1410" i="5"/>
  <c r="C1411" i="5" s="1"/>
  <c r="K1410" i="5"/>
  <c r="H1410" i="5"/>
  <c r="E1410" i="5"/>
  <c r="G1410" i="5"/>
  <c r="I1410" i="5"/>
  <c r="D1411" i="5" l="1"/>
  <c r="K1411" i="5"/>
  <c r="E1411" i="5"/>
  <c r="L1411" i="5"/>
  <c r="C1412" i="5" s="1"/>
  <c r="F1411" i="5"/>
  <c r="G1411" i="5"/>
  <c r="H1411" i="5"/>
  <c r="I1411" i="5"/>
  <c r="D1412" i="5" l="1"/>
  <c r="K1412" i="5"/>
  <c r="H1412" i="5"/>
  <c r="E1412" i="5"/>
  <c r="F1412" i="5"/>
  <c r="L1412" i="5"/>
  <c r="C1413" i="5" s="1"/>
  <c r="G1412" i="5"/>
  <c r="I1412" i="5"/>
  <c r="D1413" i="5" l="1"/>
  <c r="F1413" i="5"/>
  <c r="H1413" i="5"/>
  <c r="L1413" i="5"/>
  <c r="C1414" i="5" s="1"/>
  <c r="I1413" i="5"/>
  <c r="G1413" i="5"/>
  <c r="K1413" i="5"/>
  <c r="E1413" i="5"/>
  <c r="D1414" i="5" l="1"/>
  <c r="G1414" i="5"/>
  <c r="L1414" i="5"/>
  <c r="C1415" i="5" s="1"/>
  <c r="F1414" i="5"/>
  <c r="K1414" i="5"/>
  <c r="I1414" i="5"/>
  <c r="H1414" i="5"/>
  <c r="E1414" i="5"/>
  <c r="D1415" i="5" l="1"/>
  <c r="K1415" i="5"/>
  <c r="I1415" i="5"/>
  <c r="G1415" i="5"/>
  <c r="F1415" i="5"/>
  <c r="E1415" i="5"/>
  <c r="L1415" i="5"/>
  <c r="C1416" i="5" s="1"/>
  <c r="H1415" i="5"/>
  <c r="D1416" i="5" l="1"/>
  <c r="H1416" i="5"/>
  <c r="L1416" i="5"/>
  <c r="C1417" i="5" s="1"/>
  <c r="G1416" i="5"/>
  <c r="F1416" i="5"/>
  <c r="K1416" i="5"/>
  <c r="I1416" i="5"/>
  <c r="E1416" i="5"/>
  <c r="D1417" i="5" l="1"/>
  <c r="H1417" i="5"/>
  <c r="F1417" i="5"/>
  <c r="E1417" i="5"/>
  <c r="K1417" i="5"/>
  <c r="I1417" i="5"/>
  <c r="L1417" i="5"/>
  <c r="C1418" i="5" s="1"/>
  <c r="G1417" i="5"/>
  <c r="D1418" i="5" l="1"/>
  <c r="I1418" i="5"/>
  <c r="F1418" i="5"/>
  <c r="G1418" i="5"/>
  <c r="L1418" i="5"/>
  <c r="C1419" i="5" s="1"/>
  <c r="E1418" i="5"/>
  <c r="K1418" i="5"/>
  <c r="H1418" i="5"/>
  <c r="D1419" i="5" l="1"/>
  <c r="F1419" i="5"/>
  <c r="K1419" i="5"/>
  <c r="I1419" i="5"/>
  <c r="G1419" i="5"/>
  <c r="H1419" i="5"/>
  <c r="L1419" i="5"/>
  <c r="C1420" i="5" s="1"/>
  <c r="E1419" i="5"/>
  <c r="D1420" i="5" l="1"/>
  <c r="F1420" i="5"/>
  <c r="K1420" i="5"/>
  <c r="H1420" i="5"/>
  <c r="E1420" i="5"/>
  <c r="L1420" i="5"/>
  <c r="C1421" i="5" s="1"/>
  <c r="I1420" i="5"/>
  <c r="G1420" i="5"/>
  <c r="D1421" i="5" l="1"/>
  <c r="F1421" i="5"/>
  <c r="H1421" i="5"/>
  <c r="L1421" i="5"/>
  <c r="C1422" i="5" s="1"/>
  <c r="I1421" i="5"/>
  <c r="E1421" i="5"/>
  <c r="K1421" i="5"/>
  <c r="G1421" i="5"/>
  <c r="D1422" i="5" l="1"/>
  <c r="F1422" i="5"/>
  <c r="L1422" i="5"/>
  <c r="C1423" i="5" s="1"/>
  <c r="K1422" i="5"/>
  <c r="I1422" i="5"/>
  <c r="H1422" i="5"/>
  <c r="E1422" i="5"/>
  <c r="G1422" i="5"/>
  <c r="D1423" i="5" l="1"/>
  <c r="L1423" i="5"/>
  <c r="C1424" i="5" s="1"/>
  <c r="G1423" i="5"/>
  <c r="E1423" i="5"/>
  <c r="K1423" i="5"/>
  <c r="I1423" i="5"/>
  <c r="F1423" i="5"/>
  <c r="H1423" i="5"/>
  <c r="D1424" i="5" l="1"/>
  <c r="F1424" i="5"/>
  <c r="I1424" i="5"/>
  <c r="L1424" i="5"/>
  <c r="C1425" i="5" s="1"/>
  <c r="K1424" i="5"/>
  <c r="H1424" i="5"/>
  <c r="E1424" i="5"/>
  <c r="G1424" i="5"/>
  <c r="D1425" i="5" l="1"/>
  <c r="F1425" i="5"/>
  <c r="H1425" i="5"/>
  <c r="G1425" i="5"/>
  <c r="L1425" i="5"/>
  <c r="C1426" i="5" s="1"/>
  <c r="K1425" i="5"/>
  <c r="I1425" i="5"/>
  <c r="E1425" i="5"/>
  <c r="D1426" i="5" l="1"/>
  <c r="E1426" i="5"/>
  <c r="G1426" i="5"/>
  <c r="L1426" i="5"/>
  <c r="C1427" i="5" s="1"/>
  <c r="F1426" i="5"/>
  <c r="H1426" i="5"/>
  <c r="I1426" i="5"/>
  <c r="K1426" i="5"/>
  <c r="D1427" i="5" l="1"/>
  <c r="L1427" i="5"/>
  <c r="C1428" i="5" s="1"/>
  <c r="F1427" i="5"/>
  <c r="K1427" i="5"/>
  <c r="G1427" i="5"/>
  <c r="H1427" i="5"/>
  <c r="I1427" i="5"/>
  <c r="E1427" i="5"/>
  <c r="D1428" i="5" l="1"/>
  <c r="K1428" i="5"/>
  <c r="I1428" i="5"/>
  <c r="H1428" i="5"/>
  <c r="F1428" i="5"/>
  <c r="G1428" i="5"/>
  <c r="L1428" i="5"/>
  <c r="C1429" i="5" s="1"/>
  <c r="E1428" i="5"/>
  <c r="D1429" i="5" l="1"/>
  <c r="K1429" i="5"/>
  <c r="H1429" i="5"/>
  <c r="G1429" i="5"/>
  <c r="I1429" i="5"/>
  <c r="F1429" i="5"/>
  <c r="E1429" i="5"/>
  <c r="L1429" i="5"/>
  <c r="C1430" i="5" s="1"/>
  <c r="D1430" i="5" l="1"/>
  <c r="H1430" i="5"/>
  <c r="F1430" i="5"/>
  <c r="L1430" i="5"/>
  <c r="C1431" i="5" s="1"/>
  <c r="G1430" i="5"/>
  <c r="E1430" i="5"/>
  <c r="K1430" i="5"/>
  <c r="I1430" i="5"/>
  <c r="D1431" i="5" l="1"/>
  <c r="F1431" i="5"/>
  <c r="L1431" i="5"/>
  <c r="C1432" i="5" s="1"/>
  <c r="K1431" i="5"/>
  <c r="I1431" i="5"/>
  <c r="H1431" i="5"/>
  <c r="G1431" i="5"/>
  <c r="E1431" i="5"/>
  <c r="D1432" i="5" l="1"/>
  <c r="K1432" i="5"/>
  <c r="I1432" i="5"/>
  <c r="H1432" i="5"/>
  <c r="F1432" i="5"/>
  <c r="E1432" i="5"/>
  <c r="G1432" i="5"/>
  <c r="L1432" i="5"/>
  <c r="C1433" i="5" s="1"/>
  <c r="D1433" i="5" l="1"/>
  <c r="F1433" i="5"/>
  <c r="K1433" i="5"/>
  <c r="H1433" i="5"/>
  <c r="I1433" i="5"/>
  <c r="L1433" i="5"/>
  <c r="C1434" i="5" s="1"/>
  <c r="G1433" i="5"/>
  <c r="E1433" i="5"/>
  <c r="D1434" i="5" l="1"/>
  <c r="E1434" i="5"/>
  <c r="L1434" i="5"/>
  <c r="C1435" i="5" s="1"/>
  <c r="I1434" i="5"/>
  <c r="K1434" i="5"/>
  <c r="F1434" i="5"/>
  <c r="H1434" i="5"/>
  <c r="G1434" i="5"/>
  <c r="D1435" i="5" l="1"/>
  <c r="L1435" i="5"/>
  <c r="C1436" i="5" s="1"/>
  <c r="K1435" i="5"/>
  <c r="F1435" i="5"/>
  <c r="E1435" i="5"/>
  <c r="H1435" i="5"/>
  <c r="G1435" i="5"/>
  <c r="I1435" i="5"/>
  <c r="D1436" i="5" l="1"/>
  <c r="K1436" i="5"/>
  <c r="F1436" i="5"/>
  <c r="I1436" i="5"/>
  <c r="H1436" i="5"/>
  <c r="L1436" i="5"/>
  <c r="C1437" i="5" s="1"/>
  <c r="G1436" i="5"/>
  <c r="E1436" i="5"/>
  <c r="D1437" i="5" l="1"/>
  <c r="K1437" i="5"/>
  <c r="E1437" i="5"/>
  <c r="L1437" i="5"/>
  <c r="C1438" i="5" s="1"/>
  <c r="F1437" i="5"/>
  <c r="H1437" i="5"/>
  <c r="G1437" i="5"/>
  <c r="I1437" i="5"/>
  <c r="D1438" i="5" l="1"/>
  <c r="H1438" i="5"/>
  <c r="E1438" i="5"/>
  <c r="F1438" i="5"/>
  <c r="L1438" i="5"/>
  <c r="C1439" i="5" s="1"/>
  <c r="K1438" i="5"/>
  <c r="G1438" i="5"/>
  <c r="I1438" i="5"/>
  <c r="D1439" i="5" l="1"/>
  <c r="F1439" i="5"/>
  <c r="I1439" i="5"/>
  <c r="L1439" i="5"/>
  <c r="C1440" i="5" s="1"/>
  <c r="K1439" i="5"/>
  <c r="H1439" i="5"/>
  <c r="G1439" i="5"/>
  <c r="E1439" i="5"/>
  <c r="D1440" i="5" l="1"/>
  <c r="I1440" i="5"/>
  <c r="G1440" i="5"/>
  <c r="F1440" i="5"/>
  <c r="K1440" i="5"/>
  <c r="H1440" i="5"/>
  <c r="L1440" i="5"/>
  <c r="C1441" i="5" s="1"/>
  <c r="E1440" i="5"/>
  <c r="D1441" i="5" l="1"/>
  <c r="F1441" i="5"/>
  <c r="K1441" i="5"/>
  <c r="H1441" i="5"/>
  <c r="G1441" i="5"/>
  <c r="E1441" i="5"/>
  <c r="I1441" i="5"/>
  <c r="L1441" i="5"/>
  <c r="C1442" i="5" s="1"/>
  <c r="D1442" i="5" l="1"/>
  <c r="I1442" i="5"/>
  <c r="F1442" i="5"/>
  <c r="H1442" i="5"/>
  <c r="G1442" i="5"/>
  <c r="E1442" i="5"/>
  <c r="L1442" i="5"/>
  <c r="C1443" i="5" s="1"/>
  <c r="K1442" i="5"/>
  <c r="D1443" i="5" l="1"/>
  <c r="F1443" i="5"/>
  <c r="E1443" i="5"/>
  <c r="L1443" i="5"/>
  <c r="C1444" i="5" s="1"/>
  <c r="K1443" i="5"/>
  <c r="I1443" i="5"/>
  <c r="H1443" i="5"/>
  <c r="G1443" i="5"/>
  <c r="D1444" i="5" l="1"/>
  <c r="F1444" i="5"/>
  <c r="I1444" i="5"/>
  <c r="G1444" i="5"/>
  <c r="K1444" i="5"/>
  <c r="H1444" i="5"/>
  <c r="L1444" i="5"/>
  <c r="C1445" i="5" s="1"/>
  <c r="E1444" i="5"/>
  <c r="D1445" i="5" l="1"/>
  <c r="K1445" i="5"/>
  <c r="F1445" i="5"/>
  <c r="H1445" i="5"/>
  <c r="L1445" i="5"/>
  <c r="C1446" i="5" s="1"/>
  <c r="G1445" i="5"/>
  <c r="I1445" i="5"/>
  <c r="E1445" i="5"/>
  <c r="D1446" i="5" l="1"/>
  <c r="F1446" i="5"/>
  <c r="H1446" i="5"/>
  <c r="E1446" i="5"/>
  <c r="K1446" i="5"/>
  <c r="G1446" i="5"/>
  <c r="L1446" i="5"/>
  <c r="C1447" i="5" s="1"/>
  <c r="I1446" i="5"/>
  <c r="D1447" i="5" l="1"/>
  <c r="K1447" i="5"/>
  <c r="F1447" i="5"/>
  <c r="I1447" i="5"/>
  <c r="L1447" i="5"/>
  <c r="C1448" i="5" s="1"/>
  <c r="E1447" i="5"/>
  <c r="H1447" i="5"/>
  <c r="G1447" i="5"/>
  <c r="D1448" i="5" l="1"/>
  <c r="H1448" i="5"/>
  <c r="F1448" i="5"/>
  <c r="E1448" i="5"/>
  <c r="K1448" i="5"/>
  <c r="I1448" i="5"/>
  <c r="G1448" i="5"/>
  <c r="L1448" i="5"/>
  <c r="C1449" i="5" s="1"/>
  <c r="D1449" i="5" l="1"/>
  <c r="H1449" i="5"/>
  <c r="F1449" i="5"/>
  <c r="K1449" i="5"/>
  <c r="I1449" i="5"/>
  <c r="E1449" i="5"/>
  <c r="L1449" i="5"/>
  <c r="C1450" i="5" s="1"/>
  <c r="G1449" i="5"/>
  <c r="D1450" i="5" l="1"/>
  <c r="F1450" i="5"/>
  <c r="E1450" i="5"/>
  <c r="K1450" i="5"/>
  <c r="I1450" i="5"/>
  <c r="H1450" i="5"/>
  <c r="G1450" i="5"/>
  <c r="L1450" i="5"/>
  <c r="C1451" i="5" s="1"/>
  <c r="D1451" i="5" l="1"/>
  <c r="F1451" i="5"/>
  <c r="L1451" i="5"/>
  <c r="C1452" i="5" s="1"/>
  <c r="K1451" i="5"/>
  <c r="H1451" i="5"/>
  <c r="E1451" i="5"/>
  <c r="I1451" i="5"/>
  <c r="G1451" i="5"/>
  <c r="D1452" i="5" l="1"/>
  <c r="K1452" i="5"/>
  <c r="I1452" i="5"/>
  <c r="H1452" i="5"/>
  <c r="E1452" i="5"/>
  <c r="F1452" i="5"/>
  <c r="L1452" i="5"/>
  <c r="C1453" i="5" s="1"/>
  <c r="G1452" i="5"/>
  <c r="D1453" i="5" l="1"/>
  <c r="F1453" i="5"/>
  <c r="K1453" i="5"/>
  <c r="H1453" i="5"/>
  <c r="L1453" i="5"/>
  <c r="C1454" i="5" s="1"/>
  <c r="G1453" i="5"/>
  <c r="I1453" i="5"/>
  <c r="E1453" i="5"/>
  <c r="D1454" i="5" l="1"/>
  <c r="F1454" i="5"/>
  <c r="E1454" i="5"/>
  <c r="L1454" i="5"/>
  <c r="C1455" i="5" s="1"/>
  <c r="H1454" i="5"/>
  <c r="K1454" i="5"/>
  <c r="G1454" i="5"/>
  <c r="I1454" i="5"/>
  <c r="D1455" i="5" l="1"/>
  <c r="L1455" i="5"/>
  <c r="C1456" i="5" s="1"/>
  <c r="K1455" i="5"/>
  <c r="F1455" i="5"/>
  <c r="I1455" i="5"/>
  <c r="E1455" i="5"/>
  <c r="H1455" i="5"/>
  <c r="G1455" i="5"/>
  <c r="D1456" i="5" l="1"/>
  <c r="F1456" i="5"/>
  <c r="K1456" i="5"/>
  <c r="I1456" i="5"/>
  <c r="H1456" i="5"/>
  <c r="E1456" i="5"/>
  <c r="L1456" i="5"/>
  <c r="C1457" i="5" s="1"/>
  <c r="G1456" i="5"/>
  <c r="D1457" i="5" l="1"/>
  <c r="K1457" i="5"/>
  <c r="F1457" i="5"/>
  <c r="H1457" i="5"/>
  <c r="G1457" i="5"/>
  <c r="E1457" i="5"/>
  <c r="L1457" i="5"/>
  <c r="C1458" i="5" s="1"/>
  <c r="I1457" i="5"/>
  <c r="D1458" i="5" l="1"/>
  <c r="F1458" i="5"/>
  <c r="H1458" i="5"/>
  <c r="E1458" i="5"/>
  <c r="G1458" i="5"/>
  <c r="L1458" i="5"/>
  <c r="C1459" i="5" s="1"/>
  <c r="I1458" i="5"/>
  <c r="K1458" i="5"/>
  <c r="D1459" i="5" l="1"/>
  <c r="F1459" i="5"/>
  <c r="L1459" i="5"/>
  <c r="C1460" i="5" s="1"/>
  <c r="K1459" i="5"/>
  <c r="I1459" i="5"/>
  <c r="H1459" i="5"/>
  <c r="E1459" i="5"/>
  <c r="G1459" i="5"/>
  <c r="D1460" i="5" l="1"/>
  <c r="K1460" i="5"/>
  <c r="I1460" i="5"/>
  <c r="H1460" i="5"/>
  <c r="L1460" i="5"/>
  <c r="C1461" i="5" s="1"/>
  <c r="E1460" i="5"/>
  <c r="F1460" i="5"/>
  <c r="G1460" i="5"/>
  <c r="D1461" i="5" l="1"/>
  <c r="K1461" i="5"/>
  <c r="H1461" i="5"/>
  <c r="G1461" i="5"/>
  <c r="F1461" i="5"/>
  <c r="I1461" i="5"/>
  <c r="L1461" i="5"/>
  <c r="C1462" i="5" s="1"/>
  <c r="E1461" i="5"/>
  <c r="D1462" i="5" l="1"/>
  <c r="H1462" i="5"/>
  <c r="L1462" i="5"/>
  <c r="C1463" i="5" s="1"/>
  <c r="F1462" i="5"/>
  <c r="E1462" i="5"/>
  <c r="G1462" i="5"/>
  <c r="I1462" i="5"/>
  <c r="K1462" i="5"/>
  <c r="D1463" i="5" l="1"/>
  <c r="L1463" i="5"/>
  <c r="C1464" i="5" s="1"/>
  <c r="K1463" i="5"/>
  <c r="I1463" i="5"/>
  <c r="F1463" i="5"/>
  <c r="E1463" i="5"/>
  <c r="G1463" i="5"/>
  <c r="H1463" i="5"/>
  <c r="D1464" i="5" l="1"/>
  <c r="I1464" i="5"/>
  <c r="F1464" i="5"/>
  <c r="K1464" i="5"/>
  <c r="L1464" i="5"/>
  <c r="C1465" i="5" s="1"/>
  <c r="H1464" i="5"/>
  <c r="E1464" i="5"/>
  <c r="G1464" i="5"/>
  <c r="D1465" i="5" l="1"/>
  <c r="K1465" i="5"/>
  <c r="F1465" i="5"/>
  <c r="H1465" i="5"/>
  <c r="I1465" i="5"/>
  <c r="L1465" i="5"/>
  <c r="C1466" i="5" s="1"/>
  <c r="G1465" i="5"/>
  <c r="E1465" i="5"/>
  <c r="D1466" i="5" l="1"/>
  <c r="H1466" i="5"/>
  <c r="L1466" i="5"/>
  <c r="C1467" i="5" s="1"/>
  <c r="I1466" i="5"/>
  <c r="F1466" i="5"/>
  <c r="E1466" i="5"/>
  <c r="G1466" i="5"/>
  <c r="K1466" i="5"/>
  <c r="D1467" i="5" l="1"/>
  <c r="K1467" i="5"/>
  <c r="E1467" i="5"/>
  <c r="F1467" i="5"/>
  <c r="L1467" i="5"/>
  <c r="C1468" i="5" s="1"/>
  <c r="I1467" i="5"/>
  <c r="G1467" i="5"/>
  <c r="H1467" i="5"/>
  <c r="D1468" i="5" l="1"/>
  <c r="K1468" i="5"/>
  <c r="F1468" i="5"/>
  <c r="I1468" i="5"/>
  <c r="H1468" i="5"/>
  <c r="L1468" i="5"/>
  <c r="C1469" i="5" s="1"/>
  <c r="G1468" i="5"/>
  <c r="E1468" i="5"/>
  <c r="D1469" i="5" l="1"/>
  <c r="F1469" i="5"/>
  <c r="L1469" i="5"/>
  <c r="C1470" i="5" s="1"/>
  <c r="I1469" i="5"/>
  <c r="H1469" i="5"/>
  <c r="K1469" i="5"/>
  <c r="G1469" i="5"/>
  <c r="E1469" i="5"/>
  <c r="D1470" i="5" l="1"/>
  <c r="I1470" i="5"/>
  <c r="K1470" i="5"/>
  <c r="H1470" i="5"/>
  <c r="F1470" i="5"/>
  <c r="E1470" i="5"/>
  <c r="G1470" i="5"/>
  <c r="L1470" i="5"/>
  <c r="C1471" i="5" s="1"/>
  <c r="D1471" i="5" l="1"/>
  <c r="F1471" i="5"/>
  <c r="K1471" i="5"/>
  <c r="H1471" i="5"/>
  <c r="G1471" i="5"/>
  <c r="I1471" i="5"/>
  <c r="L1471" i="5"/>
  <c r="C1472" i="5" s="1"/>
  <c r="E1471" i="5"/>
  <c r="D1472" i="5" l="1"/>
  <c r="F1472" i="5"/>
  <c r="E1472" i="5"/>
  <c r="K1472" i="5"/>
  <c r="I1472" i="5"/>
  <c r="G1472" i="5"/>
  <c r="L1472" i="5"/>
  <c r="C1473" i="5" s="1"/>
  <c r="H1472" i="5"/>
  <c r="D1473" i="5" l="1"/>
  <c r="F1473" i="5"/>
  <c r="K1473" i="5"/>
  <c r="H1473" i="5"/>
  <c r="G1473" i="5"/>
  <c r="E1473" i="5"/>
  <c r="L1473" i="5"/>
  <c r="C1474" i="5" s="1"/>
  <c r="I1473" i="5"/>
  <c r="D1474" i="5" l="1"/>
  <c r="F1474" i="5"/>
  <c r="I1474" i="5"/>
  <c r="G1474" i="5"/>
  <c r="L1474" i="5"/>
  <c r="C1475" i="5" s="1"/>
  <c r="H1474" i="5"/>
  <c r="E1474" i="5"/>
  <c r="K1474" i="5"/>
  <c r="D1475" i="5" l="1"/>
  <c r="F1475" i="5"/>
  <c r="G1475" i="5"/>
  <c r="L1475" i="5"/>
  <c r="C1476" i="5" s="1"/>
  <c r="E1475" i="5"/>
  <c r="H1475" i="5"/>
  <c r="K1475" i="5"/>
  <c r="I1475" i="5"/>
  <c r="D1476" i="5" l="1"/>
  <c r="F1476" i="5"/>
  <c r="E1476" i="5"/>
  <c r="L1476" i="5"/>
  <c r="C1477" i="5" s="1"/>
  <c r="G1476" i="5"/>
  <c r="K1476" i="5"/>
  <c r="I1476" i="5"/>
  <c r="H1476" i="5"/>
  <c r="D1477" i="5" l="1"/>
  <c r="E1477" i="5"/>
  <c r="K1477" i="5"/>
  <c r="F1477" i="5"/>
  <c r="L1477" i="5"/>
  <c r="C1478" i="5" s="1"/>
  <c r="H1477" i="5"/>
  <c r="I1477" i="5"/>
  <c r="G1477" i="5"/>
  <c r="D1478" i="5" l="1"/>
  <c r="I1478" i="5"/>
  <c r="K1478" i="5"/>
  <c r="F1478" i="5"/>
  <c r="E1478" i="5"/>
  <c r="L1478" i="5"/>
  <c r="C1479" i="5" s="1"/>
  <c r="H1478" i="5"/>
  <c r="G1478" i="5"/>
  <c r="D1479" i="5" l="1"/>
  <c r="G1479" i="5"/>
  <c r="K1479" i="5"/>
  <c r="F1479" i="5"/>
  <c r="E1479" i="5"/>
  <c r="L1479" i="5"/>
  <c r="C1480" i="5" s="1"/>
  <c r="H1479" i="5"/>
  <c r="I1479" i="5"/>
  <c r="D1480" i="5" l="1"/>
  <c r="E1480" i="5"/>
  <c r="L1480" i="5"/>
  <c r="C1481" i="5" s="1"/>
  <c r="K1480" i="5"/>
  <c r="F1480" i="5"/>
  <c r="H1480" i="5"/>
  <c r="I1480" i="5"/>
  <c r="G1480" i="5"/>
  <c r="D1481" i="5" l="1"/>
  <c r="F1481" i="5"/>
  <c r="L1481" i="5"/>
  <c r="C1482" i="5" s="1"/>
  <c r="K1481" i="5"/>
  <c r="E1481" i="5"/>
  <c r="I1481" i="5"/>
  <c r="G1481" i="5"/>
  <c r="H1481" i="5"/>
  <c r="D1482" i="5" l="1"/>
  <c r="I1482" i="5"/>
  <c r="L1482" i="5"/>
  <c r="C1483" i="5" s="1"/>
  <c r="E1482" i="5"/>
  <c r="G1482" i="5"/>
  <c r="F1482" i="5"/>
  <c r="K1482" i="5"/>
  <c r="H1482" i="5"/>
  <c r="D1483" i="5" l="1"/>
  <c r="F1483" i="5"/>
  <c r="G1483" i="5"/>
  <c r="L1483" i="5"/>
  <c r="C1484" i="5" s="1"/>
  <c r="H1483" i="5"/>
  <c r="I1483" i="5"/>
  <c r="E1483" i="5"/>
  <c r="K1483" i="5"/>
  <c r="D1484" i="5" l="1"/>
  <c r="F1484" i="5"/>
  <c r="L1484" i="5"/>
  <c r="C1485" i="5" s="1"/>
  <c r="H1484" i="5"/>
  <c r="E1484" i="5"/>
  <c r="I1484" i="5"/>
  <c r="G1484" i="5"/>
  <c r="K1484" i="5"/>
  <c r="D1485" i="5" l="1"/>
  <c r="F1485" i="5"/>
  <c r="L1485" i="5"/>
  <c r="C1486" i="5" s="1"/>
  <c r="G1485" i="5"/>
  <c r="K1485" i="5"/>
  <c r="I1485" i="5"/>
  <c r="E1485" i="5"/>
  <c r="H1485" i="5"/>
  <c r="D1486" i="5" l="1"/>
  <c r="F1486" i="5"/>
  <c r="I1486" i="5"/>
  <c r="E1486" i="5"/>
  <c r="H1486" i="5"/>
  <c r="L1486" i="5"/>
  <c r="C1487" i="5" s="1"/>
  <c r="K1486" i="5"/>
  <c r="G1486" i="5"/>
  <c r="D1487" i="5" l="1"/>
  <c r="F1487" i="5"/>
  <c r="G1487" i="5"/>
  <c r="L1487" i="5"/>
  <c r="C1488" i="5" s="1"/>
  <c r="K1487" i="5"/>
  <c r="H1487" i="5"/>
  <c r="E1487" i="5"/>
  <c r="I1487" i="5"/>
  <c r="D1488" i="5" l="1"/>
  <c r="E1488" i="5"/>
  <c r="I1488" i="5"/>
  <c r="L1488" i="5"/>
  <c r="C1489" i="5" s="1"/>
  <c r="H1488" i="5"/>
  <c r="F1488" i="5"/>
  <c r="K1488" i="5"/>
  <c r="G1488" i="5"/>
  <c r="D1489" i="5" l="1"/>
  <c r="F1489" i="5"/>
  <c r="L1489" i="5"/>
  <c r="C1490" i="5" s="1"/>
  <c r="G1489" i="5"/>
  <c r="I1489" i="5"/>
  <c r="E1489" i="5"/>
  <c r="K1489" i="5"/>
  <c r="H1489" i="5"/>
  <c r="D1490" i="5" l="1"/>
  <c r="F1490" i="5"/>
  <c r="I1490" i="5"/>
  <c r="E1490" i="5"/>
  <c r="G1490" i="5"/>
  <c r="L1490" i="5"/>
  <c r="C1491" i="5" s="1"/>
  <c r="K1490" i="5"/>
  <c r="H1490" i="5"/>
  <c r="D1491" i="5" l="1"/>
  <c r="F1491" i="5"/>
  <c r="G1491" i="5"/>
  <c r="L1491" i="5"/>
  <c r="C1492" i="5" s="1"/>
  <c r="K1491" i="5"/>
  <c r="I1491" i="5"/>
  <c r="H1491" i="5"/>
  <c r="E1491" i="5"/>
  <c r="D1492" i="5" l="1"/>
  <c r="F1492" i="5"/>
  <c r="I1492" i="5"/>
  <c r="L1492" i="5"/>
  <c r="C1493" i="5" s="1"/>
  <c r="E1492" i="5"/>
  <c r="K1492" i="5"/>
  <c r="G1492" i="5"/>
  <c r="H1492" i="5"/>
  <c r="D1493" i="5" l="1"/>
  <c r="I1493" i="5"/>
  <c r="G1493" i="5"/>
  <c r="K1493" i="5"/>
  <c r="F1493" i="5"/>
  <c r="H1493" i="5"/>
  <c r="L1493" i="5"/>
  <c r="C1494" i="5" s="1"/>
  <c r="E1493" i="5"/>
  <c r="D1494" i="5" l="1"/>
  <c r="F1494" i="5"/>
  <c r="G1494" i="5"/>
  <c r="H1494" i="5"/>
  <c r="E1494" i="5"/>
  <c r="L1494" i="5"/>
  <c r="C1495" i="5" s="1"/>
  <c r="I1494" i="5"/>
  <c r="K1494" i="5"/>
  <c r="D1495" i="5" l="1"/>
  <c r="E1495" i="5"/>
  <c r="K1495" i="5"/>
  <c r="H1495" i="5"/>
  <c r="F1495" i="5"/>
  <c r="L1495" i="5"/>
  <c r="C1496" i="5" s="1"/>
  <c r="G1495" i="5"/>
  <c r="I1495" i="5"/>
  <c r="D1496" i="5" l="1"/>
  <c r="F1496" i="5"/>
  <c r="L1496" i="5"/>
  <c r="C1497" i="5" s="1"/>
  <c r="I1496" i="5"/>
  <c r="E1496" i="5"/>
  <c r="G1496" i="5"/>
  <c r="H1496" i="5"/>
  <c r="K1496" i="5"/>
  <c r="D1497" i="5" l="1"/>
  <c r="I1497" i="5"/>
  <c r="H1497" i="5"/>
  <c r="L1497" i="5"/>
  <c r="C1498" i="5" s="1"/>
  <c r="F1497" i="5"/>
  <c r="K1497" i="5"/>
  <c r="E1497" i="5"/>
  <c r="G1497" i="5"/>
  <c r="D1498" i="5" l="1"/>
  <c r="G1498" i="5"/>
  <c r="K1498" i="5"/>
  <c r="F1498" i="5"/>
  <c r="E1498" i="5"/>
  <c r="L1498" i="5"/>
  <c r="C1499" i="5" s="1"/>
  <c r="I1498" i="5"/>
  <c r="H1498" i="5"/>
  <c r="D1499" i="5" l="1"/>
  <c r="F1499" i="5"/>
  <c r="E1499" i="5"/>
  <c r="I1499" i="5"/>
  <c r="L1499" i="5"/>
  <c r="C1500" i="5" s="1"/>
  <c r="K1499" i="5"/>
  <c r="H1499" i="5"/>
  <c r="G1499" i="5"/>
  <c r="D1500" i="5" l="1"/>
  <c r="L1500" i="5"/>
  <c r="C1501" i="5" s="1"/>
  <c r="I1500" i="5"/>
  <c r="G1500" i="5"/>
  <c r="E1500" i="5"/>
  <c r="F1500" i="5"/>
  <c r="H1500" i="5"/>
  <c r="K1500" i="5"/>
  <c r="D1501" i="5" l="1"/>
  <c r="F1501" i="5"/>
  <c r="I1501" i="5"/>
  <c r="G1501" i="5"/>
  <c r="L1501" i="5"/>
  <c r="C1502" i="5" s="1"/>
  <c r="H1501" i="5"/>
  <c r="E1501" i="5"/>
  <c r="K1501" i="5"/>
  <c r="D1502" i="5" l="1"/>
  <c r="F1502" i="5"/>
  <c r="G1502" i="5"/>
  <c r="E1502" i="5"/>
  <c r="L1502" i="5"/>
  <c r="C1503" i="5" s="1"/>
  <c r="K1502" i="5"/>
  <c r="H1502" i="5"/>
  <c r="I1502" i="5"/>
  <c r="D1503" i="5" l="1"/>
  <c r="E1503" i="5"/>
  <c r="K1503" i="5"/>
  <c r="F1503" i="5"/>
  <c r="L1503" i="5"/>
  <c r="C1504" i="5" s="1"/>
  <c r="G1503" i="5"/>
  <c r="H1503" i="5"/>
  <c r="I1503" i="5"/>
  <c r="D1504" i="5" l="1"/>
  <c r="I1504" i="5"/>
  <c r="K1504" i="5"/>
  <c r="F1504" i="5"/>
  <c r="L1504" i="5"/>
  <c r="C1505" i="5" s="1"/>
  <c r="E1504" i="5"/>
  <c r="H1504" i="5"/>
  <c r="G1504" i="5"/>
  <c r="D1505" i="5" l="1"/>
  <c r="F1505" i="5"/>
  <c r="I1505" i="5"/>
  <c r="G1505" i="5"/>
  <c r="L1505" i="5"/>
  <c r="C1506" i="5" s="1"/>
  <c r="K1505" i="5"/>
  <c r="H1505" i="5"/>
  <c r="E1505" i="5"/>
  <c r="D1506" i="5" l="1"/>
  <c r="F1506" i="5"/>
  <c r="G1506" i="5"/>
  <c r="K1506" i="5"/>
  <c r="E1506" i="5"/>
  <c r="L1506" i="5"/>
  <c r="C1507" i="5" s="1"/>
  <c r="H1506" i="5"/>
  <c r="I1506" i="5"/>
  <c r="D1507" i="5" l="1"/>
  <c r="E1507" i="5"/>
  <c r="K1507" i="5"/>
  <c r="F1507" i="5"/>
  <c r="L1507" i="5"/>
  <c r="C1508" i="5" s="1"/>
  <c r="I1507" i="5"/>
  <c r="G1507" i="5"/>
  <c r="H1507" i="5"/>
  <c r="D1508" i="5" l="1"/>
  <c r="L1508" i="5"/>
  <c r="C1509" i="5" s="1"/>
  <c r="G1508" i="5"/>
  <c r="F1508" i="5"/>
  <c r="I1508" i="5"/>
  <c r="K1508" i="5"/>
  <c r="H1508" i="5"/>
  <c r="E1508" i="5"/>
  <c r="D1509" i="5" l="1"/>
  <c r="F1509" i="5"/>
  <c r="I1509" i="5"/>
  <c r="G1509" i="5"/>
  <c r="K1509" i="5"/>
  <c r="H1509" i="5"/>
  <c r="E1509" i="5"/>
  <c r="L1509" i="5"/>
  <c r="C1510" i="5" s="1"/>
  <c r="D1510" i="5" l="1"/>
  <c r="G1510" i="5"/>
  <c r="E1510" i="5"/>
  <c r="K1510" i="5"/>
  <c r="F1510" i="5"/>
  <c r="I1510" i="5"/>
  <c r="L1510" i="5"/>
  <c r="C1511" i="5" s="1"/>
  <c r="H1510" i="5"/>
  <c r="D1511" i="5" l="1"/>
  <c r="E1511" i="5"/>
  <c r="L1511" i="5"/>
  <c r="C1512" i="5" s="1"/>
  <c r="K1511" i="5"/>
  <c r="F1511" i="5"/>
  <c r="I1511" i="5"/>
  <c r="H1511" i="5"/>
  <c r="G1511" i="5"/>
  <c r="D1512" i="5" l="1"/>
  <c r="L1512" i="5"/>
  <c r="C1513" i="5" s="1"/>
  <c r="I1512" i="5"/>
  <c r="E1512" i="5"/>
  <c r="F1512" i="5"/>
  <c r="K1512" i="5"/>
  <c r="H1512" i="5"/>
  <c r="G1512" i="5"/>
  <c r="D1513" i="5" l="1"/>
  <c r="I1513" i="5"/>
  <c r="H1513" i="5"/>
  <c r="E1513" i="5"/>
  <c r="K1513" i="5"/>
  <c r="F1513" i="5"/>
  <c r="G1513" i="5"/>
  <c r="L1513" i="5"/>
  <c r="C1514" i="5" s="1"/>
  <c r="D1514" i="5" l="1"/>
  <c r="G1514" i="5"/>
  <c r="H1514" i="5"/>
  <c r="F1514" i="5"/>
  <c r="E1514" i="5"/>
  <c r="I1514" i="5"/>
  <c r="L1514" i="5"/>
  <c r="C1515" i="5" s="1"/>
  <c r="K1514" i="5"/>
  <c r="D1515" i="5" l="1"/>
  <c r="E1515" i="5"/>
  <c r="F1515" i="5"/>
  <c r="L1515" i="5"/>
  <c r="C1516" i="5" s="1"/>
  <c r="I1515" i="5"/>
  <c r="K1515" i="5"/>
  <c r="G1515" i="5"/>
  <c r="H1515" i="5"/>
  <c r="D1516" i="5" l="1"/>
  <c r="L1516" i="5"/>
  <c r="C1517" i="5" s="1"/>
  <c r="I1516" i="5"/>
  <c r="E1516" i="5"/>
  <c r="H1516" i="5"/>
  <c r="F1516" i="5"/>
  <c r="K1516" i="5"/>
  <c r="G1516" i="5"/>
  <c r="D1517" i="5" l="1"/>
  <c r="F1517" i="5"/>
  <c r="I1517" i="5"/>
  <c r="G1517" i="5"/>
  <c r="H1517" i="5"/>
  <c r="E1517" i="5"/>
  <c r="L1517" i="5"/>
  <c r="C1518" i="5" s="1"/>
  <c r="K1517" i="5"/>
  <c r="D1518" i="5" l="1"/>
  <c r="G1518" i="5"/>
  <c r="E1518" i="5"/>
  <c r="L1518" i="5"/>
  <c r="C1519" i="5" s="1"/>
  <c r="I1518" i="5"/>
  <c r="F1518" i="5"/>
  <c r="K1518" i="5"/>
  <c r="H1518" i="5"/>
  <c r="D1519" i="5" l="1"/>
  <c r="F1519" i="5"/>
  <c r="E1519" i="5"/>
  <c r="L1519" i="5"/>
  <c r="C1520" i="5" s="1"/>
  <c r="K1519" i="5"/>
  <c r="G1519" i="5"/>
  <c r="I1519" i="5"/>
  <c r="H1519" i="5"/>
  <c r="D1520" i="5" l="1"/>
  <c r="L1520" i="5"/>
  <c r="C1521" i="5" s="1"/>
  <c r="F1520" i="5"/>
  <c r="I1520" i="5"/>
  <c r="E1520" i="5"/>
  <c r="H1520" i="5"/>
  <c r="G1520" i="5"/>
  <c r="K1520" i="5"/>
  <c r="D1521" i="5" l="1"/>
  <c r="F1521" i="5"/>
  <c r="I1521" i="5"/>
  <c r="K1521" i="5"/>
  <c r="G1521" i="5"/>
  <c r="E1521" i="5"/>
  <c r="H1521" i="5"/>
  <c r="L1521" i="5"/>
  <c r="C1522" i="5" s="1"/>
  <c r="D1522" i="5" l="1"/>
  <c r="F1522" i="5"/>
  <c r="G1522" i="5"/>
  <c r="L1522" i="5"/>
  <c r="C1523" i="5" s="1"/>
  <c r="I1522" i="5"/>
  <c r="E1522" i="5"/>
  <c r="K1522" i="5"/>
  <c r="H1522" i="5"/>
  <c r="D1523" i="5" l="1"/>
  <c r="F1523" i="5"/>
  <c r="E1523" i="5"/>
  <c r="L1523" i="5"/>
  <c r="C1524" i="5" s="1"/>
  <c r="G1523" i="5"/>
  <c r="I1523" i="5"/>
  <c r="K1523" i="5"/>
  <c r="H1523" i="5"/>
  <c r="D1524" i="5" l="1"/>
  <c r="L1524" i="5"/>
  <c r="C1525" i="5" s="1"/>
  <c r="K1524" i="5"/>
  <c r="H1524" i="5"/>
  <c r="F1524" i="5"/>
  <c r="G1524" i="5"/>
  <c r="I1524" i="5"/>
  <c r="E1524" i="5"/>
  <c r="D1525" i="5" l="1"/>
  <c r="I1525" i="5"/>
  <c r="E1525" i="5"/>
  <c r="H1525" i="5"/>
  <c r="F1525" i="5"/>
  <c r="G1525" i="5"/>
  <c r="L1525" i="5"/>
  <c r="C1526" i="5" s="1"/>
  <c r="K1525" i="5"/>
  <c r="D1526" i="5" l="1"/>
  <c r="E1526" i="5"/>
  <c r="L1526" i="5"/>
  <c r="C1527" i="5" s="1"/>
  <c r="F1526" i="5"/>
  <c r="G1526" i="5"/>
  <c r="I1526" i="5"/>
  <c r="K1526" i="5"/>
  <c r="H1526" i="5"/>
  <c r="D1527" i="5" l="1"/>
  <c r="E1527" i="5"/>
  <c r="L1527" i="5"/>
  <c r="C1528" i="5" s="1"/>
  <c r="I1527" i="5"/>
  <c r="H1527" i="5"/>
  <c r="F1527" i="5"/>
  <c r="G1527" i="5"/>
  <c r="K1527" i="5"/>
  <c r="D1528" i="5" l="1"/>
  <c r="L1528" i="5"/>
  <c r="C1529" i="5" s="1"/>
  <c r="E1528" i="5"/>
  <c r="F1528" i="5"/>
  <c r="I1528" i="5"/>
  <c r="H1528" i="5"/>
  <c r="K1528" i="5"/>
  <c r="G1528" i="5"/>
  <c r="D1529" i="5" l="1"/>
  <c r="I1529" i="5"/>
  <c r="G1529" i="5"/>
  <c r="L1529" i="5"/>
  <c r="C1530" i="5" s="1"/>
  <c r="H1529" i="5"/>
  <c r="F1529" i="5"/>
  <c r="E1529" i="5"/>
  <c r="K1529" i="5"/>
  <c r="D1530" i="5" l="1"/>
  <c r="F1530" i="5"/>
  <c r="G1530" i="5"/>
  <c r="I1530" i="5"/>
  <c r="K1530" i="5"/>
  <c r="L1530" i="5"/>
  <c r="C1531" i="5" s="1"/>
  <c r="H1530" i="5"/>
  <c r="E1530" i="5"/>
  <c r="D1531" i="5" l="1"/>
  <c r="F1531" i="5"/>
  <c r="E1531" i="5"/>
  <c r="K1531" i="5"/>
  <c r="L1531" i="5"/>
  <c r="C1532" i="5" s="1"/>
  <c r="G1531" i="5"/>
  <c r="I1531" i="5"/>
  <c r="H1531" i="5"/>
  <c r="D1532" i="5" l="1"/>
  <c r="L1532" i="5"/>
  <c r="C1533" i="5" s="1"/>
  <c r="F1532" i="5"/>
  <c r="I1532" i="5"/>
  <c r="E1532" i="5"/>
  <c r="H1532" i="5"/>
  <c r="G1532" i="5"/>
  <c r="K1532" i="5"/>
  <c r="D1533" i="5" l="1"/>
  <c r="I1533" i="5"/>
  <c r="G1533" i="5"/>
  <c r="F1533" i="5"/>
  <c r="L1533" i="5"/>
  <c r="C1534" i="5" s="1"/>
  <c r="H1533" i="5"/>
  <c r="E1533" i="5"/>
  <c r="K1533" i="5"/>
  <c r="D1534" i="5" l="1"/>
  <c r="F1534" i="5"/>
  <c r="I1534" i="5"/>
  <c r="H1534" i="5"/>
  <c r="E1534" i="5"/>
  <c r="L1534" i="5"/>
  <c r="C1535" i="5" s="1"/>
  <c r="K1534" i="5"/>
  <c r="G1534" i="5"/>
  <c r="D1535" i="5" l="1"/>
  <c r="F1535" i="5"/>
  <c r="G1535" i="5"/>
  <c r="L1535" i="5"/>
  <c r="C1536" i="5" s="1"/>
  <c r="K1535" i="5"/>
  <c r="H1535" i="5"/>
  <c r="I1535" i="5"/>
  <c r="E1535" i="5"/>
  <c r="D1536" i="5" l="1"/>
  <c r="F1536" i="5"/>
  <c r="E1536" i="5"/>
  <c r="H1536" i="5"/>
  <c r="L1536" i="5"/>
  <c r="C1537" i="5" s="1"/>
  <c r="I1536" i="5"/>
  <c r="G1536" i="5"/>
  <c r="K1536" i="5"/>
  <c r="D1537" i="5" l="1"/>
  <c r="F1537" i="5"/>
  <c r="L1537" i="5"/>
  <c r="C1538" i="5" s="1"/>
  <c r="E1537" i="5"/>
  <c r="K1537" i="5"/>
  <c r="H1537" i="5"/>
  <c r="I1537" i="5"/>
  <c r="G1537" i="5"/>
  <c r="D1538" i="5" l="1"/>
  <c r="I1538" i="5"/>
  <c r="K1538" i="5"/>
  <c r="G1538" i="5"/>
  <c r="F1538" i="5"/>
  <c r="L1538" i="5"/>
  <c r="C1539" i="5" s="1"/>
  <c r="H1538" i="5"/>
  <c r="E1538" i="5"/>
  <c r="D1539" i="5" l="1"/>
  <c r="F1539" i="5"/>
  <c r="G1539" i="5"/>
  <c r="I1539" i="5"/>
  <c r="E1539" i="5"/>
  <c r="L1539" i="5"/>
  <c r="C1540" i="5" s="1"/>
  <c r="K1539" i="5"/>
  <c r="H1539" i="5"/>
  <c r="D1540" i="5" l="1"/>
  <c r="E1540" i="5"/>
  <c r="K1540" i="5"/>
  <c r="F1540" i="5"/>
  <c r="G1540" i="5"/>
  <c r="H1540" i="5"/>
  <c r="L1540" i="5"/>
  <c r="C1541" i="5" s="1"/>
  <c r="I1540" i="5"/>
  <c r="D1541" i="5" l="1"/>
  <c r="L1541" i="5"/>
  <c r="C1542" i="5" s="1"/>
  <c r="K1541" i="5"/>
  <c r="F1541" i="5"/>
  <c r="I1541" i="5"/>
  <c r="G1541" i="5"/>
  <c r="H1541" i="5"/>
  <c r="E1541" i="5"/>
  <c r="D1542" i="5" l="1"/>
  <c r="I1542" i="5"/>
  <c r="K1542" i="5"/>
  <c r="F1542" i="5"/>
  <c r="H1542" i="5"/>
  <c r="G1542" i="5"/>
  <c r="E1542" i="5"/>
  <c r="L1542" i="5"/>
  <c r="C1543" i="5" s="1"/>
  <c r="D1543" i="5" l="1"/>
  <c r="H1543" i="5"/>
  <c r="L1543" i="5"/>
  <c r="C1544" i="5" s="1"/>
  <c r="I1543" i="5"/>
  <c r="F1543" i="5"/>
  <c r="G1543" i="5"/>
  <c r="K1543" i="5"/>
  <c r="E1543" i="5"/>
  <c r="D1544" i="5" l="1"/>
  <c r="F1544" i="5"/>
  <c r="E1544" i="5"/>
  <c r="L1544" i="5"/>
  <c r="C1545" i="5" s="1"/>
  <c r="H1544" i="5"/>
  <c r="I1544" i="5"/>
  <c r="K1544" i="5"/>
  <c r="G1544" i="5"/>
  <c r="D1545" i="5" l="1"/>
  <c r="I1545" i="5"/>
  <c r="H1545" i="5"/>
  <c r="F1545" i="5"/>
  <c r="L1545" i="5"/>
  <c r="C1546" i="5" s="1"/>
  <c r="E1545" i="5"/>
  <c r="K1545" i="5"/>
  <c r="G1545" i="5"/>
  <c r="D1546" i="5" l="1"/>
  <c r="I1546" i="5"/>
  <c r="F1546" i="5"/>
  <c r="G1546" i="5"/>
  <c r="E1546" i="5"/>
  <c r="L1546" i="5"/>
  <c r="C1547" i="5" s="1"/>
  <c r="H1546" i="5"/>
  <c r="K1546" i="5"/>
  <c r="D1547" i="5" l="1"/>
  <c r="F1547" i="5"/>
  <c r="G1547" i="5"/>
  <c r="E1547" i="5"/>
  <c r="K1547" i="5"/>
  <c r="L1547" i="5"/>
  <c r="C1548" i="5" s="1"/>
  <c r="H1547" i="5"/>
  <c r="I1547" i="5"/>
  <c r="D1548" i="5" l="1"/>
  <c r="F1548" i="5"/>
  <c r="E1548" i="5"/>
  <c r="L1548" i="5"/>
  <c r="C1549" i="5" s="1"/>
  <c r="G1548" i="5"/>
  <c r="K1548" i="5"/>
  <c r="H1548" i="5"/>
  <c r="I1548" i="5"/>
  <c r="D1549" i="5" l="1"/>
  <c r="F1549" i="5"/>
  <c r="L1549" i="5"/>
  <c r="C1550" i="5" s="1"/>
  <c r="I1549" i="5"/>
  <c r="H1549" i="5"/>
  <c r="G1549" i="5"/>
  <c r="E1549" i="5"/>
  <c r="K1549" i="5"/>
  <c r="D1550" i="5" l="1"/>
  <c r="F1550" i="5"/>
  <c r="I1550" i="5"/>
  <c r="G1550" i="5"/>
  <c r="E1550" i="5"/>
  <c r="K1550" i="5"/>
  <c r="L1550" i="5"/>
  <c r="C1551" i="5" s="1"/>
  <c r="H1550" i="5"/>
  <c r="D1551" i="5" l="1"/>
  <c r="G1551" i="5"/>
  <c r="E1551" i="5"/>
  <c r="K1551" i="5"/>
  <c r="F1551" i="5"/>
  <c r="H1551" i="5"/>
  <c r="L1551" i="5"/>
  <c r="C1552" i="5" s="1"/>
  <c r="I1551" i="5"/>
  <c r="D1552" i="5" l="1"/>
  <c r="L1552" i="5"/>
  <c r="C1553" i="5" s="1"/>
  <c r="F1552" i="5"/>
  <c r="E1552" i="5"/>
  <c r="K1552" i="5"/>
  <c r="I1552" i="5"/>
  <c r="H1552" i="5"/>
  <c r="G1552" i="5"/>
  <c r="D1553" i="5" l="1"/>
  <c r="L1553" i="5"/>
  <c r="C1554" i="5" s="1"/>
  <c r="E1553" i="5"/>
  <c r="K1553" i="5"/>
  <c r="F1553" i="5"/>
  <c r="G1553" i="5"/>
  <c r="I1553" i="5"/>
  <c r="H1553" i="5"/>
  <c r="D1554" i="5" l="1"/>
  <c r="L1554" i="5"/>
  <c r="C1555" i="5" s="1"/>
  <c r="G1554" i="5"/>
  <c r="F1554" i="5"/>
  <c r="H1554" i="5"/>
  <c r="I1554" i="5"/>
  <c r="K1554" i="5"/>
  <c r="E1554" i="5"/>
  <c r="D1555" i="5" l="1"/>
  <c r="I1555" i="5"/>
  <c r="F1555" i="5"/>
  <c r="K1555" i="5"/>
  <c r="E1555" i="5"/>
  <c r="H1555" i="5"/>
  <c r="L1555" i="5"/>
  <c r="C1556" i="5" s="1"/>
  <c r="G1555" i="5"/>
  <c r="D1556" i="5" l="1"/>
  <c r="G1556" i="5"/>
  <c r="H1556" i="5"/>
  <c r="F1556" i="5"/>
  <c r="L1556" i="5"/>
  <c r="C1557" i="5" s="1"/>
  <c r="E1556" i="5"/>
  <c r="I1556" i="5"/>
  <c r="K1556" i="5"/>
  <c r="D1557" i="5" l="1"/>
  <c r="K1557" i="5"/>
  <c r="F1557" i="5"/>
  <c r="E1557" i="5"/>
  <c r="H1557" i="5"/>
  <c r="L1557" i="5"/>
  <c r="C1558" i="5" s="1"/>
  <c r="I1557" i="5"/>
  <c r="G1557" i="5"/>
  <c r="D1558" i="5" l="1"/>
  <c r="H1558" i="5"/>
  <c r="I1558" i="5"/>
  <c r="G1558" i="5"/>
  <c r="F1558" i="5"/>
  <c r="L1558" i="5"/>
  <c r="C1559" i="5" s="1"/>
  <c r="E1558" i="5"/>
  <c r="K1558" i="5"/>
  <c r="D1559" i="5" l="1"/>
  <c r="F1559" i="5"/>
  <c r="I1559" i="5"/>
  <c r="H1559" i="5"/>
  <c r="G1559" i="5"/>
  <c r="K1559" i="5"/>
  <c r="E1559" i="5"/>
  <c r="L1559" i="5"/>
  <c r="C1560" i="5" s="1"/>
  <c r="D1560" i="5" l="1"/>
  <c r="G1560" i="5"/>
  <c r="H1560" i="5"/>
  <c r="E1560" i="5"/>
  <c r="F1560" i="5"/>
  <c r="L1560" i="5"/>
  <c r="C1561" i="5" s="1"/>
  <c r="I1560" i="5"/>
  <c r="K1560" i="5"/>
  <c r="D1561" i="5" l="1"/>
  <c r="E1561" i="5"/>
  <c r="L1561" i="5"/>
  <c r="C1562" i="5" s="1"/>
  <c r="H1561" i="5"/>
  <c r="F1561" i="5"/>
  <c r="K1561" i="5"/>
  <c r="I1561" i="5"/>
  <c r="G1561" i="5"/>
  <c r="D1562" i="5" l="1"/>
  <c r="H1562" i="5"/>
  <c r="G1562" i="5"/>
  <c r="I1562" i="5"/>
  <c r="F1562" i="5"/>
  <c r="L1562" i="5"/>
  <c r="C1563" i="5" s="1"/>
  <c r="E1562" i="5"/>
  <c r="K1562" i="5"/>
  <c r="D1563" i="5" l="1"/>
  <c r="F1563" i="5"/>
  <c r="E1563" i="5"/>
  <c r="I1563" i="5"/>
  <c r="H1563" i="5"/>
  <c r="L1563" i="5"/>
  <c r="C1564" i="5" s="1"/>
  <c r="G1563" i="5"/>
  <c r="K1563" i="5"/>
  <c r="D1564" i="5" l="1"/>
  <c r="F1564" i="5"/>
  <c r="K1564" i="5"/>
  <c r="I1564" i="5"/>
  <c r="L1564" i="5"/>
  <c r="C1565" i="5" s="1"/>
  <c r="E1564" i="5"/>
  <c r="H1564" i="5"/>
  <c r="G1564" i="5"/>
  <c r="D1565" i="5" l="1"/>
  <c r="F1565" i="5"/>
  <c r="H1565" i="5"/>
  <c r="K1565" i="5"/>
  <c r="I1565" i="5"/>
  <c r="G1565" i="5"/>
  <c r="L1565" i="5"/>
  <c r="C1566" i="5" s="1"/>
  <c r="E1565" i="5"/>
  <c r="D1566" i="5" l="1"/>
  <c r="F1566" i="5"/>
  <c r="G1566" i="5"/>
  <c r="K1566" i="5"/>
  <c r="L1566" i="5"/>
  <c r="C1567" i="5" s="1"/>
  <c r="H1566" i="5"/>
  <c r="I1566" i="5"/>
  <c r="E1566" i="5"/>
  <c r="D1567" i="5" l="1"/>
  <c r="F1567" i="5"/>
  <c r="G1567" i="5"/>
  <c r="K1567" i="5"/>
  <c r="E1567" i="5"/>
  <c r="H1567" i="5"/>
  <c r="L1567" i="5"/>
  <c r="C1568" i="5" s="1"/>
  <c r="I1567" i="5"/>
  <c r="D1568" i="5" l="1"/>
  <c r="F1568" i="5"/>
  <c r="L1568" i="5"/>
  <c r="C1569" i="5" s="1"/>
  <c r="K1568" i="5"/>
  <c r="I1568" i="5"/>
  <c r="E1568" i="5"/>
  <c r="G1568" i="5"/>
  <c r="H1568" i="5"/>
  <c r="D1569" i="5" l="1"/>
  <c r="F1569" i="5"/>
  <c r="I1569" i="5"/>
  <c r="G1569" i="5"/>
  <c r="K1569" i="5"/>
  <c r="H1569" i="5"/>
  <c r="L1569" i="5"/>
  <c r="C1570" i="5" s="1"/>
  <c r="E1569" i="5"/>
  <c r="D1570" i="5" l="1"/>
  <c r="F1570" i="5"/>
  <c r="G1570" i="5"/>
  <c r="K1570" i="5"/>
  <c r="H1570" i="5"/>
  <c r="I1570" i="5"/>
  <c r="L1570" i="5"/>
  <c r="C1571" i="5" s="1"/>
  <c r="E1570" i="5"/>
  <c r="D1571" i="5" l="1"/>
  <c r="E1571" i="5"/>
  <c r="K1571" i="5"/>
  <c r="L1571" i="5"/>
  <c r="C1572" i="5" s="1"/>
  <c r="H1571" i="5"/>
  <c r="F1571" i="5"/>
  <c r="G1571" i="5"/>
  <c r="I1571" i="5"/>
  <c r="D1572" i="5" l="1"/>
  <c r="L1572" i="5"/>
  <c r="C1573" i="5" s="1"/>
  <c r="G1572" i="5"/>
  <c r="F1572" i="5"/>
  <c r="K1572" i="5"/>
  <c r="I1572" i="5"/>
  <c r="E1572" i="5"/>
  <c r="H1572" i="5"/>
  <c r="D1573" i="5" l="1"/>
  <c r="I1573" i="5"/>
  <c r="K1573" i="5"/>
  <c r="F1573" i="5"/>
  <c r="H1573" i="5"/>
  <c r="L1573" i="5"/>
  <c r="C1574" i="5" s="1"/>
  <c r="G1573" i="5"/>
  <c r="E1573" i="5"/>
  <c r="D1574" i="5" l="1"/>
  <c r="G1574" i="5"/>
  <c r="F1574" i="5"/>
  <c r="E1574" i="5"/>
  <c r="K1574" i="5"/>
  <c r="H1574" i="5"/>
  <c r="I1574" i="5"/>
  <c r="L1574" i="5"/>
  <c r="C1575" i="5" s="1"/>
  <c r="D1575" i="5" l="1"/>
  <c r="E1575" i="5"/>
  <c r="F1575" i="5"/>
  <c r="I1575" i="5"/>
  <c r="G1575" i="5"/>
  <c r="K1575" i="5"/>
  <c r="L1575" i="5"/>
  <c r="C1576" i="5" s="1"/>
  <c r="H1575" i="5"/>
  <c r="D1576" i="5" l="1"/>
  <c r="F1576" i="5"/>
  <c r="L1576" i="5"/>
  <c r="C1577" i="5" s="1"/>
  <c r="K1576" i="5"/>
  <c r="G1576" i="5"/>
  <c r="I1576" i="5"/>
  <c r="H1576" i="5"/>
  <c r="E1576" i="5"/>
  <c r="D1577" i="5" l="1"/>
  <c r="I1577" i="5"/>
  <c r="K1577" i="5"/>
  <c r="G1577" i="5"/>
  <c r="F1577" i="5"/>
  <c r="H1577" i="5"/>
  <c r="E1577" i="5"/>
  <c r="L1577" i="5"/>
  <c r="C1578" i="5" s="1"/>
  <c r="D1578" i="5" l="1"/>
  <c r="G1578" i="5"/>
  <c r="F1578" i="5"/>
  <c r="L1578" i="5"/>
  <c r="C1579" i="5" s="1"/>
  <c r="K1578" i="5"/>
  <c r="I1578" i="5"/>
  <c r="E1578" i="5"/>
  <c r="H1578" i="5"/>
  <c r="D1579" i="5" l="1"/>
  <c r="F1579" i="5"/>
  <c r="E1579" i="5"/>
  <c r="L1579" i="5"/>
  <c r="C1580" i="5" s="1"/>
  <c r="I1579" i="5"/>
  <c r="G1579" i="5"/>
  <c r="H1579" i="5"/>
  <c r="K1579" i="5"/>
  <c r="D1580" i="5" l="1"/>
  <c r="L1580" i="5"/>
  <c r="C1581" i="5" s="1"/>
  <c r="K1580" i="5"/>
  <c r="I1580" i="5"/>
  <c r="G1580" i="5"/>
  <c r="F1580" i="5"/>
  <c r="E1580" i="5"/>
  <c r="H1580" i="5"/>
  <c r="D1581" i="5" l="1"/>
  <c r="I1581" i="5"/>
  <c r="K1581" i="5"/>
  <c r="F1581" i="5"/>
  <c r="H1581" i="5"/>
  <c r="G1581" i="5"/>
  <c r="L1581" i="5"/>
  <c r="C1582" i="5" s="1"/>
  <c r="E1581" i="5"/>
  <c r="D1582" i="5" l="1"/>
  <c r="G1582" i="5"/>
  <c r="F1582" i="5"/>
  <c r="L1582" i="5"/>
  <c r="C1583" i="5" s="1"/>
  <c r="I1582" i="5"/>
  <c r="K1582" i="5"/>
  <c r="E1582" i="5"/>
  <c r="H1582" i="5"/>
  <c r="D1583" i="5" l="1"/>
  <c r="E1583" i="5"/>
  <c r="L1583" i="5"/>
  <c r="C1584" i="5" s="1"/>
  <c r="F1583" i="5"/>
  <c r="H1583" i="5"/>
  <c r="G1583" i="5"/>
  <c r="I1583" i="5"/>
  <c r="K1583" i="5"/>
  <c r="D1584" i="5" l="1"/>
  <c r="F1584" i="5"/>
  <c r="L1584" i="5"/>
  <c r="C1585" i="5" s="1"/>
  <c r="K1584" i="5"/>
  <c r="G1584" i="5"/>
  <c r="E1584" i="5"/>
  <c r="H1584" i="5"/>
  <c r="I1584" i="5"/>
  <c r="D1585" i="5" l="1"/>
  <c r="F1585" i="5"/>
  <c r="I1585" i="5"/>
  <c r="L1585" i="5"/>
  <c r="C1586" i="5" s="1"/>
  <c r="G1585" i="5"/>
  <c r="K1585" i="5"/>
  <c r="H1585" i="5"/>
  <c r="E1585" i="5"/>
  <c r="D1586" i="5" l="1"/>
  <c r="G1586" i="5"/>
  <c r="H1586" i="5"/>
  <c r="E1586" i="5"/>
  <c r="F1586" i="5"/>
  <c r="L1586" i="5"/>
  <c r="C1587" i="5" s="1"/>
  <c r="K1586" i="5"/>
  <c r="I1586" i="5"/>
  <c r="D1587" i="5" l="1"/>
  <c r="F1587" i="5"/>
  <c r="E1587" i="5"/>
  <c r="G1587" i="5"/>
  <c r="K1587" i="5"/>
  <c r="I1587" i="5"/>
  <c r="L1587" i="5"/>
  <c r="C1588" i="5" s="1"/>
  <c r="H1587" i="5"/>
  <c r="D1588" i="5" l="1"/>
  <c r="L1588" i="5"/>
  <c r="C1589" i="5" s="1"/>
  <c r="K1588" i="5"/>
  <c r="I1588" i="5"/>
  <c r="F1588" i="5"/>
  <c r="G1588" i="5"/>
  <c r="H1588" i="5"/>
  <c r="E1588" i="5"/>
  <c r="D1589" i="5" l="1"/>
  <c r="I1589" i="5"/>
  <c r="F1589" i="5"/>
  <c r="H1589" i="5"/>
  <c r="L1589" i="5"/>
  <c r="C1590" i="5" s="1"/>
  <c r="G1589" i="5"/>
  <c r="K1589" i="5"/>
  <c r="E1589" i="5"/>
  <c r="D1590" i="5" l="1"/>
  <c r="E1590" i="5"/>
  <c r="I1590" i="5"/>
  <c r="F1590" i="5"/>
  <c r="G1590" i="5"/>
  <c r="K1590" i="5"/>
  <c r="H1590" i="5"/>
  <c r="L1590" i="5"/>
  <c r="C1591" i="5" s="1"/>
  <c r="D1591" i="5" l="1"/>
  <c r="F1591" i="5"/>
  <c r="E1591" i="5"/>
  <c r="K1591" i="5"/>
  <c r="I1591" i="5"/>
  <c r="L1591" i="5"/>
  <c r="C1592" i="5" s="1"/>
  <c r="G1591" i="5"/>
  <c r="H1591" i="5"/>
  <c r="D1592" i="5" l="1"/>
  <c r="L1592" i="5"/>
  <c r="C1593" i="5" s="1"/>
  <c r="E1592" i="5"/>
  <c r="F1592" i="5"/>
  <c r="K1592" i="5"/>
  <c r="I1592" i="5"/>
  <c r="H1592" i="5"/>
  <c r="G1592" i="5"/>
  <c r="D1593" i="5" l="1"/>
  <c r="I1593" i="5"/>
  <c r="F1593" i="5"/>
  <c r="H1593" i="5"/>
  <c r="E1593" i="5"/>
  <c r="L1593" i="5"/>
  <c r="C1594" i="5" s="1"/>
  <c r="K1593" i="5"/>
  <c r="G1593" i="5"/>
  <c r="D1594" i="5" l="1"/>
  <c r="G1594" i="5"/>
  <c r="I1594" i="5"/>
  <c r="F1594" i="5"/>
  <c r="L1594" i="5"/>
  <c r="C1595" i="5" s="1"/>
  <c r="E1594" i="5"/>
  <c r="H1594" i="5"/>
  <c r="K1594" i="5"/>
  <c r="D1595" i="5" l="1"/>
  <c r="F1595" i="5"/>
  <c r="I1595" i="5"/>
  <c r="K1595" i="5"/>
  <c r="E1595" i="5"/>
  <c r="L1595" i="5"/>
  <c r="C1596" i="5" s="1"/>
  <c r="G1595" i="5"/>
  <c r="H1595" i="5"/>
  <c r="D1596" i="5" l="1"/>
  <c r="F1596" i="5"/>
  <c r="L1596" i="5"/>
  <c r="C1597" i="5" s="1"/>
  <c r="K1596" i="5"/>
  <c r="G1596" i="5"/>
  <c r="E1596" i="5"/>
  <c r="H1596" i="5"/>
  <c r="I1596" i="5"/>
  <c r="D1597" i="5" l="1"/>
  <c r="H1597" i="5"/>
  <c r="K1597" i="5"/>
  <c r="F1597" i="5"/>
  <c r="I1597" i="5"/>
  <c r="G1597" i="5"/>
  <c r="E1597" i="5"/>
  <c r="L1597" i="5"/>
  <c r="C1598" i="5" s="1"/>
  <c r="D1598" i="5" l="1"/>
  <c r="F1598" i="5"/>
  <c r="G1598" i="5"/>
  <c r="K1598" i="5"/>
  <c r="L1598" i="5"/>
  <c r="C1599" i="5" s="1"/>
  <c r="I1598" i="5"/>
  <c r="E1598" i="5"/>
  <c r="H1598" i="5"/>
  <c r="D1599" i="5" l="1"/>
  <c r="F1599" i="5"/>
  <c r="E1599" i="5"/>
  <c r="L1599" i="5"/>
  <c r="C1600" i="5" s="1"/>
  <c r="H1599" i="5"/>
  <c r="K1599" i="5"/>
  <c r="I1599" i="5"/>
  <c r="G1599" i="5"/>
  <c r="G31" i="5" l="1"/>
  <c r="G32" i="5"/>
  <c r="G33" i="5"/>
  <c r="D1600" i="5"/>
  <c r="F1600" i="5"/>
  <c r="L1600" i="5"/>
  <c r="K1600" i="5"/>
  <c r="H1600" i="5"/>
  <c r="G1600" i="5"/>
  <c r="E1600" i="5"/>
  <c r="I1600" i="5"/>
  <c r="G28" i="5" s="1"/>
  <c r="G34" i="5" l="1"/>
  <c r="G35" i="5"/>
</calcChain>
</file>

<file path=xl/sharedStrings.xml><?xml version="1.0" encoding="utf-8"?>
<sst xmlns="http://schemas.openxmlformats.org/spreadsheetml/2006/main" count="60" uniqueCount="59">
  <si>
    <t xml:space="preserve"> Investment Calculator</t>
  </si>
  <si>
    <t>Property of Colorado Mortgage Connect NMLS# 1859929, for education use only</t>
  </si>
  <si>
    <t>Mortgage Information</t>
  </si>
  <si>
    <t>Current Mortagage Balance</t>
  </si>
  <si>
    <t>Annual Interest Rate</t>
  </si>
  <si>
    <t>Term Length (in Years)</t>
  </si>
  <si>
    <t>First Payment Date</t>
  </si>
  <si>
    <t>Compound Period</t>
  </si>
  <si>
    <t>Monthly</t>
  </si>
  <si>
    <t>Payment Frequency</t>
  </si>
  <si>
    <t>Monthly Payment</t>
  </si>
  <si>
    <t>Select Year Number</t>
  </si>
  <si>
    <t>Income</t>
  </si>
  <si>
    <t>Gross Rent</t>
  </si>
  <si>
    <t>Curent Home Value or Price</t>
  </si>
  <si>
    <t>Monthly Property Taxes</t>
  </si>
  <si>
    <t>Monthly H.O. Insurance</t>
  </si>
  <si>
    <t xml:space="preserve"> Deduction</t>
  </si>
  <si>
    <t>Monthly HOA</t>
  </si>
  <si>
    <t>Mortgage Interest Deduction</t>
  </si>
  <si>
    <t>PITI Payment</t>
  </si>
  <si>
    <t>Equity</t>
  </si>
  <si>
    <t>Extra Monthly Payments (optional)</t>
  </si>
  <si>
    <t>Balance at Year end</t>
  </si>
  <si>
    <t>Start From Month No</t>
  </si>
  <si>
    <t>Balance Date</t>
  </si>
  <si>
    <t>Extra Monthly Payment</t>
  </si>
  <si>
    <t>Interest Paid (Dep. &amp; Deduction)</t>
  </si>
  <si>
    <t>Payment Interval in Months</t>
  </si>
  <si>
    <t>Principal (Equity) Paid</t>
  </si>
  <si>
    <t>Extra Annual Payments (optional)</t>
  </si>
  <si>
    <t>Outstanding New Balance</t>
  </si>
  <si>
    <t>Extra Annual Payment</t>
  </si>
  <si>
    <t>Payment in Month # (1 - 12)</t>
  </si>
  <si>
    <t>Appreciation</t>
  </si>
  <si>
    <t>Total Extra Payments</t>
  </si>
  <si>
    <t>Yearly Market Growth</t>
  </si>
  <si>
    <t>Yearly Market Appreciation</t>
  </si>
  <si>
    <t>Summary</t>
  </si>
  <si>
    <t>Years Until Paid Off</t>
  </si>
  <si>
    <t>Leverage</t>
  </si>
  <si>
    <t>Number of Payments</t>
  </si>
  <si>
    <t>Current Mortgage Balance</t>
  </si>
  <si>
    <t>Last Payment Date</t>
  </si>
  <si>
    <t>Current Market Value</t>
  </si>
  <si>
    <t>Total Payments</t>
  </si>
  <si>
    <t>Leverage Amount</t>
  </si>
  <si>
    <t>Total Interest</t>
  </si>
  <si>
    <t>Payment Schedule</t>
  </si>
  <si>
    <t>No.</t>
  </si>
  <si>
    <t>Payment
Date</t>
  </si>
  <si>
    <t>Year</t>
  </si>
  <si>
    <t>Interest Rate</t>
  </si>
  <si>
    <t>Interest
Due</t>
  </si>
  <si>
    <t>Payment
Due</t>
  </si>
  <si>
    <t>Extra
Payments</t>
  </si>
  <si>
    <t>Principal
Paid</t>
  </si>
  <si>
    <t>Balance</t>
  </si>
  <si>
    <t>[42]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</si>
</sst>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</numFmts>
  <fonts count="22"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indexed="9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6"/>
      <color indexed="9"/>
      <name val="Tahoma"/>
      <family val="2"/>
    </font>
    <font>
      <u/>
      <sz val="10"/>
      <color indexed="12"/>
      <name val="Arial"/>
      <family val="2"/>
    </font>
    <font>
      <b/>
      <sz val="18"/>
      <color theme="3" tint="-0.249977111117893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Arial"/>
      <family val="2"/>
    </font>
    <font>
      <b/>
      <sz val="24"/>
      <color rgb="FFFFFFFF"/>
      <name val="Calibri"/>
      <family val="2"/>
      <scheme val="minor"/>
    </font>
    <font>
      <b/>
      <sz val="24"/>
      <color indexed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Gotham"/>
      <charset val="1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6" fillId="0" borderId="0" xfId="0" applyFont="1"/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65" fontId="3" fillId="0" borderId="0" xfId="3" applyNumberFormat="1" applyFont="1" applyBorder="1" applyAlignment="1" applyProtection="1">
      <alignment horizontal="right"/>
    </xf>
    <xf numFmtId="4" fontId="3" fillId="0" borderId="0" xfId="0" applyNumberFormat="1" applyFont="1" applyAlignment="1">
      <alignment horizontal="right"/>
    </xf>
    <xf numFmtId="4" fontId="3" fillId="3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Alignment="1">
      <alignment horizontal="center"/>
    </xf>
    <xf numFmtId="0" fontId="9" fillId="0" borderId="0" xfId="0" applyFont="1"/>
    <xf numFmtId="0" fontId="4" fillId="0" borderId="0" xfId="0" applyFont="1"/>
    <xf numFmtId="0" fontId="3" fillId="5" borderId="0" xfId="0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7" fontId="3" fillId="5" borderId="0" xfId="0" applyNumberFormat="1" applyFont="1" applyFill="1"/>
    <xf numFmtId="0" fontId="8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right" wrapText="1"/>
    </xf>
    <xf numFmtId="44" fontId="14" fillId="0" borderId="5" xfId="1" applyFont="1" applyFill="1" applyBorder="1" applyAlignment="1" applyProtection="1">
      <alignment horizontal="right"/>
      <protection locked="0"/>
    </xf>
    <xf numFmtId="14" fontId="14" fillId="10" borderId="3" xfId="1" applyNumberFormat="1" applyFont="1" applyFill="1" applyBorder="1" applyAlignment="1" applyProtection="1">
      <alignment horizontal="right"/>
    </xf>
    <xf numFmtId="0" fontId="14" fillId="0" borderId="5" xfId="0" applyFont="1" applyBorder="1" applyAlignment="1" applyProtection="1">
      <alignment horizontal="right"/>
      <protection locked="0"/>
    </xf>
    <xf numFmtId="44" fontId="14" fillId="10" borderId="0" xfId="1" applyFont="1" applyFill="1" applyBorder="1" applyAlignment="1" applyProtection="1">
      <alignment horizontal="right"/>
    </xf>
    <xf numFmtId="14" fontId="14" fillId="0" borderId="5" xfId="0" applyNumberFormat="1" applyFont="1" applyBorder="1" applyAlignment="1" applyProtection="1">
      <alignment horizontal="right"/>
      <protection locked="0"/>
    </xf>
    <xf numFmtId="14" fontId="15" fillId="8" borderId="5" xfId="0" applyNumberFormat="1" applyFont="1" applyFill="1" applyBorder="1" applyAlignment="1" applyProtection="1">
      <alignment horizontal="right"/>
      <protection locked="0"/>
    </xf>
    <xf numFmtId="44" fontId="14" fillId="0" borderId="5" xfId="1" applyFont="1" applyFill="1" applyBorder="1" applyAlignment="1" applyProtection="1">
      <alignment vertical="center"/>
      <protection locked="0"/>
    </xf>
    <xf numFmtId="44" fontId="14" fillId="12" borderId="0" xfId="1" applyFont="1" applyFill="1" applyBorder="1" applyAlignment="1" applyProtection="1">
      <alignment horizontal="right" vertical="center"/>
    </xf>
    <xf numFmtId="44" fontId="16" fillId="9" borderId="0" xfId="1" applyFont="1" applyFill="1" applyBorder="1" applyAlignment="1" applyProtection="1">
      <alignment horizontal="right" vertical="center"/>
    </xf>
    <xf numFmtId="10" fontId="14" fillId="0" borderId="1" xfId="0" applyNumberFormat="1" applyFont="1" applyBorder="1" applyAlignment="1" applyProtection="1">
      <alignment horizontal="right"/>
      <protection locked="0"/>
    </xf>
    <xf numFmtId="44" fontId="16" fillId="11" borderId="3" xfId="1" applyFont="1" applyFill="1" applyBorder="1" applyAlignment="1" applyProtection="1">
      <alignment horizontal="right" vertical="center"/>
    </xf>
    <xf numFmtId="44" fontId="14" fillId="14" borderId="1" xfId="1" applyFont="1" applyFill="1" applyBorder="1" applyAlignment="1" applyProtection="1">
      <alignment vertical="center"/>
      <protection locked="0"/>
    </xf>
    <xf numFmtId="44" fontId="16" fillId="13" borderId="0" xfId="1" applyFont="1" applyFill="1" applyBorder="1" applyAlignment="1" applyProtection="1">
      <alignment horizontal="right" vertical="center"/>
    </xf>
    <xf numFmtId="44" fontId="16" fillId="11" borderId="0" xfId="1" applyFont="1" applyFill="1" applyBorder="1" applyAlignment="1" applyProtection="1">
      <alignment horizontal="right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4" fillId="0" borderId="0" xfId="0" applyFont="1"/>
    <xf numFmtId="0" fontId="4" fillId="0" borderId="15" xfId="0" applyFont="1" applyBorder="1"/>
    <xf numFmtId="0" fontId="4" fillId="0" borderId="16" xfId="0" applyFont="1" applyBorder="1"/>
    <xf numFmtId="0" fontId="14" fillId="12" borderId="0" xfId="0" applyFont="1" applyFill="1" applyAlignment="1">
      <alignment horizontal="right" vertical="center"/>
    </xf>
    <xf numFmtId="14" fontId="14" fillId="12" borderId="0" xfId="0" applyNumberFormat="1" applyFont="1" applyFill="1" applyAlignment="1">
      <alignment horizontal="right" vertical="center"/>
    </xf>
    <xf numFmtId="166" fontId="14" fillId="0" borderId="5" xfId="4" applyNumberFormat="1" applyFont="1" applyFill="1" applyBorder="1" applyAlignment="1" applyProtection="1">
      <alignment vertical="center"/>
      <protection locked="0"/>
    </xf>
    <xf numFmtId="44" fontId="14" fillId="8" borderId="5" xfId="1" applyFont="1" applyFill="1" applyBorder="1" applyAlignment="1" applyProtection="1">
      <alignment vertical="center"/>
      <protection locked="0"/>
    </xf>
    <xf numFmtId="0" fontId="16" fillId="9" borderId="0" xfId="0" applyFont="1" applyFill="1"/>
    <xf numFmtId="0" fontId="14" fillId="12" borderId="0" xfId="0" applyFont="1" applyFill="1"/>
    <xf numFmtId="0" fontId="16" fillId="11" borderId="0" xfId="0" applyFont="1" applyFill="1"/>
    <xf numFmtId="0" fontId="14" fillId="10" borderId="0" xfId="0" applyFont="1" applyFill="1"/>
    <xf numFmtId="0" fontId="16" fillId="13" borderId="0" xfId="0" applyFont="1" applyFill="1"/>
    <xf numFmtId="0" fontId="10" fillId="0" borderId="0" xfId="0" applyFont="1" applyAlignment="1">
      <alignment horizontal="right"/>
    </xf>
    <xf numFmtId="8" fontId="16" fillId="7" borderId="0" xfId="1" applyNumberFormat="1" applyFont="1" applyFill="1" applyBorder="1" applyAlignment="1" applyProtection="1">
      <alignment horizontal="right" vertical="center"/>
    </xf>
    <xf numFmtId="0" fontId="16" fillId="11" borderId="0" xfId="0" applyFont="1" applyFill="1" applyAlignment="1">
      <alignment horizontal="left"/>
    </xf>
    <xf numFmtId="0" fontId="14" fillId="12" borderId="0" xfId="0" applyFont="1" applyFill="1" applyAlignment="1">
      <alignment horizontal="left"/>
    </xf>
    <xf numFmtId="166" fontId="20" fillId="0" borderId="5" xfId="4" applyNumberFormat="1" applyFont="1" applyFill="1" applyBorder="1" applyAlignment="1" applyProtection="1">
      <alignment horizontal="right" vertical="center"/>
    </xf>
    <xf numFmtId="166" fontId="14" fillId="0" borderId="1" xfId="0" applyNumberFormat="1" applyFont="1" applyBorder="1" applyAlignment="1" applyProtection="1">
      <alignment horizontal="center"/>
      <protection locked="0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4" fontId="2" fillId="5" borderId="0" xfId="0" applyNumberFormat="1" applyFont="1" applyFill="1" applyAlignment="1">
      <alignment horizontal="right"/>
    </xf>
    <xf numFmtId="165" fontId="2" fillId="5" borderId="0" xfId="3" applyNumberFormat="1" applyFont="1" applyFill="1" applyAlignment="1" applyProtection="1">
      <alignment horizontal="right"/>
    </xf>
    <xf numFmtId="0" fontId="13" fillId="7" borderId="2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4" fillId="8" borderId="5" xfId="0" applyFont="1" applyFill="1" applyBorder="1" applyAlignment="1">
      <alignment horizontal="left"/>
    </xf>
    <xf numFmtId="0" fontId="15" fillId="8" borderId="5" xfId="0" applyFont="1" applyFill="1" applyBorder="1" applyAlignment="1">
      <alignment horizontal="left"/>
    </xf>
    <xf numFmtId="0" fontId="16" fillId="7" borderId="0" xfId="0" applyFont="1" applyFill="1" applyAlignment="1">
      <alignment horizontal="left"/>
    </xf>
    <xf numFmtId="0" fontId="14" fillId="12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0" fontId="13" fillId="11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/>
    </xf>
    <xf numFmtId="0" fontId="13" fillId="9" borderId="0" xfId="0" applyFont="1" applyFill="1" applyAlignment="1">
      <alignment horizontal="center"/>
    </xf>
    <xf numFmtId="0" fontId="18" fillId="9" borderId="20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4" fillId="10" borderId="6" xfId="0" applyFont="1" applyFill="1" applyBorder="1" applyAlignment="1">
      <alignment horizontal="left"/>
    </xf>
    <xf numFmtId="0" fontId="14" fillId="10" borderId="7" xfId="0" applyFont="1" applyFill="1" applyBorder="1" applyAlignment="1">
      <alignment horizontal="left"/>
    </xf>
    <xf numFmtId="0" fontId="14" fillId="10" borderId="8" xfId="0" applyFont="1" applyFill="1" applyBorder="1" applyAlignment="1">
      <alignment horizontal="left"/>
    </xf>
    <xf numFmtId="0" fontId="16" fillId="9" borderId="21" xfId="0" applyFont="1" applyFill="1" applyBorder="1" applyAlignment="1">
      <alignment horizontal="left"/>
    </xf>
    <xf numFmtId="0" fontId="14" fillId="14" borderId="22" xfId="0" applyFont="1" applyFill="1" applyBorder="1" applyAlignment="1">
      <alignment horizontal="left"/>
    </xf>
    <xf numFmtId="0" fontId="14" fillId="14" borderId="23" xfId="0" applyFont="1" applyFill="1" applyBorder="1" applyAlignment="1">
      <alignment horizontal="left"/>
    </xf>
    <xf numFmtId="0" fontId="14" fillId="14" borderId="24" xfId="0" applyFont="1" applyFill="1" applyBorder="1" applyAlignment="1">
      <alignment horizontal="left"/>
    </xf>
    <xf numFmtId="0" fontId="18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9" fillId="13" borderId="2" xfId="0" applyFont="1" applyFill="1" applyBorder="1" applyAlignment="1">
      <alignment horizontal="center" vertical="center"/>
    </xf>
    <xf numFmtId="10" fontId="21" fillId="0" borderId="0" xfId="0" applyNumberFormat="1" applyFont="1"/>
  </cellXfs>
  <cellStyles count="5">
    <cellStyle name="Comma" xfId="4" builtinId="3"/>
    <cellStyle name="Currency" xfId="1" builtinId="4"/>
    <cellStyle name="Hyperlink" xfId="2" builtinId="8" customBuiltin="1"/>
    <cellStyle name="Normal" xfId="0" builtinId="0"/>
    <cellStyle name="Percent" xfId="3" builtinId="5"/>
  </cellStyles>
  <dxfs count="2">
    <dxf>
      <border>
        <bottom style="thin">
          <color indexed="23"/>
        </bottom>
      </border>
    </dxf>
    <dxf>
      <border>
        <left/>
        <right/>
        <top/>
        <bottom style="thin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DDDDDD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605118</xdr:colOff>
      <xdr:row>4</xdr:row>
      <xdr:rowOff>3138</xdr:rowOff>
    </xdr:from>
    <xdr:to>
      <xdr:col>11</xdr:col>
      <xdr:colOff>938589</xdr:colOff>
      <xdr:row>10</xdr:row>
      <xdr:rowOff>173467</xdr:rowOff>
    </xdr:to>
    <xdr:pic>
      <xdr:nvPicPr>
        <xdr:cNvPr id="2" name="Picture 1" descr="Who Invented Calculator? - GeeksforGeeks">
          <a:extLst>
            <a:ext uri="{FF2B5EF4-FFF2-40B4-BE49-F238E27FC236}">
              <a16:creationId xmlns:a16="http://schemas.microsoft.com/office/drawing/2014/main" id="{22D558F1-931B-4EE7-83F2-DE3B5152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6030" y="899609"/>
          <a:ext cx="3078912" cy="1367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DAFB3-CF00-491A-BF9C-62F49B81FD60}">
  <sheetPr>
    <pageSetUpPr fitToPage="1"/>
  </sheetPr>
  <dimension ref="A1:N1602"/>
  <sheetViews>
    <sheetView showGridLines="0" tabSelected="1" topLeftCell="A4" zoomScale="85" zoomScaleNormal="85" workbookViewId="0">
      <selection activeCell="G7" sqref="G7"/>
    </sheetView>
  </sheetViews>
  <sheetFormatPr defaultColWidth="0" defaultRowHeight="12.75"/>
  <cols>
    <col min="1" max="2" width="2.140625" customWidth="1"/>
    <col min="3" max="3" width="5.28515625" customWidth="1"/>
    <col min="4" max="4" width="9.5703125" customWidth="1"/>
    <col min="5" max="5" width="5.42578125" bestFit="1" customWidth="1"/>
    <col min="6" max="6" width="9.5703125" customWidth="1"/>
    <col min="7" max="7" width="14.7109375" customWidth="1"/>
    <col min="8" max="8" width="9.5703125" customWidth="1"/>
    <col min="9" max="10" width="10.7109375" customWidth="1"/>
    <col min="11" max="11" width="10" customWidth="1"/>
    <col min="12" max="12" width="18" customWidth="1"/>
    <col min="13" max="13" width="1.85546875" customWidth="1"/>
    <col min="14" max="14" width="3.28515625" customWidth="1"/>
    <col min="15" max="16384" width="9.140625" hidden="1"/>
  </cols>
  <sheetData>
    <row r="1" spans="2:13" ht="13.5" thickBot="1"/>
    <row r="2" spans="2:13" ht="13.5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3" ht="30" customHeight="1" thickBot="1">
      <c r="B3" s="33"/>
      <c r="C3" s="60" t="s">
        <v>0</v>
      </c>
      <c r="D3" s="61"/>
      <c r="E3" s="61"/>
      <c r="F3" s="61"/>
      <c r="G3" s="61"/>
      <c r="H3" s="61"/>
      <c r="I3" s="61"/>
      <c r="J3" s="61"/>
      <c r="K3" s="61"/>
      <c r="L3" s="62"/>
      <c r="M3" s="34"/>
    </row>
    <row r="4" spans="2:13" ht="14.45" customHeight="1">
      <c r="B4" s="33"/>
      <c r="C4" s="59" t="s">
        <v>1</v>
      </c>
      <c r="D4" s="59"/>
      <c r="E4" s="59"/>
      <c r="F4" s="59"/>
      <c r="G4" s="59"/>
      <c r="H4" s="59"/>
      <c r="I4" s="59"/>
      <c r="J4" s="59"/>
      <c r="K4" s="59"/>
      <c r="L4" s="59"/>
      <c r="M4" s="34"/>
    </row>
    <row r="5" spans="2:13" ht="15.75">
      <c r="B5" s="33"/>
      <c r="C5" s="58" t="s">
        <v>2</v>
      </c>
      <c r="D5" s="58"/>
      <c r="E5" s="58"/>
      <c r="F5" s="58"/>
      <c r="G5" s="58"/>
      <c r="M5" s="34"/>
    </row>
    <row r="6" spans="2:13" ht="15.75">
      <c r="B6" s="33"/>
      <c r="C6" s="63" t="s">
        <v>3</v>
      </c>
      <c r="D6" s="63"/>
      <c r="E6" s="63"/>
      <c r="F6" s="63"/>
      <c r="G6" s="16">
        <v>465000</v>
      </c>
      <c r="M6" s="34"/>
    </row>
    <row r="7" spans="2:13" ht="15.75">
      <c r="B7" s="33"/>
      <c r="C7" s="63" t="s">
        <v>4</v>
      </c>
      <c r="D7" s="63"/>
      <c r="E7" s="63"/>
      <c r="F7" s="63"/>
      <c r="G7" s="90">
        <v>6.5979999999999997E-2</v>
      </c>
      <c r="M7" s="34"/>
    </row>
    <row r="8" spans="2:13" ht="15.75">
      <c r="B8" s="33"/>
      <c r="C8" s="63" t="s">
        <v>5</v>
      </c>
      <c r="D8" s="63"/>
      <c r="E8" s="63"/>
      <c r="F8" s="63"/>
      <c r="G8" s="18">
        <v>30</v>
      </c>
      <c r="M8" s="34"/>
    </row>
    <row r="9" spans="2:13" ht="15.75">
      <c r="B9" s="33"/>
      <c r="C9" s="63" t="s">
        <v>6</v>
      </c>
      <c r="D9" s="63"/>
      <c r="E9" s="63"/>
      <c r="F9" s="63"/>
      <c r="G9" s="20">
        <v>45352</v>
      </c>
      <c r="M9" s="34"/>
    </row>
    <row r="10" spans="2:13" ht="15.75">
      <c r="B10" s="33"/>
      <c r="C10" s="64" t="s">
        <v>7</v>
      </c>
      <c r="D10" s="64"/>
      <c r="E10" s="64"/>
      <c r="F10" s="64"/>
      <c r="G10" s="21" t="s">
        <v>8</v>
      </c>
      <c r="M10" s="34"/>
    </row>
    <row r="11" spans="2:13" ht="15.75">
      <c r="B11" s="33"/>
      <c r="C11" s="64" t="s">
        <v>9</v>
      </c>
      <c r="D11" s="64"/>
      <c r="E11" s="64"/>
      <c r="F11" s="64"/>
      <c r="G11" s="21" t="s">
        <v>8</v>
      </c>
      <c r="M11" s="34"/>
    </row>
    <row r="12" spans="2:13" ht="15.75">
      <c r="B12" s="33"/>
      <c r="C12" s="65" t="s">
        <v>10</v>
      </c>
      <c r="D12" s="65"/>
      <c r="E12" s="65"/>
      <c r="F12" s="65"/>
      <c r="G12" s="48">
        <f>ROUND(-PMT(((1+G7/CP)^(CP/12))-1,nper,loan_amount),2)</f>
        <v>2969.15</v>
      </c>
      <c r="L12" s="47"/>
      <c r="M12" s="34"/>
    </row>
    <row r="13" spans="2:13" ht="31.5">
      <c r="B13" s="33"/>
      <c r="C13" s="72" t="s">
        <v>11</v>
      </c>
      <c r="D13" s="73"/>
      <c r="E13" s="73"/>
      <c r="F13" s="74"/>
      <c r="G13" s="51">
        <v>1</v>
      </c>
      <c r="I13" s="77" t="s">
        <v>12</v>
      </c>
      <c r="J13" s="78"/>
      <c r="K13" s="78"/>
      <c r="L13" s="78"/>
      <c r="M13" s="34"/>
    </row>
    <row r="14" spans="2:13" ht="15.75">
      <c r="B14" s="33"/>
      <c r="I14" s="79" t="s">
        <v>13</v>
      </c>
      <c r="J14" s="80"/>
      <c r="K14" s="81"/>
      <c r="L14" s="22">
        <v>3000</v>
      </c>
      <c r="M14" s="34"/>
    </row>
    <row r="15" spans="2:13" ht="15.75">
      <c r="B15" s="33"/>
      <c r="C15" s="63" t="s">
        <v>14</v>
      </c>
      <c r="D15" s="63"/>
      <c r="E15" s="63"/>
      <c r="F15" s="63"/>
      <c r="G15" s="22">
        <v>350000</v>
      </c>
      <c r="I15" s="82" t="str">
        <f>CONCATENATE("Income for ",G13," Year(s)")</f>
        <v>Income for 1 Year(s)</v>
      </c>
      <c r="J15" s="82"/>
      <c r="K15" s="82"/>
      <c r="L15" s="24">
        <f>(L14-G19)*12*G13</f>
        <v>-3529.8000000000011</v>
      </c>
      <c r="M15" s="34"/>
    </row>
    <row r="16" spans="2:13" ht="15.75">
      <c r="B16" s="33"/>
      <c r="C16" s="63" t="s">
        <v>15</v>
      </c>
      <c r="D16" s="63"/>
      <c r="E16" s="63"/>
      <c r="F16" s="63"/>
      <c r="G16" s="22">
        <f>175</f>
        <v>175</v>
      </c>
      <c r="I16" s="35"/>
      <c r="J16" s="35"/>
      <c r="K16" s="35"/>
      <c r="L16" s="35"/>
      <c r="M16" s="34"/>
    </row>
    <row r="17" spans="2:13" ht="31.5">
      <c r="B17" s="33"/>
      <c r="C17" s="63" t="s">
        <v>16</v>
      </c>
      <c r="D17" s="63"/>
      <c r="E17" s="63"/>
      <c r="F17" s="63"/>
      <c r="G17" s="22">
        <f>150</f>
        <v>150</v>
      </c>
      <c r="I17" s="77" t="s">
        <v>17</v>
      </c>
      <c r="J17" s="78"/>
      <c r="K17" s="78"/>
      <c r="L17" s="78"/>
      <c r="M17" s="34"/>
    </row>
    <row r="18" spans="2:13" ht="15.75">
      <c r="B18" s="33"/>
      <c r="C18" s="63" t="s">
        <v>18</v>
      </c>
      <c r="D18" s="63"/>
      <c r="E18" s="63"/>
      <c r="F18" s="63"/>
      <c r="G18" s="22">
        <v>0</v>
      </c>
      <c r="I18" s="42" t="s">
        <v>19</v>
      </c>
      <c r="J18" s="42"/>
      <c r="K18" s="42"/>
      <c r="L18" s="24">
        <f ca="1">SUM(OFFSET(G39,2,0,L21*12),1)</f>
        <v>30529.260000000002</v>
      </c>
      <c r="M18" s="34"/>
    </row>
    <row r="19" spans="2:13" ht="15.75">
      <c r="B19" s="33"/>
      <c r="C19" s="65" t="s">
        <v>20</v>
      </c>
      <c r="D19" s="65"/>
      <c r="E19" s="65"/>
      <c r="F19" s="65"/>
      <c r="G19" s="48">
        <f>$G$12+G16+G17+G18</f>
        <v>3294.15</v>
      </c>
      <c r="I19" s="35"/>
      <c r="J19" s="35"/>
      <c r="K19" s="35"/>
      <c r="L19" s="35"/>
      <c r="M19" s="34"/>
    </row>
    <row r="20" spans="2:13" ht="31.5">
      <c r="B20" s="33"/>
      <c r="I20" s="75" t="s">
        <v>21</v>
      </c>
      <c r="J20" s="76"/>
      <c r="K20" s="76"/>
      <c r="L20" s="76"/>
      <c r="M20" s="34"/>
    </row>
    <row r="21" spans="2:13" ht="15.75">
      <c r="B21" s="33"/>
      <c r="C21" s="58" t="s">
        <v>22</v>
      </c>
      <c r="D21" s="58"/>
      <c r="E21" s="58"/>
      <c r="F21" s="58"/>
      <c r="G21" s="58"/>
      <c r="I21" s="45" t="s">
        <v>23</v>
      </c>
      <c r="J21" s="45"/>
      <c r="K21" s="45"/>
      <c r="L21" s="52">
        <f>G13</f>
        <v>1</v>
      </c>
      <c r="M21" s="34"/>
    </row>
    <row r="22" spans="2:13" ht="15.75">
      <c r="B22" s="33"/>
      <c r="C22" s="63" t="s">
        <v>24</v>
      </c>
      <c r="D22" s="63"/>
      <c r="E22" s="63"/>
      <c r="F22" s="63"/>
      <c r="G22" s="40">
        <v>1</v>
      </c>
      <c r="I22" s="45" t="s">
        <v>25</v>
      </c>
      <c r="J22" s="45"/>
      <c r="K22" s="45"/>
      <c r="L22" s="17">
        <f ca="1">OFFSET(D39,1+L21*12,0,1,1)</f>
        <v>45689</v>
      </c>
      <c r="M22" s="34"/>
    </row>
    <row r="23" spans="2:13" ht="15.75">
      <c r="B23" s="33"/>
      <c r="C23" s="63" t="s">
        <v>26</v>
      </c>
      <c r="D23" s="63"/>
      <c r="E23" s="63"/>
      <c r="F23" s="63"/>
      <c r="G23" s="22"/>
      <c r="I23" s="45" t="s">
        <v>27</v>
      </c>
      <c r="J23" s="45"/>
      <c r="K23" s="45"/>
      <c r="L23" s="19">
        <f ca="1">SUM(OFFSET(G39,2,0,L21*12,1))</f>
        <v>30528.260000000002</v>
      </c>
      <c r="M23" s="34"/>
    </row>
    <row r="24" spans="2:13" ht="15.75">
      <c r="B24" s="33"/>
      <c r="C24" s="63" t="s">
        <v>28</v>
      </c>
      <c r="D24" s="63"/>
      <c r="E24" s="63"/>
      <c r="F24" s="63"/>
      <c r="G24" s="40">
        <v>1</v>
      </c>
      <c r="I24" s="45" t="s">
        <v>29</v>
      </c>
      <c r="J24" s="45"/>
      <c r="K24" s="45"/>
      <c r="L24" s="19">
        <f ca="1">SUM(OFFSET(K39,2,0,L21*12,1))</f>
        <v>5101.5400000000009</v>
      </c>
      <c r="M24" s="34"/>
    </row>
    <row r="25" spans="2:13" ht="15.75">
      <c r="B25" s="33"/>
      <c r="C25" s="58" t="s">
        <v>30</v>
      </c>
      <c r="D25" s="58"/>
      <c r="E25" s="58"/>
      <c r="F25" s="58"/>
      <c r="G25" s="58"/>
      <c r="I25" s="42" t="s">
        <v>31</v>
      </c>
      <c r="J25" s="42"/>
      <c r="K25" s="42"/>
      <c r="L25" s="24">
        <f ca="1">IF(OFFSET(L39,1+L21*12,0,1,1)="",0,OFFSET(L39,1+L21*12,0,1,1))</f>
        <v>459898.46000000008</v>
      </c>
      <c r="M25" s="34"/>
    </row>
    <row r="26" spans="2:13" ht="15.75">
      <c r="B26" s="33"/>
      <c r="C26" s="63" t="s">
        <v>32</v>
      </c>
      <c r="D26" s="63"/>
      <c r="E26" s="63"/>
      <c r="F26" s="63"/>
      <c r="G26" s="22"/>
      <c r="I26" s="35"/>
      <c r="J26" s="35"/>
      <c r="K26" s="35"/>
      <c r="L26" s="35"/>
      <c r="M26" s="34"/>
    </row>
    <row r="27" spans="2:13" ht="31.5">
      <c r="B27" s="33"/>
      <c r="C27" s="63" t="s">
        <v>33</v>
      </c>
      <c r="D27" s="63"/>
      <c r="E27" s="63"/>
      <c r="F27" s="63"/>
      <c r="G27" s="40">
        <v>6</v>
      </c>
      <c r="I27" s="86" t="s">
        <v>34</v>
      </c>
      <c r="J27" s="87"/>
      <c r="K27" s="87"/>
      <c r="L27" s="87"/>
      <c r="M27" s="34"/>
    </row>
    <row r="28" spans="2:13" ht="15.75">
      <c r="B28" s="33"/>
      <c r="C28" s="63" t="s">
        <v>35</v>
      </c>
      <c r="D28" s="63"/>
      <c r="E28" s="63"/>
      <c r="F28" s="63"/>
      <c r="G28" s="41">
        <f>SUM(I41:J1600)</f>
        <v>0</v>
      </c>
      <c r="I28" s="43" t="s">
        <v>36</v>
      </c>
      <c r="J28" s="43"/>
      <c r="K28" s="43"/>
      <c r="L28" s="25">
        <v>0.03</v>
      </c>
      <c r="M28" s="34"/>
    </row>
    <row r="29" spans="2:13" s="10" customFormat="1" ht="15.75">
      <c r="B29" s="36"/>
      <c r="I29" s="44" t="s">
        <v>37</v>
      </c>
      <c r="J29" s="44"/>
      <c r="K29" s="44"/>
      <c r="L29" s="26">
        <f>L28*G15*G13</f>
        <v>10500</v>
      </c>
      <c r="M29" s="37"/>
    </row>
    <row r="30" spans="2:13" s="10" customFormat="1" ht="15.75">
      <c r="B30" s="36"/>
      <c r="C30" s="68" t="s">
        <v>38</v>
      </c>
      <c r="D30" s="68"/>
      <c r="E30" s="68"/>
      <c r="F30" s="68"/>
      <c r="G30" s="68"/>
      <c r="J30" s="35"/>
      <c r="K30" s="35"/>
      <c r="L30" s="35"/>
      <c r="M30" s="37"/>
    </row>
    <row r="31" spans="2:13" s="9" customFormat="1" ht="31.5">
      <c r="B31" s="36"/>
      <c r="C31" s="66" t="s">
        <v>39</v>
      </c>
      <c r="D31" s="66"/>
      <c r="E31" s="66"/>
      <c r="F31" s="50"/>
      <c r="G31" s="38">
        <f>ROUND(MAX(C41:C1601)/periods_per_year,2)</f>
        <v>30</v>
      </c>
      <c r="H31" s="10"/>
      <c r="I31" s="88" t="s">
        <v>40</v>
      </c>
      <c r="J31" s="89"/>
      <c r="K31" s="89"/>
      <c r="L31" s="89"/>
      <c r="M31" s="37"/>
    </row>
    <row r="32" spans="2:13" s="9" customFormat="1" ht="15.75">
      <c r="B32" s="36"/>
      <c r="C32" s="66" t="s">
        <v>41</v>
      </c>
      <c r="D32" s="66"/>
      <c r="E32" s="66"/>
      <c r="F32" s="50"/>
      <c r="G32" s="38">
        <f>MAX(C39:C1601)</f>
        <v>360</v>
      </c>
      <c r="H32" s="10"/>
      <c r="I32" s="83" t="s">
        <v>42</v>
      </c>
      <c r="J32" s="84"/>
      <c r="K32" s="85"/>
      <c r="L32" s="27">
        <f>loan_amount</f>
        <v>465000</v>
      </c>
      <c r="M32" s="37"/>
    </row>
    <row r="33" spans="2:13" s="9" customFormat="1" ht="15.75">
      <c r="B33" s="36"/>
      <c r="C33" s="66" t="s">
        <v>43</v>
      </c>
      <c r="D33" s="66"/>
      <c r="E33" s="66"/>
      <c r="F33" s="50"/>
      <c r="G33" s="39">
        <f ca="1">OFFSET(D39,MAX(C41:C1601)+1,0,1,1)</f>
        <v>56281</v>
      </c>
      <c r="H33" s="10"/>
      <c r="I33" s="83" t="s">
        <v>44</v>
      </c>
      <c r="J33" s="84"/>
      <c r="K33" s="85"/>
      <c r="L33" s="27">
        <f>G15</f>
        <v>350000</v>
      </c>
      <c r="M33" s="37"/>
    </row>
    <row r="34" spans="2:13" s="9" customFormat="1" ht="15.75">
      <c r="B34" s="36"/>
      <c r="C34" s="66" t="s">
        <v>45</v>
      </c>
      <c r="D34" s="66"/>
      <c r="E34" s="66"/>
      <c r="F34" s="50"/>
      <c r="G34" s="23">
        <f>SUM(G41:G1600)+SUM(K41:K1600)</f>
        <v>1068892.9999999995</v>
      </c>
      <c r="H34" s="10"/>
      <c r="I34" s="46" t="s">
        <v>46</v>
      </c>
      <c r="J34" s="46"/>
      <c r="K34" s="46"/>
      <c r="L34" s="28">
        <f>L33-L32</f>
        <v>-115000</v>
      </c>
      <c r="M34" s="37"/>
    </row>
    <row r="35" spans="2:13" s="9" customFormat="1" ht="15.75">
      <c r="B35" s="36"/>
      <c r="C35" s="67" t="s">
        <v>47</v>
      </c>
      <c r="D35" s="67"/>
      <c r="E35" s="67"/>
      <c r="F35" s="49"/>
      <c r="G35" s="29">
        <f>SUM(G41:G1600)</f>
        <v>603892.99999999953</v>
      </c>
      <c r="H35" s="10"/>
      <c r="I35" s="10"/>
      <c r="J35" s="10"/>
      <c r="K35" s="10"/>
      <c r="L35" s="10"/>
      <c r="M35" s="37"/>
    </row>
    <row r="36" spans="2:13" s="9" customFormat="1" ht="8.4499999999999993" customHeight="1" thickBo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2:13" s="10" customFormat="1"/>
    <row r="38" spans="2:13" ht="18">
      <c r="C38" s="69" t="s">
        <v>48</v>
      </c>
      <c r="D38" s="70"/>
      <c r="E38" s="70"/>
      <c r="F38" s="70"/>
      <c r="G38" s="70"/>
      <c r="H38" s="70"/>
      <c r="I38" s="70"/>
      <c r="J38" s="70"/>
      <c r="K38" s="70"/>
      <c r="L38" s="71"/>
    </row>
    <row r="39" spans="2:13" ht="29.25" thickBot="1">
      <c r="C39" s="14" t="s">
        <v>49</v>
      </c>
      <c r="D39" s="15" t="s">
        <v>50</v>
      </c>
      <c r="E39" s="15" t="s">
        <v>51</v>
      </c>
      <c r="F39" s="15" t="s">
        <v>52</v>
      </c>
      <c r="G39" s="15" t="s">
        <v>53</v>
      </c>
      <c r="H39" s="15" t="s">
        <v>54</v>
      </c>
      <c r="I39" s="15" t="s">
        <v>55</v>
      </c>
      <c r="J39" s="15"/>
      <c r="K39" s="15" t="s">
        <v>56</v>
      </c>
      <c r="L39" s="15" t="s">
        <v>57</v>
      </c>
    </row>
    <row r="40" spans="2:13">
      <c r="C40" s="11">
        <v>0</v>
      </c>
      <c r="D40" s="56"/>
      <c r="E40" s="11"/>
      <c r="F40" s="57"/>
      <c r="G40" s="11"/>
      <c r="H40" s="12"/>
      <c r="I40" s="11"/>
      <c r="J40" s="11"/>
      <c r="K40" s="11"/>
      <c r="L40" s="13">
        <f>loan_amount</f>
        <v>465000</v>
      </c>
    </row>
    <row r="41" spans="2:13">
      <c r="C41" s="3">
        <f t="shared" ref="C41:C104" si="0">IF(L40="","",IF(OR(C40&gt;=nper,ROUND(L40,2)&lt;=0),"",C40+1))</f>
        <v>1</v>
      </c>
      <c r="D41" s="4">
        <f>d</f>
        <v>45352</v>
      </c>
      <c r="E41" s="8" t="str">
        <f t="shared" ref="E41:E104" si="1">IF(C41="","",IF(MOD(C41,periods_per_year)=0,C41/periods_per_year,""))</f>
        <v/>
      </c>
      <c r="F41" s="5">
        <f t="shared" ref="F41:F104" si="2">IF(C41="","",start_rate)</f>
        <v>6.5979999999999997E-2</v>
      </c>
      <c r="G41" s="6">
        <f>IF(C41="","",ROUND((((1+F41/CP)^(CP/periods_per_year))-1)*L40,2))</f>
        <v>2556.73</v>
      </c>
      <c r="H41" s="6">
        <f>IF(C41="","",IF(C41=nper,L40+G41,MIN(L40+G41,IF(F41=F40,H40,IF($G$11="Acc Bi-Weekly",ROUND((-PMT(((1+F41/CP)^(CP/12))-1,(nper-C41+1)*12/26,L40))/2,2),IF($G$11="Acc Weekly",ROUND((-PMT(((1+F41/CP)^(CP/12))-1,(nper-C41+1)*12/52,L40))/4,2),ROUND(-PMT(((1+F41/CP)^(CP/periods_per_year))-1,nper-C41+1,L40),2)))))))</f>
        <v>2969.15</v>
      </c>
      <c r="I41" s="6">
        <f>IF(OR(C41="",C41&lt;$G$22),"",IF(L40&lt;=H41,0,IF(IF(AND(C41&gt;=$G$22,MOD(C41-$G$22,int)=0),$G$23,0)+H41&gt;=L40+G41,L40+G41-H41,IF(AND(C41&gt;=$G$22,MOD(C41-$G$22,int)=0),$G$23,0)+IF(IF(AND(C41&gt;=$G$22,MOD(C41-$G$22,int)=0),$G$23,0)+IF(MOD(C41-$G$27,periods_per_year)=0,$G$26,0)+H41&lt;L40+G41,IF(MOD(C41-$G$27,periods_per_year)=0,$G$26,0),L40+G41-IF(AND(C41&gt;=$G$22,MOD(C41-$G$22,int)=0),$G$23,0)-H41))))</f>
        <v>0</v>
      </c>
      <c r="J41" s="7"/>
      <c r="K41" s="6">
        <f t="shared" ref="K41:K104" si="3">IF(C41="","",H41-G41+J41+IF(I41="",0,I41))</f>
        <v>412.42000000000007</v>
      </c>
      <c r="L41" s="6">
        <f t="shared" ref="L41:L104" si="4">IF(C41="","",L40-K41)</f>
        <v>464587.58</v>
      </c>
    </row>
    <row r="42" spans="2:13">
      <c r="C42" s="3">
        <f t="shared" si="0"/>
        <v>2</v>
      </c>
      <c r="D42" s="4">
        <f>IF(C42="","",EDATE(D41,1))</f>
        <v>45383</v>
      </c>
      <c r="E42" s="8" t="str">
        <f t="shared" si="1"/>
        <v/>
      </c>
      <c r="F42" s="5">
        <f t="shared" si="2"/>
        <v>6.5979999999999997E-2</v>
      </c>
      <c r="G42" s="6">
        <f>IF(C42="","",ROUND((((1+F42/CP)^(CP/periods_per_year))-1)*L41,2))</f>
        <v>2554.46</v>
      </c>
      <c r="H42" s="6">
        <f>IF(C42="","",IF(C42=nper,L41+G42,MIN(L41+G42,IF(F42=F41,H41,IF($G$11="Acc Bi-Weekly",ROUND((-PMT(((1+F42/CP)^(CP/12))-1,(nper-C42+1)*12/26,L41))/2,2),IF($G$11="Acc Weekly",ROUND((-PMT(((1+F42/CP)^(CP/12))-1,(nper-C42+1)*12/52,L41))/4,2),ROUND(-PMT(((1+F42/CP)^(CP/periods_per_year))-1,nper-C42+1,L41),2)))))))</f>
        <v>2969.15</v>
      </c>
      <c r="I42" s="6">
        <f>IF(OR(C42="",C42&lt;$G$22),"",IF(L41&lt;=H42,0,IF(IF(AND(C42&gt;=$G$22,MOD(C42-$G$22,int)=0),$G$23,0)+H42&gt;=L41+G42,L41+G42-H42,IF(AND(C42&gt;=$G$22,MOD(C42-$G$22,int)=0),$G$23,0)+IF(IF(AND(C42&gt;=$G$22,MOD(C42-$G$22,int)=0),$G$23,0)+IF(MOD(C42-$G$27,periods_per_year)=0,$G$26,0)+H42&lt;L41+G42,IF(MOD(C42-$G$27,periods_per_year)=0,$G$26,0),L41+G42-IF(AND(C42&gt;=$G$22,MOD(C42-$G$22,int)=0),$G$23,0)-H42))))</f>
        <v>0</v>
      </c>
      <c r="J42" s="7"/>
      <c r="K42" s="6">
        <f t="shared" si="3"/>
        <v>414.69000000000005</v>
      </c>
      <c r="L42" s="6">
        <f t="shared" si="4"/>
        <v>464172.89</v>
      </c>
    </row>
    <row r="43" spans="2:13">
      <c r="C43" s="3">
        <f t="shared" si="0"/>
        <v>3</v>
      </c>
      <c r="D43" s="4">
        <f t="shared" ref="D43:D106" si="5">IF(C43="","",EDATE(D42,1))</f>
        <v>45413</v>
      </c>
      <c r="E43" s="8" t="str">
        <f t="shared" si="1"/>
        <v/>
      </c>
      <c r="F43" s="5">
        <f t="shared" si="2"/>
        <v>6.5979999999999997E-2</v>
      </c>
      <c r="G43" s="6">
        <f>IF(C43="","",ROUND((((1+F43/CP)^(CP/periods_per_year))-1)*L42,2))</f>
        <v>2552.1799999999998</v>
      </c>
      <c r="H43" s="6">
        <f>IF(C43="","",IF(C43=nper,L42+G43,MIN(L42+G43,IF(F43=F42,H42,IF($G$11="Acc Bi-Weekly",ROUND((-PMT(((1+F43/CP)^(CP/12))-1,(nper-C43+1)*12/26,L42))/2,2),IF($G$11="Acc Weekly",ROUND((-PMT(((1+F43/CP)^(CP/12))-1,(nper-C43+1)*12/52,L42))/4,2),ROUND(-PMT(((1+F43/CP)^(CP/periods_per_year))-1,nper-C43+1,L42),2)))))))</f>
        <v>2969.15</v>
      </c>
      <c r="I43" s="6">
        <f>IF(OR(C43="",C43&lt;$G$22),"",IF(L42&lt;=H43,0,IF(IF(AND(C43&gt;=$G$22,MOD(C43-$G$22,int)=0),$G$23,0)+H43&gt;=L42+G43,L42+G43-H43,IF(AND(C43&gt;=$G$22,MOD(C43-$G$22,int)=0),$G$23,0)+IF(IF(AND(C43&gt;=$G$22,MOD(C43-$G$22,int)=0),$G$23,0)+IF(MOD(C43-$G$27,periods_per_year)=0,$G$26,0)+H43&lt;L42+G43,IF(MOD(C43-$G$27,periods_per_year)=0,$G$26,0),L42+G43-IF(AND(C43&gt;=$G$22,MOD(C43-$G$22,int)=0),$G$23,0)-H43))))</f>
        <v>0</v>
      </c>
      <c r="J43" s="7"/>
      <c r="K43" s="6">
        <f t="shared" si="3"/>
        <v>416.97000000000025</v>
      </c>
      <c r="L43" s="6">
        <f t="shared" si="4"/>
        <v>463755.92000000004</v>
      </c>
    </row>
    <row r="44" spans="2:13">
      <c r="C44" s="3">
        <f t="shared" si="0"/>
        <v>4</v>
      </c>
      <c r="D44" s="4">
        <f t="shared" si="5"/>
        <v>45444</v>
      </c>
      <c r="E44" s="8" t="str">
        <f t="shared" si="1"/>
        <v/>
      </c>
      <c r="F44" s="5">
        <f t="shared" si="2"/>
        <v>6.5979999999999997E-2</v>
      </c>
      <c r="G44" s="6">
        <f>IF(C44="","",ROUND((((1+F44/CP)^(CP/periods_per_year))-1)*L43,2))</f>
        <v>2549.88</v>
      </c>
      <c r="H44" s="6">
        <f>IF(C44="","",IF(C44=nper,L43+G44,MIN(L43+G44,IF(F44=F43,H43,IF($G$11="Acc Bi-Weekly",ROUND((-PMT(((1+F44/CP)^(CP/12))-1,(nper-C44+1)*12/26,L43))/2,2),IF($G$11="Acc Weekly",ROUND((-PMT(((1+F44/CP)^(CP/12))-1,(nper-C44+1)*12/52,L43))/4,2),ROUND(-PMT(((1+F44/CP)^(CP/periods_per_year))-1,nper-C44+1,L43),2)))))))</f>
        <v>2969.15</v>
      </c>
      <c r="I44" s="6">
        <f>IF(OR(C44="",C44&lt;$G$22),"",IF(L43&lt;=H44,0,IF(IF(AND(C44&gt;=$G$22,MOD(C44-$G$22,int)=0),$G$23,0)+H44&gt;=L43+G44,L43+G44-H44,IF(AND(C44&gt;=$G$22,MOD(C44-$G$22,int)=0),$G$23,0)+IF(IF(AND(C44&gt;=$G$22,MOD(C44-$G$22,int)=0),$G$23,0)+IF(MOD(C44-$G$27,periods_per_year)=0,$G$26,0)+H44&lt;L43+G44,IF(MOD(C44-$G$27,periods_per_year)=0,$G$26,0),L43+G44-IF(AND(C44&gt;=$G$22,MOD(C44-$G$22,int)=0),$G$23,0)-H44))))</f>
        <v>0</v>
      </c>
      <c r="J44" s="7"/>
      <c r="K44" s="6">
        <f t="shared" si="3"/>
        <v>419.27</v>
      </c>
      <c r="L44" s="6">
        <f t="shared" si="4"/>
        <v>463336.65</v>
      </c>
    </row>
    <row r="45" spans="2:13">
      <c r="C45" s="3">
        <f t="shared" si="0"/>
        <v>5</v>
      </c>
      <c r="D45" s="4">
        <f t="shared" si="5"/>
        <v>45474</v>
      </c>
      <c r="E45" s="8" t="str">
        <f t="shared" si="1"/>
        <v/>
      </c>
      <c r="F45" s="5">
        <f t="shared" si="2"/>
        <v>6.5979999999999997E-2</v>
      </c>
      <c r="G45" s="6">
        <f>IF(C45="","",ROUND((((1+F45/CP)^(CP/periods_per_year))-1)*L44,2))</f>
        <v>2547.58</v>
      </c>
      <c r="H45" s="6">
        <f>IF(C45="","",IF(C45=nper,L44+G45,MIN(L44+G45,IF(F45=F44,H44,IF($G$11="Acc Bi-Weekly",ROUND((-PMT(((1+F45/CP)^(CP/12))-1,(nper-C45+1)*12/26,L44))/2,2),IF($G$11="Acc Weekly",ROUND((-PMT(((1+F45/CP)^(CP/12))-1,(nper-C45+1)*12/52,L44))/4,2),ROUND(-PMT(((1+F45/CP)^(CP/periods_per_year))-1,nper-C45+1,L44),2)))))))</f>
        <v>2969.15</v>
      </c>
      <c r="I45" s="6">
        <f>IF(OR(C45="",C45&lt;$G$22),"",IF(L44&lt;=H45,0,IF(IF(AND(C45&gt;=$G$22,MOD(C45-$G$22,int)=0),$G$23,0)+H45&gt;=L44+G45,L44+G45-H45,IF(AND(C45&gt;=$G$22,MOD(C45-$G$22,int)=0),$G$23,0)+IF(IF(AND(C45&gt;=$G$22,MOD(C45-$G$22,int)=0),$G$23,0)+IF(MOD(C45-$G$27,periods_per_year)=0,$G$26,0)+H45&lt;L44+G45,IF(MOD(C45-$G$27,periods_per_year)=0,$G$26,0),L44+G45-IF(AND(C45&gt;=$G$22,MOD(C45-$G$22,int)=0),$G$23,0)-H45))))</f>
        <v>0</v>
      </c>
      <c r="J45" s="7"/>
      <c r="K45" s="6">
        <f t="shared" si="3"/>
        <v>421.57000000000016</v>
      </c>
      <c r="L45" s="6">
        <f t="shared" si="4"/>
        <v>462915.08</v>
      </c>
    </row>
    <row r="46" spans="2:13">
      <c r="C46" s="3">
        <f t="shared" si="0"/>
        <v>6</v>
      </c>
      <c r="D46" s="4">
        <f t="shared" si="5"/>
        <v>45505</v>
      </c>
      <c r="E46" s="8" t="str">
        <f t="shared" si="1"/>
        <v/>
      </c>
      <c r="F46" s="5">
        <f t="shared" si="2"/>
        <v>6.5979999999999997E-2</v>
      </c>
      <c r="G46" s="6">
        <f>IF(C46="","",ROUND((((1+F46/CP)^(CP/periods_per_year))-1)*L45,2))</f>
        <v>2545.2600000000002</v>
      </c>
      <c r="H46" s="6">
        <f>IF(C46="","",IF(C46=nper,L45+G46,MIN(L45+G46,IF(F46=F45,H45,IF($G$11="Acc Bi-Weekly",ROUND((-PMT(((1+F46/CP)^(CP/12))-1,(nper-C46+1)*12/26,L45))/2,2),IF($G$11="Acc Weekly",ROUND((-PMT(((1+F46/CP)^(CP/12))-1,(nper-C46+1)*12/52,L45))/4,2),ROUND(-PMT(((1+F46/CP)^(CP/periods_per_year))-1,nper-C46+1,L45),2)))))))</f>
        <v>2969.15</v>
      </c>
      <c r="I46" s="6">
        <f>IF(OR(C46="",C46&lt;$G$22),"",IF(L45&lt;=H46,0,IF(IF(AND(C46&gt;=$G$22,MOD(C46-$G$22,int)=0),$G$23,0)+H46&gt;=L45+G46,L45+G46-H46,IF(AND(C46&gt;=$G$22,MOD(C46-$G$22,int)=0),$G$23,0)+IF(IF(AND(C46&gt;=$G$22,MOD(C46-$G$22,int)=0),$G$23,0)+IF(MOD(C46-$G$27,periods_per_year)=0,$G$26,0)+H46&lt;L45+G46,IF(MOD(C46-$G$27,periods_per_year)=0,$G$26,0),L45+G46-IF(AND(C46&gt;=$G$22,MOD(C46-$G$22,int)=0),$G$23,0)-H46))))</f>
        <v>0</v>
      </c>
      <c r="J46" s="7"/>
      <c r="K46" s="6">
        <f t="shared" si="3"/>
        <v>423.88999999999987</v>
      </c>
      <c r="L46" s="6">
        <f t="shared" si="4"/>
        <v>462491.19</v>
      </c>
    </row>
    <row r="47" spans="2:13">
      <c r="C47" s="3">
        <f t="shared" si="0"/>
        <v>7</v>
      </c>
      <c r="D47" s="4">
        <f t="shared" si="5"/>
        <v>45536</v>
      </c>
      <c r="E47" s="8" t="str">
        <f t="shared" si="1"/>
        <v/>
      </c>
      <c r="F47" s="5">
        <f t="shared" si="2"/>
        <v>6.5979999999999997E-2</v>
      </c>
      <c r="G47" s="6">
        <f>IF(C47="","",ROUND((((1+F47/CP)^(CP/periods_per_year))-1)*L46,2))</f>
        <v>2542.9299999999998</v>
      </c>
      <c r="H47" s="6">
        <f>IF(C47="","",IF(C47=nper,L46+G47,MIN(L46+G47,IF(F47=F46,H46,IF($G$11="Acc Bi-Weekly",ROUND((-PMT(((1+F47/CP)^(CP/12))-1,(nper-C47+1)*12/26,L46))/2,2),IF($G$11="Acc Weekly",ROUND((-PMT(((1+F47/CP)^(CP/12))-1,(nper-C47+1)*12/52,L46))/4,2),ROUND(-PMT(((1+F47/CP)^(CP/periods_per_year))-1,nper-C47+1,L46),2)))))))</f>
        <v>2969.15</v>
      </c>
      <c r="I47" s="6">
        <f>IF(OR(C47="",C47&lt;$G$22),"",IF(L46&lt;=H47,0,IF(IF(AND(C47&gt;=$G$22,MOD(C47-$G$22,int)=0),$G$23,0)+H47&gt;=L46+G47,L46+G47-H47,IF(AND(C47&gt;=$G$22,MOD(C47-$G$22,int)=0),$G$23,0)+IF(IF(AND(C47&gt;=$G$22,MOD(C47-$G$22,int)=0),$G$23,0)+IF(MOD(C47-$G$27,periods_per_year)=0,$G$26,0)+H47&lt;L46+G47,IF(MOD(C47-$G$27,periods_per_year)=0,$G$26,0),L46+G47-IF(AND(C47&gt;=$G$22,MOD(C47-$G$22,int)=0),$G$23,0)-H47))))</f>
        <v>0</v>
      </c>
      <c r="J47" s="7"/>
      <c r="K47" s="6">
        <f t="shared" si="3"/>
        <v>426.22000000000025</v>
      </c>
      <c r="L47" s="6">
        <f t="shared" si="4"/>
        <v>462064.97000000003</v>
      </c>
    </row>
    <row r="48" spans="2:13">
      <c r="C48" s="3">
        <f t="shared" si="0"/>
        <v>8</v>
      </c>
      <c r="D48" s="4">
        <f t="shared" si="5"/>
        <v>45566</v>
      </c>
      <c r="E48" s="8" t="str">
        <f t="shared" si="1"/>
        <v/>
      </c>
      <c r="F48" s="5">
        <f t="shared" si="2"/>
        <v>6.5979999999999997E-2</v>
      </c>
      <c r="G48" s="6">
        <f>IF(C48="","",ROUND((((1+F48/CP)^(CP/periods_per_year))-1)*L47,2))</f>
        <v>2540.59</v>
      </c>
      <c r="H48" s="6">
        <f>IF(C48="","",IF(C48=nper,L47+G48,MIN(L47+G48,IF(F48=F47,H47,IF($G$11="Acc Bi-Weekly",ROUND((-PMT(((1+F48/CP)^(CP/12))-1,(nper-C48+1)*12/26,L47))/2,2),IF($G$11="Acc Weekly",ROUND((-PMT(((1+F48/CP)^(CP/12))-1,(nper-C48+1)*12/52,L47))/4,2),ROUND(-PMT(((1+F48/CP)^(CP/periods_per_year))-1,nper-C48+1,L47),2)))))))</f>
        <v>2969.15</v>
      </c>
      <c r="I48" s="6">
        <f>IF(OR(C48="",C48&lt;$G$22),"",IF(L47&lt;=H48,0,IF(IF(AND(C48&gt;=$G$22,MOD(C48-$G$22,int)=0),$G$23,0)+H48&gt;=L47+G48,L47+G48-H48,IF(AND(C48&gt;=$G$22,MOD(C48-$G$22,int)=0),$G$23,0)+IF(IF(AND(C48&gt;=$G$22,MOD(C48-$G$22,int)=0),$G$23,0)+IF(MOD(C48-$G$27,periods_per_year)=0,$G$26,0)+H48&lt;L47+G48,IF(MOD(C48-$G$27,periods_per_year)=0,$G$26,0),L47+G48-IF(AND(C48&gt;=$G$22,MOD(C48-$G$22,int)=0),$G$23,0)-H48))))</f>
        <v>0</v>
      </c>
      <c r="J48" s="7"/>
      <c r="K48" s="6">
        <f t="shared" si="3"/>
        <v>428.55999999999995</v>
      </c>
      <c r="L48" s="6">
        <f t="shared" si="4"/>
        <v>461636.41000000003</v>
      </c>
    </row>
    <row r="49" spans="3:12">
      <c r="C49" s="3">
        <f t="shared" si="0"/>
        <v>9</v>
      </c>
      <c r="D49" s="4">
        <f t="shared" si="5"/>
        <v>45597</v>
      </c>
      <c r="E49" s="8" t="str">
        <f t="shared" si="1"/>
        <v/>
      </c>
      <c r="F49" s="5">
        <f t="shared" si="2"/>
        <v>6.5979999999999997E-2</v>
      </c>
      <c r="G49" s="6">
        <f>IF(C49="","",ROUND((((1+F49/CP)^(CP/periods_per_year))-1)*L48,2))</f>
        <v>2538.23</v>
      </c>
      <c r="H49" s="6">
        <f>IF(C49="","",IF(C49=nper,L48+G49,MIN(L48+G49,IF(F49=F48,H48,IF($G$11="Acc Bi-Weekly",ROUND((-PMT(((1+F49/CP)^(CP/12))-1,(nper-C49+1)*12/26,L48))/2,2),IF($G$11="Acc Weekly",ROUND((-PMT(((1+F49/CP)^(CP/12))-1,(nper-C49+1)*12/52,L48))/4,2),ROUND(-PMT(((1+F49/CP)^(CP/periods_per_year))-1,nper-C49+1,L48),2)))))))</f>
        <v>2969.15</v>
      </c>
      <c r="I49" s="6">
        <f>IF(OR(C49="",C49&lt;$G$22),"",IF(L48&lt;=H49,0,IF(IF(AND(C49&gt;=$G$22,MOD(C49-$G$22,int)=0),$G$23,0)+H49&gt;=L48+G49,L48+G49-H49,IF(AND(C49&gt;=$G$22,MOD(C49-$G$22,int)=0),$G$23,0)+IF(IF(AND(C49&gt;=$G$22,MOD(C49-$G$22,int)=0),$G$23,0)+IF(MOD(C49-$G$27,periods_per_year)=0,$G$26,0)+H49&lt;L48+G49,IF(MOD(C49-$G$27,periods_per_year)=0,$G$26,0),L48+G49-IF(AND(C49&gt;=$G$22,MOD(C49-$G$22,int)=0),$G$23,0)-H49))))</f>
        <v>0</v>
      </c>
      <c r="J49" s="7"/>
      <c r="K49" s="6">
        <f t="shared" si="3"/>
        <v>430.92000000000007</v>
      </c>
      <c r="L49" s="6">
        <f t="shared" si="4"/>
        <v>461205.49000000005</v>
      </c>
    </row>
    <row r="50" spans="3:12">
      <c r="C50" s="3">
        <f t="shared" si="0"/>
        <v>10</v>
      </c>
      <c r="D50" s="4">
        <f t="shared" si="5"/>
        <v>45627</v>
      </c>
      <c r="E50" s="8" t="str">
        <f t="shared" si="1"/>
        <v/>
      </c>
      <c r="F50" s="5">
        <f t="shared" si="2"/>
        <v>6.5979999999999997E-2</v>
      </c>
      <c r="G50" s="6">
        <f>IF(C50="","",ROUND((((1+F50/CP)^(CP/periods_per_year))-1)*L49,2))</f>
        <v>2535.86</v>
      </c>
      <c r="H50" s="6">
        <f>IF(C50="","",IF(C50=nper,L49+G50,MIN(L49+G50,IF(F50=F49,H49,IF($G$11="Acc Bi-Weekly",ROUND((-PMT(((1+F50/CP)^(CP/12))-1,(nper-C50+1)*12/26,L49))/2,2),IF($G$11="Acc Weekly",ROUND((-PMT(((1+F50/CP)^(CP/12))-1,(nper-C50+1)*12/52,L49))/4,2),ROUND(-PMT(((1+F50/CP)^(CP/periods_per_year))-1,nper-C50+1,L49),2)))))))</f>
        <v>2969.15</v>
      </c>
      <c r="I50" s="6">
        <f>IF(OR(C50="",C50&lt;$G$22),"",IF(L49&lt;=H50,0,IF(IF(AND(C50&gt;=$G$22,MOD(C50-$G$22,int)=0),$G$23,0)+H50&gt;=L49+G50,L49+G50-H50,IF(AND(C50&gt;=$G$22,MOD(C50-$G$22,int)=0),$G$23,0)+IF(IF(AND(C50&gt;=$G$22,MOD(C50-$G$22,int)=0),$G$23,0)+IF(MOD(C50-$G$27,periods_per_year)=0,$G$26,0)+H50&lt;L49+G50,IF(MOD(C50-$G$27,periods_per_year)=0,$G$26,0),L49+G50-IF(AND(C50&gt;=$G$22,MOD(C50-$G$22,int)=0),$G$23,0)-H50))))</f>
        <v>0</v>
      </c>
      <c r="J50" s="7"/>
      <c r="K50" s="6">
        <f t="shared" si="3"/>
        <v>433.28999999999996</v>
      </c>
      <c r="L50" s="6">
        <f t="shared" si="4"/>
        <v>460772.20000000007</v>
      </c>
    </row>
    <row r="51" spans="3:12">
      <c r="C51" s="3">
        <f t="shared" si="0"/>
        <v>11</v>
      </c>
      <c r="D51" s="4">
        <f t="shared" si="5"/>
        <v>45658</v>
      </c>
      <c r="E51" s="8" t="str">
        <f t="shared" si="1"/>
        <v/>
      </c>
      <c r="F51" s="5">
        <f t="shared" si="2"/>
        <v>6.5979999999999997E-2</v>
      </c>
      <c r="G51" s="6">
        <f>IF(C51="","",ROUND((((1+F51/CP)^(CP/periods_per_year))-1)*L50,2))</f>
        <v>2533.48</v>
      </c>
      <c r="H51" s="6">
        <f>IF(C51="","",IF(C51=nper,L50+G51,MIN(L50+G51,IF(F51=F50,H50,IF($G$11="Acc Bi-Weekly",ROUND((-PMT(((1+F51/CP)^(CP/12))-1,(nper-C51+1)*12/26,L50))/2,2),IF($G$11="Acc Weekly",ROUND((-PMT(((1+F51/CP)^(CP/12))-1,(nper-C51+1)*12/52,L50))/4,2),ROUND(-PMT(((1+F51/CP)^(CP/periods_per_year))-1,nper-C51+1,L50),2)))))))</f>
        <v>2969.15</v>
      </c>
      <c r="I51" s="6">
        <f>IF(OR(C51="",C51&lt;$G$22),"",IF(L50&lt;=H51,0,IF(IF(AND(C51&gt;=$G$22,MOD(C51-$G$22,int)=0),$G$23,0)+H51&gt;=L50+G51,L50+G51-H51,IF(AND(C51&gt;=$G$22,MOD(C51-$G$22,int)=0),$G$23,0)+IF(IF(AND(C51&gt;=$G$22,MOD(C51-$G$22,int)=0),$G$23,0)+IF(MOD(C51-$G$27,periods_per_year)=0,$G$26,0)+H51&lt;L50+G51,IF(MOD(C51-$G$27,periods_per_year)=0,$G$26,0),L50+G51-IF(AND(C51&gt;=$G$22,MOD(C51-$G$22,int)=0),$G$23,0)-H51))))</f>
        <v>0</v>
      </c>
      <c r="J51" s="7"/>
      <c r="K51" s="6">
        <f t="shared" si="3"/>
        <v>435.67000000000007</v>
      </c>
      <c r="L51" s="6">
        <f t="shared" si="4"/>
        <v>460336.53000000009</v>
      </c>
    </row>
    <row r="52" spans="3:12">
      <c r="C52" s="3">
        <f t="shared" si="0"/>
        <v>12</v>
      </c>
      <c r="D52" s="4">
        <f t="shared" si="5"/>
        <v>45689</v>
      </c>
      <c r="E52" s="8">
        <f t="shared" si="1"/>
        <v>1</v>
      </c>
      <c r="F52" s="5">
        <f t="shared" si="2"/>
        <v>6.5979999999999997E-2</v>
      </c>
      <c r="G52" s="6">
        <f>IF(C52="","",ROUND((((1+F52/CP)^(CP/periods_per_year))-1)*L51,2))</f>
        <v>2531.08</v>
      </c>
      <c r="H52" s="6">
        <f>IF(C52="","",IF(C52=nper,L51+G52,MIN(L51+G52,IF(F52=F51,H51,IF($G$11="Acc Bi-Weekly",ROUND((-PMT(((1+F52/CP)^(CP/12))-1,(nper-C52+1)*12/26,L51))/2,2),IF($G$11="Acc Weekly",ROUND((-PMT(((1+F52/CP)^(CP/12))-1,(nper-C52+1)*12/52,L51))/4,2),ROUND(-PMT(((1+F52/CP)^(CP/periods_per_year))-1,nper-C52+1,L51),2)))))))</f>
        <v>2969.15</v>
      </c>
      <c r="I52" s="6">
        <f>IF(OR(C52="",C52&lt;$G$22),"",IF(L51&lt;=H52,0,IF(IF(AND(C52&gt;=$G$22,MOD(C52-$G$22,int)=0),$G$23,0)+H52&gt;=L51+G52,L51+G52-H52,IF(AND(C52&gt;=$G$22,MOD(C52-$G$22,int)=0),$G$23,0)+IF(IF(AND(C52&gt;=$G$22,MOD(C52-$G$22,int)=0),$G$23,0)+IF(MOD(C52-$G$27,periods_per_year)=0,$G$26,0)+H52&lt;L51+G52,IF(MOD(C52-$G$27,periods_per_year)=0,$G$26,0),L51+G52-IF(AND(C52&gt;=$G$22,MOD(C52-$G$22,int)=0),$G$23,0)-H52))))</f>
        <v>0</v>
      </c>
      <c r="J52" s="7"/>
      <c r="K52" s="6">
        <f t="shared" si="3"/>
        <v>438.07000000000016</v>
      </c>
      <c r="L52" s="6">
        <f t="shared" si="4"/>
        <v>459898.46000000008</v>
      </c>
    </row>
    <row r="53" spans="3:12">
      <c r="C53" s="3">
        <f t="shared" si="0"/>
        <v>13</v>
      </c>
      <c r="D53" s="4">
        <f t="shared" si="5"/>
        <v>45717</v>
      </c>
      <c r="E53" s="8" t="str">
        <f t="shared" si="1"/>
        <v/>
      </c>
      <c r="F53" s="5">
        <f t="shared" si="2"/>
        <v>6.5979999999999997E-2</v>
      </c>
      <c r="G53" s="6">
        <f>IF(C53="","",ROUND((((1+F53/CP)^(CP/periods_per_year))-1)*L52,2))</f>
        <v>2528.6799999999998</v>
      </c>
      <c r="H53" s="6">
        <f>IF(C53="","",IF(C53=nper,L52+G53,MIN(L52+G53,IF(F53=F52,H52,IF($G$11="Acc Bi-Weekly",ROUND((-PMT(((1+F53/CP)^(CP/12))-1,(nper-C53+1)*12/26,L52))/2,2),IF($G$11="Acc Weekly",ROUND((-PMT(((1+F53/CP)^(CP/12))-1,(nper-C53+1)*12/52,L52))/4,2),ROUND(-PMT(((1+F53/CP)^(CP/periods_per_year))-1,nper-C53+1,L52),2)))))))</f>
        <v>2969.15</v>
      </c>
      <c r="I53" s="6">
        <f>IF(OR(C53="",C53&lt;$G$22),"",IF(L52&lt;=H53,0,IF(IF(AND(C53&gt;=$G$22,MOD(C53-$G$22,int)=0),$G$23,0)+H53&gt;=L52+G53,L52+G53-H53,IF(AND(C53&gt;=$G$22,MOD(C53-$G$22,int)=0),$G$23,0)+IF(IF(AND(C53&gt;=$G$22,MOD(C53-$G$22,int)=0),$G$23,0)+IF(MOD(C53-$G$27,periods_per_year)=0,$G$26,0)+H53&lt;L52+G53,IF(MOD(C53-$G$27,periods_per_year)=0,$G$26,0),L52+G53-IF(AND(C53&gt;=$G$22,MOD(C53-$G$22,int)=0),$G$23,0)-H53))))</f>
        <v>0</v>
      </c>
      <c r="J53" s="7"/>
      <c r="K53" s="6">
        <f t="shared" si="3"/>
        <v>440.47000000000025</v>
      </c>
      <c r="L53" s="6">
        <f t="shared" si="4"/>
        <v>459457.99000000011</v>
      </c>
    </row>
    <row r="54" spans="3:12">
      <c r="C54" s="3">
        <f t="shared" si="0"/>
        <v>14</v>
      </c>
      <c r="D54" s="4">
        <f t="shared" si="5"/>
        <v>45748</v>
      </c>
      <c r="E54" s="8" t="str">
        <f t="shared" si="1"/>
        <v/>
      </c>
      <c r="F54" s="5">
        <f t="shared" si="2"/>
        <v>6.5979999999999997E-2</v>
      </c>
      <c r="G54" s="6">
        <f>IF(C54="","",ROUND((((1+F54/CP)^(CP/periods_per_year))-1)*L53,2))</f>
        <v>2526.25</v>
      </c>
      <c r="H54" s="6">
        <f>IF(C54="","",IF(C54=nper,L53+G54,MIN(L53+G54,IF(F54=F53,H53,IF($G$11="Acc Bi-Weekly",ROUND((-PMT(((1+F54/CP)^(CP/12))-1,(nper-C54+1)*12/26,L53))/2,2),IF($G$11="Acc Weekly",ROUND((-PMT(((1+F54/CP)^(CP/12))-1,(nper-C54+1)*12/52,L53))/4,2),ROUND(-PMT(((1+F54/CP)^(CP/periods_per_year))-1,nper-C54+1,L53),2)))))))</f>
        <v>2969.15</v>
      </c>
      <c r="I54" s="6">
        <f>IF(OR(C54="",C54&lt;$G$22),"",IF(L53&lt;=H54,0,IF(IF(AND(C54&gt;=$G$22,MOD(C54-$G$22,int)=0),$G$23,0)+H54&gt;=L53+G54,L53+G54-H54,IF(AND(C54&gt;=$G$22,MOD(C54-$G$22,int)=0),$G$23,0)+IF(IF(AND(C54&gt;=$G$22,MOD(C54-$G$22,int)=0),$G$23,0)+IF(MOD(C54-$G$27,periods_per_year)=0,$G$26,0)+H54&lt;L53+G54,IF(MOD(C54-$G$27,periods_per_year)=0,$G$26,0),L53+G54-IF(AND(C54&gt;=$G$22,MOD(C54-$G$22,int)=0),$G$23,0)-H54))))</f>
        <v>0</v>
      </c>
      <c r="J54" s="7"/>
      <c r="K54" s="6">
        <f t="shared" si="3"/>
        <v>442.90000000000009</v>
      </c>
      <c r="L54" s="6">
        <f t="shared" si="4"/>
        <v>459015.09000000008</v>
      </c>
    </row>
    <row r="55" spans="3:12">
      <c r="C55" s="3">
        <f t="shared" si="0"/>
        <v>15</v>
      </c>
      <c r="D55" s="4">
        <f t="shared" si="5"/>
        <v>45778</v>
      </c>
      <c r="E55" s="8" t="str">
        <f t="shared" si="1"/>
        <v/>
      </c>
      <c r="F55" s="5">
        <f t="shared" si="2"/>
        <v>6.5979999999999997E-2</v>
      </c>
      <c r="G55" s="6">
        <f>IF(C55="","",ROUND((((1+F55/CP)^(CP/periods_per_year))-1)*L54,2))</f>
        <v>2523.8200000000002</v>
      </c>
      <c r="H55" s="6">
        <f>IF(C55="","",IF(C55=nper,L54+G55,MIN(L54+G55,IF(F55=F54,H54,IF($G$11="Acc Bi-Weekly",ROUND((-PMT(((1+F55/CP)^(CP/12))-1,(nper-C55+1)*12/26,L54))/2,2),IF($G$11="Acc Weekly",ROUND((-PMT(((1+F55/CP)^(CP/12))-1,(nper-C55+1)*12/52,L54))/4,2),ROUND(-PMT(((1+F55/CP)^(CP/periods_per_year))-1,nper-C55+1,L54),2)))))))</f>
        <v>2969.15</v>
      </c>
      <c r="I55" s="6">
        <f>IF(OR(C55="",C55&lt;$G$22),"",IF(L54&lt;=H55,0,IF(IF(AND(C55&gt;=$G$22,MOD(C55-$G$22,int)=0),$G$23,0)+H55&gt;=L54+G55,L54+G55-H55,IF(AND(C55&gt;=$G$22,MOD(C55-$G$22,int)=0),$G$23,0)+IF(IF(AND(C55&gt;=$G$22,MOD(C55-$G$22,int)=0),$G$23,0)+IF(MOD(C55-$G$27,periods_per_year)=0,$G$26,0)+H55&lt;L54+G55,IF(MOD(C55-$G$27,periods_per_year)=0,$G$26,0),L54+G55-IF(AND(C55&gt;=$G$22,MOD(C55-$G$22,int)=0),$G$23,0)-H55))))</f>
        <v>0</v>
      </c>
      <c r="J55" s="7"/>
      <c r="K55" s="6">
        <f t="shared" si="3"/>
        <v>445.32999999999993</v>
      </c>
      <c r="L55" s="6">
        <f t="shared" si="4"/>
        <v>458569.76000000007</v>
      </c>
    </row>
    <row r="56" spans="3:12">
      <c r="C56" s="3">
        <f t="shared" si="0"/>
        <v>16</v>
      </c>
      <c r="D56" s="4">
        <f t="shared" si="5"/>
        <v>45809</v>
      </c>
      <c r="E56" s="8" t="str">
        <f t="shared" si="1"/>
        <v/>
      </c>
      <c r="F56" s="5">
        <f t="shared" si="2"/>
        <v>6.5979999999999997E-2</v>
      </c>
      <c r="G56" s="6">
        <f>IF(C56="","",ROUND((((1+F56/CP)^(CP/periods_per_year))-1)*L55,2))</f>
        <v>2521.37</v>
      </c>
      <c r="H56" s="6">
        <f>IF(C56="","",IF(C56=nper,L55+G56,MIN(L55+G56,IF(F56=F55,H55,IF($G$11="Acc Bi-Weekly",ROUND((-PMT(((1+F56/CP)^(CP/12))-1,(nper-C56+1)*12/26,L55))/2,2),IF($G$11="Acc Weekly",ROUND((-PMT(((1+F56/CP)^(CP/12))-1,(nper-C56+1)*12/52,L55))/4,2),ROUND(-PMT(((1+F56/CP)^(CP/periods_per_year))-1,nper-C56+1,L55),2)))))))</f>
        <v>2969.15</v>
      </c>
      <c r="I56" s="6">
        <f>IF(OR(C56="",C56&lt;$G$22),"",IF(L55&lt;=H56,0,IF(IF(AND(C56&gt;=$G$22,MOD(C56-$G$22,int)=0),$G$23,0)+H56&gt;=L55+G56,L55+G56-H56,IF(AND(C56&gt;=$G$22,MOD(C56-$G$22,int)=0),$G$23,0)+IF(IF(AND(C56&gt;=$G$22,MOD(C56-$G$22,int)=0),$G$23,0)+IF(MOD(C56-$G$27,periods_per_year)=0,$G$26,0)+H56&lt;L55+G56,IF(MOD(C56-$G$27,periods_per_year)=0,$G$26,0),L55+G56-IF(AND(C56&gt;=$G$22,MOD(C56-$G$22,int)=0),$G$23,0)-H56))))</f>
        <v>0</v>
      </c>
      <c r="J56" s="7"/>
      <c r="K56" s="6">
        <f t="shared" si="3"/>
        <v>447.7800000000002</v>
      </c>
      <c r="L56" s="6">
        <f t="shared" si="4"/>
        <v>458121.98000000004</v>
      </c>
    </row>
    <row r="57" spans="3:12">
      <c r="C57" s="3">
        <f t="shared" si="0"/>
        <v>17</v>
      </c>
      <c r="D57" s="4">
        <f t="shared" si="5"/>
        <v>45839</v>
      </c>
      <c r="E57" s="8" t="str">
        <f t="shared" si="1"/>
        <v/>
      </c>
      <c r="F57" s="5">
        <f t="shared" si="2"/>
        <v>6.5979999999999997E-2</v>
      </c>
      <c r="G57" s="6">
        <f>IF(C57="","",ROUND((((1+F57/CP)^(CP/periods_per_year))-1)*L56,2))</f>
        <v>2518.91</v>
      </c>
      <c r="H57" s="6">
        <f>IF(C57="","",IF(C57=nper,L56+G57,MIN(L56+G57,IF(F57=F56,H56,IF($G$11="Acc Bi-Weekly",ROUND((-PMT(((1+F57/CP)^(CP/12))-1,(nper-C57+1)*12/26,L56))/2,2),IF($G$11="Acc Weekly",ROUND((-PMT(((1+F57/CP)^(CP/12))-1,(nper-C57+1)*12/52,L56))/4,2),ROUND(-PMT(((1+F57/CP)^(CP/periods_per_year))-1,nper-C57+1,L56),2)))))))</f>
        <v>2969.15</v>
      </c>
      <c r="I57" s="6">
        <f>IF(OR(C57="",C57&lt;$G$22),"",IF(L56&lt;=H57,0,IF(IF(AND(C57&gt;=$G$22,MOD(C57-$G$22,int)=0),$G$23,0)+H57&gt;=L56+G57,L56+G57-H57,IF(AND(C57&gt;=$G$22,MOD(C57-$G$22,int)=0),$G$23,0)+IF(IF(AND(C57&gt;=$G$22,MOD(C57-$G$22,int)=0),$G$23,0)+IF(MOD(C57-$G$27,periods_per_year)=0,$G$26,0)+H57&lt;L56+G57,IF(MOD(C57-$G$27,periods_per_year)=0,$G$26,0),L56+G57-IF(AND(C57&gt;=$G$22,MOD(C57-$G$22,int)=0),$G$23,0)-H57))))</f>
        <v>0</v>
      </c>
      <c r="J57" s="7"/>
      <c r="K57" s="6">
        <f t="shared" si="3"/>
        <v>450.24000000000024</v>
      </c>
      <c r="L57" s="6">
        <f t="shared" si="4"/>
        <v>457671.74000000005</v>
      </c>
    </row>
    <row r="58" spans="3:12">
      <c r="C58" s="3">
        <f t="shared" si="0"/>
        <v>18</v>
      </c>
      <c r="D58" s="4">
        <f t="shared" si="5"/>
        <v>45870</v>
      </c>
      <c r="E58" s="8" t="str">
        <f t="shared" si="1"/>
        <v/>
      </c>
      <c r="F58" s="5">
        <f t="shared" si="2"/>
        <v>6.5979999999999997E-2</v>
      </c>
      <c r="G58" s="6">
        <f>IF(C58="","",ROUND((((1+F58/CP)^(CP/periods_per_year))-1)*L57,2))</f>
        <v>2516.4299999999998</v>
      </c>
      <c r="H58" s="6">
        <f>IF(C58="","",IF(C58=nper,L57+G58,MIN(L57+G58,IF(F58=F57,H57,IF($G$11="Acc Bi-Weekly",ROUND((-PMT(((1+F58/CP)^(CP/12))-1,(nper-C58+1)*12/26,L57))/2,2),IF($G$11="Acc Weekly",ROUND((-PMT(((1+F58/CP)^(CP/12))-1,(nper-C58+1)*12/52,L57))/4,2),ROUND(-PMT(((1+F58/CP)^(CP/periods_per_year))-1,nper-C58+1,L57),2)))))))</f>
        <v>2969.15</v>
      </c>
      <c r="I58" s="6">
        <f>IF(OR(C58="",C58&lt;$G$22),"",IF(L57&lt;=H58,0,IF(IF(AND(C58&gt;=$G$22,MOD(C58-$G$22,int)=0),$G$23,0)+H58&gt;=L57+G58,L57+G58-H58,IF(AND(C58&gt;=$G$22,MOD(C58-$G$22,int)=0),$G$23,0)+IF(IF(AND(C58&gt;=$G$22,MOD(C58-$G$22,int)=0),$G$23,0)+IF(MOD(C58-$G$27,periods_per_year)=0,$G$26,0)+H58&lt;L57+G58,IF(MOD(C58-$G$27,periods_per_year)=0,$G$26,0),L57+G58-IF(AND(C58&gt;=$G$22,MOD(C58-$G$22,int)=0),$G$23,0)-H58))))</f>
        <v>0</v>
      </c>
      <c r="J58" s="7"/>
      <c r="K58" s="6">
        <f t="shared" si="3"/>
        <v>452.72000000000025</v>
      </c>
      <c r="L58" s="6">
        <f t="shared" si="4"/>
        <v>457219.02000000008</v>
      </c>
    </row>
    <row r="59" spans="3:12">
      <c r="C59" s="3">
        <f t="shared" si="0"/>
        <v>19</v>
      </c>
      <c r="D59" s="4">
        <f t="shared" si="5"/>
        <v>45901</v>
      </c>
      <c r="E59" s="8" t="str">
        <f t="shared" si="1"/>
        <v/>
      </c>
      <c r="F59" s="5">
        <f t="shared" si="2"/>
        <v>6.5979999999999997E-2</v>
      </c>
      <c r="G59" s="6">
        <f>IF(C59="","",ROUND((((1+F59/CP)^(CP/periods_per_year))-1)*L58,2))</f>
        <v>2513.94</v>
      </c>
      <c r="H59" s="6">
        <f>IF(C59="","",IF(C59=nper,L58+G59,MIN(L58+G59,IF(F59=F58,H58,IF($G$11="Acc Bi-Weekly",ROUND((-PMT(((1+F59/CP)^(CP/12))-1,(nper-C59+1)*12/26,L58))/2,2),IF($G$11="Acc Weekly",ROUND((-PMT(((1+F59/CP)^(CP/12))-1,(nper-C59+1)*12/52,L58))/4,2),ROUND(-PMT(((1+F59/CP)^(CP/periods_per_year))-1,nper-C59+1,L58),2)))))))</f>
        <v>2969.15</v>
      </c>
      <c r="I59" s="6">
        <f>IF(OR(C59="",C59&lt;$G$22),"",IF(L58&lt;=H59,0,IF(IF(AND(C59&gt;=$G$22,MOD(C59-$G$22,int)=0),$G$23,0)+H59&gt;=L58+G59,L58+G59-H59,IF(AND(C59&gt;=$G$22,MOD(C59-$G$22,int)=0),$G$23,0)+IF(IF(AND(C59&gt;=$G$22,MOD(C59-$G$22,int)=0),$G$23,0)+IF(MOD(C59-$G$27,periods_per_year)=0,$G$26,0)+H59&lt;L58+G59,IF(MOD(C59-$G$27,periods_per_year)=0,$G$26,0),L58+G59-IF(AND(C59&gt;=$G$22,MOD(C59-$G$22,int)=0),$G$23,0)-H59))))</f>
        <v>0</v>
      </c>
      <c r="J59" s="7"/>
      <c r="K59" s="6">
        <f t="shared" si="3"/>
        <v>455.21000000000004</v>
      </c>
      <c r="L59" s="6">
        <f t="shared" si="4"/>
        <v>456763.81000000006</v>
      </c>
    </row>
    <row r="60" spans="3:12">
      <c r="C60" s="3">
        <f t="shared" si="0"/>
        <v>20</v>
      </c>
      <c r="D60" s="4">
        <f t="shared" si="5"/>
        <v>45931</v>
      </c>
      <c r="E60" s="8" t="str">
        <f t="shared" si="1"/>
        <v/>
      </c>
      <c r="F60" s="5">
        <f t="shared" si="2"/>
        <v>6.5979999999999997E-2</v>
      </c>
      <c r="G60" s="6">
        <f>IF(C60="","",ROUND((((1+F60/CP)^(CP/periods_per_year))-1)*L59,2))</f>
        <v>2511.44</v>
      </c>
      <c r="H60" s="6">
        <f>IF(C60="","",IF(C60=nper,L59+G60,MIN(L59+G60,IF(F60=F59,H59,IF($G$11="Acc Bi-Weekly",ROUND((-PMT(((1+F60/CP)^(CP/12))-1,(nper-C60+1)*12/26,L59))/2,2),IF($G$11="Acc Weekly",ROUND((-PMT(((1+F60/CP)^(CP/12))-1,(nper-C60+1)*12/52,L59))/4,2),ROUND(-PMT(((1+F60/CP)^(CP/periods_per_year))-1,nper-C60+1,L59),2)))))))</f>
        <v>2969.15</v>
      </c>
      <c r="I60" s="6">
        <f>IF(OR(C60="",C60&lt;$G$22),"",IF(L59&lt;=H60,0,IF(IF(AND(C60&gt;=$G$22,MOD(C60-$G$22,int)=0),$G$23,0)+H60&gt;=L59+G60,L59+G60-H60,IF(AND(C60&gt;=$G$22,MOD(C60-$G$22,int)=0),$G$23,0)+IF(IF(AND(C60&gt;=$G$22,MOD(C60-$G$22,int)=0),$G$23,0)+IF(MOD(C60-$G$27,periods_per_year)=0,$G$26,0)+H60&lt;L59+G60,IF(MOD(C60-$G$27,periods_per_year)=0,$G$26,0),L59+G60-IF(AND(C60&gt;=$G$22,MOD(C60-$G$22,int)=0),$G$23,0)-H60))))</f>
        <v>0</v>
      </c>
      <c r="J60" s="7"/>
      <c r="K60" s="6">
        <f t="shared" si="3"/>
        <v>457.71000000000004</v>
      </c>
      <c r="L60" s="6">
        <f t="shared" si="4"/>
        <v>456306.10000000003</v>
      </c>
    </row>
    <row r="61" spans="3:12">
      <c r="C61" s="3">
        <f t="shared" si="0"/>
        <v>21</v>
      </c>
      <c r="D61" s="4">
        <f t="shared" si="5"/>
        <v>45962</v>
      </c>
      <c r="E61" s="8" t="str">
        <f t="shared" si="1"/>
        <v/>
      </c>
      <c r="F61" s="5">
        <f t="shared" si="2"/>
        <v>6.5979999999999997E-2</v>
      </c>
      <c r="G61" s="6">
        <f>IF(C61="","",ROUND((((1+F61/CP)^(CP/periods_per_year))-1)*L60,2))</f>
        <v>2508.92</v>
      </c>
      <c r="H61" s="6">
        <f>IF(C61="","",IF(C61=nper,L60+G61,MIN(L60+G61,IF(F61=F60,H60,IF($G$11="Acc Bi-Weekly",ROUND((-PMT(((1+F61/CP)^(CP/12))-1,(nper-C61+1)*12/26,L60))/2,2),IF($G$11="Acc Weekly",ROUND((-PMT(((1+F61/CP)^(CP/12))-1,(nper-C61+1)*12/52,L60))/4,2),ROUND(-PMT(((1+F61/CP)^(CP/periods_per_year))-1,nper-C61+1,L60),2)))))))</f>
        <v>2969.15</v>
      </c>
      <c r="I61" s="6">
        <f>IF(OR(C61="",C61&lt;$G$22),"",IF(L60&lt;=H61,0,IF(IF(AND(C61&gt;=$G$22,MOD(C61-$G$22,int)=0),$G$23,0)+H61&gt;=L60+G61,L60+G61-H61,IF(AND(C61&gt;=$G$22,MOD(C61-$G$22,int)=0),$G$23,0)+IF(IF(AND(C61&gt;=$G$22,MOD(C61-$G$22,int)=0),$G$23,0)+IF(MOD(C61-$G$27,periods_per_year)=0,$G$26,0)+H61&lt;L60+G61,IF(MOD(C61-$G$27,periods_per_year)=0,$G$26,0),L60+G61-IF(AND(C61&gt;=$G$22,MOD(C61-$G$22,int)=0),$G$23,0)-H61))))</f>
        <v>0</v>
      </c>
      <c r="J61" s="7"/>
      <c r="K61" s="6">
        <f t="shared" si="3"/>
        <v>460.23</v>
      </c>
      <c r="L61" s="6">
        <f t="shared" si="4"/>
        <v>455845.87000000005</v>
      </c>
    </row>
    <row r="62" spans="3:12">
      <c r="C62" s="3">
        <f t="shared" si="0"/>
        <v>22</v>
      </c>
      <c r="D62" s="4">
        <f t="shared" si="5"/>
        <v>45992</v>
      </c>
      <c r="E62" s="8" t="str">
        <f t="shared" si="1"/>
        <v/>
      </c>
      <c r="F62" s="5">
        <f t="shared" si="2"/>
        <v>6.5979999999999997E-2</v>
      </c>
      <c r="G62" s="6">
        <f>IF(C62="","",ROUND((((1+F62/CP)^(CP/periods_per_year))-1)*L61,2))</f>
        <v>2506.39</v>
      </c>
      <c r="H62" s="6">
        <f>IF(C62="","",IF(C62=nper,L61+G62,MIN(L61+G62,IF(F62=F61,H61,IF($G$11="Acc Bi-Weekly",ROUND((-PMT(((1+F62/CP)^(CP/12))-1,(nper-C62+1)*12/26,L61))/2,2),IF($G$11="Acc Weekly",ROUND((-PMT(((1+F62/CP)^(CP/12))-1,(nper-C62+1)*12/52,L61))/4,2),ROUND(-PMT(((1+F62/CP)^(CP/periods_per_year))-1,nper-C62+1,L61),2)))))))</f>
        <v>2969.15</v>
      </c>
      <c r="I62" s="6">
        <f>IF(OR(C62="",C62&lt;$G$22),"",IF(L61&lt;=H62,0,IF(IF(AND(C62&gt;=$G$22,MOD(C62-$G$22,int)=0),$G$23,0)+H62&gt;=L61+G62,L61+G62-H62,IF(AND(C62&gt;=$G$22,MOD(C62-$G$22,int)=0),$G$23,0)+IF(IF(AND(C62&gt;=$G$22,MOD(C62-$G$22,int)=0),$G$23,0)+IF(MOD(C62-$G$27,periods_per_year)=0,$G$26,0)+H62&lt;L61+G62,IF(MOD(C62-$G$27,periods_per_year)=0,$G$26,0),L61+G62-IF(AND(C62&gt;=$G$22,MOD(C62-$G$22,int)=0),$G$23,0)-H62))))</f>
        <v>0</v>
      </c>
      <c r="J62" s="7"/>
      <c r="K62" s="6">
        <f t="shared" si="3"/>
        <v>462.76000000000022</v>
      </c>
      <c r="L62" s="6">
        <f t="shared" si="4"/>
        <v>455383.11000000004</v>
      </c>
    </row>
    <row r="63" spans="3:12">
      <c r="C63" s="3">
        <f t="shared" si="0"/>
        <v>23</v>
      </c>
      <c r="D63" s="4">
        <f t="shared" si="5"/>
        <v>46023</v>
      </c>
      <c r="E63" s="8" t="str">
        <f t="shared" si="1"/>
        <v/>
      </c>
      <c r="F63" s="5">
        <f t="shared" si="2"/>
        <v>6.5979999999999997E-2</v>
      </c>
      <c r="G63" s="6">
        <f>IF(C63="","",ROUND((((1+F63/CP)^(CP/periods_per_year))-1)*L62,2))</f>
        <v>2503.85</v>
      </c>
      <c r="H63" s="6">
        <f>IF(C63="","",IF(C63=nper,L62+G63,MIN(L62+G63,IF(F63=F62,H62,IF($G$11="Acc Bi-Weekly",ROUND((-PMT(((1+F63/CP)^(CP/12))-1,(nper-C63+1)*12/26,L62))/2,2),IF($G$11="Acc Weekly",ROUND((-PMT(((1+F63/CP)^(CP/12))-1,(nper-C63+1)*12/52,L62))/4,2),ROUND(-PMT(((1+F63/CP)^(CP/periods_per_year))-1,nper-C63+1,L62),2)))))))</f>
        <v>2969.15</v>
      </c>
      <c r="I63" s="6">
        <f>IF(OR(C63="",C63&lt;$G$22),"",IF(L62&lt;=H63,0,IF(IF(AND(C63&gt;=$G$22,MOD(C63-$G$22,int)=0),$G$23,0)+H63&gt;=L62+G63,L62+G63-H63,IF(AND(C63&gt;=$G$22,MOD(C63-$G$22,int)=0),$G$23,0)+IF(IF(AND(C63&gt;=$G$22,MOD(C63-$G$22,int)=0),$G$23,0)+IF(MOD(C63-$G$27,periods_per_year)=0,$G$26,0)+H63&lt;L62+G63,IF(MOD(C63-$G$27,periods_per_year)=0,$G$26,0),L62+G63-IF(AND(C63&gt;=$G$22,MOD(C63-$G$22,int)=0),$G$23,0)-H63))))</f>
        <v>0</v>
      </c>
      <c r="J63" s="7"/>
      <c r="K63" s="6">
        <f t="shared" si="3"/>
        <v>465.30000000000018</v>
      </c>
      <c r="L63" s="6">
        <f t="shared" si="4"/>
        <v>454917.81000000006</v>
      </c>
    </row>
    <row r="64" spans="3:12">
      <c r="C64" s="3">
        <f t="shared" si="0"/>
        <v>24</v>
      </c>
      <c r="D64" s="4">
        <f t="shared" si="5"/>
        <v>46054</v>
      </c>
      <c r="E64" s="8">
        <f t="shared" si="1"/>
        <v>2</v>
      </c>
      <c r="F64" s="5">
        <f t="shared" si="2"/>
        <v>6.5979999999999997E-2</v>
      </c>
      <c r="G64" s="6">
        <f>IF(C64="","",ROUND((((1+F64/CP)^(CP/periods_per_year))-1)*L63,2))</f>
        <v>2501.29</v>
      </c>
      <c r="H64" s="6">
        <f>IF(C64="","",IF(C64=nper,L63+G64,MIN(L63+G64,IF(F64=F63,H63,IF($G$11="Acc Bi-Weekly",ROUND((-PMT(((1+F64/CP)^(CP/12))-1,(nper-C64+1)*12/26,L63))/2,2),IF($G$11="Acc Weekly",ROUND((-PMT(((1+F64/CP)^(CP/12))-1,(nper-C64+1)*12/52,L63))/4,2),ROUND(-PMT(((1+F64/CP)^(CP/periods_per_year))-1,nper-C64+1,L63),2)))))))</f>
        <v>2969.15</v>
      </c>
      <c r="I64" s="6">
        <f>IF(OR(C64="",C64&lt;$G$22),"",IF(L63&lt;=H64,0,IF(IF(AND(C64&gt;=$G$22,MOD(C64-$G$22,int)=0),$G$23,0)+H64&gt;=L63+G64,L63+G64-H64,IF(AND(C64&gt;=$G$22,MOD(C64-$G$22,int)=0),$G$23,0)+IF(IF(AND(C64&gt;=$G$22,MOD(C64-$G$22,int)=0),$G$23,0)+IF(MOD(C64-$G$27,periods_per_year)=0,$G$26,0)+H64&lt;L63+G64,IF(MOD(C64-$G$27,periods_per_year)=0,$G$26,0),L63+G64-IF(AND(C64&gt;=$G$22,MOD(C64-$G$22,int)=0),$G$23,0)-H64))))</f>
        <v>0</v>
      </c>
      <c r="J64" s="7"/>
      <c r="K64" s="6">
        <f t="shared" si="3"/>
        <v>467.86000000000013</v>
      </c>
      <c r="L64" s="6">
        <f t="shared" si="4"/>
        <v>454449.95000000007</v>
      </c>
    </row>
    <row r="65" spans="3:12">
      <c r="C65" s="3">
        <f t="shared" si="0"/>
        <v>25</v>
      </c>
      <c r="D65" s="4">
        <f t="shared" si="5"/>
        <v>46082</v>
      </c>
      <c r="E65" s="8" t="str">
        <f t="shared" si="1"/>
        <v/>
      </c>
      <c r="F65" s="5">
        <f t="shared" si="2"/>
        <v>6.5979999999999997E-2</v>
      </c>
      <c r="G65" s="6">
        <f>IF(C65="","",ROUND((((1+F65/CP)^(CP/periods_per_year))-1)*L64,2))</f>
        <v>2498.7199999999998</v>
      </c>
      <c r="H65" s="6">
        <f>IF(C65="","",IF(C65=nper,L64+G65,MIN(L64+G65,IF(F65=F64,H64,IF($G$11="Acc Bi-Weekly",ROUND((-PMT(((1+F65/CP)^(CP/12))-1,(nper-C65+1)*12/26,L64))/2,2),IF($G$11="Acc Weekly",ROUND((-PMT(((1+F65/CP)^(CP/12))-1,(nper-C65+1)*12/52,L64))/4,2),ROUND(-PMT(((1+F65/CP)^(CP/periods_per_year))-1,nper-C65+1,L64),2)))))))</f>
        <v>2969.15</v>
      </c>
      <c r="I65" s="6">
        <f>IF(OR(C65="",C65&lt;$G$22),"",IF(L64&lt;=H65,0,IF(IF(AND(C65&gt;=$G$22,MOD(C65-$G$22,int)=0),$G$23,0)+H65&gt;=L64+G65,L64+G65-H65,IF(AND(C65&gt;=$G$22,MOD(C65-$G$22,int)=0),$G$23,0)+IF(IF(AND(C65&gt;=$G$22,MOD(C65-$G$22,int)=0),$G$23,0)+IF(MOD(C65-$G$27,periods_per_year)=0,$G$26,0)+H65&lt;L64+G65,IF(MOD(C65-$G$27,periods_per_year)=0,$G$26,0),L64+G65-IF(AND(C65&gt;=$G$22,MOD(C65-$G$22,int)=0),$G$23,0)-H65))))</f>
        <v>0</v>
      </c>
      <c r="J65" s="7"/>
      <c r="K65" s="6">
        <f t="shared" si="3"/>
        <v>470.43000000000029</v>
      </c>
      <c r="L65" s="6">
        <f t="shared" si="4"/>
        <v>453979.52000000008</v>
      </c>
    </row>
    <row r="66" spans="3:12">
      <c r="C66" s="3">
        <f t="shared" si="0"/>
        <v>26</v>
      </c>
      <c r="D66" s="4">
        <f t="shared" si="5"/>
        <v>46113</v>
      </c>
      <c r="E66" s="8" t="str">
        <f t="shared" si="1"/>
        <v/>
      </c>
      <c r="F66" s="5">
        <f t="shared" si="2"/>
        <v>6.5979999999999997E-2</v>
      </c>
      <c r="G66" s="6">
        <f>IF(C66="","",ROUND((((1+F66/CP)^(CP/periods_per_year))-1)*L65,2))</f>
        <v>2496.13</v>
      </c>
      <c r="H66" s="6">
        <f>IF(C66="","",IF(C66=nper,L65+G66,MIN(L65+G66,IF(F66=F65,H65,IF($G$11="Acc Bi-Weekly",ROUND((-PMT(((1+F66/CP)^(CP/12))-1,(nper-C66+1)*12/26,L65))/2,2),IF($G$11="Acc Weekly",ROUND((-PMT(((1+F66/CP)^(CP/12))-1,(nper-C66+1)*12/52,L65))/4,2),ROUND(-PMT(((1+F66/CP)^(CP/periods_per_year))-1,nper-C66+1,L65),2)))))))</f>
        <v>2969.15</v>
      </c>
      <c r="I66" s="6">
        <f>IF(OR(C66="",C66&lt;$G$22),"",IF(L65&lt;=H66,0,IF(IF(AND(C66&gt;=$G$22,MOD(C66-$G$22,int)=0),$G$23,0)+H66&gt;=L65+G66,L65+G66-H66,IF(AND(C66&gt;=$G$22,MOD(C66-$G$22,int)=0),$G$23,0)+IF(IF(AND(C66&gt;=$G$22,MOD(C66-$G$22,int)=0),$G$23,0)+IF(MOD(C66-$G$27,periods_per_year)=0,$G$26,0)+H66&lt;L65+G66,IF(MOD(C66-$G$27,periods_per_year)=0,$G$26,0),L65+G66-IF(AND(C66&gt;=$G$22,MOD(C66-$G$22,int)=0),$G$23,0)-H66))))</f>
        <v>0</v>
      </c>
      <c r="J66" s="7"/>
      <c r="K66" s="6">
        <f t="shared" si="3"/>
        <v>473.02</v>
      </c>
      <c r="L66" s="6">
        <f t="shared" si="4"/>
        <v>453506.50000000006</v>
      </c>
    </row>
    <row r="67" spans="3:12">
      <c r="C67" s="3">
        <f t="shared" si="0"/>
        <v>27</v>
      </c>
      <c r="D67" s="4">
        <f t="shared" si="5"/>
        <v>46143</v>
      </c>
      <c r="E67" s="8" t="str">
        <f t="shared" si="1"/>
        <v/>
      </c>
      <c r="F67" s="5">
        <f t="shared" si="2"/>
        <v>6.5979999999999997E-2</v>
      </c>
      <c r="G67" s="6">
        <f>IF(C67="","",ROUND((((1+F67/CP)^(CP/periods_per_year))-1)*L66,2))</f>
        <v>2493.5300000000002</v>
      </c>
      <c r="H67" s="6">
        <f>IF(C67="","",IF(C67=nper,L66+G67,MIN(L66+G67,IF(F67=F66,H66,IF($G$11="Acc Bi-Weekly",ROUND((-PMT(((1+F67/CP)^(CP/12))-1,(nper-C67+1)*12/26,L66))/2,2),IF($G$11="Acc Weekly",ROUND((-PMT(((1+F67/CP)^(CP/12))-1,(nper-C67+1)*12/52,L66))/4,2),ROUND(-PMT(((1+F67/CP)^(CP/periods_per_year))-1,nper-C67+1,L66),2)))))))</f>
        <v>2969.15</v>
      </c>
      <c r="I67" s="6">
        <f>IF(OR(C67="",C67&lt;$G$22),"",IF(L66&lt;=H67,0,IF(IF(AND(C67&gt;=$G$22,MOD(C67-$G$22,int)=0),$G$23,0)+H67&gt;=L66+G67,L66+G67-H67,IF(AND(C67&gt;=$G$22,MOD(C67-$G$22,int)=0),$G$23,0)+IF(IF(AND(C67&gt;=$G$22,MOD(C67-$G$22,int)=0),$G$23,0)+IF(MOD(C67-$G$27,periods_per_year)=0,$G$26,0)+H67&lt;L66+G67,IF(MOD(C67-$G$27,periods_per_year)=0,$G$26,0),L66+G67-IF(AND(C67&gt;=$G$22,MOD(C67-$G$22,int)=0),$G$23,0)-H67))))</f>
        <v>0</v>
      </c>
      <c r="J67" s="7"/>
      <c r="K67" s="6">
        <f t="shared" si="3"/>
        <v>475.61999999999989</v>
      </c>
      <c r="L67" s="6">
        <f t="shared" si="4"/>
        <v>453030.88000000006</v>
      </c>
    </row>
    <row r="68" spans="3:12">
      <c r="C68" s="3">
        <f t="shared" si="0"/>
        <v>28</v>
      </c>
      <c r="D68" s="4">
        <f t="shared" si="5"/>
        <v>46174</v>
      </c>
      <c r="E68" s="8" t="str">
        <f t="shared" si="1"/>
        <v/>
      </c>
      <c r="F68" s="5">
        <f t="shared" si="2"/>
        <v>6.5979999999999997E-2</v>
      </c>
      <c r="G68" s="6">
        <f>IF(C68="","",ROUND((((1+F68/CP)^(CP/periods_per_year))-1)*L67,2))</f>
        <v>2490.91</v>
      </c>
      <c r="H68" s="6">
        <f>IF(C68="","",IF(C68=nper,L67+G68,MIN(L67+G68,IF(F68=F67,H67,IF($G$11="Acc Bi-Weekly",ROUND((-PMT(((1+F68/CP)^(CP/12))-1,(nper-C68+1)*12/26,L67))/2,2),IF($G$11="Acc Weekly",ROUND((-PMT(((1+F68/CP)^(CP/12))-1,(nper-C68+1)*12/52,L67))/4,2),ROUND(-PMT(((1+F68/CP)^(CP/periods_per_year))-1,nper-C68+1,L67),2)))))))</f>
        <v>2969.15</v>
      </c>
      <c r="I68" s="6">
        <f>IF(OR(C68="",C68&lt;$G$22),"",IF(L67&lt;=H68,0,IF(IF(AND(C68&gt;=$G$22,MOD(C68-$G$22,int)=0),$G$23,0)+H68&gt;=L67+G68,L67+G68-H68,IF(AND(C68&gt;=$G$22,MOD(C68-$G$22,int)=0),$G$23,0)+IF(IF(AND(C68&gt;=$G$22,MOD(C68-$G$22,int)=0),$G$23,0)+IF(MOD(C68-$G$27,periods_per_year)=0,$G$26,0)+H68&lt;L67+G68,IF(MOD(C68-$G$27,periods_per_year)=0,$G$26,0),L67+G68-IF(AND(C68&gt;=$G$22,MOD(C68-$G$22,int)=0),$G$23,0)-H68))))</f>
        <v>0</v>
      </c>
      <c r="J68" s="7"/>
      <c r="K68" s="6">
        <f t="shared" si="3"/>
        <v>478.24000000000024</v>
      </c>
      <c r="L68" s="6">
        <f t="shared" si="4"/>
        <v>452552.64000000007</v>
      </c>
    </row>
    <row r="69" spans="3:12">
      <c r="C69" s="3">
        <f t="shared" si="0"/>
        <v>29</v>
      </c>
      <c r="D69" s="4">
        <f t="shared" si="5"/>
        <v>46204</v>
      </c>
      <c r="E69" s="8" t="str">
        <f t="shared" si="1"/>
        <v/>
      </c>
      <c r="F69" s="5">
        <f t="shared" si="2"/>
        <v>6.5979999999999997E-2</v>
      </c>
      <c r="G69" s="6">
        <f>IF(C69="","",ROUND((((1+F69/CP)^(CP/periods_per_year))-1)*L68,2))</f>
        <v>2488.29</v>
      </c>
      <c r="H69" s="6">
        <f>IF(C69="","",IF(C69=nper,L68+G69,MIN(L68+G69,IF(F69=F68,H68,IF($G$11="Acc Bi-Weekly",ROUND((-PMT(((1+F69/CP)^(CP/12))-1,(nper-C69+1)*12/26,L68))/2,2),IF($G$11="Acc Weekly",ROUND((-PMT(((1+F69/CP)^(CP/12))-1,(nper-C69+1)*12/52,L68))/4,2),ROUND(-PMT(((1+F69/CP)^(CP/periods_per_year))-1,nper-C69+1,L68),2)))))))</f>
        <v>2969.15</v>
      </c>
      <c r="I69" s="6">
        <f>IF(OR(C69="",C69&lt;$G$22),"",IF(L68&lt;=H69,0,IF(IF(AND(C69&gt;=$G$22,MOD(C69-$G$22,int)=0),$G$23,0)+H69&gt;=L68+G69,L68+G69-H69,IF(AND(C69&gt;=$G$22,MOD(C69-$G$22,int)=0),$G$23,0)+IF(IF(AND(C69&gt;=$G$22,MOD(C69-$G$22,int)=0),$G$23,0)+IF(MOD(C69-$G$27,periods_per_year)=0,$G$26,0)+H69&lt;L68+G69,IF(MOD(C69-$G$27,periods_per_year)=0,$G$26,0),L68+G69-IF(AND(C69&gt;=$G$22,MOD(C69-$G$22,int)=0),$G$23,0)-H69))))</f>
        <v>0</v>
      </c>
      <c r="J69" s="7"/>
      <c r="K69" s="6">
        <f t="shared" si="3"/>
        <v>480.86000000000013</v>
      </c>
      <c r="L69" s="6">
        <f t="shared" si="4"/>
        <v>452071.78000000009</v>
      </c>
    </row>
    <row r="70" spans="3:12">
      <c r="C70" s="3">
        <f t="shared" si="0"/>
        <v>30</v>
      </c>
      <c r="D70" s="4">
        <f t="shared" si="5"/>
        <v>46235</v>
      </c>
      <c r="E70" s="8" t="str">
        <f t="shared" si="1"/>
        <v/>
      </c>
      <c r="F70" s="5">
        <f t="shared" si="2"/>
        <v>6.5979999999999997E-2</v>
      </c>
      <c r="G70" s="6">
        <f>IF(C70="","",ROUND((((1+F70/CP)^(CP/periods_per_year))-1)*L69,2))</f>
        <v>2485.64</v>
      </c>
      <c r="H70" s="6">
        <f>IF(C70="","",IF(C70=nper,L69+G70,MIN(L69+G70,IF(F70=F69,H69,IF($G$11="Acc Bi-Weekly",ROUND((-PMT(((1+F70/CP)^(CP/12))-1,(nper-C70+1)*12/26,L69))/2,2),IF($G$11="Acc Weekly",ROUND((-PMT(((1+F70/CP)^(CP/12))-1,(nper-C70+1)*12/52,L69))/4,2),ROUND(-PMT(((1+F70/CP)^(CP/periods_per_year))-1,nper-C70+1,L69),2)))))))</f>
        <v>2969.15</v>
      </c>
      <c r="I70" s="6">
        <f>IF(OR(C70="",C70&lt;$G$22),"",IF(L69&lt;=H70,0,IF(IF(AND(C70&gt;=$G$22,MOD(C70-$G$22,int)=0),$G$23,0)+H70&gt;=L69+G70,L69+G70-H70,IF(AND(C70&gt;=$G$22,MOD(C70-$G$22,int)=0),$G$23,0)+IF(IF(AND(C70&gt;=$G$22,MOD(C70-$G$22,int)=0),$G$23,0)+IF(MOD(C70-$G$27,periods_per_year)=0,$G$26,0)+H70&lt;L69+G70,IF(MOD(C70-$G$27,periods_per_year)=0,$G$26,0),L69+G70-IF(AND(C70&gt;=$G$22,MOD(C70-$G$22,int)=0),$G$23,0)-H70))))</f>
        <v>0</v>
      </c>
      <c r="J70" s="7"/>
      <c r="K70" s="6">
        <f t="shared" si="3"/>
        <v>483.51000000000022</v>
      </c>
      <c r="L70" s="6">
        <f t="shared" si="4"/>
        <v>451588.27000000008</v>
      </c>
    </row>
    <row r="71" spans="3:12">
      <c r="C71" s="3">
        <f t="shared" si="0"/>
        <v>31</v>
      </c>
      <c r="D71" s="4">
        <f t="shared" si="5"/>
        <v>46266</v>
      </c>
      <c r="E71" s="8" t="str">
        <f t="shared" si="1"/>
        <v/>
      </c>
      <c r="F71" s="5">
        <f t="shared" si="2"/>
        <v>6.5979999999999997E-2</v>
      </c>
      <c r="G71" s="6">
        <f>IF(C71="","",ROUND((((1+F71/CP)^(CP/periods_per_year))-1)*L70,2))</f>
        <v>2482.98</v>
      </c>
      <c r="H71" s="6">
        <f>IF(C71="","",IF(C71=nper,L70+G71,MIN(L70+G71,IF(F71=F70,H70,IF($G$11="Acc Bi-Weekly",ROUND((-PMT(((1+F71/CP)^(CP/12))-1,(nper-C71+1)*12/26,L70))/2,2),IF($G$11="Acc Weekly",ROUND((-PMT(((1+F71/CP)^(CP/12))-1,(nper-C71+1)*12/52,L70))/4,2),ROUND(-PMT(((1+F71/CP)^(CP/periods_per_year))-1,nper-C71+1,L70),2)))))))</f>
        <v>2969.15</v>
      </c>
      <c r="I71" s="6">
        <f>IF(OR(C71="",C71&lt;$G$22),"",IF(L70&lt;=H71,0,IF(IF(AND(C71&gt;=$G$22,MOD(C71-$G$22,int)=0),$G$23,0)+H71&gt;=L70+G71,L70+G71-H71,IF(AND(C71&gt;=$G$22,MOD(C71-$G$22,int)=0),$G$23,0)+IF(IF(AND(C71&gt;=$G$22,MOD(C71-$G$22,int)=0),$G$23,0)+IF(MOD(C71-$G$27,periods_per_year)=0,$G$26,0)+H71&lt;L70+G71,IF(MOD(C71-$G$27,periods_per_year)=0,$G$26,0),L70+G71-IF(AND(C71&gt;=$G$22,MOD(C71-$G$22,int)=0),$G$23,0)-H71))))</f>
        <v>0</v>
      </c>
      <c r="J71" s="7"/>
      <c r="K71" s="6">
        <f t="shared" si="3"/>
        <v>486.17000000000007</v>
      </c>
      <c r="L71" s="6">
        <f t="shared" si="4"/>
        <v>451102.10000000009</v>
      </c>
    </row>
    <row r="72" spans="3:12">
      <c r="C72" s="3">
        <f t="shared" si="0"/>
        <v>32</v>
      </c>
      <c r="D72" s="4">
        <f t="shared" si="5"/>
        <v>46296</v>
      </c>
      <c r="E72" s="8" t="str">
        <f t="shared" si="1"/>
        <v/>
      </c>
      <c r="F72" s="5">
        <f t="shared" si="2"/>
        <v>6.5979999999999997E-2</v>
      </c>
      <c r="G72" s="6">
        <f>IF(C72="","",ROUND((((1+F72/CP)^(CP/periods_per_year))-1)*L71,2))</f>
        <v>2480.31</v>
      </c>
      <c r="H72" s="6">
        <f>IF(C72="","",IF(C72=nper,L71+G72,MIN(L71+G72,IF(F72=F71,H71,IF($G$11="Acc Bi-Weekly",ROUND((-PMT(((1+F72/CP)^(CP/12))-1,(nper-C72+1)*12/26,L71))/2,2),IF($G$11="Acc Weekly",ROUND((-PMT(((1+F72/CP)^(CP/12))-1,(nper-C72+1)*12/52,L71))/4,2),ROUND(-PMT(((1+F72/CP)^(CP/periods_per_year))-1,nper-C72+1,L71),2)))))))</f>
        <v>2969.15</v>
      </c>
      <c r="I72" s="6">
        <f>IF(OR(C72="",C72&lt;$G$22),"",IF(L71&lt;=H72,0,IF(IF(AND(C72&gt;=$G$22,MOD(C72-$G$22,int)=0),$G$23,0)+H72&gt;=L71+G72,L71+G72-H72,IF(AND(C72&gt;=$G$22,MOD(C72-$G$22,int)=0),$G$23,0)+IF(IF(AND(C72&gt;=$G$22,MOD(C72-$G$22,int)=0),$G$23,0)+IF(MOD(C72-$G$27,periods_per_year)=0,$G$26,0)+H72&lt;L71+G72,IF(MOD(C72-$G$27,periods_per_year)=0,$G$26,0),L71+G72-IF(AND(C72&gt;=$G$22,MOD(C72-$G$22,int)=0),$G$23,0)-H72))))</f>
        <v>0</v>
      </c>
      <c r="J72" s="7"/>
      <c r="K72" s="6">
        <f t="shared" si="3"/>
        <v>488.84000000000015</v>
      </c>
      <c r="L72" s="6">
        <f t="shared" si="4"/>
        <v>450613.26000000007</v>
      </c>
    </row>
    <row r="73" spans="3:12">
      <c r="C73" s="3">
        <f t="shared" si="0"/>
        <v>33</v>
      </c>
      <c r="D73" s="4">
        <f t="shared" si="5"/>
        <v>46327</v>
      </c>
      <c r="E73" s="8" t="str">
        <f t="shared" si="1"/>
        <v/>
      </c>
      <c r="F73" s="5">
        <f t="shared" si="2"/>
        <v>6.5979999999999997E-2</v>
      </c>
      <c r="G73" s="6">
        <f>IF(C73="","",ROUND((((1+F73/CP)^(CP/periods_per_year))-1)*L72,2))</f>
        <v>2477.62</v>
      </c>
      <c r="H73" s="6">
        <f>IF(C73="","",IF(C73=nper,L72+G73,MIN(L72+G73,IF(F73=F72,H72,IF($G$11="Acc Bi-Weekly",ROUND((-PMT(((1+F73/CP)^(CP/12))-1,(nper-C73+1)*12/26,L72))/2,2),IF($G$11="Acc Weekly",ROUND((-PMT(((1+F73/CP)^(CP/12))-1,(nper-C73+1)*12/52,L72))/4,2),ROUND(-PMT(((1+F73/CP)^(CP/periods_per_year))-1,nper-C73+1,L72),2)))))))</f>
        <v>2969.15</v>
      </c>
      <c r="I73" s="6">
        <f>IF(OR(C73="",C73&lt;$G$22),"",IF(L72&lt;=H73,0,IF(IF(AND(C73&gt;=$G$22,MOD(C73-$G$22,int)=0),$G$23,0)+H73&gt;=L72+G73,L72+G73-H73,IF(AND(C73&gt;=$G$22,MOD(C73-$G$22,int)=0),$G$23,0)+IF(IF(AND(C73&gt;=$G$22,MOD(C73-$G$22,int)=0),$G$23,0)+IF(MOD(C73-$G$27,periods_per_year)=0,$G$26,0)+H73&lt;L72+G73,IF(MOD(C73-$G$27,periods_per_year)=0,$G$26,0),L72+G73-IF(AND(C73&gt;=$G$22,MOD(C73-$G$22,int)=0),$G$23,0)-H73))))</f>
        <v>0</v>
      </c>
      <c r="J73" s="7"/>
      <c r="K73" s="6">
        <f t="shared" si="3"/>
        <v>491.5300000000002</v>
      </c>
      <c r="L73" s="6">
        <f t="shared" si="4"/>
        <v>450121.73000000004</v>
      </c>
    </row>
    <row r="74" spans="3:12">
      <c r="C74" s="3">
        <f t="shared" si="0"/>
        <v>34</v>
      </c>
      <c r="D74" s="4">
        <f t="shared" si="5"/>
        <v>46357</v>
      </c>
      <c r="E74" s="8" t="str">
        <f t="shared" si="1"/>
        <v/>
      </c>
      <c r="F74" s="5">
        <f t="shared" si="2"/>
        <v>6.5979999999999997E-2</v>
      </c>
      <c r="G74" s="6">
        <f>IF(C74="","",ROUND((((1+F74/CP)^(CP/periods_per_year))-1)*L73,2))</f>
        <v>2474.92</v>
      </c>
      <c r="H74" s="6">
        <f>IF(C74="","",IF(C74=nper,L73+G74,MIN(L73+G74,IF(F74=F73,H73,IF($G$11="Acc Bi-Weekly",ROUND((-PMT(((1+F74/CP)^(CP/12))-1,(nper-C74+1)*12/26,L73))/2,2),IF($G$11="Acc Weekly",ROUND((-PMT(((1+F74/CP)^(CP/12))-1,(nper-C74+1)*12/52,L73))/4,2),ROUND(-PMT(((1+F74/CP)^(CP/periods_per_year))-1,nper-C74+1,L73),2)))))))</f>
        <v>2969.15</v>
      </c>
      <c r="I74" s="6">
        <f>IF(OR(C74="",C74&lt;$G$22),"",IF(L73&lt;=H74,0,IF(IF(AND(C74&gt;=$G$22,MOD(C74-$G$22,int)=0),$G$23,0)+H74&gt;=L73+G74,L73+G74-H74,IF(AND(C74&gt;=$G$22,MOD(C74-$G$22,int)=0),$G$23,0)+IF(IF(AND(C74&gt;=$G$22,MOD(C74-$G$22,int)=0),$G$23,0)+IF(MOD(C74-$G$27,periods_per_year)=0,$G$26,0)+H74&lt;L73+G74,IF(MOD(C74-$G$27,periods_per_year)=0,$G$26,0),L73+G74-IF(AND(C74&gt;=$G$22,MOD(C74-$G$22,int)=0),$G$23,0)-H74))))</f>
        <v>0</v>
      </c>
      <c r="J74" s="7"/>
      <c r="K74" s="6">
        <f t="shared" si="3"/>
        <v>494.23</v>
      </c>
      <c r="L74" s="6">
        <f t="shared" si="4"/>
        <v>449627.50000000006</v>
      </c>
    </row>
    <row r="75" spans="3:12">
      <c r="C75" s="3">
        <f t="shared" si="0"/>
        <v>35</v>
      </c>
      <c r="D75" s="4">
        <f t="shared" si="5"/>
        <v>46388</v>
      </c>
      <c r="E75" s="8" t="str">
        <f t="shared" si="1"/>
        <v/>
      </c>
      <c r="F75" s="5">
        <f t="shared" si="2"/>
        <v>6.5979999999999997E-2</v>
      </c>
      <c r="G75" s="6">
        <f>IF(C75="","",ROUND((((1+F75/CP)^(CP/periods_per_year))-1)*L74,2))</f>
        <v>2472.1999999999998</v>
      </c>
      <c r="H75" s="6">
        <f>IF(C75="","",IF(C75=nper,L74+G75,MIN(L74+G75,IF(F75=F74,H74,IF($G$11="Acc Bi-Weekly",ROUND((-PMT(((1+F75/CP)^(CP/12))-1,(nper-C75+1)*12/26,L74))/2,2),IF($G$11="Acc Weekly",ROUND((-PMT(((1+F75/CP)^(CP/12))-1,(nper-C75+1)*12/52,L74))/4,2),ROUND(-PMT(((1+F75/CP)^(CP/periods_per_year))-1,nper-C75+1,L74),2)))))))</f>
        <v>2969.15</v>
      </c>
      <c r="I75" s="6">
        <f>IF(OR(C75="",C75&lt;$G$22),"",IF(L74&lt;=H75,0,IF(IF(AND(C75&gt;=$G$22,MOD(C75-$G$22,int)=0),$G$23,0)+H75&gt;=L74+G75,L74+G75-H75,IF(AND(C75&gt;=$G$22,MOD(C75-$G$22,int)=0),$G$23,0)+IF(IF(AND(C75&gt;=$G$22,MOD(C75-$G$22,int)=0),$G$23,0)+IF(MOD(C75-$G$27,periods_per_year)=0,$G$26,0)+H75&lt;L74+G75,IF(MOD(C75-$G$27,periods_per_year)=0,$G$26,0),L74+G75-IF(AND(C75&gt;=$G$22,MOD(C75-$G$22,int)=0),$G$23,0)-H75))))</f>
        <v>0</v>
      </c>
      <c r="J75" s="7"/>
      <c r="K75" s="6">
        <f t="shared" si="3"/>
        <v>496.95000000000027</v>
      </c>
      <c r="L75" s="6">
        <f t="shared" si="4"/>
        <v>449130.55000000005</v>
      </c>
    </row>
    <row r="76" spans="3:12">
      <c r="C76" s="3">
        <f t="shared" si="0"/>
        <v>36</v>
      </c>
      <c r="D76" s="4">
        <f t="shared" si="5"/>
        <v>46419</v>
      </c>
      <c r="E76" s="8">
        <f t="shared" si="1"/>
        <v>3</v>
      </c>
      <c r="F76" s="5">
        <f t="shared" si="2"/>
        <v>6.5979999999999997E-2</v>
      </c>
      <c r="G76" s="6">
        <f>IF(C76="","",ROUND((((1+F76/CP)^(CP/periods_per_year))-1)*L75,2))</f>
        <v>2469.4699999999998</v>
      </c>
      <c r="H76" s="6">
        <f>IF(C76="","",IF(C76=nper,L75+G76,MIN(L75+G76,IF(F76=F75,H75,IF($G$11="Acc Bi-Weekly",ROUND((-PMT(((1+F76/CP)^(CP/12))-1,(nper-C76+1)*12/26,L75))/2,2),IF($G$11="Acc Weekly",ROUND((-PMT(((1+F76/CP)^(CP/12))-1,(nper-C76+1)*12/52,L75))/4,2),ROUND(-PMT(((1+F76/CP)^(CP/periods_per_year))-1,nper-C76+1,L75),2)))))))</f>
        <v>2969.15</v>
      </c>
      <c r="I76" s="6">
        <f>IF(OR(C76="",C76&lt;$G$22),"",IF(L75&lt;=H76,0,IF(IF(AND(C76&gt;=$G$22,MOD(C76-$G$22,int)=0),$G$23,0)+H76&gt;=L75+G76,L75+G76-H76,IF(AND(C76&gt;=$G$22,MOD(C76-$G$22,int)=0),$G$23,0)+IF(IF(AND(C76&gt;=$G$22,MOD(C76-$G$22,int)=0),$G$23,0)+IF(MOD(C76-$G$27,periods_per_year)=0,$G$26,0)+H76&lt;L75+G76,IF(MOD(C76-$G$27,periods_per_year)=0,$G$26,0),L75+G76-IF(AND(C76&gt;=$G$22,MOD(C76-$G$22,int)=0),$G$23,0)-H76))))</f>
        <v>0</v>
      </c>
      <c r="J76" s="7"/>
      <c r="K76" s="6">
        <f t="shared" si="3"/>
        <v>499.68000000000029</v>
      </c>
      <c r="L76" s="6">
        <f t="shared" si="4"/>
        <v>448630.87000000005</v>
      </c>
    </row>
    <row r="77" spans="3:12">
      <c r="C77" s="3">
        <f t="shared" si="0"/>
        <v>37</v>
      </c>
      <c r="D77" s="4">
        <f t="shared" si="5"/>
        <v>46447</v>
      </c>
      <c r="E77" s="8" t="str">
        <f t="shared" si="1"/>
        <v/>
      </c>
      <c r="F77" s="5">
        <f t="shared" si="2"/>
        <v>6.5979999999999997E-2</v>
      </c>
      <c r="G77" s="6">
        <f>IF(C77="","",ROUND((((1+F77/CP)^(CP/periods_per_year))-1)*L76,2))</f>
        <v>2466.7199999999998</v>
      </c>
      <c r="H77" s="6">
        <f>IF(C77="","",IF(C77=nper,L76+G77,MIN(L76+G77,IF(F77=F76,H76,IF($G$11="Acc Bi-Weekly",ROUND((-PMT(((1+F77/CP)^(CP/12))-1,(nper-C77+1)*12/26,L76))/2,2),IF($G$11="Acc Weekly",ROUND((-PMT(((1+F77/CP)^(CP/12))-1,(nper-C77+1)*12/52,L76))/4,2),ROUND(-PMT(((1+F77/CP)^(CP/periods_per_year))-1,nper-C77+1,L76),2)))))))</f>
        <v>2969.15</v>
      </c>
      <c r="I77" s="6">
        <f>IF(OR(C77="",C77&lt;$G$22),"",IF(L76&lt;=H77,0,IF(IF(AND(C77&gt;=$G$22,MOD(C77-$G$22,int)=0),$G$23,0)+H77&gt;=L76+G77,L76+G77-H77,IF(AND(C77&gt;=$G$22,MOD(C77-$G$22,int)=0),$G$23,0)+IF(IF(AND(C77&gt;=$G$22,MOD(C77-$G$22,int)=0),$G$23,0)+IF(MOD(C77-$G$27,periods_per_year)=0,$G$26,0)+H77&lt;L76+G77,IF(MOD(C77-$G$27,periods_per_year)=0,$G$26,0),L76+G77-IF(AND(C77&gt;=$G$22,MOD(C77-$G$22,int)=0),$G$23,0)-H77))))</f>
        <v>0</v>
      </c>
      <c r="J77" s="7"/>
      <c r="K77" s="6">
        <f t="shared" si="3"/>
        <v>502.43000000000029</v>
      </c>
      <c r="L77" s="6">
        <f t="shared" si="4"/>
        <v>448128.44000000006</v>
      </c>
    </row>
    <row r="78" spans="3:12">
      <c r="C78" s="3">
        <f t="shared" si="0"/>
        <v>38</v>
      </c>
      <c r="D78" s="4">
        <f t="shared" si="5"/>
        <v>46478</v>
      </c>
      <c r="E78" s="8" t="str">
        <f t="shared" si="1"/>
        <v/>
      </c>
      <c r="F78" s="5">
        <f t="shared" si="2"/>
        <v>6.5979999999999997E-2</v>
      </c>
      <c r="G78" s="6">
        <f>IF(C78="","",ROUND((((1+F78/CP)^(CP/periods_per_year))-1)*L77,2))</f>
        <v>2463.96</v>
      </c>
      <c r="H78" s="6">
        <f>IF(C78="","",IF(C78=nper,L77+G78,MIN(L77+G78,IF(F78=F77,H77,IF($G$11="Acc Bi-Weekly",ROUND((-PMT(((1+F78/CP)^(CP/12))-1,(nper-C78+1)*12/26,L77))/2,2),IF($G$11="Acc Weekly",ROUND((-PMT(((1+F78/CP)^(CP/12))-1,(nper-C78+1)*12/52,L77))/4,2),ROUND(-PMT(((1+F78/CP)^(CP/periods_per_year))-1,nper-C78+1,L77),2)))))))</f>
        <v>2969.15</v>
      </c>
      <c r="I78" s="6">
        <f>IF(OR(C78="",C78&lt;$G$22),"",IF(L77&lt;=H78,0,IF(IF(AND(C78&gt;=$G$22,MOD(C78-$G$22,int)=0),$G$23,0)+H78&gt;=L77+G78,L77+G78-H78,IF(AND(C78&gt;=$G$22,MOD(C78-$G$22,int)=0),$G$23,0)+IF(IF(AND(C78&gt;=$G$22,MOD(C78-$G$22,int)=0),$G$23,0)+IF(MOD(C78-$G$27,periods_per_year)=0,$G$26,0)+H78&lt;L77+G78,IF(MOD(C78-$G$27,periods_per_year)=0,$G$26,0),L77+G78-IF(AND(C78&gt;=$G$22,MOD(C78-$G$22,int)=0),$G$23,0)-H78))))</f>
        <v>0</v>
      </c>
      <c r="J78" s="7"/>
      <c r="K78" s="6">
        <f t="shared" si="3"/>
        <v>505.19000000000005</v>
      </c>
      <c r="L78" s="6">
        <f t="shared" si="4"/>
        <v>447623.25000000006</v>
      </c>
    </row>
    <row r="79" spans="3:12">
      <c r="C79" s="3">
        <f t="shared" si="0"/>
        <v>39</v>
      </c>
      <c r="D79" s="4">
        <f t="shared" si="5"/>
        <v>46508</v>
      </c>
      <c r="E79" s="8" t="str">
        <f t="shared" si="1"/>
        <v/>
      </c>
      <c r="F79" s="5">
        <f t="shared" si="2"/>
        <v>6.5979999999999997E-2</v>
      </c>
      <c r="G79" s="6">
        <f>IF(C79="","",ROUND((((1+F79/CP)^(CP/periods_per_year))-1)*L78,2))</f>
        <v>2461.1799999999998</v>
      </c>
      <c r="H79" s="6">
        <f>IF(C79="","",IF(C79=nper,L78+G79,MIN(L78+G79,IF(F79=F78,H78,IF($G$11="Acc Bi-Weekly",ROUND((-PMT(((1+F79/CP)^(CP/12))-1,(nper-C79+1)*12/26,L78))/2,2),IF($G$11="Acc Weekly",ROUND((-PMT(((1+F79/CP)^(CP/12))-1,(nper-C79+1)*12/52,L78))/4,2),ROUND(-PMT(((1+F79/CP)^(CP/periods_per_year))-1,nper-C79+1,L78),2)))))))</f>
        <v>2969.15</v>
      </c>
      <c r="I79" s="6">
        <f>IF(OR(C79="",C79&lt;$G$22),"",IF(L78&lt;=H79,0,IF(IF(AND(C79&gt;=$G$22,MOD(C79-$G$22,int)=0),$G$23,0)+H79&gt;=L78+G79,L78+G79-H79,IF(AND(C79&gt;=$G$22,MOD(C79-$G$22,int)=0),$G$23,0)+IF(IF(AND(C79&gt;=$G$22,MOD(C79-$G$22,int)=0),$G$23,0)+IF(MOD(C79-$G$27,periods_per_year)=0,$G$26,0)+H79&lt;L78+G79,IF(MOD(C79-$G$27,periods_per_year)=0,$G$26,0),L78+G79-IF(AND(C79&gt;=$G$22,MOD(C79-$G$22,int)=0),$G$23,0)-H79))))</f>
        <v>0</v>
      </c>
      <c r="J79" s="7"/>
      <c r="K79" s="6">
        <f t="shared" si="3"/>
        <v>507.97000000000025</v>
      </c>
      <c r="L79" s="6">
        <f t="shared" si="4"/>
        <v>447115.28000000009</v>
      </c>
    </row>
    <row r="80" spans="3:12">
      <c r="C80" s="3">
        <f t="shared" si="0"/>
        <v>40</v>
      </c>
      <c r="D80" s="4">
        <f t="shared" si="5"/>
        <v>46539</v>
      </c>
      <c r="E80" s="8" t="str">
        <f t="shared" si="1"/>
        <v/>
      </c>
      <c r="F80" s="5">
        <f t="shared" si="2"/>
        <v>6.5979999999999997E-2</v>
      </c>
      <c r="G80" s="6">
        <f>IF(C80="","",ROUND((((1+F80/CP)^(CP/periods_per_year))-1)*L79,2))</f>
        <v>2458.39</v>
      </c>
      <c r="H80" s="6">
        <f>IF(C80="","",IF(C80=nper,L79+G80,MIN(L79+G80,IF(F80=F79,H79,IF($G$11="Acc Bi-Weekly",ROUND((-PMT(((1+F80/CP)^(CP/12))-1,(nper-C80+1)*12/26,L79))/2,2),IF($G$11="Acc Weekly",ROUND((-PMT(((1+F80/CP)^(CP/12))-1,(nper-C80+1)*12/52,L79))/4,2),ROUND(-PMT(((1+F80/CP)^(CP/periods_per_year))-1,nper-C80+1,L79),2)))))))</f>
        <v>2969.15</v>
      </c>
      <c r="I80" s="6">
        <f>IF(OR(C80="",C80&lt;$G$22),"",IF(L79&lt;=H80,0,IF(IF(AND(C80&gt;=$G$22,MOD(C80-$G$22,int)=0),$G$23,0)+H80&gt;=L79+G80,L79+G80-H80,IF(AND(C80&gt;=$G$22,MOD(C80-$G$22,int)=0),$G$23,0)+IF(IF(AND(C80&gt;=$G$22,MOD(C80-$G$22,int)=0),$G$23,0)+IF(MOD(C80-$G$27,periods_per_year)=0,$G$26,0)+H80&lt;L79+G80,IF(MOD(C80-$G$27,periods_per_year)=0,$G$26,0),L79+G80-IF(AND(C80&gt;=$G$22,MOD(C80-$G$22,int)=0),$G$23,0)-H80))))</f>
        <v>0</v>
      </c>
      <c r="J80" s="7"/>
      <c r="K80" s="6">
        <f t="shared" si="3"/>
        <v>510.76000000000022</v>
      </c>
      <c r="L80" s="6">
        <f t="shared" si="4"/>
        <v>446604.52000000008</v>
      </c>
    </row>
    <row r="81" spans="3:12">
      <c r="C81" s="3">
        <f t="shared" si="0"/>
        <v>41</v>
      </c>
      <c r="D81" s="4">
        <f t="shared" si="5"/>
        <v>46569</v>
      </c>
      <c r="E81" s="8" t="str">
        <f t="shared" si="1"/>
        <v/>
      </c>
      <c r="F81" s="5">
        <f t="shared" si="2"/>
        <v>6.5979999999999997E-2</v>
      </c>
      <c r="G81" s="6">
        <f>IF(C81="","",ROUND((((1+F81/CP)^(CP/periods_per_year))-1)*L80,2))</f>
        <v>2455.58</v>
      </c>
      <c r="H81" s="6">
        <f>IF(C81="","",IF(C81=nper,L80+G81,MIN(L80+G81,IF(F81=F80,H80,IF($G$11="Acc Bi-Weekly",ROUND((-PMT(((1+F81/CP)^(CP/12))-1,(nper-C81+1)*12/26,L80))/2,2),IF($G$11="Acc Weekly",ROUND((-PMT(((1+F81/CP)^(CP/12))-1,(nper-C81+1)*12/52,L80))/4,2),ROUND(-PMT(((1+F81/CP)^(CP/periods_per_year))-1,nper-C81+1,L80),2)))))))</f>
        <v>2969.15</v>
      </c>
      <c r="I81" s="6">
        <f>IF(OR(C81="",C81&lt;$G$22),"",IF(L80&lt;=H81,0,IF(IF(AND(C81&gt;=$G$22,MOD(C81-$G$22,int)=0),$G$23,0)+H81&gt;=L80+G81,L80+G81-H81,IF(AND(C81&gt;=$G$22,MOD(C81-$G$22,int)=0),$G$23,0)+IF(IF(AND(C81&gt;=$G$22,MOD(C81-$G$22,int)=0),$G$23,0)+IF(MOD(C81-$G$27,periods_per_year)=0,$G$26,0)+H81&lt;L80+G81,IF(MOD(C81-$G$27,periods_per_year)=0,$G$26,0),L80+G81-IF(AND(C81&gt;=$G$22,MOD(C81-$G$22,int)=0),$G$23,0)-H81))))</f>
        <v>0</v>
      </c>
      <c r="J81" s="7"/>
      <c r="K81" s="6">
        <f t="shared" si="3"/>
        <v>513.57000000000016</v>
      </c>
      <c r="L81" s="6">
        <f t="shared" si="4"/>
        <v>446090.95000000007</v>
      </c>
    </row>
    <row r="82" spans="3:12">
      <c r="C82" s="3">
        <f t="shared" si="0"/>
        <v>42</v>
      </c>
      <c r="D82" s="4">
        <f t="shared" si="5"/>
        <v>46600</v>
      </c>
      <c r="E82" s="8" t="str">
        <f t="shared" si="1"/>
        <v/>
      </c>
      <c r="F82" s="5">
        <f t="shared" si="2"/>
        <v>6.5979999999999997E-2</v>
      </c>
      <c r="G82" s="6">
        <f>IF(C82="","",ROUND((((1+F82/CP)^(CP/periods_per_year))-1)*L81,2))</f>
        <v>2452.7600000000002</v>
      </c>
      <c r="H82" s="6">
        <f>IF(C82="","",IF(C82=nper,L81+G82,MIN(L81+G82,IF(F82=F81,H81,IF($G$11="Acc Bi-Weekly",ROUND((-PMT(((1+F82/CP)^(CP/12))-1,(nper-C82+1)*12/26,L81))/2,2),IF($G$11="Acc Weekly",ROUND((-PMT(((1+F82/CP)^(CP/12))-1,(nper-C82+1)*12/52,L81))/4,2),ROUND(-PMT(((1+F82/CP)^(CP/periods_per_year))-1,nper-C82+1,L81),2)))))))</f>
        <v>2969.15</v>
      </c>
      <c r="I82" s="6">
        <f>IF(OR(C82="",C82&lt;$G$22),"",IF(L81&lt;=H82,0,IF(IF(AND(C82&gt;=$G$22,MOD(C82-$G$22,int)=0),$G$23,0)+H82&gt;=L81+G82,L81+G82-H82,IF(AND(C82&gt;=$G$22,MOD(C82-$G$22,int)=0),$G$23,0)+IF(IF(AND(C82&gt;=$G$22,MOD(C82-$G$22,int)=0),$G$23,0)+IF(MOD(C82-$G$27,periods_per_year)=0,$G$26,0)+H82&lt;L81+G82,IF(MOD(C82-$G$27,periods_per_year)=0,$G$26,0),L81+G82-IF(AND(C82&gt;=$G$22,MOD(C82-$G$22,int)=0),$G$23,0)-H82))))</f>
        <v>0</v>
      </c>
      <c r="J82" s="7"/>
      <c r="K82" s="6">
        <f t="shared" si="3"/>
        <v>516.38999999999987</v>
      </c>
      <c r="L82" s="6">
        <f t="shared" si="4"/>
        <v>445574.56000000006</v>
      </c>
    </row>
    <row r="83" spans="3:12">
      <c r="C83" s="3">
        <f t="shared" si="0"/>
        <v>43</v>
      </c>
      <c r="D83" s="4">
        <f t="shared" si="5"/>
        <v>46631</v>
      </c>
      <c r="E83" s="8" t="str">
        <f t="shared" si="1"/>
        <v/>
      </c>
      <c r="F83" s="5">
        <f t="shared" si="2"/>
        <v>6.5979999999999997E-2</v>
      </c>
      <c r="G83" s="6">
        <f>IF(C83="","",ROUND((((1+F83/CP)^(CP/periods_per_year))-1)*L82,2))</f>
        <v>2449.92</v>
      </c>
      <c r="H83" s="6">
        <f>IF(C83="","",IF(C83=nper,L82+G83,MIN(L82+G83,IF(F83=F82,H82,IF($G$11="Acc Bi-Weekly",ROUND((-PMT(((1+F83/CP)^(CP/12))-1,(nper-C83+1)*12/26,L82))/2,2),IF($G$11="Acc Weekly",ROUND((-PMT(((1+F83/CP)^(CP/12))-1,(nper-C83+1)*12/52,L82))/4,2),ROUND(-PMT(((1+F83/CP)^(CP/periods_per_year))-1,nper-C83+1,L82),2)))))))</f>
        <v>2969.15</v>
      </c>
      <c r="I83" s="6">
        <f>IF(OR(C83="",C83&lt;$G$22),"",IF(L82&lt;=H83,0,IF(IF(AND(C83&gt;=$G$22,MOD(C83-$G$22,int)=0),$G$23,0)+H83&gt;=L82+G83,L82+G83-H83,IF(AND(C83&gt;=$G$22,MOD(C83-$G$22,int)=0),$G$23,0)+IF(IF(AND(C83&gt;=$G$22,MOD(C83-$G$22,int)=0),$G$23,0)+IF(MOD(C83-$G$27,periods_per_year)=0,$G$26,0)+H83&lt;L82+G83,IF(MOD(C83-$G$27,periods_per_year)=0,$G$26,0),L82+G83-IF(AND(C83&gt;=$G$22,MOD(C83-$G$22,int)=0),$G$23,0)-H83))))</f>
        <v>0</v>
      </c>
      <c r="J83" s="7"/>
      <c r="K83" s="6">
        <f t="shared" si="3"/>
        <v>519.23</v>
      </c>
      <c r="L83" s="6">
        <f t="shared" si="4"/>
        <v>445055.33000000007</v>
      </c>
    </row>
    <row r="84" spans="3:12">
      <c r="C84" s="3">
        <f t="shared" si="0"/>
        <v>44</v>
      </c>
      <c r="D84" s="4">
        <f t="shared" si="5"/>
        <v>46661</v>
      </c>
      <c r="E84" s="8" t="str">
        <f t="shared" si="1"/>
        <v/>
      </c>
      <c r="F84" s="5">
        <f t="shared" si="2"/>
        <v>6.5979999999999997E-2</v>
      </c>
      <c r="G84" s="6">
        <f>IF(C84="","",ROUND((((1+F84/CP)^(CP/periods_per_year))-1)*L83,2))</f>
        <v>2447.06</v>
      </c>
      <c r="H84" s="6">
        <f>IF(C84="","",IF(C84=nper,L83+G84,MIN(L83+G84,IF(F84=F83,H83,IF($G$11="Acc Bi-Weekly",ROUND((-PMT(((1+F84/CP)^(CP/12))-1,(nper-C84+1)*12/26,L83))/2,2),IF($G$11="Acc Weekly",ROUND((-PMT(((1+F84/CP)^(CP/12))-1,(nper-C84+1)*12/52,L83))/4,2),ROUND(-PMT(((1+F84/CP)^(CP/periods_per_year))-1,nper-C84+1,L83),2)))))))</f>
        <v>2969.15</v>
      </c>
      <c r="I84" s="6">
        <f>IF(OR(C84="",C84&lt;$G$22),"",IF(L83&lt;=H84,0,IF(IF(AND(C84&gt;=$G$22,MOD(C84-$G$22,int)=0),$G$23,0)+H84&gt;=L83+G84,L83+G84-H84,IF(AND(C84&gt;=$G$22,MOD(C84-$G$22,int)=0),$G$23,0)+IF(IF(AND(C84&gt;=$G$22,MOD(C84-$G$22,int)=0),$G$23,0)+IF(MOD(C84-$G$27,periods_per_year)=0,$G$26,0)+H84&lt;L83+G84,IF(MOD(C84-$G$27,periods_per_year)=0,$G$26,0),L83+G84-IF(AND(C84&gt;=$G$22,MOD(C84-$G$22,int)=0),$G$23,0)-H84))))</f>
        <v>0</v>
      </c>
      <c r="J84" s="7"/>
      <c r="K84" s="6">
        <f t="shared" si="3"/>
        <v>522.09000000000015</v>
      </c>
      <c r="L84" s="6">
        <f t="shared" si="4"/>
        <v>444533.24000000005</v>
      </c>
    </row>
    <row r="85" spans="3:12">
      <c r="C85" s="3">
        <f t="shared" si="0"/>
        <v>45</v>
      </c>
      <c r="D85" s="4">
        <f t="shared" si="5"/>
        <v>46692</v>
      </c>
      <c r="E85" s="8" t="str">
        <f t="shared" si="1"/>
        <v/>
      </c>
      <c r="F85" s="5">
        <f t="shared" si="2"/>
        <v>6.5979999999999997E-2</v>
      </c>
      <c r="G85" s="6">
        <f>IF(C85="","",ROUND((((1+F85/CP)^(CP/periods_per_year))-1)*L84,2))</f>
        <v>2444.19</v>
      </c>
      <c r="H85" s="6">
        <f>IF(C85="","",IF(C85=nper,L84+G85,MIN(L84+G85,IF(F85=F84,H84,IF($G$11="Acc Bi-Weekly",ROUND((-PMT(((1+F85/CP)^(CP/12))-1,(nper-C85+1)*12/26,L84))/2,2),IF($G$11="Acc Weekly",ROUND((-PMT(((1+F85/CP)^(CP/12))-1,(nper-C85+1)*12/52,L84))/4,2),ROUND(-PMT(((1+F85/CP)^(CP/periods_per_year))-1,nper-C85+1,L84),2)))))))</f>
        <v>2969.15</v>
      </c>
      <c r="I85" s="6">
        <f>IF(OR(C85="",C85&lt;$G$22),"",IF(L84&lt;=H85,0,IF(IF(AND(C85&gt;=$G$22,MOD(C85-$G$22,int)=0),$G$23,0)+H85&gt;=L84+G85,L84+G85-H85,IF(AND(C85&gt;=$G$22,MOD(C85-$G$22,int)=0),$G$23,0)+IF(IF(AND(C85&gt;=$G$22,MOD(C85-$G$22,int)=0),$G$23,0)+IF(MOD(C85-$G$27,periods_per_year)=0,$G$26,0)+H85&lt;L84+G85,IF(MOD(C85-$G$27,periods_per_year)=0,$G$26,0),L84+G85-IF(AND(C85&gt;=$G$22,MOD(C85-$G$22,int)=0),$G$23,0)-H85))))</f>
        <v>0</v>
      </c>
      <c r="J85" s="7"/>
      <c r="K85" s="6">
        <f t="shared" si="3"/>
        <v>524.96</v>
      </c>
      <c r="L85" s="6">
        <f t="shared" si="4"/>
        <v>444008.28</v>
      </c>
    </row>
    <row r="86" spans="3:12">
      <c r="C86" s="3">
        <f t="shared" si="0"/>
        <v>46</v>
      </c>
      <c r="D86" s="4">
        <f t="shared" si="5"/>
        <v>46722</v>
      </c>
      <c r="E86" s="8" t="str">
        <f t="shared" si="1"/>
        <v/>
      </c>
      <c r="F86" s="5">
        <f t="shared" si="2"/>
        <v>6.5979999999999997E-2</v>
      </c>
      <c r="G86" s="6">
        <f>IF(C86="","",ROUND((((1+F86/CP)^(CP/periods_per_year))-1)*L85,2))</f>
        <v>2441.31</v>
      </c>
      <c r="H86" s="6">
        <f>IF(C86="","",IF(C86=nper,L85+G86,MIN(L85+G86,IF(F86=F85,H85,IF($G$11="Acc Bi-Weekly",ROUND((-PMT(((1+F86/CP)^(CP/12))-1,(nper-C86+1)*12/26,L85))/2,2),IF($G$11="Acc Weekly",ROUND((-PMT(((1+F86/CP)^(CP/12))-1,(nper-C86+1)*12/52,L85))/4,2),ROUND(-PMT(((1+F86/CP)^(CP/periods_per_year))-1,nper-C86+1,L85),2)))))))</f>
        <v>2969.15</v>
      </c>
      <c r="I86" s="6">
        <f>IF(OR(C86="",C86&lt;$G$22),"",IF(L85&lt;=H86,0,IF(IF(AND(C86&gt;=$G$22,MOD(C86-$G$22,int)=0),$G$23,0)+H86&gt;=L85+G86,L85+G86-H86,IF(AND(C86&gt;=$G$22,MOD(C86-$G$22,int)=0),$G$23,0)+IF(IF(AND(C86&gt;=$G$22,MOD(C86-$G$22,int)=0),$G$23,0)+IF(MOD(C86-$G$27,periods_per_year)=0,$G$26,0)+H86&lt;L85+G86,IF(MOD(C86-$G$27,periods_per_year)=0,$G$26,0),L85+G86-IF(AND(C86&gt;=$G$22,MOD(C86-$G$22,int)=0),$G$23,0)-H86))))</f>
        <v>0</v>
      </c>
      <c r="J86" s="7"/>
      <c r="K86" s="6">
        <f t="shared" si="3"/>
        <v>527.84000000000015</v>
      </c>
      <c r="L86" s="6">
        <f t="shared" si="4"/>
        <v>443480.44</v>
      </c>
    </row>
    <row r="87" spans="3:12">
      <c r="C87" s="3">
        <f t="shared" si="0"/>
        <v>47</v>
      </c>
      <c r="D87" s="4">
        <f t="shared" si="5"/>
        <v>46753</v>
      </c>
      <c r="E87" s="8" t="str">
        <f t="shared" si="1"/>
        <v/>
      </c>
      <c r="F87" s="5">
        <f t="shared" si="2"/>
        <v>6.5979999999999997E-2</v>
      </c>
      <c r="G87" s="6">
        <f>IF(C87="","",ROUND((((1+F87/CP)^(CP/periods_per_year))-1)*L86,2))</f>
        <v>2438.4</v>
      </c>
      <c r="H87" s="6">
        <f>IF(C87="","",IF(C87=nper,L86+G87,MIN(L86+G87,IF(F87=F86,H86,IF($G$11="Acc Bi-Weekly",ROUND((-PMT(((1+F87/CP)^(CP/12))-1,(nper-C87+1)*12/26,L86))/2,2),IF($G$11="Acc Weekly",ROUND((-PMT(((1+F87/CP)^(CP/12))-1,(nper-C87+1)*12/52,L86))/4,2),ROUND(-PMT(((1+F87/CP)^(CP/periods_per_year))-1,nper-C87+1,L86),2)))))))</f>
        <v>2969.15</v>
      </c>
      <c r="I87" s="6">
        <f>IF(OR(C87="",C87&lt;$G$22),"",IF(L86&lt;=H87,0,IF(IF(AND(C87&gt;=$G$22,MOD(C87-$G$22,int)=0),$G$23,0)+H87&gt;=L86+G87,L86+G87-H87,IF(AND(C87&gt;=$G$22,MOD(C87-$G$22,int)=0),$G$23,0)+IF(IF(AND(C87&gt;=$G$22,MOD(C87-$G$22,int)=0),$G$23,0)+IF(MOD(C87-$G$27,periods_per_year)=0,$G$26,0)+H87&lt;L86+G87,IF(MOD(C87-$G$27,periods_per_year)=0,$G$26,0),L86+G87-IF(AND(C87&gt;=$G$22,MOD(C87-$G$22,int)=0),$G$23,0)-H87))))</f>
        <v>0</v>
      </c>
      <c r="J87" s="7"/>
      <c r="K87" s="6">
        <f t="shared" si="3"/>
        <v>530.75</v>
      </c>
      <c r="L87" s="6">
        <f t="shared" si="4"/>
        <v>442949.69</v>
      </c>
    </row>
    <row r="88" spans="3:12">
      <c r="C88" s="3">
        <f t="shared" si="0"/>
        <v>48</v>
      </c>
      <c r="D88" s="4">
        <f t="shared" si="5"/>
        <v>46784</v>
      </c>
      <c r="E88" s="8">
        <f t="shared" si="1"/>
        <v>4</v>
      </c>
      <c r="F88" s="5">
        <f t="shared" si="2"/>
        <v>6.5979999999999997E-2</v>
      </c>
      <c r="G88" s="6">
        <f>IF(C88="","",ROUND((((1+F88/CP)^(CP/periods_per_year))-1)*L87,2))</f>
        <v>2435.4899999999998</v>
      </c>
      <c r="H88" s="6">
        <f>IF(C88="","",IF(C88=nper,L87+G88,MIN(L87+G88,IF(F88=F87,H87,IF($G$11="Acc Bi-Weekly",ROUND((-PMT(((1+F88/CP)^(CP/12))-1,(nper-C88+1)*12/26,L87))/2,2),IF($G$11="Acc Weekly",ROUND((-PMT(((1+F88/CP)^(CP/12))-1,(nper-C88+1)*12/52,L87))/4,2),ROUND(-PMT(((1+F88/CP)^(CP/periods_per_year))-1,nper-C88+1,L87),2)))))))</f>
        <v>2969.15</v>
      </c>
      <c r="I88" s="6">
        <f>IF(OR(C88="",C88&lt;$G$22),"",IF(L87&lt;=H88,0,IF(IF(AND(C88&gt;=$G$22,MOD(C88-$G$22,int)=0),$G$23,0)+H88&gt;=L87+G88,L87+G88-H88,IF(AND(C88&gt;=$G$22,MOD(C88-$G$22,int)=0),$G$23,0)+IF(IF(AND(C88&gt;=$G$22,MOD(C88-$G$22,int)=0),$G$23,0)+IF(MOD(C88-$G$27,periods_per_year)=0,$G$26,0)+H88&lt;L87+G88,IF(MOD(C88-$G$27,periods_per_year)=0,$G$26,0),L87+G88-IF(AND(C88&gt;=$G$22,MOD(C88-$G$22,int)=0),$G$23,0)-H88))))</f>
        <v>0</v>
      </c>
      <c r="J88" s="7"/>
      <c r="K88" s="6">
        <f t="shared" si="3"/>
        <v>533.66000000000031</v>
      </c>
      <c r="L88" s="6">
        <f t="shared" si="4"/>
        <v>442416.03</v>
      </c>
    </row>
    <row r="89" spans="3:12">
      <c r="C89" s="3">
        <f t="shared" si="0"/>
        <v>49</v>
      </c>
      <c r="D89" s="4">
        <f t="shared" si="5"/>
        <v>46813</v>
      </c>
      <c r="E89" s="8" t="str">
        <f t="shared" si="1"/>
        <v/>
      </c>
      <c r="F89" s="5">
        <f t="shared" si="2"/>
        <v>6.5979999999999997E-2</v>
      </c>
      <c r="G89" s="6">
        <f>IF(C89="","",ROUND((((1+F89/CP)^(CP/periods_per_year))-1)*L88,2))</f>
        <v>2432.5500000000002</v>
      </c>
      <c r="H89" s="6">
        <f>IF(C89="","",IF(C89=nper,L88+G89,MIN(L88+G89,IF(F89=F88,H88,IF($G$11="Acc Bi-Weekly",ROUND((-PMT(((1+F89/CP)^(CP/12))-1,(nper-C89+1)*12/26,L88))/2,2),IF($G$11="Acc Weekly",ROUND((-PMT(((1+F89/CP)^(CP/12))-1,(nper-C89+1)*12/52,L88))/4,2),ROUND(-PMT(((1+F89/CP)^(CP/periods_per_year))-1,nper-C89+1,L88),2)))))))</f>
        <v>2969.15</v>
      </c>
      <c r="I89" s="6">
        <f>IF(OR(C89="",C89&lt;$G$22),"",IF(L88&lt;=H89,0,IF(IF(AND(C89&gt;=$G$22,MOD(C89-$G$22,int)=0),$G$23,0)+H89&gt;=L88+G89,L88+G89-H89,IF(AND(C89&gt;=$G$22,MOD(C89-$G$22,int)=0),$G$23,0)+IF(IF(AND(C89&gt;=$G$22,MOD(C89-$G$22,int)=0),$G$23,0)+IF(MOD(C89-$G$27,periods_per_year)=0,$G$26,0)+H89&lt;L88+G89,IF(MOD(C89-$G$27,periods_per_year)=0,$G$26,0),L88+G89-IF(AND(C89&gt;=$G$22,MOD(C89-$G$22,int)=0),$G$23,0)-H89))))</f>
        <v>0</v>
      </c>
      <c r="J89" s="7"/>
      <c r="K89" s="6">
        <f t="shared" si="3"/>
        <v>536.59999999999991</v>
      </c>
      <c r="L89" s="6">
        <f t="shared" si="4"/>
        <v>441879.43000000005</v>
      </c>
    </row>
    <row r="90" spans="3:12">
      <c r="C90" s="3">
        <f t="shared" si="0"/>
        <v>50</v>
      </c>
      <c r="D90" s="4">
        <f t="shared" si="5"/>
        <v>46844</v>
      </c>
      <c r="E90" s="8" t="str">
        <f t="shared" si="1"/>
        <v/>
      </c>
      <c r="F90" s="5">
        <f t="shared" si="2"/>
        <v>6.5979999999999997E-2</v>
      </c>
      <c r="G90" s="6">
        <f>IF(C90="","",ROUND((((1+F90/CP)^(CP/periods_per_year))-1)*L89,2))</f>
        <v>2429.6</v>
      </c>
      <c r="H90" s="6">
        <f>IF(C90="","",IF(C90=nper,L89+G90,MIN(L89+G90,IF(F90=F89,H89,IF($G$11="Acc Bi-Weekly",ROUND((-PMT(((1+F90/CP)^(CP/12))-1,(nper-C90+1)*12/26,L89))/2,2),IF($G$11="Acc Weekly",ROUND((-PMT(((1+F90/CP)^(CP/12))-1,(nper-C90+1)*12/52,L89))/4,2),ROUND(-PMT(((1+F90/CP)^(CP/periods_per_year))-1,nper-C90+1,L89),2)))))))</f>
        <v>2969.15</v>
      </c>
      <c r="I90" s="6">
        <f>IF(OR(C90="",C90&lt;$G$22),"",IF(L89&lt;=H90,0,IF(IF(AND(C90&gt;=$G$22,MOD(C90-$G$22,int)=0),$G$23,0)+H90&gt;=L89+G90,L89+G90-H90,IF(AND(C90&gt;=$G$22,MOD(C90-$G$22,int)=0),$G$23,0)+IF(IF(AND(C90&gt;=$G$22,MOD(C90-$G$22,int)=0),$G$23,0)+IF(MOD(C90-$G$27,periods_per_year)=0,$G$26,0)+H90&lt;L89+G90,IF(MOD(C90-$G$27,periods_per_year)=0,$G$26,0),L89+G90-IF(AND(C90&gt;=$G$22,MOD(C90-$G$22,int)=0),$G$23,0)-H90))))</f>
        <v>0</v>
      </c>
      <c r="J90" s="7"/>
      <c r="K90" s="6">
        <f t="shared" si="3"/>
        <v>539.55000000000018</v>
      </c>
      <c r="L90" s="6">
        <f t="shared" si="4"/>
        <v>441339.88000000006</v>
      </c>
    </row>
    <row r="91" spans="3:12">
      <c r="C91" s="3">
        <f t="shared" si="0"/>
        <v>51</v>
      </c>
      <c r="D91" s="4">
        <f t="shared" si="5"/>
        <v>46874</v>
      </c>
      <c r="E91" s="8" t="str">
        <f t="shared" si="1"/>
        <v/>
      </c>
      <c r="F91" s="5">
        <f t="shared" si="2"/>
        <v>6.5979999999999997E-2</v>
      </c>
      <c r="G91" s="6">
        <f>IF(C91="","",ROUND((((1+F91/CP)^(CP/periods_per_year))-1)*L90,2))</f>
        <v>2426.63</v>
      </c>
      <c r="H91" s="6">
        <f>IF(C91="","",IF(C91=nper,L90+G91,MIN(L90+G91,IF(F91=F90,H90,IF($G$11="Acc Bi-Weekly",ROUND((-PMT(((1+F91/CP)^(CP/12))-1,(nper-C91+1)*12/26,L90))/2,2),IF($G$11="Acc Weekly",ROUND((-PMT(((1+F91/CP)^(CP/12))-1,(nper-C91+1)*12/52,L90))/4,2),ROUND(-PMT(((1+F91/CP)^(CP/periods_per_year))-1,nper-C91+1,L90),2)))))))</f>
        <v>2969.15</v>
      </c>
      <c r="I91" s="6">
        <f>IF(OR(C91="",C91&lt;$G$22),"",IF(L90&lt;=H91,0,IF(IF(AND(C91&gt;=$G$22,MOD(C91-$G$22,int)=0),$G$23,0)+H91&gt;=L90+G91,L90+G91-H91,IF(AND(C91&gt;=$G$22,MOD(C91-$G$22,int)=0),$G$23,0)+IF(IF(AND(C91&gt;=$G$22,MOD(C91-$G$22,int)=0),$G$23,0)+IF(MOD(C91-$G$27,periods_per_year)=0,$G$26,0)+H91&lt;L90+G91,IF(MOD(C91-$G$27,periods_per_year)=0,$G$26,0),L90+G91-IF(AND(C91&gt;=$G$22,MOD(C91-$G$22,int)=0),$G$23,0)-H91))))</f>
        <v>0</v>
      </c>
      <c r="J91" s="7"/>
      <c r="K91" s="6">
        <f t="shared" si="3"/>
        <v>542.52</v>
      </c>
      <c r="L91" s="6">
        <f t="shared" si="4"/>
        <v>440797.36000000004</v>
      </c>
    </row>
    <row r="92" spans="3:12">
      <c r="C92" s="3">
        <f t="shared" si="0"/>
        <v>52</v>
      </c>
      <c r="D92" s="4">
        <f t="shared" si="5"/>
        <v>46905</v>
      </c>
      <c r="E92" s="8" t="str">
        <f t="shared" si="1"/>
        <v/>
      </c>
      <c r="F92" s="5">
        <f t="shared" si="2"/>
        <v>6.5979999999999997E-2</v>
      </c>
      <c r="G92" s="6">
        <f>IF(C92="","",ROUND((((1+F92/CP)^(CP/periods_per_year))-1)*L91,2))</f>
        <v>2423.65</v>
      </c>
      <c r="H92" s="6">
        <f>IF(C92="","",IF(C92=nper,L91+G92,MIN(L91+G92,IF(F92=F91,H91,IF($G$11="Acc Bi-Weekly",ROUND((-PMT(((1+F92/CP)^(CP/12))-1,(nper-C92+1)*12/26,L91))/2,2),IF($G$11="Acc Weekly",ROUND((-PMT(((1+F92/CP)^(CP/12))-1,(nper-C92+1)*12/52,L91))/4,2),ROUND(-PMT(((1+F92/CP)^(CP/periods_per_year))-1,nper-C92+1,L91),2)))))))</f>
        <v>2969.15</v>
      </c>
      <c r="I92" s="6">
        <f>IF(OR(C92="",C92&lt;$G$22),"",IF(L91&lt;=H92,0,IF(IF(AND(C92&gt;=$G$22,MOD(C92-$G$22,int)=0),$G$23,0)+H92&gt;=L91+G92,L91+G92-H92,IF(AND(C92&gt;=$G$22,MOD(C92-$G$22,int)=0),$G$23,0)+IF(IF(AND(C92&gt;=$G$22,MOD(C92-$G$22,int)=0),$G$23,0)+IF(MOD(C92-$G$27,periods_per_year)=0,$G$26,0)+H92&lt;L91+G92,IF(MOD(C92-$G$27,periods_per_year)=0,$G$26,0),L91+G92-IF(AND(C92&gt;=$G$22,MOD(C92-$G$22,int)=0),$G$23,0)-H92))))</f>
        <v>0</v>
      </c>
      <c r="J92" s="7"/>
      <c r="K92" s="6">
        <f t="shared" si="3"/>
        <v>545.5</v>
      </c>
      <c r="L92" s="6">
        <f t="shared" si="4"/>
        <v>440251.86000000004</v>
      </c>
    </row>
    <row r="93" spans="3:12">
      <c r="C93" s="3">
        <f t="shared" si="0"/>
        <v>53</v>
      </c>
      <c r="D93" s="4">
        <f t="shared" si="5"/>
        <v>46935</v>
      </c>
      <c r="E93" s="8" t="str">
        <f t="shared" si="1"/>
        <v/>
      </c>
      <c r="F93" s="5">
        <f t="shared" si="2"/>
        <v>6.5979999999999997E-2</v>
      </c>
      <c r="G93" s="6">
        <f>IF(C93="","",ROUND((((1+F93/CP)^(CP/periods_per_year))-1)*L92,2))</f>
        <v>2420.65</v>
      </c>
      <c r="H93" s="6">
        <f>IF(C93="","",IF(C93=nper,L92+G93,MIN(L92+G93,IF(F93=F92,H92,IF($G$11="Acc Bi-Weekly",ROUND((-PMT(((1+F93/CP)^(CP/12))-1,(nper-C93+1)*12/26,L92))/2,2),IF($G$11="Acc Weekly",ROUND((-PMT(((1+F93/CP)^(CP/12))-1,(nper-C93+1)*12/52,L92))/4,2),ROUND(-PMT(((1+F93/CP)^(CP/periods_per_year))-1,nper-C93+1,L92),2)))))))</f>
        <v>2969.15</v>
      </c>
      <c r="I93" s="6">
        <f>IF(OR(C93="",C93&lt;$G$22),"",IF(L92&lt;=H93,0,IF(IF(AND(C93&gt;=$G$22,MOD(C93-$G$22,int)=0),$G$23,0)+H93&gt;=L92+G93,L92+G93-H93,IF(AND(C93&gt;=$G$22,MOD(C93-$G$22,int)=0),$G$23,0)+IF(IF(AND(C93&gt;=$G$22,MOD(C93-$G$22,int)=0),$G$23,0)+IF(MOD(C93-$G$27,periods_per_year)=0,$G$26,0)+H93&lt;L92+G93,IF(MOD(C93-$G$27,periods_per_year)=0,$G$26,0),L92+G93-IF(AND(C93&gt;=$G$22,MOD(C93-$G$22,int)=0),$G$23,0)-H93))))</f>
        <v>0</v>
      </c>
      <c r="J93" s="7"/>
      <c r="K93" s="6">
        <f t="shared" si="3"/>
        <v>548.5</v>
      </c>
      <c r="L93" s="6">
        <f t="shared" si="4"/>
        <v>439703.36000000004</v>
      </c>
    </row>
    <row r="94" spans="3:12">
      <c r="C94" s="3">
        <f t="shared" si="0"/>
        <v>54</v>
      </c>
      <c r="D94" s="4">
        <f t="shared" si="5"/>
        <v>46966</v>
      </c>
      <c r="E94" s="8" t="str">
        <f t="shared" si="1"/>
        <v/>
      </c>
      <c r="F94" s="5">
        <f t="shared" si="2"/>
        <v>6.5979999999999997E-2</v>
      </c>
      <c r="G94" s="6">
        <f>IF(C94="","",ROUND((((1+F94/CP)^(CP/periods_per_year))-1)*L93,2))</f>
        <v>2417.64</v>
      </c>
      <c r="H94" s="6">
        <f>IF(C94="","",IF(C94=nper,L93+G94,MIN(L93+G94,IF(F94=F93,H93,IF($G$11="Acc Bi-Weekly",ROUND((-PMT(((1+F94/CP)^(CP/12))-1,(nper-C94+1)*12/26,L93))/2,2),IF($G$11="Acc Weekly",ROUND((-PMT(((1+F94/CP)^(CP/12))-1,(nper-C94+1)*12/52,L93))/4,2),ROUND(-PMT(((1+F94/CP)^(CP/periods_per_year))-1,nper-C94+1,L93),2)))))))</f>
        <v>2969.15</v>
      </c>
      <c r="I94" s="6">
        <f>IF(OR(C94="",C94&lt;$G$22),"",IF(L93&lt;=H94,0,IF(IF(AND(C94&gt;=$G$22,MOD(C94-$G$22,int)=0),$G$23,0)+H94&gt;=L93+G94,L93+G94-H94,IF(AND(C94&gt;=$G$22,MOD(C94-$G$22,int)=0),$G$23,0)+IF(IF(AND(C94&gt;=$G$22,MOD(C94-$G$22,int)=0),$G$23,0)+IF(MOD(C94-$G$27,periods_per_year)=0,$G$26,0)+H94&lt;L93+G94,IF(MOD(C94-$G$27,periods_per_year)=0,$G$26,0),L93+G94-IF(AND(C94&gt;=$G$22,MOD(C94-$G$22,int)=0),$G$23,0)-H94))))</f>
        <v>0</v>
      </c>
      <c r="J94" s="7"/>
      <c r="K94" s="6">
        <f t="shared" si="3"/>
        <v>551.51000000000022</v>
      </c>
      <c r="L94" s="6">
        <f t="shared" si="4"/>
        <v>439151.85000000003</v>
      </c>
    </row>
    <row r="95" spans="3:12">
      <c r="C95" s="3">
        <f t="shared" si="0"/>
        <v>55</v>
      </c>
      <c r="D95" s="4">
        <f t="shared" si="5"/>
        <v>46997</v>
      </c>
      <c r="E95" s="8" t="str">
        <f t="shared" si="1"/>
        <v/>
      </c>
      <c r="F95" s="5">
        <f t="shared" si="2"/>
        <v>6.5979999999999997E-2</v>
      </c>
      <c r="G95" s="6">
        <f>IF(C95="","",ROUND((((1+F95/CP)^(CP/periods_per_year))-1)*L94,2))</f>
        <v>2414.6</v>
      </c>
      <c r="H95" s="6">
        <f>IF(C95="","",IF(C95=nper,L94+G95,MIN(L94+G95,IF(F95=F94,H94,IF($G$11="Acc Bi-Weekly",ROUND((-PMT(((1+F95/CP)^(CP/12))-1,(nper-C95+1)*12/26,L94))/2,2),IF($G$11="Acc Weekly",ROUND((-PMT(((1+F95/CP)^(CP/12))-1,(nper-C95+1)*12/52,L94))/4,2),ROUND(-PMT(((1+F95/CP)^(CP/periods_per_year))-1,nper-C95+1,L94),2)))))))</f>
        <v>2969.15</v>
      </c>
      <c r="I95" s="6">
        <f>IF(OR(C95="",C95&lt;$G$22),"",IF(L94&lt;=H95,0,IF(IF(AND(C95&gt;=$G$22,MOD(C95-$G$22,int)=0),$G$23,0)+H95&gt;=L94+G95,L94+G95-H95,IF(AND(C95&gt;=$G$22,MOD(C95-$G$22,int)=0),$G$23,0)+IF(IF(AND(C95&gt;=$G$22,MOD(C95-$G$22,int)=0),$G$23,0)+IF(MOD(C95-$G$27,periods_per_year)=0,$G$26,0)+H95&lt;L94+G95,IF(MOD(C95-$G$27,periods_per_year)=0,$G$26,0),L94+G95-IF(AND(C95&gt;=$G$22,MOD(C95-$G$22,int)=0),$G$23,0)-H95))))</f>
        <v>0</v>
      </c>
      <c r="J95" s="7"/>
      <c r="K95" s="6">
        <f t="shared" si="3"/>
        <v>554.55000000000018</v>
      </c>
      <c r="L95" s="6">
        <f t="shared" si="4"/>
        <v>438597.30000000005</v>
      </c>
    </row>
    <row r="96" spans="3:12">
      <c r="C96" s="3">
        <f t="shared" si="0"/>
        <v>56</v>
      </c>
      <c r="D96" s="4">
        <f t="shared" si="5"/>
        <v>47027</v>
      </c>
      <c r="E96" s="8" t="str">
        <f t="shared" si="1"/>
        <v/>
      </c>
      <c r="F96" s="5">
        <f t="shared" si="2"/>
        <v>6.5979999999999997E-2</v>
      </c>
      <c r="G96" s="6">
        <f>IF(C96="","",ROUND((((1+F96/CP)^(CP/periods_per_year))-1)*L95,2))</f>
        <v>2411.5500000000002</v>
      </c>
      <c r="H96" s="6">
        <f>IF(C96="","",IF(C96=nper,L95+G96,MIN(L95+G96,IF(F96=F95,H95,IF($G$11="Acc Bi-Weekly",ROUND((-PMT(((1+F96/CP)^(CP/12))-1,(nper-C96+1)*12/26,L95))/2,2),IF($G$11="Acc Weekly",ROUND((-PMT(((1+F96/CP)^(CP/12))-1,(nper-C96+1)*12/52,L95))/4,2),ROUND(-PMT(((1+F96/CP)^(CP/periods_per_year))-1,nper-C96+1,L95),2)))))))</f>
        <v>2969.15</v>
      </c>
      <c r="I96" s="6">
        <f>IF(OR(C96="",C96&lt;$G$22),"",IF(L95&lt;=H96,0,IF(IF(AND(C96&gt;=$G$22,MOD(C96-$G$22,int)=0),$G$23,0)+H96&gt;=L95+G96,L95+G96-H96,IF(AND(C96&gt;=$G$22,MOD(C96-$G$22,int)=0),$G$23,0)+IF(IF(AND(C96&gt;=$G$22,MOD(C96-$G$22,int)=0),$G$23,0)+IF(MOD(C96-$G$27,periods_per_year)=0,$G$26,0)+H96&lt;L95+G96,IF(MOD(C96-$G$27,periods_per_year)=0,$G$26,0),L95+G96-IF(AND(C96&gt;=$G$22,MOD(C96-$G$22,int)=0),$G$23,0)-H96))))</f>
        <v>0</v>
      </c>
      <c r="J96" s="7"/>
      <c r="K96" s="6">
        <f t="shared" si="3"/>
        <v>557.59999999999991</v>
      </c>
      <c r="L96" s="6">
        <f t="shared" si="4"/>
        <v>438039.70000000007</v>
      </c>
    </row>
    <row r="97" spans="3:12">
      <c r="C97" s="3">
        <f t="shared" si="0"/>
        <v>57</v>
      </c>
      <c r="D97" s="4">
        <f t="shared" si="5"/>
        <v>47058</v>
      </c>
      <c r="E97" s="8" t="str">
        <f t="shared" si="1"/>
        <v/>
      </c>
      <c r="F97" s="5">
        <f t="shared" si="2"/>
        <v>6.5979999999999997E-2</v>
      </c>
      <c r="G97" s="6">
        <f>IF(C97="","",ROUND((((1+F97/CP)^(CP/periods_per_year))-1)*L96,2))</f>
        <v>2408.4899999999998</v>
      </c>
      <c r="H97" s="6">
        <f>IF(C97="","",IF(C97=nper,L96+G97,MIN(L96+G97,IF(F97=F96,H96,IF($G$11="Acc Bi-Weekly",ROUND((-PMT(((1+F97/CP)^(CP/12))-1,(nper-C97+1)*12/26,L96))/2,2),IF($G$11="Acc Weekly",ROUND((-PMT(((1+F97/CP)^(CP/12))-1,(nper-C97+1)*12/52,L96))/4,2),ROUND(-PMT(((1+F97/CP)^(CP/periods_per_year))-1,nper-C97+1,L96),2)))))))</f>
        <v>2969.15</v>
      </c>
      <c r="I97" s="6">
        <f>IF(OR(C97="",C97&lt;$G$22),"",IF(L96&lt;=H97,0,IF(IF(AND(C97&gt;=$G$22,MOD(C97-$G$22,int)=0),$G$23,0)+H97&gt;=L96+G97,L96+G97-H97,IF(AND(C97&gt;=$G$22,MOD(C97-$G$22,int)=0),$G$23,0)+IF(IF(AND(C97&gt;=$G$22,MOD(C97-$G$22,int)=0),$G$23,0)+IF(MOD(C97-$G$27,periods_per_year)=0,$G$26,0)+H97&lt;L96+G97,IF(MOD(C97-$G$27,periods_per_year)=0,$G$26,0),L96+G97-IF(AND(C97&gt;=$G$22,MOD(C97-$G$22,int)=0),$G$23,0)-H97))))</f>
        <v>0</v>
      </c>
      <c r="J97" s="7"/>
      <c r="K97" s="6">
        <f t="shared" si="3"/>
        <v>560.66000000000031</v>
      </c>
      <c r="L97" s="6">
        <f t="shared" si="4"/>
        <v>437479.0400000001</v>
      </c>
    </row>
    <row r="98" spans="3:12">
      <c r="C98" s="3">
        <f t="shared" si="0"/>
        <v>58</v>
      </c>
      <c r="D98" s="4">
        <f t="shared" si="5"/>
        <v>47088</v>
      </c>
      <c r="E98" s="8" t="str">
        <f t="shared" si="1"/>
        <v/>
      </c>
      <c r="F98" s="5">
        <f t="shared" si="2"/>
        <v>6.5979999999999997E-2</v>
      </c>
      <c r="G98" s="6">
        <f>IF(C98="","",ROUND((((1+F98/CP)^(CP/periods_per_year))-1)*L97,2))</f>
        <v>2405.41</v>
      </c>
      <c r="H98" s="6">
        <f>IF(C98="","",IF(C98=nper,L97+G98,MIN(L97+G98,IF(F98=F97,H97,IF($G$11="Acc Bi-Weekly",ROUND((-PMT(((1+F98/CP)^(CP/12))-1,(nper-C98+1)*12/26,L97))/2,2),IF($G$11="Acc Weekly",ROUND((-PMT(((1+F98/CP)^(CP/12))-1,(nper-C98+1)*12/52,L97))/4,2),ROUND(-PMT(((1+F98/CP)^(CP/periods_per_year))-1,nper-C98+1,L97),2)))))))</f>
        <v>2969.15</v>
      </c>
      <c r="I98" s="6">
        <f>IF(OR(C98="",C98&lt;$G$22),"",IF(L97&lt;=H98,0,IF(IF(AND(C98&gt;=$G$22,MOD(C98-$G$22,int)=0),$G$23,0)+H98&gt;=L97+G98,L97+G98-H98,IF(AND(C98&gt;=$G$22,MOD(C98-$G$22,int)=0),$G$23,0)+IF(IF(AND(C98&gt;=$G$22,MOD(C98-$G$22,int)=0),$G$23,0)+IF(MOD(C98-$G$27,periods_per_year)=0,$G$26,0)+H98&lt;L97+G98,IF(MOD(C98-$G$27,periods_per_year)=0,$G$26,0),L97+G98-IF(AND(C98&gt;=$G$22,MOD(C98-$G$22,int)=0),$G$23,0)-H98))))</f>
        <v>0</v>
      </c>
      <c r="J98" s="7"/>
      <c r="K98" s="6">
        <f t="shared" si="3"/>
        <v>563.74000000000024</v>
      </c>
      <c r="L98" s="6">
        <f t="shared" si="4"/>
        <v>436915.3000000001</v>
      </c>
    </row>
    <row r="99" spans="3:12">
      <c r="C99" s="3">
        <f t="shared" si="0"/>
        <v>59</v>
      </c>
      <c r="D99" s="4">
        <f t="shared" si="5"/>
        <v>47119</v>
      </c>
      <c r="E99" s="8" t="str">
        <f t="shared" si="1"/>
        <v/>
      </c>
      <c r="F99" s="5">
        <f t="shared" si="2"/>
        <v>6.5979999999999997E-2</v>
      </c>
      <c r="G99" s="6">
        <f>IF(C99="","",ROUND((((1+F99/CP)^(CP/periods_per_year))-1)*L98,2))</f>
        <v>2402.31</v>
      </c>
      <c r="H99" s="6">
        <f>IF(C99="","",IF(C99=nper,L98+G99,MIN(L98+G99,IF(F99=F98,H98,IF($G$11="Acc Bi-Weekly",ROUND((-PMT(((1+F99/CP)^(CP/12))-1,(nper-C99+1)*12/26,L98))/2,2),IF($G$11="Acc Weekly",ROUND((-PMT(((1+F99/CP)^(CP/12))-1,(nper-C99+1)*12/52,L98))/4,2),ROUND(-PMT(((1+F99/CP)^(CP/periods_per_year))-1,nper-C99+1,L98),2)))))))</f>
        <v>2969.15</v>
      </c>
      <c r="I99" s="6">
        <f>IF(OR(C99="",C99&lt;$G$22),"",IF(L98&lt;=H99,0,IF(IF(AND(C99&gt;=$G$22,MOD(C99-$G$22,int)=0),$G$23,0)+H99&gt;=L98+G99,L98+G99-H99,IF(AND(C99&gt;=$G$22,MOD(C99-$G$22,int)=0),$G$23,0)+IF(IF(AND(C99&gt;=$G$22,MOD(C99-$G$22,int)=0),$G$23,0)+IF(MOD(C99-$G$27,periods_per_year)=0,$G$26,0)+H99&lt;L98+G99,IF(MOD(C99-$G$27,periods_per_year)=0,$G$26,0),L98+G99-IF(AND(C99&gt;=$G$22,MOD(C99-$G$22,int)=0),$G$23,0)-H99))))</f>
        <v>0</v>
      </c>
      <c r="J99" s="7"/>
      <c r="K99" s="6">
        <f t="shared" si="3"/>
        <v>566.84000000000015</v>
      </c>
      <c r="L99" s="6">
        <f t="shared" si="4"/>
        <v>436348.46000000008</v>
      </c>
    </row>
    <row r="100" spans="3:12">
      <c r="C100" s="3">
        <f t="shared" si="0"/>
        <v>60</v>
      </c>
      <c r="D100" s="4">
        <f t="shared" si="5"/>
        <v>47150</v>
      </c>
      <c r="E100" s="8">
        <f t="shared" si="1"/>
        <v>5</v>
      </c>
      <c r="F100" s="5">
        <f t="shared" si="2"/>
        <v>6.5979999999999997E-2</v>
      </c>
      <c r="G100" s="6">
        <f>IF(C100="","",ROUND((((1+F100/CP)^(CP/periods_per_year))-1)*L99,2))</f>
        <v>2399.19</v>
      </c>
      <c r="H100" s="6">
        <f>IF(C100="","",IF(C100=nper,L99+G100,MIN(L99+G100,IF(F100=F99,H99,IF($G$11="Acc Bi-Weekly",ROUND((-PMT(((1+F100/CP)^(CP/12))-1,(nper-C100+1)*12/26,L99))/2,2),IF($G$11="Acc Weekly",ROUND((-PMT(((1+F100/CP)^(CP/12))-1,(nper-C100+1)*12/52,L99))/4,2),ROUND(-PMT(((1+F100/CP)^(CP/periods_per_year))-1,nper-C100+1,L99),2)))))))</f>
        <v>2969.15</v>
      </c>
      <c r="I100" s="6">
        <f>IF(OR(C100="",C100&lt;$G$22),"",IF(L99&lt;=H100,0,IF(IF(AND(C100&gt;=$G$22,MOD(C100-$G$22,int)=0),$G$23,0)+H100&gt;=L99+G100,L99+G100-H100,IF(AND(C100&gt;=$G$22,MOD(C100-$G$22,int)=0),$G$23,0)+IF(IF(AND(C100&gt;=$G$22,MOD(C100-$G$22,int)=0),$G$23,0)+IF(MOD(C100-$G$27,periods_per_year)=0,$G$26,0)+H100&lt;L99+G100,IF(MOD(C100-$G$27,periods_per_year)=0,$G$26,0),L99+G100-IF(AND(C100&gt;=$G$22,MOD(C100-$G$22,int)=0),$G$23,0)-H100))))</f>
        <v>0</v>
      </c>
      <c r="J100" s="7"/>
      <c r="K100" s="6">
        <f t="shared" si="3"/>
        <v>569.96</v>
      </c>
      <c r="L100" s="6">
        <f t="shared" si="4"/>
        <v>435778.50000000006</v>
      </c>
    </row>
    <row r="101" spans="3:12">
      <c r="C101" s="3">
        <f t="shared" si="0"/>
        <v>61</v>
      </c>
      <c r="D101" s="4">
        <f t="shared" si="5"/>
        <v>47178</v>
      </c>
      <c r="E101" s="8" t="str">
        <f t="shared" si="1"/>
        <v/>
      </c>
      <c r="F101" s="5">
        <f t="shared" si="2"/>
        <v>6.5979999999999997E-2</v>
      </c>
      <c r="G101" s="6">
        <f>IF(C101="","",ROUND((((1+F101/CP)^(CP/periods_per_year))-1)*L100,2))</f>
        <v>2396.06</v>
      </c>
      <c r="H101" s="6">
        <f>IF(C101="","",IF(C101=nper,L100+G101,MIN(L100+G101,IF(F101=F100,H100,IF($G$11="Acc Bi-Weekly",ROUND((-PMT(((1+F101/CP)^(CP/12))-1,(nper-C101+1)*12/26,L100))/2,2),IF($G$11="Acc Weekly",ROUND((-PMT(((1+F101/CP)^(CP/12))-1,(nper-C101+1)*12/52,L100))/4,2),ROUND(-PMT(((1+F101/CP)^(CP/periods_per_year))-1,nper-C101+1,L100),2)))))))</f>
        <v>2969.15</v>
      </c>
      <c r="I101" s="6">
        <f>IF(OR(C101="",C101&lt;$G$22),"",IF(L100&lt;=H101,0,IF(IF(AND(C101&gt;=$G$22,MOD(C101-$G$22,int)=0),$G$23,0)+H101&gt;=L100+G101,L100+G101-H101,IF(AND(C101&gt;=$G$22,MOD(C101-$G$22,int)=0),$G$23,0)+IF(IF(AND(C101&gt;=$G$22,MOD(C101-$G$22,int)=0),$G$23,0)+IF(MOD(C101-$G$27,periods_per_year)=0,$G$26,0)+H101&lt;L100+G101,IF(MOD(C101-$G$27,periods_per_year)=0,$G$26,0),L100+G101-IF(AND(C101&gt;=$G$22,MOD(C101-$G$22,int)=0),$G$23,0)-H101))))</f>
        <v>0</v>
      </c>
      <c r="J101" s="7"/>
      <c r="K101" s="6">
        <f t="shared" si="3"/>
        <v>573.09000000000015</v>
      </c>
      <c r="L101" s="6">
        <f t="shared" si="4"/>
        <v>435205.41000000003</v>
      </c>
    </row>
    <row r="102" spans="3:12">
      <c r="C102" s="3">
        <f t="shared" si="0"/>
        <v>62</v>
      </c>
      <c r="D102" s="4">
        <f t="shared" si="5"/>
        <v>47209</v>
      </c>
      <c r="E102" s="8" t="str">
        <f t="shared" si="1"/>
        <v/>
      </c>
      <c r="F102" s="5">
        <f t="shared" si="2"/>
        <v>6.5979999999999997E-2</v>
      </c>
      <c r="G102" s="6">
        <f>IF(C102="","",ROUND((((1+F102/CP)^(CP/periods_per_year))-1)*L101,2))</f>
        <v>2392.9</v>
      </c>
      <c r="H102" s="6">
        <f>IF(C102="","",IF(C102=nper,L101+G102,MIN(L101+G102,IF(F102=F101,H101,IF($G$11="Acc Bi-Weekly",ROUND((-PMT(((1+F102/CP)^(CP/12))-1,(nper-C102+1)*12/26,L101))/2,2),IF($G$11="Acc Weekly",ROUND((-PMT(((1+F102/CP)^(CP/12))-1,(nper-C102+1)*12/52,L101))/4,2),ROUND(-PMT(((1+F102/CP)^(CP/periods_per_year))-1,nper-C102+1,L101),2)))))))</f>
        <v>2969.15</v>
      </c>
      <c r="I102" s="6">
        <f>IF(OR(C102="",C102&lt;$G$22),"",IF(L101&lt;=H102,0,IF(IF(AND(C102&gt;=$G$22,MOD(C102-$G$22,int)=0),$G$23,0)+H102&gt;=L101+G102,L101+G102-H102,IF(AND(C102&gt;=$G$22,MOD(C102-$G$22,int)=0),$G$23,0)+IF(IF(AND(C102&gt;=$G$22,MOD(C102-$G$22,int)=0),$G$23,0)+IF(MOD(C102-$G$27,periods_per_year)=0,$G$26,0)+H102&lt;L101+G102,IF(MOD(C102-$G$27,periods_per_year)=0,$G$26,0),L101+G102-IF(AND(C102&gt;=$G$22,MOD(C102-$G$22,int)=0),$G$23,0)-H102))))</f>
        <v>0</v>
      </c>
      <c r="J102" s="7"/>
      <c r="K102" s="6">
        <f t="shared" si="3"/>
        <v>576.25</v>
      </c>
      <c r="L102" s="6">
        <f t="shared" si="4"/>
        <v>434629.16000000003</v>
      </c>
    </row>
    <row r="103" spans="3:12">
      <c r="C103" s="3">
        <f t="shared" si="0"/>
        <v>63</v>
      </c>
      <c r="D103" s="4">
        <f t="shared" si="5"/>
        <v>47239</v>
      </c>
      <c r="E103" s="8" t="str">
        <f t="shared" si="1"/>
        <v/>
      </c>
      <c r="F103" s="5">
        <f t="shared" si="2"/>
        <v>6.5979999999999997E-2</v>
      </c>
      <c r="G103" s="6">
        <f>IF(C103="","",ROUND((((1+F103/CP)^(CP/periods_per_year))-1)*L102,2))</f>
        <v>2389.7399999999998</v>
      </c>
      <c r="H103" s="6">
        <f>IF(C103="","",IF(C103=nper,L102+G103,MIN(L102+G103,IF(F103=F102,H102,IF($G$11="Acc Bi-Weekly",ROUND((-PMT(((1+F103/CP)^(CP/12))-1,(nper-C103+1)*12/26,L102))/2,2),IF($G$11="Acc Weekly",ROUND((-PMT(((1+F103/CP)^(CP/12))-1,(nper-C103+1)*12/52,L102))/4,2),ROUND(-PMT(((1+F103/CP)^(CP/periods_per_year))-1,nper-C103+1,L102),2)))))))</f>
        <v>2969.15</v>
      </c>
      <c r="I103" s="6">
        <f>IF(OR(C103="",C103&lt;$G$22),"",IF(L102&lt;=H103,0,IF(IF(AND(C103&gt;=$G$22,MOD(C103-$G$22,int)=0),$G$23,0)+H103&gt;=L102+G103,L102+G103-H103,IF(AND(C103&gt;=$G$22,MOD(C103-$G$22,int)=0),$G$23,0)+IF(IF(AND(C103&gt;=$G$22,MOD(C103-$G$22,int)=0),$G$23,0)+IF(MOD(C103-$G$27,periods_per_year)=0,$G$26,0)+H103&lt;L102+G103,IF(MOD(C103-$G$27,periods_per_year)=0,$G$26,0),L102+G103-IF(AND(C103&gt;=$G$22,MOD(C103-$G$22,int)=0),$G$23,0)-H103))))</f>
        <v>0</v>
      </c>
      <c r="J103" s="7"/>
      <c r="K103" s="6">
        <f t="shared" si="3"/>
        <v>579.41000000000031</v>
      </c>
      <c r="L103" s="6">
        <f t="shared" si="4"/>
        <v>434049.75000000006</v>
      </c>
    </row>
    <row r="104" spans="3:12">
      <c r="C104" s="3">
        <f t="shared" si="0"/>
        <v>64</v>
      </c>
      <c r="D104" s="4">
        <f t="shared" si="5"/>
        <v>47270</v>
      </c>
      <c r="E104" s="8" t="str">
        <f t="shared" si="1"/>
        <v/>
      </c>
      <c r="F104" s="5">
        <f t="shared" si="2"/>
        <v>6.5979999999999997E-2</v>
      </c>
      <c r="G104" s="6">
        <f>IF(C104="","",ROUND((((1+F104/CP)^(CP/periods_per_year))-1)*L103,2))</f>
        <v>2386.5500000000002</v>
      </c>
      <c r="H104" s="6">
        <f>IF(C104="","",IF(C104=nper,L103+G104,MIN(L103+G104,IF(F104=F103,H103,IF($G$11="Acc Bi-Weekly",ROUND((-PMT(((1+F104/CP)^(CP/12))-1,(nper-C104+1)*12/26,L103))/2,2),IF($G$11="Acc Weekly",ROUND((-PMT(((1+F104/CP)^(CP/12))-1,(nper-C104+1)*12/52,L103))/4,2),ROUND(-PMT(((1+F104/CP)^(CP/periods_per_year))-1,nper-C104+1,L103),2)))))))</f>
        <v>2969.15</v>
      </c>
      <c r="I104" s="6">
        <f>IF(OR(C104="",C104&lt;$G$22),"",IF(L103&lt;=H104,0,IF(IF(AND(C104&gt;=$G$22,MOD(C104-$G$22,int)=0),$G$23,0)+H104&gt;=L103+G104,L103+G104-H104,IF(AND(C104&gt;=$G$22,MOD(C104-$G$22,int)=0),$G$23,0)+IF(IF(AND(C104&gt;=$G$22,MOD(C104-$G$22,int)=0),$G$23,0)+IF(MOD(C104-$G$27,periods_per_year)=0,$G$26,0)+H104&lt;L103+G104,IF(MOD(C104-$G$27,periods_per_year)=0,$G$26,0),L103+G104-IF(AND(C104&gt;=$G$22,MOD(C104-$G$22,int)=0),$G$23,0)-H104))))</f>
        <v>0</v>
      </c>
      <c r="J104" s="7"/>
      <c r="K104" s="6">
        <f t="shared" si="3"/>
        <v>582.59999999999991</v>
      </c>
      <c r="L104" s="6">
        <f t="shared" si="4"/>
        <v>433467.15000000008</v>
      </c>
    </row>
    <row r="105" spans="3:12">
      <c r="C105" s="3">
        <f t="shared" ref="C105:C168" si="6">IF(L104="","",IF(OR(C104&gt;=nper,ROUND(L104,2)&lt;=0),"",C104+1))</f>
        <v>65</v>
      </c>
      <c r="D105" s="4">
        <f t="shared" si="5"/>
        <v>47300</v>
      </c>
      <c r="E105" s="8" t="str">
        <f>IF(C105="","",IF(MOD(C105,periods_per_year)=0,C105/periods_per_year,""))</f>
        <v/>
      </c>
      <c r="F105" s="5">
        <f t="shared" ref="F105:F168" si="7">IF(C105="","",start_rate)</f>
        <v>6.5979999999999997E-2</v>
      </c>
      <c r="G105" s="6">
        <f>IF(C105="","",ROUND((((1+F105/CP)^(CP/periods_per_year))-1)*L104,2))</f>
        <v>2383.35</v>
      </c>
      <c r="H105" s="6">
        <f>IF(C105="","",IF(C105=nper,L104+G105,MIN(L104+G105,IF(F105=F104,H104,IF($G$11="Acc Bi-Weekly",ROUND((-PMT(((1+F105/CP)^(CP/12))-1,(nper-C105+1)*12/26,L104))/2,2),IF($G$11="Acc Weekly",ROUND((-PMT(((1+F105/CP)^(CP/12))-1,(nper-C105+1)*12/52,L104))/4,2),ROUND(-PMT(((1+F105/CP)^(CP/periods_per_year))-1,nper-C105+1,L104),2)))))))</f>
        <v>2969.15</v>
      </c>
      <c r="I105" s="6">
        <f>IF(OR(C105="",C105&lt;$G$22),"",IF(L104&lt;=H105,0,IF(IF(AND(C105&gt;=$G$22,MOD(C105-$G$22,int)=0),$G$23,0)+H105&gt;=L104+G105,L104+G105-H105,IF(AND(C105&gt;=$G$22,MOD(C105-$G$22,int)=0),$G$23,0)+IF(IF(AND(C105&gt;=$G$22,MOD(C105-$G$22,int)=0),$G$23,0)+IF(MOD(C105-$G$27,periods_per_year)=0,$G$26,0)+H105&lt;L104+G105,IF(MOD(C105-$G$27,periods_per_year)=0,$G$26,0),L104+G105-IF(AND(C105&gt;=$G$22,MOD(C105-$G$22,int)=0),$G$23,0)-H105))))</f>
        <v>0</v>
      </c>
      <c r="J105" s="7"/>
      <c r="K105" s="6">
        <f t="shared" ref="K105:K168" si="8">IF(C105="","",H105-G105+J105+IF(I105="",0,I105))</f>
        <v>585.80000000000018</v>
      </c>
      <c r="L105" s="6">
        <f t="shared" ref="L105:L168" si="9">IF(C105="","",L104-K105)</f>
        <v>432881.35000000009</v>
      </c>
    </row>
    <row r="106" spans="3:12">
      <c r="C106" s="3">
        <f t="shared" si="6"/>
        <v>66</v>
      </c>
      <c r="D106" s="4">
        <f t="shared" si="5"/>
        <v>47331</v>
      </c>
      <c r="E106" s="8" t="str">
        <f>IF(C106="","",IF(MOD(C106,periods_per_year)=0,C106/periods_per_year,""))</f>
        <v/>
      </c>
      <c r="F106" s="5">
        <f t="shared" si="7"/>
        <v>6.5979999999999997E-2</v>
      </c>
      <c r="G106" s="6">
        <f>IF(C106="","",ROUND((((1+F106/CP)^(CP/periods_per_year))-1)*L105,2))</f>
        <v>2380.13</v>
      </c>
      <c r="H106" s="6">
        <f>IF(C106="","",IF(C106=nper,L105+G106,MIN(L105+G106,IF(F106=F105,H105,IF($G$11="Acc Bi-Weekly",ROUND((-PMT(((1+F106/CP)^(CP/12))-1,(nper-C106+1)*12/26,L105))/2,2),IF($G$11="Acc Weekly",ROUND((-PMT(((1+F106/CP)^(CP/12))-1,(nper-C106+1)*12/52,L105))/4,2),ROUND(-PMT(((1+F106/CP)^(CP/periods_per_year))-1,nper-C106+1,L105),2)))))))</f>
        <v>2969.15</v>
      </c>
      <c r="I106" s="6">
        <f>IF(OR(C106="",C106&lt;$G$22),"",IF(L105&lt;=H106,0,IF(IF(AND(C106&gt;=$G$22,MOD(C106-$G$22,int)=0),$G$23,0)+H106&gt;=L105+G106,L105+G106-H106,IF(AND(C106&gt;=$G$22,MOD(C106-$G$22,int)=0),$G$23,0)+IF(IF(AND(C106&gt;=$G$22,MOD(C106-$G$22,int)=0),$G$23,0)+IF(MOD(C106-$G$27,periods_per_year)=0,$G$26,0)+H106&lt;L105+G106,IF(MOD(C106-$G$27,periods_per_year)=0,$G$26,0),L105+G106-IF(AND(C106&gt;=$G$22,MOD(C106-$G$22,int)=0),$G$23,0)-H106))))</f>
        <v>0</v>
      </c>
      <c r="J106" s="7"/>
      <c r="K106" s="6">
        <f t="shared" si="8"/>
        <v>589.02</v>
      </c>
      <c r="L106" s="6">
        <f t="shared" si="9"/>
        <v>432292.33000000007</v>
      </c>
    </row>
    <row r="107" spans="3:12">
      <c r="C107" s="3">
        <f t="shared" si="6"/>
        <v>67</v>
      </c>
      <c r="D107" s="4">
        <f t="shared" ref="D107:D170" si="10">IF(C107="","",EDATE(D106,1))</f>
        <v>47362</v>
      </c>
      <c r="E107" s="8" t="str">
        <f>IF(C107="","",IF(MOD(C107,periods_per_year)=0,C107/periods_per_year,""))</f>
        <v/>
      </c>
      <c r="F107" s="5">
        <f t="shared" si="7"/>
        <v>6.5979999999999997E-2</v>
      </c>
      <c r="G107" s="6">
        <f>IF(C107="","",ROUND((((1+F107/CP)^(CP/periods_per_year))-1)*L106,2))</f>
        <v>2376.89</v>
      </c>
      <c r="H107" s="6">
        <f>IF(C107="","",IF(C107=nper,L106+G107,MIN(L106+G107,IF(F107=F106,H106,IF($G$11="Acc Bi-Weekly",ROUND((-PMT(((1+F107/CP)^(CP/12))-1,(nper-C107+1)*12/26,L106))/2,2),IF($G$11="Acc Weekly",ROUND((-PMT(((1+F107/CP)^(CP/12))-1,(nper-C107+1)*12/52,L106))/4,2),ROUND(-PMT(((1+F107/CP)^(CP/periods_per_year))-1,nper-C107+1,L106),2)))))))</f>
        <v>2969.15</v>
      </c>
      <c r="I107" s="6">
        <f>IF(OR(C107="",C107&lt;$G$22),"",IF(L106&lt;=H107,0,IF(IF(AND(C107&gt;=$G$22,MOD(C107-$G$22,int)=0),$G$23,0)+H107&gt;=L106+G107,L106+G107-H107,IF(AND(C107&gt;=$G$22,MOD(C107-$G$22,int)=0),$G$23,0)+IF(IF(AND(C107&gt;=$G$22,MOD(C107-$G$22,int)=0),$G$23,0)+IF(MOD(C107-$G$27,periods_per_year)=0,$G$26,0)+H107&lt;L106+G107,IF(MOD(C107-$G$27,periods_per_year)=0,$G$26,0),L106+G107-IF(AND(C107&gt;=$G$22,MOD(C107-$G$22,int)=0),$G$23,0)-H107))))</f>
        <v>0</v>
      </c>
      <c r="J107" s="7"/>
      <c r="K107" s="6">
        <f t="shared" si="8"/>
        <v>592.26000000000022</v>
      </c>
      <c r="L107" s="6">
        <f t="shared" si="9"/>
        <v>431700.07000000007</v>
      </c>
    </row>
    <row r="108" spans="3:12">
      <c r="C108" s="3">
        <f t="shared" si="6"/>
        <v>68</v>
      </c>
      <c r="D108" s="4">
        <f t="shared" si="10"/>
        <v>47392</v>
      </c>
      <c r="E108" s="8" t="str">
        <f>IF(C108="","",IF(MOD(C108,periods_per_year)=0,C108/periods_per_year,""))</f>
        <v/>
      </c>
      <c r="F108" s="5">
        <f t="shared" si="7"/>
        <v>6.5979999999999997E-2</v>
      </c>
      <c r="G108" s="6">
        <f>IF(C108="","",ROUND((((1+F108/CP)^(CP/periods_per_year))-1)*L107,2))</f>
        <v>2373.63</v>
      </c>
      <c r="H108" s="6">
        <f>IF(C108="","",IF(C108=nper,L107+G108,MIN(L107+G108,IF(F108=F107,H107,IF($G$11="Acc Bi-Weekly",ROUND((-PMT(((1+F108/CP)^(CP/12))-1,(nper-C108+1)*12/26,L107))/2,2),IF($G$11="Acc Weekly",ROUND((-PMT(((1+F108/CP)^(CP/12))-1,(nper-C108+1)*12/52,L107))/4,2),ROUND(-PMT(((1+F108/CP)^(CP/periods_per_year))-1,nper-C108+1,L107),2)))))))</f>
        <v>2969.15</v>
      </c>
      <c r="I108" s="6">
        <f>IF(OR(C108="",C108&lt;$G$22),"",IF(L107&lt;=H108,0,IF(IF(AND(C108&gt;=$G$22,MOD(C108-$G$22,int)=0),$G$23,0)+H108&gt;=L107+G108,L107+G108-H108,IF(AND(C108&gt;=$G$22,MOD(C108-$G$22,int)=0),$G$23,0)+IF(IF(AND(C108&gt;=$G$22,MOD(C108-$G$22,int)=0),$G$23,0)+IF(MOD(C108-$G$27,periods_per_year)=0,$G$26,0)+H108&lt;L107+G108,IF(MOD(C108-$G$27,periods_per_year)=0,$G$26,0),L107+G108-IF(AND(C108&gt;=$G$22,MOD(C108-$G$22,int)=0),$G$23,0)-H108))))</f>
        <v>0</v>
      </c>
      <c r="J108" s="7"/>
      <c r="K108" s="6">
        <f t="shared" si="8"/>
        <v>595.52</v>
      </c>
      <c r="L108" s="6">
        <f t="shared" si="9"/>
        <v>431104.55000000005</v>
      </c>
    </row>
    <row r="109" spans="3:12">
      <c r="C109" s="3">
        <f t="shared" si="6"/>
        <v>69</v>
      </c>
      <c r="D109" s="4">
        <f t="shared" si="10"/>
        <v>47423</v>
      </c>
      <c r="E109" s="8" t="str">
        <f>IF(C109="","",IF(MOD(C109,periods_per_year)=0,C109/periods_per_year,""))</f>
        <v/>
      </c>
      <c r="F109" s="5">
        <f t="shared" si="7"/>
        <v>6.5979999999999997E-2</v>
      </c>
      <c r="G109" s="6">
        <f>IF(C109="","",ROUND((((1+F109/CP)^(CP/periods_per_year))-1)*L108,2))</f>
        <v>2370.36</v>
      </c>
      <c r="H109" s="6">
        <f>IF(C109="","",IF(C109=nper,L108+G109,MIN(L108+G109,IF(F109=F108,H108,IF($G$11="Acc Bi-Weekly",ROUND((-PMT(((1+F109/CP)^(CP/12))-1,(nper-C109+1)*12/26,L108))/2,2),IF($G$11="Acc Weekly",ROUND((-PMT(((1+F109/CP)^(CP/12))-1,(nper-C109+1)*12/52,L108))/4,2),ROUND(-PMT(((1+F109/CP)^(CP/periods_per_year))-1,nper-C109+1,L108),2)))))))</f>
        <v>2969.15</v>
      </c>
      <c r="I109" s="6">
        <f>IF(OR(C109="",C109&lt;$G$22),"",IF(L108&lt;=H109,0,IF(IF(AND(C109&gt;=$G$22,MOD(C109-$G$22,int)=0),$G$23,0)+H109&gt;=L108+G109,L108+G109-H109,IF(AND(C109&gt;=$G$22,MOD(C109-$G$22,int)=0),$G$23,0)+IF(IF(AND(C109&gt;=$G$22,MOD(C109-$G$22,int)=0),$G$23,0)+IF(MOD(C109-$G$27,periods_per_year)=0,$G$26,0)+H109&lt;L108+G109,IF(MOD(C109-$G$27,periods_per_year)=0,$G$26,0),L108+G109-IF(AND(C109&gt;=$G$22,MOD(C109-$G$22,int)=0),$G$23,0)-H109))))</f>
        <v>0</v>
      </c>
      <c r="J109" s="7"/>
      <c r="K109" s="6">
        <f t="shared" si="8"/>
        <v>598.79</v>
      </c>
      <c r="L109" s="6">
        <f t="shared" si="9"/>
        <v>430505.76000000007</v>
      </c>
    </row>
    <row r="110" spans="3:12">
      <c r="C110" s="3">
        <f t="shared" si="6"/>
        <v>70</v>
      </c>
      <c r="D110" s="4">
        <f t="shared" si="10"/>
        <v>47453</v>
      </c>
      <c r="E110" s="8" t="str">
        <f>IF(C110="","",IF(MOD(C110,periods_per_year)=0,C110/periods_per_year,""))</f>
        <v/>
      </c>
      <c r="F110" s="5">
        <f t="shared" si="7"/>
        <v>6.5979999999999997E-2</v>
      </c>
      <c r="G110" s="6">
        <f>IF(C110="","",ROUND((((1+F110/CP)^(CP/periods_per_year))-1)*L109,2))</f>
        <v>2367.06</v>
      </c>
      <c r="H110" s="6">
        <f>IF(C110="","",IF(C110=nper,L109+G110,MIN(L109+G110,IF(F110=F109,H109,IF($G$11="Acc Bi-Weekly",ROUND((-PMT(((1+F110/CP)^(CP/12))-1,(nper-C110+1)*12/26,L109))/2,2),IF($G$11="Acc Weekly",ROUND((-PMT(((1+F110/CP)^(CP/12))-1,(nper-C110+1)*12/52,L109))/4,2),ROUND(-PMT(((1+F110/CP)^(CP/periods_per_year))-1,nper-C110+1,L109),2)))))))</f>
        <v>2969.15</v>
      </c>
      <c r="I110" s="6">
        <f>IF(OR(C110="",C110&lt;$G$22),"",IF(L109&lt;=H110,0,IF(IF(AND(C110&gt;=$G$22,MOD(C110-$G$22,int)=0),$G$23,0)+H110&gt;=L109+G110,L109+G110-H110,IF(AND(C110&gt;=$G$22,MOD(C110-$G$22,int)=0),$G$23,0)+IF(IF(AND(C110&gt;=$G$22,MOD(C110-$G$22,int)=0),$G$23,0)+IF(MOD(C110-$G$27,periods_per_year)=0,$G$26,0)+H110&lt;L109+G110,IF(MOD(C110-$G$27,periods_per_year)=0,$G$26,0),L109+G110-IF(AND(C110&gt;=$G$22,MOD(C110-$G$22,int)=0),$G$23,0)-H110))))</f>
        <v>0</v>
      </c>
      <c r="J110" s="7"/>
      <c r="K110" s="6">
        <f t="shared" si="8"/>
        <v>602.09000000000015</v>
      </c>
      <c r="L110" s="6">
        <f t="shared" si="9"/>
        <v>429903.67000000004</v>
      </c>
    </row>
    <row r="111" spans="3:12">
      <c r="C111" s="3">
        <f t="shared" si="6"/>
        <v>71</v>
      </c>
      <c r="D111" s="4">
        <f t="shared" si="10"/>
        <v>47484</v>
      </c>
      <c r="E111" s="8" t="str">
        <f>IF(C111="","",IF(MOD(C111,periods_per_year)=0,C111/periods_per_year,""))</f>
        <v/>
      </c>
      <c r="F111" s="5">
        <f t="shared" si="7"/>
        <v>6.5979999999999997E-2</v>
      </c>
      <c r="G111" s="6">
        <f>IF(C111="","",ROUND((((1+F111/CP)^(CP/periods_per_year))-1)*L110,2))</f>
        <v>2363.75</v>
      </c>
      <c r="H111" s="6">
        <f>IF(C111="","",IF(C111=nper,L110+G111,MIN(L110+G111,IF(F111=F110,H110,IF($G$11="Acc Bi-Weekly",ROUND((-PMT(((1+F111/CP)^(CP/12))-1,(nper-C111+1)*12/26,L110))/2,2),IF($G$11="Acc Weekly",ROUND((-PMT(((1+F111/CP)^(CP/12))-1,(nper-C111+1)*12/52,L110))/4,2),ROUND(-PMT(((1+F111/CP)^(CP/periods_per_year))-1,nper-C111+1,L110),2)))))))</f>
        <v>2969.15</v>
      </c>
      <c r="I111" s="6">
        <f>IF(OR(C111="",C111&lt;$G$22),"",IF(L110&lt;=H111,0,IF(IF(AND(C111&gt;=$G$22,MOD(C111-$G$22,int)=0),$G$23,0)+H111&gt;=L110+G111,L110+G111-H111,IF(AND(C111&gt;=$G$22,MOD(C111-$G$22,int)=0),$G$23,0)+IF(IF(AND(C111&gt;=$G$22,MOD(C111-$G$22,int)=0),$G$23,0)+IF(MOD(C111-$G$27,periods_per_year)=0,$G$26,0)+H111&lt;L110+G111,IF(MOD(C111-$G$27,periods_per_year)=0,$G$26,0),L110+G111-IF(AND(C111&gt;=$G$22,MOD(C111-$G$22,int)=0),$G$23,0)-H111))))</f>
        <v>0</v>
      </c>
      <c r="J111" s="7"/>
      <c r="K111" s="6">
        <f t="shared" si="8"/>
        <v>605.40000000000009</v>
      </c>
      <c r="L111" s="6">
        <f t="shared" si="9"/>
        <v>429298.27</v>
      </c>
    </row>
    <row r="112" spans="3:12">
      <c r="C112" s="3">
        <f t="shared" si="6"/>
        <v>72</v>
      </c>
      <c r="D112" s="4">
        <f t="shared" si="10"/>
        <v>47515</v>
      </c>
      <c r="E112" s="8">
        <f>IF(C112="","",IF(MOD(C112,periods_per_year)=0,C112/periods_per_year,""))</f>
        <v>6</v>
      </c>
      <c r="F112" s="5">
        <f t="shared" si="7"/>
        <v>6.5979999999999997E-2</v>
      </c>
      <c r="G112" s="6">
        <f>IF(C112="","",ROUND((((1+F112/CP)^(CP/periods_per_year))-1)*L111,2))</f>
        <v>2360.42</v>
      </c>
      <c r="H112" s="6">
        <f>IF(C112="","",IF(C112=nper,L111+G112,MIN(L111+G112,IF(F112=F111,H111,IF($G$11="Acc Bi-Weekly",ROUND((-PMT(((1+F112/CP)^(CP/12))-1,(nper-C112+1)*12/26,L111))/2,2),IF($G$11="Acc Weekly",ROUND((-PMT(((1+F112/CP)^(CP/12))-1,(nper-C112+1)*12/52,L111))/4,2),ROUND(-PMT(((1+F112/CP)^(CP/periods_per_year))-1,nper-C112+1,L111),2)))))))</f>
        <v>2969.15</v>
      </c>
      <c r="I112" s="6">
        <f>IF(OR(C112="",C112&lt;$G$22),"",IF(L111&lt;=H112,0,IF(IF(AND(C112&gt;=$G$22,MOD(C112-$G$22,int)=0),$G$23,0)+H112&gt;=L111+G112,L111+G112-H112,IF(AND(C112&gt;=$G$22,MOD(C112-$G$22,int)=0),$G$23,0)+IF(IF(AND(C112&gt;=$G$22,MOD(C112-$G$22,int)=0),$G$23,0)+IF(MOD(C112-$G$27,periods_per_year)=0,$G$26,0)+H112&lt;L111+G112,IF(MOD(C112-$G$27,periods_per_year)=0,$G$26,0),L111+G112-IF(AND(C112&gt;=$G$22,MOD(C112-$G$22,int)=0),$G$23,0)-H112))))</f>
        <v>0</v>
      </c>
      <c r="J112" s="7"/>
      <c r="K112" s="6">
        <f t="shared" si="8"/>
        <v>608.73</v>
      </c>
      <c r="L112" s="6">
        <f t="shared" si="9"/>
        <v>428689.54000000004</v>
      </c>
    </row>
    <row r="113" spans="3:12">
      <c r="C113" s="3">
        <f t="shared" si="6"/>
        <v>73</v>
      </c>
      <c r="D113" s="4">
        <f t="shared" si="10"/>
        <v>47543</v>
      </c>
      <c r="E113" s="8" t="str">
        <f>IF(C113="","",IF(MOD(C113,periods_per_year)=0,C113/periods_per_year,""))</f>
        <v/>
      </c>
      <c r="F113" s="5">
        <f t="shared" si="7"/>
        <v>6.5979999999999997E-2</v>
      </c>
      <c r="G113" s="6">
        <f>IF(C113="","",ROUND((((1+F113/CP)^(CP/periods_per_year))-1)*L112,2))</f>
        <v>2357.08</v>
      </c>
      <c r="H113" s="6">
        <f>IF(C113="","",IF(C113=nper,L112+G113,MIN(L112+G113,IF(F113=F112,H112,IF($G$11="Acc Bi-Weekly",ROUND((-PMT(((1+F113/CP)^(CP/12))-1,(nper-C113+1)*12/26,L112))/2,2),IF($G$11="Acc Weekly",ROUND((-PMT(((1+F113/CP)^(CP/12))-1,(nper-C113+1)*12/52,L112))/4,2),ROUND(-PMT(((1+F113/CP)^(CP/periods_per_year))-1,nper-C113+1,L112),2)))))))</f>
        <v>2969.15</v>
      </c>
      <c r="I113" s="6">
        <f>IF(OR(C113="",C113&lt;$G$22),"",IF(L112&lt;=H113,0,IF(IF(AND(C113&gt;=$G$22,MOD(C113-$G$22,int)=0),$G$23,0)+H113&gt;=L112+G113,L112+G113-H113,IF(AND(C113&gt;=$G$22,MOD(C113-$G$22,int)=0),$G$23,0)+IF(IF(AND(C113&gt;=$G$22,MOD(C113-$G$22,int)=0),$G$23,0)+IF(MOD(C113-$G$27,periods_per_year)=0,$G$26,0)+H113&lt;L112+G113,IF(MOD(C113-$G$27,periods_per_year)=0,$G$26,0),L112+G113-IF(AND(C113&gt;=$G$22,MOD(C113-$G$22,int)=0),$G$23,0)-H113))))</f>
        <v>0</v>
      </c>
      <c r="J113" s="7"/>
      <c r="K113" s="6">
        <f t="shared" si="8"/>
        <v>612.07000000000016</v>
      </c>
      <c r="L113" s="6">
        <f t="shared" si="9"/>
        <v>428077.47000000003</v>
      </c>
    </row>
    <row r="114" spans="3:12">
      <c r="C114" s="3">
        <f t="shared" si="6"/>
        <v>74</v>
      </c>
      <c r="D114" s="4">
        <f t="shared" si="10"/>
        <v>47574</v>
      </c>
      <c r="E114" s="8" t="str">
        <f>IF(C114="","",IF(MOD(C114,periods_per_year)=0,C114/periods_per_year,""))</f>
        <v/>
      </c>
      <c r="F114" s="5">
        <f t="shared" si="7"/>
        <v>6.5979999999999997E-2</v>
      </c>
      <c r="G114" s="6">
        <f>IF(C114="","",ROUND((((1+F114/CP)^(CP/periods_per_year))-1)*L113,2))</f>
        <v>2353.71</v>
      </c>
      <c r="H114" s="6">
        <f>IF(C114="","",IF(C114=nper,L113+G114,MIN(L113+G114,IF(F114=F113,H113,IF($G$11="Acc Bi-Weekly",ROUND((-PMT(((1+F114/CP)^(CP/12))-1,(nper-C114+1)*12/26,L113))/2,2),IF($G$11="Acc Weekly",ROUND((-PMT(((1+F114/CP)^(CP/12))-1,(nper-C114+1)*12/52,L113))/4,2),ROUND(-PMT(((1+F114/CP)^(CP/periods_per_year))-1,nper-C114+1,L113),2)))))))</f>
        <v>2969.15</v>
      </c>
      <c r="I114" s="6">
        <f>IF(OR(C114="",C114&lt;$G$22),"",IF(L113&lt;=H114,0,IF(IF(AND(C114&gt;=$G$22,MOD(C114-$G$22,int)=0),$G$23,0)+H114&gt;=L113+G114,L113+G114-H114,IF(AND(C114&gt;=$G$22,MOD(C114-$G$22,int)=0),$G$23,0)+IF(IF(AND(C114&gt;=$G$22,MOD(C114-$G$22,int)=0),$G$23,0)+IF(MOD(C114-$G$27,periods_per_year)=0,$G$26,0)+H114&lt;L113+G114,IF(MOD(C114-$G$27,periods_per_year)=0,$G$26,0),L113+G114-IF(AND(C114&gt;=$G$22,MOD(C114-$G$22,int)=0),$G$23,0)-H114))))</f>
        <v>0</v>
      </c>
      <c r="J114" s="7"/>
      <c r="K114" s="6">
        <f t="shared" si="8"/>
        <v>615.44000000000005</v>
      </c>
      <c r="L114" s="6">
        <f t="shared" si="9"/>
        <v>427462.03</v>
      </c>
    </row>
    <row r="115" spans="3:12">
      <c r="C115" s="3">
        <f t="shared" si="6"/>
        <v>75</v>
      </c>
      <c r="D115" s="4">
        <f t="shared" si="10"/>
        <v>47604</v>
      </c>
      <c r="E115" s="8" t="str">
        <f>IF(C115="","",IF(MOD(C115,periods_per_year)=0,C115/periods_per_year,""))</f>
        <v/>
      </c>
      <c r="F115" s="5">
        <f t="shared" si="7"/>
        <v>6.5979999999999997E-2</v>
      </c>
      <c r="G115" s="6">
        <f>IF(C115="","",ROUND((((1+F115/CP)^(CP/periods_per_year))-1)*L114,2))</f>
        <v>2350.33</v>
      </c>
      <c r="H115" s="6">
        <f>IF(C115="","",IF(C115=nper,L114+G115,MIN(L114+G115,IF(F115=F114,H114,IF($G$11="Acc Bi-Weekly",ROUND((-PMT(((1+F115/CP)^(CP/12))-1,(nper-C115+1)*12/26,L114))/2,2),IF($G$11="Acc Weekly",ROUND((-PMT(((1+F115/CP)^(CP/12))-1,(nper-C115+1)*12/52,L114))/4,2),ROUND(-PMT(((1+F115/CP)^(CP/periods_per_year))-1,nper-C115+1,L114),2)))))))</f>
        <v>2969.15</v>
      </c>
      <c r="I115" s="6">
        <f>IF(OR(C115="",C115&lt;$G$22),"",IF(L114&lt;=H115,0,IF(IF(AND(C115&gt;=$G$22,MOD(C115-$G$22,int)=0),$G$23,0)+H115&gt;=L114+G115,L114+G115-H115,IF(AND(C115&gt;=$G$22,MOD(C115-$G$22,int)=0),$G$23,0)+IF(IF(AND(C115&gt;=$G$22,MOD(C115-$G$22,int)=0),$G$23,0)+IF(MOD(C115-$G$27,periods_per_year)=0,$G$26,0)+H115&lt;L114+G115,IF(MOD(C115-$G$27,periods_per_year)=0,$G$26,0),L114+G115-IF(AND(C115&gt;=$G$22,MOD(C115-$G$22,int)=0),$G$23,0)-H115))))</f>
        <v>0</v>
      </c>
      <c r="J115" s="7"/>
      <c r="K115" s="6">
        <f t="shared" si="8"/>
        <v>618.82000000000016</v>
      </c>
      <c r="L115" s="6">
        <f t="shared" si="9"/>
        <v>426843.21</v>
      </c>
    </row>
    <row r="116" spans="3:12">
      <c r="C116" s="3">
        <f t="shared" si="6"/>
        <v>76</v>
      </c>
      <c r="D116" s="4">
        <f t="shared" si="10"/>
        <v>47635</v>
      </c>
      <c r="E116" s="8" t="str">
        <f>IF(C116="","",IF(MOD(C116,periods_per_year)=0,C116/periods_per_year,""))</f>
        <v/>
      </c>
      <c r="F116" s="5">
        <f t="shared" si="7"/>
        <v>6.5979999999999997E-2</v>
      </c>
      <c r="G116" s="6">
        <f>IF(C116="","",ROUND((((1+F116/CP)^(CP/periods_per_year))-1)*L115,2))</f>
        <v>2346.9299999999998</v>
      </c>
      <c r="H116" s="6">
        <f>IF(C116="","",IF(C116=nper,L115+G116,MIN(L115+G116,IF(F116=F115,H115,IF($G$11="Acc Bi-Weekly",ROUND((-PMT(((1+F116/CP)^(CP/12))-1,(nper-C116+1)*12/26,L115))/2,2),IF($G$11="Acc Weekly",ROUND((-PMT(((1+F116/CP)^(CP/12))-1,(nper-C116+1)*12/52,L115))/4,2),ROUND(-PMT(((1+F116/CP)^(CP/periods_per_year))-1,nper-C116+1,L115),2)))))))</f>
        <v>2969.15</v>
      </c>
      <c r="I116" s="6">
        <f>IF(OR(C116="",C116&lt;$G$22),"",IF(L115&lt;=H116,0,IF(IF(AND(C116&gt;=$G$22,MOD(C116-$G$22,int)=0),$G$23,0)+H116&gt;=L115+G116,L115+G116-H116,IF(AND(C116&gt;=$G$22,MOD(C116-$G$22,int)=0),$G$23,0)+IF(IF(AND(C116&gt;=$G$22,MOD(C116-$G$22,int)=0),$G$23,0)+IF(MOD(C116-$G$27,periods_per_year)=0,$G$26,0)+H116&lt;L115+G116,IF(MOD(C116-$G$27,periods_per_year)=0,$G$26,0),L115+G116-IF(AND(C116&gt;=$G$22,MOD(C116-$G$22,int)=0),$G$23,0)-H116))))</f>
        <v>0</v>
      </c>
      <c r="J116" s="7"/>
      <c r="K116" s="6">
        <f t="shared" si="8"/>
        <v>622.22000000000025</v>
      </c>
      <c r="L116" s="6">
        <f t="shared" si="9"/>
        <v>426220.99000000005</v>
      </c>
    </row>
    <row r="117" spans="3:12">
      <c r="C117" s="3">
        <f t="shared" si="6"/>
        <v>77</v>
      </c>
      <c r="D117" s="4">
        <f t="shared" si="10"/>
        <v>47665</v>
      </c>
      <c r="E117" s="8" t="str">
        <f>IF(C117="","",IF(MOD(C117,periods_per_year)=0,C117/periods_per_year,""))</f>
        <v/>
      </c>
      <c r="F117" s="5">
        <f t="shared" si="7"/>
        <v>6.5979999999999997E-2</v>
      </c>
      <c r="G117" s="6">
        <f>IF(C117="","",ROUND((((1+F117/CP)^(CP/periods_per_year))-1)*L116,2))</f>
        <v>2343.5100000000002</v>
      </c>
      <c r="H117" s="6">
        <f>IF(C117="","",IF(C117=nper,L116+G117,MIN(L116+G117,IF(F117=F116,H116,IF($G$11="Acc Bi-Weekly",ROUND((-PMT(((1+F117/CP)^(CP/12))-1,(nper-C117+1)*12/26,L116))/2,2),IF($G$11="Acc Weekly",ROUND((-PMT(((1+F117/CP)^(CP/12))-1,(nper-C117+1)*12/52,L116))/4,2),ROUND(-PMT(((1+F117/CP)^(CP/periods_per_year))-1,nper-C117+1,L116),2)))))))</f>
        <v>2969.15</v>
      </c>
      <c r="I117" s="6">
        <f>IF(OR(C117="",C117&lt;$G$22),"",IF(L116&lt;=H117,0,IF(IF(AND(C117&gt;=$G$22,MOD(C117-$G$22,int)=0),$G$23,0)+H117&gt;=L116+G117,L116+G117-H117,IF(AND(C117&gt;=$G$22,MOD(C117-$G$22,int)=0),$G$23,0)+IF(IF(AND(C117&gt;=$G$22,MOD(C117-$G$22,int)=0),$G$23,0)+IF(MOD(C117-$G$27,periods_per_year)=0,$G$26,0)+H117&lt;L116+G117,IF(MOD(C117-$G$27,periods_per_year)=0,$G$26,0),L116+G117-IF(AND(C117&gt;=$G$22,MOD(C117-$G$22,int)=0),$G$23,0)-H117))))</f>
        <v>0</v>
      </c>
      <c r="J117" s="7"/>
      <c r="K117" s="6">
        <f t="shared" si="8"/>
        <v>625.63999999999987</v>
      </c>
      <c r="L117" s="6">
        <f t="shared" si="9"/>
        <v>425595.35000000003</v>
      </c>
    </row>
    <row r="118" spans="3:12">
      <c r="C118" s="3">
        <f t="shared" si="6"/>
        <v>78</v>
      </c>
      <c r="D118" s="4">
        <f t="shared" si="10"/>
        <v>47696</v>
      </c>
      <c r="E118" s="8" t="str">
        <f>IF(C118="","",IF(MOD(C118,periods_per_year)=0,C118/periods_per_year,""))</f>
        <v/>
      </c>
      <c r="F118" s="5">
        <f t="shared" si="7"/>
        <v>6.5979999999999997E-2</v>
      </c>
      <c r="G118" s="6">
        <f>IF(C118="","",ROUND((((1+F118/CP)^(CP/periods_per_year))-1)*L117,2))</f>
        <v>2340.0700000000002</v>
      </c>
      <c r="H118" s="6">
        <f>IF(C118="","",IF(C118=nper,L117+G118,MIN(L117+G118,IF(F118=F117,H117,IF($G$11="Acc Bi-Weekly",ROUND((-PMT(((1+F118/CP)^(CP/12))-1,(nper-C118+1)*12/26,L117))/2,2),IF($G$11="Acc Weekly",ROUND((-PMT(((1+F118/CP)^(CP/12))-1,(nper-C118+1)*12/52,L117))/4,2),ROUND(-PMT(((1+F118/CP)^(CP/periods_per_year))-1,nper-C118+1,L117),2)))))))</f>
        <v>2969.15</v>
      </c>
      <c r="I118" s="6">
        <f>IF(OR(C118="",C118&lt;$G$22),"",IF(L117&lt;=H118,0,IF(IF(AND(C118&gt;=$G$22,MOD(C118-$G$22,int)=0),$G$23,0)+H118&gt;=L117+G118,L117+G118-H118,IF(AND(C118&gt;=$G$22,MOD(C118-$G$22,int)=0),$G$23,0)+IF(IF(AND(C118&gt;=$G$22,MOD(C118-$G$22,int)=0),$G$23,0)+IF(MOD(C118-$G$27,periods_per_year)=0,$G$26,0)+H118&lt;L117+G118,IF(MOD(C118-$G$27,periods_per_year)=0,$G$26,0),L117+G118-IF(AND(C118&gt;=$G$22,MOD(C118-$G$22,int)=0),$G$23,0)-H118))))</f>
        <v>0</v>
      </c>
      <c r="J118" s="7"/>
      <c r="K118" s="6">
        <f t="shared" si="8"/>
        <v>629.07999999999993</v>
      </c>
      <c r="L118" s="6">
        <f t="shared" si="9"/>
        <v>424966.27</v>
      </c>
    </row>
    <row r="119" spans="3:12">
      <c r="C119" s="3">
        <f t="shared" si="6"/>
        <v>79</v>
      </c>
      <c r="D119" s="4">
        <f t="shared" si="10"/>
        <v>47727</v>
      </c>
      <c r="E119" s="8" t="str">
        <f>IF(C119="","",IF(MOD(C119,periods_per_year)=0,C119/periods_per_year,""))</f>
        <v/>
      </c>
      <c r="F119" s="5">
        <f t="shared" si="7"/>
        <v>6.5979999999999997E-2</v>
      </c>
      <c r="G119" s="6">
        <f>IF(C119="","",ROUND((((1+F119/CP)^(CP/periods_per_year))-1)*L118,2))</f>
        <v>2336.61</v>
      </c>
      <c r="H119" s="6">
        <f>IF(C119="","",IF(C119=nper,L118+G119,MIN(L118+G119,IF(F119=F118,H118,IF($G$11="Acc Bi-Weekly",ROUND((-PMT(((1+F119/CP)^(CP/12))-1,(nper-C119+1)*12/26,L118))/2,2),IF($G$11="Acc Weekly",ROUND((-PMT(((1+F119/CP)^(CP/12))-1,(nper-C119+1)*12/52,L118))/4,2),ROUND(-PMT(((1+F119/CP)^(CP/periods_per_year))-1,nper-C119+1,L118),2)))))))</f>
        <v>2969.15</v>
      </c>
      <c r="I119" s="6">
        <f>IF(OR(C119="",C119&lt;$G$22),"",IF(L118&lt;=H119,0,IF(IF(AND(C119&gt;=$G$22,MOD(C119-$G$22,int)=0),$G$23,0)+H119&gt;=L118+G119,L118+G119-H119,IF(AND(C119&gt;=$G$22,MOD(C119-$G$22,int)=0),$G$23,0)+IF(IF(AND(C119&gt;=$G$22,MOD(C119-$G$22,int)=0),$G$23,0)+IF(MOD(C119-$G$27,periods_per_year)=0,$G$26,0)+H119&lt;L118+G119,IF(MOD(C119-$G$27,periods_per_year)=0,$G$26,0),L118+G119-IF(AND(C119&gt;=$G$22,MOD(C119-$G$22,int)=0),$G$23,0)-H119))))</f>
        <v>0</v>
      </c>
      <c r="J119" s="7"/>
      <c r="K119" s="6">
        <f t="shared" si="8"/>
        <v>632.54</v>
      </c>
      <c r="L119" s="6">
        <f t="shared" si="9"/>
        <v>424333.73000000004</v>
      </c>
    </row>
    <row r="120" spans="3:12">
      <c r="C120" s="3">
        <f t="shared" si="6"/>
        <v>80</v>
      </c>
      <c r="D120" s="4">
        <f t="shared" si="10"/>
        <v>47757</v>
      </c>
      <c r="E120" s="8" t="str">
        <f>IF(C120="","",IF(MOD(C120,periods_per_year)=0,C120/periods_per_year,""))</f>
        <v/>
      </c>
      <c r="F120" s="5">
        <f t="shared" si="7"/>
        <v>6.5979999999999997E-2</v>
      </c>
      <c r="G120" s="6">
        <f>IF(C120="","",ROUND((((1+F120/CP)^(CP/periods_per_year))-1)*L119,2))</f>
        <v>2333.13</v>
      </c>
      <c r="H120" s="6">
        <f>IF(C120="","",IF(C120=nper,L119+G120,MIN(L119+G120,IF(F120=F119,H119,IF($G$11="Acc Bi-Weekly",ROUND((-PMT(((1+F120/CP)^(CP/12))-1,(nper-C120+1)*12/26,L119))/2,2),IF($G$11="Acc Weekly",ROUND((-PMT(((1+F120/CP)^(CP/12))-1,(nper-C120+1)*12/52,L119))/4,2),ROUND(-PMT(((1+F120/CP)^(CP/periods_per_year))-1,nper-C120+1,L119),2)))))))</f>
        <v>2969.15</v>
      </c>
      <c r="I120" s="6">
        <f>IF(OR(C120="",C120&lt;$G$22),"",IF(L119&lt;=H120,0,IF(IF(AND(C120&gt;=$G$22,MOD(C120-$G$22,int)=0),$G$23,0)+H120&gt;=L119+G120,L119+G120-H120,IF(AND(C120&gt;=$G$22,MOD(C120-$G$22,int)=0),$G$23,0)+IF(IF(AND(C120&gt;=$G$22,MOD(C120-$G$22,int)=0),$G$23,0)+IF(MOD(C120-$G$27,periods_per_year)=0,$G$26,0)+H120&lt;L119+G120,IF(MOD(C120-$G$27,periods_per_year)=0,$G$26,0),L119+G120-IF(AND(C120&gt;=$G$22,MOD(C120-$G$22,int)=0),$G$23,0)-H120))))</f>
        <v>0</v>
      </c>
      <c r="J120" s="7"/>
      <c r="K120" s="6">
        <f t="shared" si="8"/>
        <v>636.02</v>
      </c>
      <c r="L120" s="6">
        <f t="shared" si="9"/>
        <v>423697.71</v>
      </c>
    </row>
    <row r="121" spans="3:12">
      <c r="C121" s="3">
        <f t="shared" si="6"/>
        <v>81</v>
      </c>
      <c r="D121" s="4">
        <f t="shared" si="10"/>
        <v>47788</v>
      </c>
      <c r="E121" s="8" t="str">
        <f>IF(C121="","",IF(MOD(C121,periods_per_year)=0,C121/periods_per_year,""))</f>
        <v/>
      </c>
      <c r="F121" s="5">
        <f t="shared" si="7"/>
        <v>6.5979999999999997E-2</v>
      </c>
      <c r="G121" s="6">
        <f>IF(C121="","",ROUND((((1+F121/CP)^(CP/periods_per_year))-1)*L120,2))</f>
        <v>2329.63</v>
      </c>
      <c r="H121" s="6">
        <f>IF(C121="","",IF(C121=nper,L120+G121,MIN(L120+G121,IF(F121=F120,H120,IF($G$11="Acc Bi-Weekly",ROUND((-PMT(((1+F121/CP)^(CP/12))-1,(nper-C121+1)*12/26,L120))/2,2),IF($G$11="Acc Weekly",ROUND((-PMT(((1+F121/CP)^(CP/12))-1,(nper-C121+1)*12/52,L120))/4,2),ROUND(-PMT(((1+F121/CP)^(CP/periods_per_year))-1,nper-C121+1,L120),2)))))))</f>
        <v>2969.15</v>
      </c>
      <c r="I121" s="6">
        <f>IF(OR(C121="",C121&lt;$G$22),"",IF(L120&lt;=H121,0,IF(IF(AND(C121&gt;=$G$22,MOD(C121-$G$22,int)=0),$G$23,0)+H121&gt;=L120+G121,L120+G121-H121,IF(AND(C121&gt;=$G$22,MOD(C121-$G$22,int)=0),$G$23,0)+IF(IF(AND(C121&gt;=$G$22,MOD(C121-$G$22,int)=0),$G$23,0)+IF(MOD(C121-$G$27,periods_per_year)=0,$G$26,0)+H121&lt;L120+G121,IF(MOD(C121-$G$27,periods_per_year)=0,$G$26,0),L120+G121-IF(AND(C121&gt;=$G$22,MOD(C121-$G$22,int)=0),$G$23,0)-H121))))</f>
        <v>0</v>
      </c>
      <c r="J121" s="7"/>
      <c r="K121" s="6">
        <f t="shared" si="8"/>
        <v>639.52</v>
      </c>
      <c r="L121" s="6">
        <f t="shared" si="9"/>
        <v>423058.19</v>
      </c>
    </row>
    <row r="122" spans="3:12">
      <c r="C122" s="3">
        <f t="shared" si="6"/>
        <v>82</v>
      </c>
      <c r="D122" s="4">
        <f t="shared" si="10"/>
        <v>47818</v>
      </c>
      <c r="E122" s="8" t="str">
        <f>IF(C122="","",IF(MOD(C122,periods_per_year)=0,C122/periods_per_year,""))</f>
        <v/>
      </c>
      <c r="F122" s="5">
        <f t="shared" si="7"/>
        <v>6.5979999999999997E-2</v>
      </c>
      <c r="G122" s="6">
        <f>IF(C122="","",ROUND((((1+F122/CP)^(CP/periods_per_year))-1)*L121,2))</f>
        <v>2326.11</v>
      </c>
      <c r="H122" s="6">
        <f>IF(C122="","",IF(C122=nper,L121+G122,MIN(L121+G122,IF(F122=F121,H121,IF($G$11="Acc Bi-Weekly",ROUND((-PMT(((1+F122/CP)^(CP/12))-1,(nper-C122+1)*12/26,L121))/2,2),IF($G$11="Acc Weekly",ROUND((-PMT(((1+F122/CP)^(CP/12))-1,(nper-C122+1)*12/52,L121))/4,2),ROUND(-PMT(((1+F122/CP)^(CP/periods_per_year))-1,nper-C122+1,L121),2)))))))</f>
        <v>2969.15</v>
      </c>
      <c r="I122" s="6">
        <f>IF(OR(C122="",C122&lt;$G$22),"",IF(L121&lt;=H122,0,IF(IF(AND(C122&gt;=$G$22,MOD(C122-$G$22,int)=0),$G$23,0)+H122&gt;=L121+G122,L121+G122-H122,IF(AND(C122&gt;=$G$22,MOD(C122-$G$22,int)=0),$G$23,0)+IF(IF(AND(C122&gt;=$G$22,MOD(C122-$G$22,int)=0),$G$23,0)+IF(MOD(C122-$G$27,periods_per_year)=0,$G$26,0)+H122&lt;L121+G122,IF(MOD(C122-$G$27,periods_per_year)=0,$G$26,0),L121+G122-IF(AND(C122&gt;=$G$22,MOD(C122-$G$22,int)=0),$G$23,0)-H122))))</f>
        <v>0</v>
      </c>
      <c r="J122" s="7"/>
      <c r="K122" s="6">
        <f t="shared" si="8"/>
        <v>643.04</v>
      </c>
      <c r="L122" s="6">
        <f t="shared" si="9"/>
        <v>422415.15</v>
      </c>
    </row>
    <row r="123" spans="3:12">
      <c r="C123" s="3">
        <f t="shared" si="6"/>
        <v>83</v>
      </c>
      <c r="D123" s="4">
        <f t="shared" si="10"/>
        <v>47849</v>
      </c>
      <c r="E123" s="8" t="str">
        <f>IF(C123="","",IF(MOD(C123,periods_per_year)=0,C123/periods_per_year,""))</f>
        <v/>
      </c>
      <c r="F123" s="5">
        <f t="shared" si="7"/>
        <v>6.5979999999999997E-2</v>
      </c>
      <c r="G123" s="6">
        <f>IF(C123="","",ROUND((((1+F123/CP)^(CP/periods_per_year))-1)*L122,2))</f>
        <v>2322.58</v>
      </c>
      <c r="H123" s="6">
        <f>IF(C123="","",IF(C123=nper,L122+G123,MIN(L122+G123,IF(F123=F122,H122,IF($G$11="Acc Bi-Weekly",ROUND((-PMT(((1+F123/CP)^(CP/12))-1,(nper-C123+1)*12/26,L122))/2,2),IF($G$11="Acc Weekly",ROUND((-PMT(((1+F123/CP)^(CP/12))-1,(nper-C123+1)*12/52,L122))/4,2),ROUND(-PMT(((1+F123/CP)^(CP/periods_per_year))-1,nper-C123+1,L122),2)))))))</f>
        <v>2969.15</v>
      </c>
      <c r="I123" s="6">
        <f>IF(OR(C123="",C123&lt;$G$22),"",IF(L122&lt;=H123,0,IF(IF(AND(C123&gt;=$G$22,MOD(C123-$G$22,int)=0),$G$23,0)+H123&gt;=L122+G123,L122+G123-H123,IF(AND(C123&gt;=$G$22,MOD(C123-$G$22,int)=0),$G$23,0)+IF(IF(AND(C123&gt;=$G$22,MOD(C123-$G$22,int)=0),$G$23,0)+IF(MOD(C123-$G$27,periods_per_year)=0,$G$26,0)+H123&lt;L122+G123,IF(MOD(C123-$G$27,periods_per_year)=0,$G$26,0),L122+G123-IF(AND(C123&gt;=$G$22,MOD(C123-$G$22,int)=0),$G$23,0)-H123))))</f>
        <v>0</v>
      </c>
      <c r="J123" s="7"/>
      <c r="K123" s="6">
        <f t="shared" si="8"/>
        <v>646.57000000000016</v>
      </c>
      <c r="L123" s="6">
        <f t="shared" si="9"/>
        <v>421768.58</v>
      </c>
    </row>
    <row r="124" spans="3:12">
      <c r="C124" s="3">
        <f t="shared" si="6"/>
        <v>84</v>
      </c>
      <c r="D124" s="4">
        <f t="shared" si="10"/>
        <v>47880</v>
      </c>
      <c r="E124" s="8">
        <f>IF(C124="","",IF(MOD(C124,periods_per_year)=0,C124/periods_per_year,""))</f>
        <v>7</v>
      </c>
      <c r="F124" s="5">
        <f t="shared" si="7"/>
        <v>6.5979999999999997E-2</v>
      </c>
      <c r="G124" s="6">
        <f>IF(C124="","",ROUND((((1+F124/CP)^(CP/periods_per_year))-1)*L123,2))</f>
        <v>2319.02</v>
      </c>
      <c r="H124" s="6">
        <f>IF(C124="","",IF(C124=nper,L123+G124,MIN(L123+G124,IF(F124=F123,H123,IF($G$11="Acc Bi-Weekly",ROUND((-PMT(((1+F124/CP)^(CP/12))-1,(nper-C124+1)*12/26,L123))/2,2),IF($G$11="Acc Weekly",ROUND((-PMT(((1+F124/CP)^(CP/12))-1,(nper-C124+1)*12/52,L123))/4,2),ROUND(-PMT(((1+F124/CP)^(CP/periods_per_year))-1,nper-C124+1,L123),2)))))))</f>
        <v>2969.15</v>
      </c>
      <c r="I124" s="6">
        <f>IF(OR(C124="",C124&lt;$G$22),"",IF(L123&lt;=H124,0,IF(IF(AND(C124&gt;=$G$22,MOD(C124-$G$22,int)=0),$G$23,0)+H124&gt;=L123+G124,L123+G124-H124,IF(AND(C124&gt;=$G$22,MOD(C124-$G$22,int)=0),$G$23,0)+IF(IF(AND(C124&gt;=$G$22,MOD(C124-$G$22,int)=0),$G$23,0)+IF(MOD(C124-$G$27,periods_per_year)=0,$G$26,0)+H124&lt;L123+G124,IF(MOD(C124-$G$27,periods_per_year)=0,$G$26,0),L123+G124-IF(AND(C124&gt;=$G$22,MOD(C124-$G$22,int)=0),$G$23,0)-H124))))</f>
        <v>0</v>
      </c>
      <c r="J124" s="7"/>
      <c r="K124" s="6">
        <f t="shared" si="8"/>
        <v>650.13000000000011</v>
      </c>
      <c r="L124" s="6">
        <f t="shared" si="9"/>
        <v>421118.45</v>
      </c>
    </row>
    <row r="125" spans="3:12">
      <c r="C125" s="3">
        <f t="shared" si="6"/>
        <v>85</v>
      </c>
      <c r="D125" s="4">
        <f t="shared" si="10"/>
        <v>47908</v>
      </c>
      <c r="E125" s="8" t="str">
        <f>IF(C125="","",IF(MOD(C125,periods_per_year)=0,C125/periods_per_year,""))</f>
        <v/>
      </c>
      <c r="F125" s="5">
        <f t="shared" si="7"/>
        <v>6.5979999999999997E-2</v>
      </c>
      <c r="G125" s="6">
        <f>IF(C125="","",ROUND((((1+F125/CP)^(CP/periods_per_year))-1)*L124,2))</f>
        <v>2315.4499999999998</v>
      </c>
      <c r="H125" s="6">
        <f>IF(C125="","",IF(C125=nper,L124+G125,MIN(L124+G125,IF(F125=F124,H124,IF($G$11="Acc Bi-Weekly",ROUND((-PMT(((1+F125/CP)^(CP/12))-1,(nper-C125+1)*12/26,L124))/2,2),IF($G$11="Acc Weekly",ROUND((-PMT(((1+F125/CP)^(CP/12))-1,(nper-C125+1)*12/52,L124))/4,2),ROUND(-PMT(((1+F125/CP)^(CP/periods_per_year))-1,nper-C125+1,L124),2)))))))</f>
        <v>2969.15</v>
      </c>
      <c r="I125" s="6">
        <f>IF(OR(C125="",C125&lt;$G$22),"",IF(L124&lt;=H125,0,IF(IF(AND(C125&gt;=$G$22,MOD(C125-$G$22,int)=0),$G$23,0)+H125&gt;=L124+G125,L124+G125-H125,IF(AND(C125&gt;=$G$22,MOD(C125-$G$22,int)=0),$G$23,0)+IF(IF(AND(C125&gt;=$G$22,MOD(C125-$G$22,int)=0),$G$23,0)+IF(MOD(C125-$G$27,periods_per_year)=0,$G$26,0)+H125&lt;L124+G125,IF(MOD(C125-$G$27,periods_per_year)=0,$G$26,0),L124+G125-IF(AND(C125&gt;=$G$22,MOD(C125-$G$22,int)=0),$G$23,0)-H125))))</f>
        <v>0</v>
      </c>
      <c r="J125" s="7"/>
      <c r="K125" s="6">
        <f t="shared" si="8"/>
        <v>653.70000000000027</v>
      </c>
      <c r="L125" s="6">
        <f t="shared" si="9"/>
        <v>420464.75</v>
      </c>
    </row>
    <row r="126" spans="3:12">
      <c r="C126" s="3">
        <f t="shared" si="6"/>
        <v>86</v>
      </c>
      <c r="D126" s="4">
        <f t="shared" si="10"/>
        <v>47939</v>
      </c>
      <c r="E126" s="8" t="str">
        <f>IF(C126="","",IF(MOD(C126,periods_per_year)=0,C126/periods_per_year,""))</f>
        <v/>
      </c>
      <c r="F126" s="5">
        <f t="shared" si="7"/>
        <v>6.5979999999999997E-2</v>
      </c>
      <c r="G126" s="6">
        <f>IF(C126="","",ROUND((((1+F126/CP)^(CP/periods_per_year))-1)*L125,2))</f>
        <v>2311.86</v>
      </c>
      <c r="H126" s="6">
        <f>IF(C126="","",IF(C126=nper,L125+G126,MIN(L125+G126,IF(F126=F125,H125,IF($G$11="Acc Bi-Weekly",ROUND((-PMT(((1+F126/CP)^(CP/12))-1,(nper-C126+1)*12/26,L125))/2,2),IF($G$11="Acc Weekly",ROUND((-PMT(((1+F126/CP)^(CP/12))-1,(nper-C126+1)*12/52,L125))/4,2),ROUND(-PMT(((1+F126/CP)^(CP/periods_per_year))-1,nper-C126+1,L125),2)))))))</f>
        <v>2969.15</v>
      </c>
      <c r="I126" s="6">
        <f>IF(OR(C126="",C126&lt;$G$22),"",IF(L125&lt;=H126,0,IF(IF(AND(C126&gt;=$G$22,MOD(C126-$G$22,int)=0),$G$23,0)+H126&gt;=L125+G126,L125+G126-H126,IF(AND(C126&gt;=$G$22,MOD(C126-$G$22,int)=0),$G$23,0)+IF(IF(AND(C126&gt;=$G$22,MOD(C126-$G$22,int)=0),$G$23,0)+IF(MOD(C126-$G$27,periods_per_year)=0,$G$26,0)+H126&lt;L125+G126,IF(MOD(C126-$G$27,periods_per_year)=0,$G$26,0),L125+G126-IF(AND(C126&gt;=$G$22,MOD(C126-$G$22,int)=0),$G$23,0)-H126))))</f>
        <v>0</v>
      </c>
      <c r="J126" s="7"/>
      <c r="K126" s="6">
        <f t="shared" si="8"/>
        <v>657.29</v>
      </c>
      <c r="L126" s="6">
        <f t="shared" si="9"/>
        <v>419807.46</v>
      </c>
    </row>
    <row r="127" spans="3:12">
      <c r="C127" s="3">
        <f t="shared" si="6"/>
        <v>87</v>
      </c>
      <c r="D127" s="4">
        <f t="shared" si="10"/>
        <v>47969</v>
      </c>
      <c r="E127" s="8" t="str">
        <f>IF(C127="","",IF(MOD(C127,periods_per_year)=0,C127/periods_per_year,""))</f>
        <v/>
      </c>
      <c r="F127" s="5">
        <f t="shared" si="7"/>
        <v>6.5979999999999997E-2</v>
      </c>
      <c r="G127" s="6">
        <f>IF(C127="","",ROUND((((1+F127/CP)^(CP/periods_per_year))-1)*L126,2))</f>
        <v>2308.2399999999998</v>
      </c>
      <c r="H127" s="6">
        <f>IF(C127="","",IF(C127=nper,L126+G127,MIN(L126+G127,IF(F127=F126,H126,IF($G$11="Acc Bi-Weekly",ROUND((-PMT(((1+F127/CP)^(CP/12))-1,(nper-C127+1)*12/26,L126))/2,2),IF($G$11="Acc Weekly",ROUND((-PMT(((1+F127/CP)^(CP/12))-1,(nper-C127+1)*12/52,L126))/4,2),ROUND(-PMT(((1+F127/CP)^(CP/periods_per_year))-1,nper-C127+1,L126),2)))))))</f>
        <v>2969.15</v>
      </c>
      <c r="I127" s="6">
        <f>IF(OR(C127="",C127&lt;$G$22),"",IF(L126&lt;=H127,0,IF(IF(AND(C127&gt;=$G$22,MOD(C127-$G$22,int)=0),$G$23,0)+H127&gt;=L126+G127,L126+G127-H127,IF(AND(C127&gt;=$G$22,MOD(C127-$G$22,int)=0),$G$23,0)+IF(IF(AND(C127&gt;=$G$22,MOD(C127-$G$22,int)=0),$G$23,0)+IF(MOD(C127-$G$27,periods_per_year)=0,$G$26,0)+H127&lt;L126+G127,IF(MOD(C127-$G$27,periods_per_year)=0,$G$26,0),L126+G127-IF(AND(C127&gt;=$G$22,MOD(C127-$G$22,int)=0),$G$23,0)-H127))))</f>
        <v>0</v>
      </c>
      <c r="J127" s="7"/>
      <c r="K127" s="6">
        <f t="shared" si="8"/>
        <v>660.91000000000031</v>
      </c>
      <c r="L127" s="6">
        <f t="shared" si="9"/>
        <v>419146.55000000005</v>
      </c>
    </row>
    <row r="128" spans="3:12">
      <c r="C128" s="3">
        <f t="shared" si="6"/>
        <v>88</v>
      </c>
      <c r="D128" s="4">
        <f t="shared" si="10"/>
        <v>48000</v>
      </c>
      <c r="E128" s="8" t="str">
        <f>IF(C128="","",IF(MOD(C128,periods_per_year)=0,C128/periods_per_year,""))</f>
        <v/>
      </c>
      <c r="F128" s="5">
        <f t="shared" si="7"/>
        <v>6.5979999999999997E-2</v>
      </c>
      <c r="G128" s="6">
        <f>IF(C128="","",ROUND((((1+F128/CP)^(CP/periods_per_year))-1)*L127,2))</f>
        <v>2304.61</v>
      </c>
      <c r="H128" s="6">
        <f>IF(C128="","",IF(C128=nper,L127+G128,MIN(L127+G128,IF(F128=F127,H127,IF($G$11="Acc Bi-Weekly",ROUND((-PMT(((1+F128/CP)^(CP/12))-1,(nper-C128+1)*12/26,L127))/2,2),IF($G$11="Acc Weekly",ROUND((-PMT(((1+F128/CP)^(CP/12))-1,(nper-C128+1)*12/52,L127))/4,2),ROUND(-PMT(((1+F128/CP)^(CP/periods_per_year))-1,nper-C128+1,L127),2)))))))</f>
        <v>2969.15</v>
      </c>
      <c r="I128" s="6">
        <f>IF(OR(C128="",C128&lt;$G$22),"",IF(L127&lt;=H128,0,IF(IF(AND(C128&gt;=$G$22,MOD(C128-$G$22,int)=0),$G$23,0)+H128&gt;=L127+G128,L127+G128-H128,IF(AND(C128&gt;=$G$22,MOD(C128-$G$22,int)=0),$G$23,0)+IF(IF(AND(C128&gt;=$G$22,MOD(C128-$G$22,int)=0),$G$23,0)+IF(MOD(C128-$G$27,periods_per_year)=0,$G$26,0)+H128&lt;L127+G128,IF(MOD(C128-$G$27,periods_per_year)=0,$G$26,0),L127+G128-IF(AND(C128&gt;=$G$22,MOD(C128-$G$22,int)=0),$G$23,0)-H128))))</f>
        <v>0</v>
      </c>
      <c r="J128" s="7"/>
      <c r="K128" s="6">
        <f t="shared" si="8"/>
        <v>664.54</v>
      </c>
      <c r="L128" s="6">
        <f t="shared" si="9"/>
        <v>418482.01000000007</v>
      </c>
    </row>
    <row r="129" spans="3:12">
      <c r="C129" s="3">
        <f t="shared" si="6"/>
        <v>89</v>
      </c>
      <c r="D129" s="4">
        <f t="shared" si="10"/>
        <v>48030</v>
      </c>
      <c r="E129" s="8" t="str">
        <f>IF(C129="","",IF(MOD(C129,periods_per_year)=0,C129/periods_per_year,""))</f>
        <v/>
      </c>
      <c r="F129" s="5">
        <f t="shared" si="7"/>
        <v>6.5979999999999997E-2</v>
      </c>
      <c r="G129" s="6">
        <f>IF(C129="","",ROUND((((1+F129/CP)^(CP/periods_per_year))-1)*L128,2))</f>
        <v>2300.9499999999998</v>
      </c>
      <c r="H129" s="6">
        <f>IF(C129="","",IF(C129=nper,L128+G129,MIN(L128+G129,IF(F129=F128,H128,IF($G$11="Acc Bi-Weekly",ROUND((-PMT(((1+F129/CP)^(CP/12))-1,(nper-C129+1)*12/26,L128))/2,2),IF($G$11="Acc Weekly",ROUND((-PMT(((1+F129/CP)^(CP/12))-1,(nper-C129+1)*12/52,L128))/4,2),ROUND(-PMT(((1+F129/CP)^(CP/periods_per_year))-1,nper-C129+1,L128),2)))))))</f>
        <v>2969.15</v>
      </c>
      <c r="I129" s="6">
        <f>IF(OR(C129="",C129&lt;$G$22),"",IF(L128&lt;=H129,0,IF(IF(AND(C129&gt;=$G$22,MOD(C129-$G$22,int)=0),$G$23,0)+H129&gt;=L128+G129,L128+G129-H129,IF(AND(C129&gt;=$G$22,MOD(C129-$G$22,int)=0),$G$23,0)+IF(IF(AND(C129&gt;=$G$22,MOD(C129-$G$22,int)=0),$G$23,0)+IF(MOD(C129-$G$27,periods_per_year)=0,$G$26,0)+H129&lt;L128+G129,IF(MOD(C129-$G$27,periods_per_year)=0,$G$26,0),L128+G129-IF(AND(C129&gt;=$G$22,MOD(C129-$G$22,int)=0),$G$23,0)-H129))))</f>
        <v>0</v>
      </c>
      <c r="J129" s="7"/>
      <c r="K129" s="6">
        <f t="shared" si="8"/>
        <v>668.20000000000027</v>
      </c>
      <c r="L129" s="6">
        <f t="shared" si="9"/>
        <v>417813.81000000006</v>
      </c>
    </row>
    <row r="130" spans="3:12">
      <c r="C130" s="3">
        <f t="shared" si="6"/>
        <v>90</v>
      </c>
      <c r="D130" s="4">
        <f t="shared" si="10"/>
        <v>48061</v>
      </c>
      <c r="E130" s="8" t="str">
        <f>IF(C130="","",IF(MOD(C130,periods_per_year)=0,C130/periods_per_year,""))</f>
        <v/>
      </c>
      <c r="F130" s="5">
        <f t="shared" si="7"/>
        <v>6.5979999999999997E-2</v>
      </c>
      <c r="G130" s="6">
        <f>IF(C130="","",ROUND((((1+F130/CP)^(CP/periods_per_year))-1)*L129,2))</f>
        <v>2297.2800000000002</v>
      </c>
      <c r="H130" s="6">
        <f>IF(C130="","",IF(C130=nper,L129+G130,MIN(L129+G130,IF(F130=F129,H129,IF($G$11="Acc Bi-Weekly",ROUND((-PMT(((1+F130/CP)^(CP/12))-1,(nper-C130+1)*12/26,L129))/2,2),IF($G$11="Acc Weekly",ROUND((-PMT(((1+F130/CP)^(CP/12))-1,(nper-C130+1)*12/52,L129))/4,2),ROUND(-PMT(((1+F130/CP)^(CP/periods_per_year))-1,nper-C130+1,L129),2)))))))</f>
        <v>2969.15</v>
      </c>
      <c r="I130" s="6">
        <f>IF(OR(C130="",C130&lt;$G$22),"",IF(L129&lt;=H130,0,IF(IF(AND(C130&gt;=$G$22,MOD(C130-$G$22,int)=0),$G$23,0)+H130&gt;=L129+G130,L129+G130-H130,IF(AND(C130&gt;=$G$22,MOD(C130-$G$22,int)=0),$G$23,0)+IF(IF(AND(C130&gt;=$G$22,MOD(C130-$G$22,int)=0),$G$23,0)+IF(MOD(C130-$G$27,periods_per_year)=0,$G$26,0)+H130&lt;L129+G130,IF(MOD(C130-$G$27,periods_per_year)=0,$G$26,0),L129+G130-IF(AND(C130&gt;=$G$22,MOD(C130-$G$22,int)=0),$G$23,0)-H130))))</f>
        <v>0</v>
      </c>
      <c r="J130" s="7"/>
      <c r="K130" s="6">
        <f t="shared" si="8"/>
        <v>671.86999999999989</v>
      </c>
      <c r="L130" s="6">
        <f t="shared" si="9"/>
        <v>417141.94000000006</v>
      </c>
    </row>
    <row r="131" spans="3:12">
      <c r="C131" s="3">
        <f t="shared" si="6"/>
        <v>91</v>
      </c>
      <c r="D131" s="4">
        <f t="shared" si="10"/>
        <v>48092</v>
      </c>
      <c r="E131" s="8" t="str">
        <f>IF(C131="","",IF(MOD(C131,periods_per_year)=0,C131/periods_per_year,""))</f>
        <v/>
      </c>
      <c r="F131" s="5">
        <f t="shared" si="7"/>
        <v>6.5979999999999997E-2</v>
      </c>
      <c r="G131" s="6">
        <f>IF(C131="","",ROUND((((1+F131/CP)^(CP/periods_per_year))-1)*L130,2))</f>
        <v>2293.59</v>
      </c>
      <c r="H131" s="6">
        <f>IF(C131="","",IF(C131=nper,L130+G131,MIN(L130+G131,IF(F131=F130,H130,IF($G$11="Acc Bi-Weekly",ROUND((-PMT(((1+F131/CP)^(CP/12))-1,(nper-C131+1)*12/26,L130))/2,2),IF($G$11="Acc Weekly",ROUND((-PMT(((1+F131/CP)^(CP/12))-1,(nper-C131+1)*12/52,L130))/4,2),ROUND(-PMT(((1+F131/CP)^(CP/periods_per_year))-1,nper-C131+1,L130),2)))))))</f>
        <v>2969.15</v>
      </c>
      <c r="I131" s="6">
        <f>IF(OR(C131="",C131&lt;$G$22),"",IF(L130&lt;=H131,0,IF(IF(AND(C131&gt;=$G$22,MOD(C131-$G$22,int)=0),$G$23,0)+H131&gt;=L130+G131,L130+G131-H131,IF(AND(C131&gt;=$G$22,MOD(C131-$G$22,int)=0),$G$23,0)+IF(IF(AND(C131&gt;=$G$22,MOD(C131-$G$22,int)=0),$G$23,0)+IF(MOD(C131-$G$27,periods_per_year)=0,$G$26,0)+H131&lt;L130+G131,IF(MOD(C131-$G$27,periods_per_year)=0,$G$26,0),L130+G131-IF(AND(C131&gt;=$G$22,MOD(C131-$G$22,int)=0),$G$23,0)-H131))))</f>
        <v>0</v>
      </c>
      <c r="J131" s="7"/>
      <c r="K131" s="6">
        <f t="shared" si="8"/>
        <v>675.56</v>
      </c>
      <c r="L131" s="6">
        <f t="shared" si="9"/>
        <v>416466.38000000006</v>
      </c>
    </row>
    <row r="132" spans="3:12">
      <c r="C132" s="3">
        <f t="shared" si="6"/>
        <v>92</v>
      </c>
      <c r="D132" s="4">
        <f t="shared" si="10"/>
        <v>48122</v>
      </c>
      <c r="E132" s="8" t="str">
        <f>IF(C132="","",IF(MOD(C132,periods_per_year)=0,C132/periods_per_year,""))</f>
        <v/>
      </c>
      <c r="F132" s="5">
        <f t="shared" si="7"/>
        <v>6.5979999999999997E-2</v>
      </c>
      <c r="G132" s="6">
        <f>IF(C132="","",ROUND((((1+F132/CP)^(CP/periods_per_year))-1)*L131,2))</f>
        <v>2289.87</v>
      </c>
      <c r="H132" s="6">
        <f>IF(C132="","",IF(C132=nper,L131+G132,MIN(L131+G132,IF(F132=F131,H131,IF($G$11="Acc Bi-Weekly",ROUND((-PMT(((1+F132/CP)^(CP/12))-1,(nper-C132+1)*12/26,L131))/2,2),IF($G$11="Acc Weekly",ROUND((-PMT(((1+F132/CP)^(CP/12))-1,(nper-C132+1)*12/52,L131))/4,2),ROUND(-PMT(((1+F132/CP)^(CP/periods_per_year))-1,nper-C132+1,L131),2)))))))</f>
        <v>2969.15</v>
      </c>
      <c r="I132" s="6">
        <f>IF(OR(C132="",C132&lt;$G$22),"",IF(L131&lt;=H132,0,IF(IF(AND(C132&gt;=$G$22,MOD(C132-$G$22,int)=0),$G$23,0)+H132&gt;=L131+G132,L131+G132-H132,IF(AND(C132&gt;=$G$22,MOD(C132-$G$22,int)=0),$G$23,0)+IF(IF(AND(C132&gt;=$G$22,MOD(C132-$G$22,int)=0),$G$23,0)+IF(MOD(C132-$G$27,periods_per_year)=0,$G$26,0)+H132&lt;L131+G132,IF(MOD(C132-$G$27,periods_per_year)=0,$G$26,0),L131+G132-IF(AND(C132&gt;=$G$22,MOD(C132-$G$22,int)=0),$G$23,0)-H132))))</f>
        <v>0</v>
      </c>
      <c r="J132" s="7"/>
      <c r="K132" s="6">
        <f t="shared" si="8"/>
        <v>679.2800000000002</v>
      </c>
      <c r="L132" s="6">
        <f t="shared" si="9"/>
        <v>415787.10000000003</v>
      </c>
    </row>
    <row r="133" spans="3:12">
      <c r="C133" s="3">
        <f t="shared" si="6"/>
        <v>93</v>
      </c>
      <c r="D133" s="4">
        <f t="shared" si="10"/>
        <v>48153</v>
      </c>
      <c r="E133" s="8" t="str">
        <f>IF(C133="","",IF(MOD(C133,periods_per_year)=0,C133/periods_per_year,""))</f>
        <v/>
      </c>
      <c r="F133" s="5">
        <f t="shared" si="7"/>
        <v>6.5979999999999997E-2</v>
      </c>
      <c r="G133" s="6">
        <f>IF(C133="","",ROUND((((1+F133/CP)^(CP/periods_per_year))-1)*L132,2))</f>
        <v>2286.14</v>
      </c>
      <c r="H133" s="6">
        <f>IF(C133="","",IF(C133=nper,L132+G133,MIN(L132+G133,IF(F133=F132,H132,IF($G$11="Acc Bi-Weekly",ROUND((-PMT(((1+F133/CP)^(CP/12))-1,(nper-C133+1)*12/26,L132))/2,2),IF($G$11="Acc Weekly",ROUND((-PMT(((1+F133/CP)^(CP/12))-1,(nper-C133+1)*12/52,L132))/4,2),ROUND(-PMT(((1+F133/CP)^(CP/periods_per_year))-1,nper-C133+1,L132),2)))))))</f>
        <v>2969.15</v>
      </c>
      <c r="I133" s="6">
        <f>IF(OR(C133="",C133&lt;$G$22),"",IF(L132&lt;=H133,0,IF(IF(AND(C133&gt;=$G$22,MOD(C133-$G$22,int)=0),$G$23,0)+H133&gt;=L132+G133,L132+G133-H133,IF(AND(C133&gt;=$G$22,MOD(C133-$G$22,int)=0),$G$23,0)+IF(IF(AND(C133&gt;=$G$22,MOD(C133-$G$22,int)=0),$G$23,0)+IF(MOD(C133-$G$27,periods_per_year)=0,$G$26,0)+H133&lt;L132+G133,IF(MOD(C133-$G$27,periods_per_year)=0,$G$26,0),L132+G133-IF(AND(C133&gt;=$G$22,MOD(C133-$G$22,int)=0),$G$23,0)-H133))))</f>
        <v>0</v>
      </c>
      <c r="J133" s="7"/>
      <c r="K133" s="6">
        <f t="shared" si="8"/>
        <v>683.01000000000022</v>
      </c>
      <c r="L133" s="6">
        <f t="shared" si="9"/>
        <v>415104.09</v>
      </c>
    </row>
    <row r="134" spans="3:12">
      <c r="C134" s="3">
        <f t="shared" si="6"/>
        <v>94</v>
      </c>
      <c r="D134" s="4">
        <f t="shared" si="10"/>
        <v>48183</v>
      </c>
      <c r="E134" s="8" t="str">
        <f>IF(C134="","",IF(MOD(C134,periods_per_year)=0,C134/periods_per_year,""))</f>
        <v/>
      </c>
      <c r="F134" s="5">
        <f t="shared" si="7"/>
        <v>6.5979999999999997E-2</v>
      </c>
      <c r="G134" s="6">
        <f>IF(C134="","",ROUND((((1+F134/CP)^(CP/periods_per_year))-1)*L133,2))</f>
        <v>2282.38</v>
      </c>
      <c r="H134" s="6">
        <f>IF(C134="","",IF(C134=nper,L133+G134,MIN(L133+G134,IF(F134=F133,H133,IF($G$11="Acc Bi-Weekly",ROUND((-PMT(((1+F134/CP)^(CP/12))-1,(nper-C134+1)*12/26,L133))/2,2),IF($G$11="Acc Weekly",ROUND((-PMT(((1+F134/CP)^(CP/12))-1,(nper-C134+1)*12/52,L133))/4,2),ROUND(-PMT(((1+F134/CP)^(CP/periods_per_year))-1,nper-C134+1,L133),2)))))))</f>
        <v>2969.15</v>
      </c>
      <c r="I134" s="6">
        <f>IF(OR(C134="",C134&lt;$G$22),"",IF(L133&lt;=H134,0,IF(IF(AND(C134&gt;=$G$22,MOD(C134-$G$22,int)=0),$G$23,0)+H134&gt;=L133+G134,L133+G134-H134,IF(AND(C134&gt;=$G$22,MOD(C134-$G$22,int)=0),$G$23,0)+IF(IF(AND(C134&gt;=$G$22,MOD(C134-$G$22,int)=0),$G$23,0)+IF(MOD(C134-$G$27,periods_per_year)=0,$G$26,0)+H134&lt;L133+G134,IF(MOD(C134-$G$27,periods_per_year)=0,$G$26,0),L133+G134-IF(AND(C134&gt;=$G$22,MOD(C134-$G$22,int)=0),$G$23,0)-H134))))</f>
        <v>0</v>
      </c>
      <c r="J134" s="7"/>
      <c r="K134" s="6">
        <f t="shared" si="8"/>
        <v>686.77</v>
      </c>
      <c r="L134" s="6">
        <f t="shared" si="9"/>
        <v>414417.32</v>
      </c>
    </row>
    <row r="135" spans="3:12">
      <c r="C135" s="3">
        <f t="shared" si="6"/>
        <v>95</v>
      </c>
      <c r="D135" s="4">
        <f t="shared" si="10"/>
        <v>48214</v>
      </c>
      <c r="E135" s="8" t="str">
        <f>IF(C135="","",IF(MOD(C135,periods_per_year)=0,C135/periods_per_year,""))</f>
        <v/>
      </c>
      <c r="F135" s="5">
        <f t="shared" si="7"/>
        <v>6.5979999999999997E-2</v>
      </c>
      <c r="G135" s="6">
        <f>IF(C135="","",ROUND((((1+F135/CP)^(CP/periods_per_year))-1)*L134,2))</f>
        <v>2278.6</v>
      </c>
      <c r="H135" s="6">
        <f>IF(C135="","",IF(C135=nper,L134+G135,MIN(L134+G135,IF(F135=F134,H134,IF($G$11="Acc Bi-Weekly",ROUND((-PMT(((1+F135/CP)^(CP/12))-1,(nper-C135+1)*12/26,L134))/2,2),IF($G$11="Acc Weekly",ROUND((-PMT(((1+F135/CP)^(CP/12))-1,(nper-C135+1)*12/52,L134))/4,2),ROUND(-PMT(((1+F135/CP)^(CP/periods_per_year))-1,nper-C135+1,L134),2)))))))</f>
        <v>2969.15</v>
      </c>
      <c r="I135" s="6">
        <f>IF(OR(C135="",C135&lt;$G$22),"",IF(L134&lt;=H135,0,IF(IF(AND(C135&gt;=$G$22,MOD(C135-$G$22,int)=0),$G$23,0)+H135&gt;=L134+G135,L134+G135-H135,IF(AND(C135&gt;=$G$22,MOD(C135-$G$22,int)=0),$G$23,0)+IF(IF(AND(C135&gt;=$G$22,MOD(C135-$G$22,int)=0),$G$23,0)+IF(MOD(C135-$G$27,periods_per_year)=0,$G$26,0)+H135&lt;L134+G135,IF(MOD(C135-$G$27,periods_per_year)=0,$G$26,0),L134+G135-IF(AND(C135&gt;=$G$22,MOD(C135-$G$22,int)=0),$G$23,0)-H135))))</f>
        <v>0</v>
      </c>
      <c r="J135" s="7"/>
      <c r="K135" s="6">
        <f t="shared" si="8"/>
        <v>690.55000000000018</v>
      </c>
      <c r="L135" s="6">
        <f t="shared" si="9"/>
        <v>413726.77</v>
      </c>
    </row>
    <row r="136" spans="3:12">
      <c r="C136" s="3">
        <f t="shared" si="6"/>
        <v>96</v>
      </c>
      <c r="D136" s="4">
        <f t="shared" si="10"/>
        <v>48245</v>
      </c>
      <c r="E136" s="8">
        <f>IF(C136="","",IF(MOD(C136,periods_per_year)=0,C136/periods_per_year,""))</f>
        <v>8</v>
      </c>
      <c r="F136" s="5">
        <f t="shared" si="7"/>
        <v>6.5979999999999997E-2</v>
      </c>
      <c r="G136" s="6">
        <f>IF(C136="","",ROUND((((1+F136/CP)^(CP/periods_per_year))-1)*L135,2))</f>
        <v>2274.81</v>
      </c>
      <c r="H136" s="6">
        <f>IF(C136="","",IF(C136=nper,L135+G136,MIN(L135+G136,IF(F136=F135,H135,IF($G$11="Acc Bi-Weekly",ROUND((-PMT(((1+F136/CP)^(CP/12))-1,(nper-C136+1)*12/26,L135))/2,2),IF($G$11="Acc Weekly",ROUND((-PMT(((1+F136/CP)^(CP/12))-1,(nper-C136+1)*12/52,L135))/4,2),ROUND(-PMT(((1+F136/CP)^(CP/periods_per_year))-1,nper-C136+1,L135),2)))))))</f>
        <v>2969.15</v>
      </c>
      <c r="I136" s="6">
        <f>IF(OR(C136="",C136&lt;$G$22),"",IF(L135&lt;=H136,0,IF(IF(AND(C136&gt;=$G$22,MOD(C136-$G$22,int)=0),$G$23,0)+H136&gt;=L135+G136,L135+G136-H136,IF(AND(C136&gt;=$G$22,MOD(C136-$G$22,int)=0),$G$23,0)+IF(IF(AND(C136&gt;=$G$22,MOD(C136-$G$22,int)=0),$G$23,0)+IF(MOD(C136-$G$27,periods_per_year)=0,$G$26,0)+H136&lt;L135+G136,IF(MOD(C136-$G$27,periods_per_year)=0,$G$26,0),L135+G136-IF(AND(C136&gt;=$G$22,MOD(C136-$G$22,int)=0),$G$23,0)-H136))))</f>
        <v>0</v>
      </c>
      <c r="J136" s="7"/>
      <c r="K136" s="6">
        <f t="shared" si="8"/>
        <v>694.34000000000015</v>
      </c>
      <c r="L136" s="6">
        <f t="shared" si="9"/>
        <v>413032.43</v>
      </c>
    </row>
    <row r="137" spans="3:12">
      <c r="C137" s="3">
        <f t="shared" si="6"/>
        <v>97</v>
      </c>
      <c r="D137" s="4">
        <f t="shared" si="10"/>
        <v>48274</v>
      </c>
      <c r="E137" s="8" t="str">
        <f>IF(C137="","",IF(MOD(C137,periods_per_year)=0,C137/periods_per_year,""))</f>
        <v/>
      </c>
      <c r="F137" s="5">
        <f t="shared" si="7"/>
        <v>6.5979999999999997E-2</v>
      </c>
      <c r="G137" s="6">
        <f>IF(C137="","",ROUND((((1+F137/CP)^(CP/periods_per_year))-1)*L136,2))</f>
        <v>2270.9899999999998</v>
      </c>
      <c r="H137" s="6">
        <f>IF(C137="","",IF(C137=nper,L136+G137,MIN(L136+G137,IF(F137=F136,H136,IF($G$11="Acc Bi-Weekly",ROUND((-PMT(((1+F137/CP)^(CP/12))-1,(nper-C137+1)*12/26,L136))/2,2),IF($G$11="Acc Weekly",ROUND((-PMT(((1+F137/CP)^(CP/12))-1,(nper-C137+1)*12/52,L136))/4,2),ROUND(-PMT(((1+F137/CP)^(CP/periods_per_year))-1,nper-C137+1,L136),2)))))))</f>
        <v>2969.15</v>
      </c>
      <c r="I137" s="6">
        <f>IF(OR(C137="",C137&lt;$G$22),"",IF(L136&lt;=H137,0,IF(IF(AND(C137&gt;=$G$22,MOD(C137-$G$22,int)=0),$G$23,0)+H137&gt;=L136+G137,L136+G137-H137,IF(AND(C137&gt;=$G$22,MOD(C137-$G$22,int)=0),$G$23,0)+IF(IF(AND(C137&gt;=$G$22,MOD(C137-$G$22,int)=0),$G$23,0)+IF(MOD(C137-$G$27,periods_per_year)=0,$G$26,0)+H137&lt;L136+G137,IF(MOD(C137-$G$27,periods_per_year)=0,$G$26,0),L136+G137-IF(AND(C137&gt;=$G$22,MOD(C137-$G$22,int)=0),$G$23,0)-H137))))</f>
        <v>0</v>
      </c>
      <c r="J137" s="7"/>
      <c r="K137" s="6">
        <f t="shared" si="8"/>
        <v>698.16000000000031</v>
      </c>
      <c r="L137" s="6">
        <f t="shared" si="9"/>
        <v>412334.27</v>
      </c>
    </row>
    <row r="138" spans="3:12">
      <c r="C138" s="3">
        <f t="shared" si="6"/>
        <v>98</v>
      </c>
      <c r="D138" s="4">
        <f t="shared" si="10"/>
        <v>48305</v>
      </c>
      <c r="E138" s="8" t="str">
        <f>IF(C138="","",IF(MOD(C138,periods_per_year)=0,C138/periods_per_year,""))</f>
        <v/>
      </c>
      <c r="F138" s="5">
        <f t="shared" si="7"/>
        <v>6.5979999999999997E-2</v>
      </c>
      <c r="G138" s="6">
        <f>IF(C138="","",ROUND((((1+F138/CP)^(CP/periods_per_year))-1)*L137,2))</f>
        <v>2267.15</v>
      </c>
      <c r="H138" s="6">
        <f>IF(C138="","",IF(C138=nper,L137+G138,MIN(L137+G138,IF(F138=F137,H137,IF($G$11="Acc Bi-Weekly",ROUND((-PMT(((1+F138/CP)^(CP/12))-1,(nper-C138+1)*12/26,L137))/2,2),IF($G$11="Acc Weekly",ROUND((-PMT(((1+F138/CP)^(CP/12))-1,(nper-C138+1)*12/52,L137))/4,2),ROUND(-PMT(((1+F138/CP)^(CP/periods_per_year))-1,nper-C138+1,L137),2)))))))</f>
        <v>2969.15</v>
      </c>
      <c r="I138" s="6">
        <f>IF(OR(C138="",C138&lt;$G$22),"",IF(L137&lt;=H138,0,IF(IF(AND(C138&gt;=$G$22,MOD(C138-$G$22,int)=0),$G$23,0)+H138&gt;=L137+G138,L137+G138-H138,IF(AND(C138&gt;=$G$22,MOD(C138-$G$22,int)=0),$G$23,0)+IF(IF(AND(C138&gt;=$G$22,MOD(C138-$G$22,int)=0),$G$23,0)+IF(MOD(C138-$G$27,periods_per_year)=0,$G$26,0)+H138&lt;L137+G138,IF(MOD(C138-$G$27,periods_per_year)=0,$G$26,0),L137+G138-IF(AND(C138&gt;=$G$22,MOD(C138-$G$22,int)=0),$G$23,0)-H138))))</f>
        <v>0</v>
      </c>
      <c r="J138" s="7"/>
      <c r="K138" s="6">
        <f t="shared" si="8"/>
        <v>702</v>
      </c>
      <c r="L138" s="6">
        <f t="shared" si="9"/>
        <v>411632.27</v>
      </c>
    </row>
    <row r="139" spans="3:12">
      <c r="C139" s="3">
        <f t="shared" si="6"/>
        <v>99</v>
      </c>
      <c r="D139" s="4">
        <f t="shared" si="10"/>
        <v>48335</v>
      </c>
      <c r="E139" s="8" t="str">
        <f>IF(C139="","",IF(MOD(C139,periods_per_year)=0,C139/periods_per_year,""))</f>
        <v/>
      </c>
      <c r="F139" s="5">
        <f t="shared" si="7"/>
        <v>6.5979999999999997E-2</v>
      </c>
      <c r="G139" s="6">
        <f>IF(C139="","",ROUND((((1+F139/CP)^(CP/periods_per_year))-1)*L138,2))</f>
        <v>2263.29</v>
      </c>
      <c r="H139" s="6">
        <f>IF(C139="","",IF(C139=nper,L138+G139,MIN(L138+G139,IF(F139=F138,H138,IF($G$11="Acc Bi-Weekly",ROUND((-PMT(((1+F139/CP)^(CP/12))-1,(nper-C139+1)*12/26,L138))/2,2),IF($G$11="Acc Weekly",ROUND((-PMT(((1+F139/CP)^(CP/12))-1,(nper-C139+1)*12/52,L138))/4,2),ROUND(-PMT(((1+F139/CP)^(CP/periods_per_year))-1,nper-C139+1,L138),2)))))))</f>
        <v>2969.15</v>
      </c>
      <c r="I139" s="6">
        <f>IF(OR(C139="",C139&lt;$G$22),"",IF(L138&lt;=H139,0,IF(IF(AND(C139&gt;=$G$22,MOD(C139-$G$22,int)=0),$G$23,0)+H139&gt;=L138+G139,L138+G139-H139,IF(AND(C139&gt;=$G$22,MOD(C139-$G$22,int)=0),$G$23,0)+IF(IF(AND(C139&gt;=$G$22,MOD(C139-$G$22,int)=0),$G$23,0)+IF(MOD(C139-$G$27,periods_per_year)=0,$G$26,0)+H139&lt;L138+G139,IF(MOD(C139-$G$27,periods_per_year)=0,$G$26,0),L138+G139-IF(AND(C139&gt;=$G$22,MOD(C139-$G$22,int)=0),$G$23,0)-H139))))</f>
        <v>0</v>
      </c>
      <c r="J139" s="7"/>
      <c r="K139" s="6">
        <f t="shared" si="8"/>
        <v>705.86000000000013</v>
      </c>
      <c r="L139" s="6">
        <f t="shared" si="9"/>
        <v>410926.41000000003</v>
      </c>
    </row>
    <row r="140" spans="3:12">
      <c r="C140" s="3">
        <f t="shared" si="6"/>
        <v>100</v>
      </c>
      <c r="D140" s="4">
        <f t="shared" si="10"/>
        <v>48366</v>
      </c>
      <c r="E140" s="8" t="str">
        <f>IF(C140="","",IF(MOD(C140,periods_per_year)=0,C140/periods_per_year,""))</f>
        <v/>
      </c>
      <c r="F140" s="5">
        <f t="shared" si="7"/>
        <v>6.5979999999999997E-2</v>
      </c>
      <c r="G140" s="6">
        <f>IF(C140="","",ROUND((((1+F140/CP)^(CP/periods_per_year))-1)*L139,2))</f>
        <v>2259.41</v>
      </c>
      <c r="H140" s="6">
        <f>IF(C140="","",IF(C140=nper,L139+G140,MIN(L139+G140,IF(F140=F139,H139,IF($G$11="Acc Bi-Weekly",ROUND((-PMT(((1+F140/CP)^(CP/12))-1,(nper-C140+1)*12/26,L139))/2,2),IF($G$11="Acc Weekly",ROUND((-PMT(((1+F140/CP)^(CP/12))-1,(nper-C140+1)*12/52,L139))/4,2),ROUND(-PMT(((1+F140/CP)^(CP/periods_per_year))-1,nper-C140+1,L139),2)))))))</f>
        <v>2969.15</v>
      </c>
      <c r="I140" s="6">
        <f>IF(OR(C140="",C140&lt;$G$22),"",IF(L139&lt;=H140,0,IF(IF(AND(C140&gt;=$G$22,MOD(C140-$G$22,int)=0),$G$23,0)+H140&gt;=L139+G140,L139+G140-H140,IF(AND(C140&gt;=$G$22,MOD(C140-$G$22,int)=0),$G$23,0)+IF(IF(AND(C140&gt;=$G$22,MOD(C140-$G$22,int)=0),$G$23,0)+IF(MOD(C140-$G$27,periods_per_year)=0,$G$26,0)+H140&lt;L139+G140,IF(MOD(C140-$G$27,periods_per_year)=0,$G$26,0),L139+G140-IF(AND(C140&gt;=$G$22,MOD(C140-$G$22,int)=0),$G$23,0)-H140))))</f>
        <v>0</v>
      </c>
      <c r="J140" s="7"/>
      <c r="K140" s="6">
        <f t="shared" si="8"/>
        <v>709.74000000000024</v>
      </c>
      <c r="L140" s="6">
        <f t="shared" si="9"/>
        <v>410216.67000000004</v>
      </c>
    </row>
    <row r="141" spans="3:12">
      <c r="C141" s="3">
        <f t="shared" si="6"/>
        <v>101</v>
      </c>
      <c r="D141" s="4">
        <f t="shared" si="10"/>
        <v>48396</v>
      </c>
      <c r="E141" s="8" t="str">
        <f>IF(C141="","",IF(MOD(C141,periods_per_year)=0,C141/periods_per_year,""))</f>
        <v/>
      </c>
      <c r="F141" s="5">
        <f t="shared" si="7"/>
        <v>6.5979999999999997E-2</v>
      </c>
      <c r="G141" s="6">
        <f>IF(C141="","",ROUND((((1+F141/CP)^(CP/periods_per_year))-1)*L140,2))</f>
        <v>2255.5100000000002</v>
      </c>
      <c r="H141" s="6">
        <f>IF(C141="","",IF(C141=nper,L140+G141,MIN(L140+G141,IF(F141=F140,H140,IF($G$11="Acc Bi-Weekly",ROUND((-PMT(((1+F141/CP)^(CP/12))-1,(nper-C141+1)*12/26,L140))/2,2),IF($G$11="Acc Weekly",ROUND((-PMT(((1+F141/CP)^(CP/12))-1,(nper-C141+1)*12/52,L140))/4,2),ROUND(-PMT(((1+F141/CP)^(CP/periods_per_year))-1,nper-C141+1,L140),2)))))))</f>
        <v>2969.15</v>
      </c>
      <c r="I141" s="6">
        <f>IF(OR(C141="",C141&lt;$G$22),"",IF(L140&lt;=H141,0,IF(IF(AND(C141&gt;=$G$22,MOD(C141-$G$22,int)=0),$G$23,0)+H141&gt;=L140+G141,L140+G141-H141,IF(AND(C141&gt;=$G$22,MOD(C141-$G$22,int)=0),$G$23,0)+IF(IF(AND(C141&gt;=$G$22,MOD(C141-$G$22,int)=0),$G$23,0)+IF(MOD(C141-$G$27,periods_per_year)=0,$G$26,0)+H141&lt;L140+G141,IF(MOD(C141-$G$27,periods_per_year)=0,$G$26,0),L140+G141-IF(AND(C141&gt;=$G$22,MOD(C141-$G$22,int)=0),$G$23,0)-H141))))</f>
        <v>0</v>
      </c>
      <c r="J141" s="7"/>
      <c r="K141" s="6">
        <f t="shared" si="8"/>
        <v>713.63999999999987</v>
      </c>
      <c r="L141" s="6">
        <f t="shared" si="9"/>
        <v>409503.03</v>
      </c>
    </row>
    <row r="142" spans="3:12">
      <c r="C142" s="3">
        <f t="shared" si="6"/>
        <v>102</v>
      </c>
      <c r="D142" s="4">
        <f t="shared" si="10"/>
        <v>48427</v>
      </c>
      <c r="E142" s="8" t="str">
        <f>IF(C142="","",IF(MOD(C142,periods_per_year)=0,C142/periods_per_year,""))</f>
        <v/>
      </c>
      <c r="F142" s="5">
        <f t="shared" si="7"/>
        <v>6.5979999999999997E-2</v>
      </c>
      <c r="G142" s="6">
        <f>IF(C142="","",ROUND((((1+F142/CP)^(CP/periods_per_year))-1)*L141,2))</f>
        <v>2251.58</v>
      </c>
      <c r="H142" s="6">
        <f>IF(C142="","",IF(C142=nper,L141+G142,MIN(L141+G142,IF(F142=F141,H141,IF($G$11="Acc Bi-Weekly",ROUND((-PMT(((1+F142/CP)^(CP/12))-1,(nper-C142+1)*12/26,L141))/2,2),IF($G$11="Acc Weekly",ROUND((-PMT(((1+F142/CP)^(CP/12))-1,(nper-C142+1)*12/52,L141))/4,2),ROUND(-PMT(((1+F142/CP)^(CP/periods_per_year))-1,nper-C142+1,L141),2)))))))</f>
        <v>2969.15</v>
      </c>
      <c r="I142" s="6">
        <f>IF(OR(C142="",C142&lt;$G$22),"",IF(L141&lt;=H142,0,IF(IF(AND(C142&gt;=$G$22,MOD(C142-$G$22,int)=0),$G$23,0)+H142&gt;=L141+G142,L141+G142-H142,IF(AND(C142&gt;=$G$22,MOD(C142-$G$22,int)=0),$G$23,0)+IF(IF(AND(C142&gt;=$G$22,MOD(C142-$G$22,int)=0),$G$23,0)+IF(MOD(C142-$G$27,periods_per_year)=0,$G$26,0)+H142&lt;L141+G142,IF(MOD(C142-$G$27,periods_per_year)=0,$G$26,0),L141+G142-IF(AND(C142&gt;=$G$22,MOD(C142-$G$22,int)=0),$G$23,0)-H142))))</f>
        <v>0</v>
      </c>
      <c r="J142" s="7"/>
      <c r="K142" s="6">
        <f t="shared" si="8"/>
        <v>717.57000000000016</v>
      </c>
      <c r="L142" s="6">
        <f t="shared" si="9"/>
        <v>408785.46</v>
      </c>
    </row>
    <row r="143" spans="3:12">
      <c r="C143" s="3">
        <f t="shared" si="6"/>
        <v>103</v>
      </c>
      <c r="D143" s="4">
        <f t="shared" si="10"/>
        <v>48458</v>
      </c>
      <c r="E143" s="8" t="str">
        <f>IF(C143="","",IF(MOD(C143,periods_per_year)=0,C143/periods_per_year,""))</f>
        <v/>
      </c>
      <c r="F143" s="5">
        <f t="shared" si="7"/>
        <v>6.5979999999999997E-2</v>
      </c>
      <c r="G143" s="6">
        <f>IF(C143="","",ROUND((((1+F143/CP)^(CP/periods_per_year))-1)*L142,2))</f>
        <v>2247.64</v>
      </c>
      <c r="H143" s="6">
        <f>IF(C143="","",IF(C143=nper,L142+G143,MIN(L142+G143,IF(F143=F142,H142,IF($G$11="Acc Bi-Weekly",ROUND((-PMT(((1+F143/CP)^(CP/12))-1,(nper-C143+1)*12/26,L142))/2,2),IF($G$11="Acc Weekly",ROUND((-PMT(((1+F143/CP)^(CP/12))-1,(nper-C143+1)*12/52,L142))/4,2),ROUND(-PMT(((1+F143/CP)^(CP/periods_per_year))-1,nper-C143+1,L142),2)))))))</f>
        <v>2969.15</v>
      </c>
      <c r="I143" s="6">
        <f>IF(OR(C143="",C143&lt;$G$22),"",IF(L142&lt;=H143,0,IF(IF(AND(C143&gt;=$G$22,MOD(C143-$G$22,int)=0),$G$23,0)+H143&gt;=L142+G143,L142+G143-H143,IF(AND(C143&gt;=$G$22,MOD(C143-$G$22,int)=0),$G$23,0)+IF(IF(AND(C143&gt;=$G$22,MOD(C143-$G$22,int)=0),$G$23,0)+IF(MOD(C143-$G$27,periods_per_year)=0,$G$26,0)+H143&lt;L142+G143,IF(MOD(C143-$G$27,periods_per_year)=0,$G$26,0),L142+G143-IF(AND(C143&gt;=$G$22,MOD(C143-$G$22,int)=0),$G$23,0)-H143))))</f>
        <v>0</v>
      </c>
      <c r="J143" s="7"/>
      <c r="K143" s="6">
        <f t="shared" si="8"/>
        <v>721.51000000000022</v>
      </c>
      <c r="L143" s="6">
        <f t="shared" si="9"/>
        <v>408063.95</v>
      </c>
    </row>
    <row r="144" spans="3:12">
      <c r="C144" s="3">
        <f t="shared" si="6"/>
        <v>104</v>
      </c>
      <c r="D144" s="4">
        <f t="shared" si="10"/>
        <v>48488</v>
      </c>
      <c r="E144" s="8" t="str">
        <f>IF(C144="","",IF(MOD(C144,periods_per_year)=0,C144/periods_per_year,""))</f>
        <v/>
      </c>
      <c r="F144" s="5">
        <f t="shared" si="7"/>
        <v>6.5979999999999997E-2</v>
      </c>
      <c r="G144" s="6">
        <f>IF(C144="","",ROUND((((1+F144/CP)^(CP/periods_per_year))-1)*L143,2))</f>
        <v>2243.67</v>
      </c>
      <c r="H144" s="6">
        <f>IF(C144="","",IF(C144=nper,L143+G144,MIN(L143+G144,IF(F144=F143,H143,IF($G$11="Acc Bi-Weekly",ROUND((-PMT(((1+F144/CP)^(CP/12))-1,(nper-C144+1)*12/26,L143))/2,2),IF($G$11="Acc Weekly",ROUND((-PMT(((1+F144/CP)^(CP/12))-1,(nper-C144+1)*12/52,L143))/4,2),ROUND(-PMT(((1+F144/CP)^(CP/periods_per_year))-1,nper-C144+1,L143),2)))))))</f>
        <v>2969.15</v>
      </c>
      <c r="I144" s="6">
        <f>IF(OR(C144="",C144&lt;$G$22),"",IF(L143&lt;=H144,0,IF(IF(AND(C144&gt;=$G$22,MOD(C144-$G$22,int)=0),$G$23,0)+H144&gt;=L143+G144,L143+G144-H144,IF(AND(C144&gt;=$G$22,MOD(C144-$G$22,int)=0),$G$23,0)+IF(IF(AND(C144&gt;=$G$22,MOD(C144-$G$22,int)=0),$G$23,0)+IF(MOD(C144-$G$27,periods_per_year)=0,$G$26,0)+H144&lt;L143+G144,IF(MOD(C144-$G$27,periods_per_year)=0,$G$26,0),L143+G144-IF(AND(C144&gt;=$G$22,MOD(C144-$G$22,int)=0),$G$23,0)-H144))))</f>
        <v>0</v>
      </c>
      <c r="J144" s="7"/>
      <c r="K144" s="6">
        <f t="shared" si="8"/>
        <v>725.48</v>
      </c>
      <c r="L144" s="6">
        <f t="shared" si="9"/>
        <v>407338.47000000003</v>
      </c>
    </row>
    <row r="145" spans="3:12">
      <c r="C145" s="3">
        <f t="shared" si="6"/>
        <v>105</v>
      </c>
      <c r="D145" s="4">
        <f t="shared" si="10"/>
        <v>48519</v>
      </c>
      <c r="E145" s="8" t="str">
        <f>IF(C145="","",IF(MOD(C145,periods_per_year)=0,C145/periods_per_year,""))</f>
        <v/>
      </c>
      <c r="F145" s="5">
        <f t="shared" si="7"/>
        <v>6.5979999999999997E-2</v>
      </c>
      <c r="G145" s="6">
        <f>IF(C145="","",ROUND((((1+F145/CP)^(CP/periods_per_year))-1)*L144,2))</f>
        <v>2239.6799999999998</v>
      </c>
      <c r="H145" s="6">
        <f>IF(C145="","",IF(C145=nper,L144+G145,MIN(L144+G145,IF(F145=F144,H144,IF($G$11="Acc Bi-Weekly",ROUND((-PMT(((1+F145/CP)^(CP/12))-1,(nper-C145+1)*12/26,L144))/2,2),IF($G$11="Acc Weekly",ROUND((-PMT(((1+F145/CP)^(CP/12))-1,(nper-C145+1)*12/52,L144))/4,2),ROUND(-PMT(((1+F145/CP)^(CP/periods_per_year))-1,nper-C145+1,L144),2)))))))</f>
        <v>2969.15</v>
      </c>
      <c r="I145" s="6">
        <f>IF(OR(C145="",C145&lt;$G$22),"",IF(L144&lt;=H145,0,IF(IF(AND(C145&gt;=$G$22,MOD(C145-$G$22,int)=0),$G$23,0)+H145&gt;=L144+G145,L144+G145-H145,IF(AND(C145&gt;=$G$22,MOD(C145-$G$22,int)=0),$G$23,0)+IF(IF(AND(C145&gt;=$G$22,MOD(C145-$G$22,int)=0),$G$23,0)+IF(MOD(C145-$G$27,periods_per_year)=0,$G$26,0)+H145&lt;L144+G145,IF(MOD(C145-$G$27,periods_per_year)=0,$G$26,0),L144+G145-IF(AND(C145&gt;=$G$22,MOD(C145-$G$22,int)=0),$G$23,0)-H145))))</f>
        <v>0</v>
      </c>
      <c r="J145" s="7"/>
      <c r="K145" s="6">
        <f t="shared" si="8"/>
        <v>729.47000000000025</v>
      </c>
      <c r="L145" s="6">
        <f t="shared" si="9"/>
        <v>406609.00000000006</v>
      </c>
    </row>
    <row r="146" spans="3:12">
      <c r="C146" s="3">
        <f t="shared" si="6"/>
        <v>106</v>
      </c>
      <c r="D146" s="4">
        <f t="shared" si="10"/>
        <v>48549</v>
      </c>
      <c r="E146" s="8" t="str">
        <f>IF(C146="","",IF(MOD(C146,periods_per_year)=0,C146/periods_per_year,""))</f>
        <v/>
      </c>
      <c r="F146" s="5">
        <f t="shared" si="7"/>
        <v>6.5979999999999997E-2</v>
      </c>
      <c r="G146" s="6">
        <f>IF(C146="","",ROUND((((1+F146/CP)^(CP/periods_per_year))-1)*L145,2))</f>
        <v>2235.67</v>
      </c>
      <c r="H146" s="6">
        <f>IF(C146="","",IF(C146=nper,L145+G146,MIN(L145+G146,IF(F146=F145,H145,IF($G$11="Acc Bi-Weekly",ROUND((-PMT(((1+F146/CP)^(CP/12))-1,(nper-C146+1)*12/26,L145))/2,2),IF($G$11="Acc Weekly",ROUND((-PMT(((1+F146/CP)^(CP/12))-1,(nper-C146+1)*12/52,L145))/4,2),ROUND(-PMT(((1+F146/CP)^(CP/periods_per_year))-1,nper-C146+1,L145),2)))))))</f>
        <v>2969.15</v>
      </c>
      <c r="I146" s="6">
        <f>IF(OR(C146="",C146&lt;$G$22),"",IF(L145&lt;=H146,0,IF(IF(AND(C146&gt;=$G$22,MOD(C146-$G$22,int)=0),$G$23,0)+H146&gt;=L145+G146,L145+G146-H146,IF(AND(C146&gt;=$G$22,MOD(C146-$G$22,int)=0),$G$23,0)+IF(IF(AND(C146&gt;=$G$22,MOD(C146-$G$22,int)=0),$G$23,0)+IF(MOD(C146-$G$27,periods_per_year)=0,$G$26,0)+H146&lt;L145+G146,IF(MOD(C146-$G$27,periods_per_year)=0,$G$26,0),L145+G146-IF(AND(C146&gt;=$G$22,MOD(C146-$G$22,int)=0),$G$23,0)-H146))))</f>
        <v>0</v>
      </c>
      <c r="J146" s="7"/>
      <c r="K146" s="6">
        <f t="shared" si="8"/>
        <v>733.48</v>
      </c>
      <c r="L146" s="6">
        <f t="shared" si="9"/>
        <v>405875.52000000008</v>
      </c>
    </row>
    <row r="147" spans="3:12">
      <c r="C147" s="3">
        <f t="shared" si="6"/>
        <v>107</v>
      </c>
      <c r="D147" s="4">
        <f t="shared" si="10"/>
        <v>48580</v>
      </c>
      <c r="E147" s="8" t="str">
        <f>IF(C147="","",IF(MOD(C147,periods_per_year)=0,C147/periods_per_year,""))</f>
        <v/>
      </c>
      <c r="F147" s="5">
        <f t="shared" si="7"/>
        <v>6.5979999999999997E-2</v>
      </c>
      <c r="G147" s="6">
        <f>IF(C147="","",ROUND((((1+F147/CP)^(CP/periods_per_year))-1)*L146,2))</f>
        <v>2231.64</v>
      </c>
      <c r="H147" s="6">
        <f>IF(C147="","",IF(C147=nper,L146+G147,MIN(L146+G147,IF(F147=F146,H146,IF($G$11="Acc Bi-Weekly",ROUND((-PMT(((1+F147/CP)^(CP/12))-1,(nper-C147+1)*12/26,L146))/2,2),IF($G$11="Acc Weekly",ROUND((-PMT(((1+F147/CP)^(CP/12))-1,(nper-C147+1)*12/52,L146))/4,2),ROUND(-PMT(((1+F147/CP)^(CP/periods_per_year))-1,nper-C147+1,L146),2)))))))</f>
        <v>2969.15</v>
      </c>
      <c r="I147" s="6">
        <f>IF(OR(C147="",C147&lt;$G$22),"",IF(L146&lt;=H147,0,IF(IF(AND(C147&gt;=$G$22,MOD(C147-$G$22,int)=0),$G$23,0)+H147&gt;=L146+G147,L146+G147-H147,IF(AND(C147&gt;=$G$22,MOD(C147-$G$22,int)=0),$G$23,0)+IF(IF(AND(C147&gt;=$G$22,MOD(C147-$G$22,int)=0),$G$23,0)+IF(MOD(C147-$G$27,periods_per_year)=0,$G$26,0)+H147&lt;L146+G147,IF(MOD(C147-$G$27,periods_per_year)=0,$G$26,0),L146+G147-IF(AND(C147&gt;=$G$22,MOD(C147-$G$22,int)=0),$G$23,0)-H147))))</f>
        <v>0</v>
      </c>
      <c r="J147" s="7"/>
      <c r="K147" s="6">
        <f t="shared" si="8"/>
        <v>737.51000000000022</v>
      </c>
      <c r="L147" s="6">
        <f t="shared" si="9"/>
        <v>405138.01000000007</v>
      </c>
    </row>
    <row r="148" spans="3:12">
      <c r="C148" s="3">
        <f t="shared" si="6"/>
        <v>108</v>
      </c>
      <c r="D148" s="4">
        <f t="shared" si="10"/>
        <v>48611</v>
      </c>
      <c r="E148" s="8">
        <f>IF(C148="","",IF(MOD(C148,periods_per_year)=0,C148/periods_per_year,""))</f>
        <v>9</v>
      </c>
      <c r="F148" s="5">
        <f t="shared" si="7"/>
        <v>6.5979999999999997E-2</v>
      </c>
      <c r="G148" s="6">
        <f>IF(C148="","",ROUND((((1+F148/CP)^(CP/periods_per_year))-1)*L147,2))</f>
        <v>2227.58</v>
      </c>
      <c r="H148" s="6">
        <f>IF(C148="","",IF(C148=nper,L147+G148,MIN(L147+G148,IF(F148=F147,H147,IF($G$11="Acc Bi-Weekly",ROUND((-PMT(((1+F148/CP)^(CP/12))-1,(nper-C148+1)*12/26,L147))/2,2),IF($G$11="Acc Weekly",ROUND((-PMT(((1+F148/CP)^(CP/12))-1,(nper-C148+1)*12/52,L147))/4,2),ROUND(-PMT(((1+F148/CP)^(CP/periods_per_year))-1,nper-C148+1,L147),2)))))))</f>
        <v>2969.15</v>
      </c>
      <c r="I148" s="6">
        <f>IF(OR(C148="",C148&lt;$G$22),"",IF(L147&lt;=H148,0,IF(IF(AND(C148&gt;=$G$22,MOD(C148-$G$22,int)=0),$G$23,0)+H148&gt;=L147+G148,L147+G148-H148,IF(AND(C148&gt;=$G$22,MOD(C148-$G$22,int)=0),$G$23,0)+IF(IF(AND(C148&gt;=$G$22,MOD(C148-$G$22,int)=0),$G$23,0)+IF(MOD(C148-$G$27,periods_per_year)=0,$G$26,0)+H148&lt;L147+G148,IF(MOD(C148-$G$27,periods_per_year)=0,$G$26,0),L147+G148-IF(AND(C148&gt;=$G$22,MOD(C148-$G$22,int)=0),$G$23,0)-H148))))</f>
        <v>0</v>
      </c>
      <c r="J148" s="7"/>
      <c r="K148" s="6">
        <f t="shared" si="8"/>
        <v>741.57000000000016</v>
      </c>
      <c r="L148" s="6">
        <f t="shared" si="9"/>
        <v>404396.44000000006</v>
      </c>
    </row>
    <row r="149" spans="3:12">
      <c r="C149" s="3">
        <f t="shared" si="6"/>
        <v>109</v>
      </c>
      <c r="D149" s="4">
        <f t="shared" si="10"/>
        <v>48639</v>
      </c>
      <c r="E149" s="8" t="str">
        <f>IF(C149="","",IF(MOD(C149,periods_per_year)=0,C149/periods_per_year,""))</f>
        <v/>
      </c>
      <c r="F149" s="5">
        <f t="shared" si="7"/>
        <v>6.5979999999999997E-2</v>
      </c>
      <c r="G149" s="6">
        <f>IF(C149="","",ROUND((((1+F149/CP)^(CP/periods_per_year))-1)*L148,2))</f>
        <v>2223.5100000000002</v>
      </c>
      <c r="H149" s="6">
        <f>IF(C149="","",IF(C149=nper,L148+G149,MIN(L148+G149,IF(F149=F148,H148,IF($G$11="Acc Bi-Weekly",ROUND((-PMT(((1+F149/CP)^(CP/12))-1,(nper-C149+1)*12/26,L148))/2,2),IF($G$11="Acc Weekly",ROUND((-PMT(((1+F149/CP)^(CP/12))-1,(nper-C149+1)*12/52,L148))/4,2),ROUND(-PMT(((1+F149/CP)^(CP/periods_per_year))-1,nper-C149+1,L148),2)))))))</f>
        <v>2969.15</v>
      </c>
      <c r="I149" s="6">
        <f>IF(OR(C149="",C149&lt;$G$22),"",IF(L148&lt;=H149,0,IF(IF(AND(C149&gt;=$G$22,MOD(C149-$G$22,int)=0),$G$23,0)+H149&gt;=L148+G149,L148+G149-H149,IF(AND(C149&gt;=$G$22,MOD(C149-$G$22,int)=0),$G$23,0)+IF(IF(AND(C149&gt;=$G$22,MOD(C149-$G$22,int)=0),$G$23,0)+IF(MOD(C149-$G$27,periods_per_year)=0,$G$26,0)+H149&lt;L148+G149,IF(MOD(C149-$G$27,periods_per_year)=0,$G$26,0),L148+G149-IF(AND(C149&gt;=$G$22,MOD(C149-$G$22,int)=0),$G$23,0)-H149))))</f>
        <v>0</v>
      </c>
      <c r="J149" s="7"/>
      <c r="K149" s="6">
        <f t="shared" si="8"/>
        <v>745.63999999999987</v>
      </c>
      <c r="L149" s="6">
        <f t="shared" si="9"/>
        <v>403650.80000000005</v>
      </c>
    </row>
    <row r="150" spans="3:12">
      <c r="C150" s="3">
        <f t="shared" si="6"/>
        <v>110</v>
      </c>
      <c r="D150" s="4">
        <f t="shared" si="10"/>
        <v>48670</v>
      </c>
      <c r="E150" s="8" t="str">
        <f>IF(C150="","",IF(MOD(C150,periods_per_year)=0,C150/periods_per_year,""))</f>
        <v/>
      </c>
      <c r="F150" s="5">
        <f t="shared" si="7"/>
        <v>6.5979999999999997E-2</v>
      </c>
      <c r="G150" s="6">
        <f>IF(C150="","",ROUND((((1+F150/CP)^(CP/periods_per_year))-1)*L149,2))</f>
        <v>2219.41</v>
      </c>
      <c r="H150" s="6">
        <f>IF(C150="","",IF(C150=nper,L149+G150,MIN(L149+G150,IF(F150=F149,H149,IF($G$11="Acc Bi-Weekly",ROUND((-PMT(((1+F150/CP)^(CP/12))-1,(nper-C150+1)*12/26,L149))/2,2),IF($G$11="Acc Weekly",ROUND((-PMT(((1+F150/CP)^(CP/12))-1,(nper-C150+1)*12/52,L149))/4,2),ROUND(-PMT(((1+F150/CP)^(CP/periods_per_year))-1,nper-C150+1,L149),2)))))))</f>
        <v>2969.15</v>
      </c>
      <c r="I150" s="6">
        <f>IF(OR(C150="",C150&lt;$G$22),"",IF(L149&lt;=H150,0,IF(IF(AND(C150&gt;=$G$22,MOD(C150-$G$22,int)=0),$G$23,0)+H150&gt;=L149+G150,L149+G150-H150,IF(AND(C150&gt;=$G$22,MOD(C150-$G$22,int)=0),$G$23,0)+IF(IF(AND(C150&gt;=$G$22,MOD(C150-$G$22,int)=0),$G$23,0)+IF(MOD(C150-$G$27,periods_per_year)=0,$G$26,0)+H150&lt;L149+G150,IF(MOD(C150-$G$27,periods_per_year)=0,$G$26,0),L149+G150-IF(AND(C150&gt;=$G$22,MOD(C150-$G$22,int)=0),$G$23,0)-H150))))</f>
        <v>0</v>
      </c>
      <c r="J150" s="7"/>
      <c r="K150" s="6">
        <f t="shared" si="8"/>
        <v>749.74000000000024</v>
      </c>
      <c r="L150" s="6">
        <f t="shared" si="9"/>
        <v>402901.06000000006</v>
      </c>
    </row>
    <row r="151" spans="3:12">
      <c r="C151" s="3">
        <f t="shared" si="6"/>
        <v>111</v>
      </c>
      <c r="D151" s="4">
        <f t="shared" si="10"/>
        <v>48700</v>
      </c>
      <c r="E151" s="8" t="str">
        <f>IF(C151="","",IF(MOD(C151,periods_per_year)=0,C151/periods_per_year,""))</f>
        <v/>
      </c>
      <c r="F151" s="5">
        <f t="shared" si="7"/>
        <v>6.5979999999999997E-2</v>
      </c>
      <c r="G151" s="6">
        <f>IF(C151="","",ROUND((((1+F151/CP)^(CP/periods_per_year))-1)*L150,2))</f>
        <v>2215.2800000000002</v>
      </c>
      <c r="H151" s="6">
        <f>IF(C151="","",IF(C151=nper,L150+G151,MIN(L150+G151,IF(F151=F150,H150,IF($G$11="Acc Bi-Weekly",ROUND((-PMT(((1+F151/CP)^(CP/12))-1,(nper-C151+1)*12/26,L150))/2,2),IF($G$11="Acc Weekly",ROUND((-PMT(((1+F151/CP)^(CP/12))-1,(nper-C151+1)*12/52,L150))/4,2),ROUND(-PMT(((1+F151/CP)^(CP/periods_per_year))-1,nper-C151+1,L150),2)))))))</f>
        <v>2969.15</v>
      </c>
      <c r="I151" s="6">
        <f>IF(OR(C151="",C151&lt;$G$22),"",IF(L150&lt;=H151,0,IF(IF(AND(C151&gt;=$G$22,MOD(C151-$G$22,int)=0),$G$23,0)+H151&gt;=L150+G151,L150+G151-H151,IF(AND(C151&gt;=$G$22,MOD(C151-$G$22,int)=0),$G$23,0)+IF(IF(AND(C151&gt;=$G$22,MOD(C151-$G$22,int)=0),$G$23,0)+IF(MOD(C151-$G$27,periods_per_year)=0,$G$26,0)+H151&lt;L150+G151,IF(MOD(C151-$G$27,periods_per_year)=0,$G$26,0),L150+G151-IF(AND(C151&gt;=$G$22,MOD(C151-$G$22,int)=0),$G$23,0)-H151))))</f>
        <v>0</v>
      </c>
      <c r="J151" s="7"/>
      <c r="K151" s="6">
        <f t="shared" si="8"/>
        <v>753.86999999999989</v>
      </c>
      <c r="L151" s="6">
        <f t="shared" si="9"/>
        <v>402147.19000000006</v>
      </c>
    </row>
    <row r="152" spans="3:12">
      <c r="C152" s="3">
        <f t="shared" si="6"/>
        <v>112</v>
      </c>
      <c r="D152" s="4">
        <f t="shared" si="10"/>
        <v>48731</v>
      </c>
      <c r="E152" s="8" t="str">
        <f>IF(C152="","",IF(MOD(C152,periods_per_year)=0,C152/periods_per_year,""))</f>
        <v/>
      </c>
      <c r="F152" s="5">
        <f t="shared" si="7"/>
        <v>6.5979999999999997E-2</v>
      </c>
      <c r="G152" s="6">
        <f>IF(C152="","",ROUND((((1+F152/CP)^(CP/periods_per_year))-1)*L151,2))</f>
        <v>2211.14</v>
      </c>
      <c r="H152" s="6">
        <f>IF(C152="","",IF(C152=nper,L151+G152,MIN(L151+G152,IF(F152=F151,H151,IF($G$11="Acc Bi-Weekly",ROUND((-PMT(((1+F152/CP)^(CP/12))-1,(nper-C152+1)*12/26,L151))/2,2),IF($G$11="Acc Weekly",ROUND((-PMT(((1+F152/CP)^(CP/12))-1,(nper-C152+1)*12/52,L151))/4,2),ROUND(-PMT(((1+F152/CP)^(CP/periods_per_year))-1,nper-C152+1,L151),2)))))))</f>
        <v>2969.15</v>
      </c>
      <c r="I152" s="6">
        <f>IF(OR(C152="",C152&lt;$G$22),"",IF(L151&lt;=H152,0,IF(IF(AND(C152&gt;=$G$22,MOD(C152-$G$22,int)=0),$G$23,0)+H152&gt;=L151+G152,L151+G152-H152,IF(AND(C152&gt;=$G$22,MOD(C152-$G$22,int)=0),$G$23,0)+IF(IF(AND(C152&gt;=$G$22,MOD(C152-$G$22,int)=0),$G$23,0)+IF(MOD(C152-$G$27,periods_per_year)=0,$G$26,0)+H152&lt;L151+G152,IF(MOD(C152-$G$27,periods_per_year)=0,$G$26,0),L151+G152-IF(AND(C152&gt;=$G$22,MOD(C152-$G$22,int)=0),$G$23,0)-H152))))</f>
        <v>0</v>
      </c>
      <c r="J152" s="7"/>
      <c r="K152" s="6">
        <f t="shared" si="8"/>
        <v>758.01000000000022</v>
      </c>
      <c r="L152" s="6">
        <f t="shared" si="9"/>
        <v>401389.18000000005</v>
      </c>
    </row>
    <row r="153" spans="3:12">
      <c r="C153" s="3">
        <f t="shared" si="6"/>
        <v>113</v>
      </c>
      <c r="D153" s="4">
        <f t="shared" si="10"/>
        <v>48761</v>
      </c>
      <c r="E153" s="8" t="str">
        <f>IF(C153="","",IF(MOD(C153,periods_per_year)=0,C153/periods_per_year,""))</f>
        <v/>
      </c>
      <c r="F153" s="5">
        <f t="shared" si="7"/>
        <v>6.5979999999999997E-2</v>
      </c>
      <c r="G153" s="6">
        <f>IF(C153="","",ROUND((((1+F153/CP)^(CP/periods_per_year))-1)*L152,2))</f>
        <v>2206.9699999999998</v>
      </c>
      <c r="H153" s="6">
        <f>IF(C153="","",IF(C153=nper,L152+G153,MIN(L152+G153,IF(F153=F152,H152,IF($G$11="Acc Bi-Weekly",ROUND((-PMT(((1+F153/CP)^(CP/12))-1,(nper-C153+1)*12/26,L152))/2,2),IF($G$11="Acc Weekly",ROUND((-PMT(((1+F153/CP)^(CP/12))-1,(nper-C153+1)*12/52,L152))/4,2),ROUND(-PMT(((1+F153/CP)^(CP/periods_per_year))-1,nper-C153+1,L152),2)))))))</f>
        <v>2969.15</v>
      </c>
      <c r="I153" s="6">
        <f>IF(OR(C153="",C153&lt;$G$22),"",IF(L152&lt;=H153,0,IF(IF(AND(C153&gt;=$G$22,MOD(C153-$G$22,int)=0),$G$23,0)+H153&gt;=L152+G153,L152+G153-H153,IF(AND(C153&gt;=$G$22,MOD(C153-$G$22,int)=0),$G$23,0)+IF(IF(AND(C153&gt;=$G$22,MOD(C153-$G$22,int)=0),$G$23,0)+IF(MOD(C153-$G$27,periods_per_year)=0,$G$26,0)+H153&lt;L152+G153,IF(MOD(C153-$G$27,periods_per_year)=0,$G$26,0),L152+G153-IF(AND(C153&gt;=$G$22,MOD(C153-$G$22,int)=0),$G$23,0)-H153))))</f>
        <v>0</v>
      </c>
      <c r="J153" s="7"/>
      <c r="K153" s="6">
        <f t="shared" si="8"/>
        <v>762.18000000000029</v>
      </c>
      <c r="L153" s="6">
        <f t="shared" si="9"/>
        <v>400627.00000000006</v>
      </c>
    </row>
    <row r="154" spans="3:12">
      <c r="C154" s="3">
        <f t="shared" si="6"/>
        <v>114</v>
      </c>
      <c r="D154" s="4">
        <f t="shared" si="10"/>
        <v>48792</v>
      </c>
      <c r="E154" s="8" t="str">
        <f>IF(C154="","",IF(MOD(C154,periods_per_year)=0,C154/periods_per_year,""))</f>
        <v/>
      </c>
      <c r="F154" s="5">
        <f t="shared" si="7"/>
        <v>6.5979999999999997E-2</v>
      </c>
      <c r="G154" s="6">
        <f>IF(C154="","",ROUND((((1+F154/CP)^(CP/periods_per_year))-1)*L153,2))</f>
        <v>2202.7800000000002</v>
      </c>
      <c r="H154" s="6">
        <f>IF(C154="","",IF(C154=nper,L153+G154,MIN(L153+G154,IF(F154=F153,H153,IF($G$11="Acc Bi-Weekly",ROUND((-PMT(((1+F154/CP)^(CP/12))-1,(nper-C154+1)*12/26,L153))/2,2),IF($G$11="Acc Weekly",ROUND((-PMT(((1+F154/CP)^(CP/12))-1,(nper-C154+1)*12/52,L153))/4,2),ROUND(-PMT(((1+F154/CP)^(CP/periods_per_year))-1,nper-C154+1,L153),2)))))))</f>
        <v>2969.15</v>
      </c>
      <c r="I154" s="6">
        <f>IF(OR(C154="",C154&lt;$G$22),"",IF(L153&lt;=H154,0,IF(IF(AND(C154&gt;=$G$22,MOD(C154-$G$22,int)=0),$G$23,0)+H154&gt;=L153+G154,L153+G154-H154,IF(AND(C154&gt;=$G$22,MOD(C154-$G$22,int)=0),$G$23,0)+IF(IF(AND(C154&gt;=$G$22,MOD(C154-$G$22,int)=0),$G$23,0)+IF(MOD(C154-$G$27,periods_per_year)=0,$G$26,0)+H154&lt;L153+G154,IF(MOD(C154-$G$27,periods_per_year)=0,$G$26,0),L153+G154-IF(AND(C154&gt;=$G$22,MOD(C154-$G$22,int)=0),$G$23,0)-H154))))</f>
        <v>0</v>
      </c>
      <c r="J154" s="7"/>
      <c r="K154" s="6">
        <f t="shared" si="8"/>
        <v>766.36999999999989</v>
      </c>
      <c r="L154" s="6">
        <f t="shared" si="9"/>
        <v>399860.63000000006</v>
      </c>
    </row>
    <row r="155" spans="3:12">
      <c r="C155" s="3">
        <f t="shared" si="6"/>
        <v>115</v>
      </c>
      <c r="D155" s="4">
        <f t="shared" si="10"/>
        <v>48823</v>
      </c>
      <c r="E155" s="8" t="str">
        <f>IF(C155="","",IF(MOD(C155,periods_per_year)=0,C155/periods_per_year,""))</f>
        <v/>
      </c>
      <c r="F155" s="5">
        <f t="shared" si="7"/>
        <v>6.5979999999999997E-2</v>
      </c>
      <c r="G155" s="6">
        <f>IF(C155="","",ROUND((((1+F155/CP)^(CP/periods_per_year))-1)*L154,2))</f>
        <v>2198.5700000000002</v>
      </c>
      <c r="H155" s="6">
        <f>IF(C155="","",IF(C155=nper,L154+G155,MIN(L154+G155,IF(F155=F154,H154,IF($G$11="Acc Bi-Weekly",ROUND((-PMT(((1+F155/CP)^(CP/12))-1,(nper-C155+1)*12/26,L154))/2,2),IF($G$11="Acc Weekly",ROUND((-PMT(((1+F155/CP)^(CP/12))-1,(nper-C155+1)*12/52,L154))/4,2),ROUND(-PMT(((1+F155/CP)^(CP/periods_per_year))-1,nper-C155+1,L154),2)))))))</f>
        <v>2969.15</v>
      </c>
      <c r="I155" s="6">
        <f>IF(OR(C155="",C155&lt;$G$22),"",IF(L154&lt;=H155,0,IF(IF(AND(C155&gt;=$G$22,MOD(C155-$G$22,int)=0),$G$23,0)+H155&gt;=L154+G155,L154+G155-H155,IF(AND(C155&gt;=$G$22,MOD(C155-$G$22,int)=0),$G$23,0)+IF(IF(AND(C155&gt;=$G$22,MOD(C155-$G$22,int)=0),$G$23,0)+IF(MOD(C155-$G$27,periods_per_year)=0,$G$26,0)+H155&lt;L154+G155,IF(MOD(C155-$G$27,periods_per_year)=0,$G$26,0),L154+G155-IF(AND(C155&gt;=$G$22,MOD(C155-$G$22,int)=0),$G$23,0)-H155))))</f>
        <v>0</v>
      </c>
      <c r="J155" s="7"/>
      <c r="K155" s="6">
        <f t="shared" si="8"/>
        <v>770.57999999999993</v>
      </c>
      <c r="L155" s="6">
        <f t="shared" si="9"/>
        <v>399090.05000000005</v>
      </c>
    </row>
    <row r="156" spans="3:12">
      <c r="C156" s="3">
        <f t="shared" si="6"/>
        <v>116</v>
      </c>
      <c r="D156" s="4">
        <f t="shared" si="10"/>
        <v>48853</v>
      </c>
      <c r="E156" s="8" t="str">
        <f>IF(C156="","",IF(MOD(C156,periods_per_year)=0,C156/periods_per_year,""))</f>
        <v/>
      </c>
      <c r="F156" s="5">
        <f t="shared" si="7"/>
        <v>6.5979999999999997E-2</v>
      </c>
      <c r="G156" s="6">
        <f>IF(C156="","",ROUND((((1+F156/CP)^(CP/periods_per_year))-1)*L155,2))</f>
        <v>2194.33</v>
      </c>
      <c r="H156" s="6">
        <f>IF(C156="","",IF(C156=nper,L155+G156,MIN(L155+G156,IF(F156=F155,H155,IF($G$11="Acc Bi-Weekly",ROUND((-PMT(((1+F156/CP)^(CP/12))-1,(nper-C156+1)*12/26,L155))/2,2),IF($G$11="Acc Weekly",ROUND((-PMT(((1+F156/CP)^(CP/12))-1,(nper-C156+1)*12/52,L155))/4,2),ROUND(-PMT(((1+F156/CP)^(CP/periods_per_year))-1,nper-C156+1,L155),2)))))))</f>
        <v>2969.15</v>
      </c>
      <c r="I156" s="6">
        <f>IF(OR(C156="",C156&lt;$G$22),"",IF(L155&lt;=H156,0,IF(IF(AND(C156&gt;=$G$22,MOD(C156-$G$22,int)=0),$G$23,0)+H156&gt;=L155+G156,L155+G156-H156,IF(AND(C156&gt;=$G$22,MOD(C156-$G$22,int)=0),$G$23,0)+IF(IF(AND(C156&gt;=$G$22,MOD(C156-$G$22,int)=0),$G$23,0)+IF(MOD(C156-$G$27,periods_per_year)=0,$G$26,0)+H156&lt;L155+G156,IF(MOD(C156-$G$27,periods_per_year)=0,$G$26,0),L155+G156-IF(AND(C156&gt;=$G$22,MOD(C156-$G$22,int)=0),$G$23,0)-H156))))</f>
        <v>0</v>
      </c>
      <c r="J156" s="7"/>
      <c r="K156" s="6">
        <f t="shared" si="8"/>
        <v>774.82000000000016</v>
      </c>
      <c r="L156" s="6">
        <f t="shared" si="9"/>
        <v>398315.23000000004</v>
      </c>
    </row>
    <row r="157" spans="3:12">
      <c r="C157" s="3">
        <f t="shared" si="6"/>
        <v>117</v>
      </c>
      <c r="D157" s="4">
        <f t="shared" si="10"/>
        <v>48884</v>
      </c>
      <c r="E157" s="8" t="str">
        <f>IF(C157="","",IF(MOD(C157,periods_per_year)=0,C157/periods_per_year,""))</f>
        <v/>
      </c>
      <c r="F157" s="5">
        <f t="shared" si="7"/>
        <v>6.5979999999999997E-2</v>
      </c>
      <c r="G157" s="6">
        <f>IF(C157="","",ROUND((((1+F157/CP)^(CP/periods_per_year))-1)*L156,2))</f>
        <v>2190.0700000000002</v>
      </c>
      <c r="H157" s="6">
        <f>IF(C157="","",IF(C157=nper,L156+G157,MIN(L156+G157,IF(F157=F156,H156,IF($G$11="Acc Bi-Weekly",ROUND((-PMT(((1+F157/CP)^(CP/12))-1,(nper-C157+1)*12/26,L156))/2,2),IF($G$11="Acc Weekly",ROUND((-PMT(((1+F157/CP)^(CP/12))-1,(nper-C157+1)*12/52,L156))/4,2),ROUND(-PMT(((1+F157/CP)^(CP/periods_per_year))-1,nper-C157+1,L156),2)))))))</f>
        <v>2969.15</v>
      </c>
      <c r="I157" s="6">
        <f>IF(OR(C157="",C157&lt;$G$22),"",IF(L156&lt;=H157,0,IF(IF(AND(C157&gt;=$G$22,MOD(C157-$G$22,int)=0),$G$23,0)+H157&gt;=L156+G157,L156+G157-H157,IF(AND(C157&gt;=$G$22,MOD(C157-$G$22,int)=0),$G$23,0)+IF(IF(AND(C157&gt;=$G$22,MOD(C157-$G$22,int)=0),$G$23,0)+IF(MOD(C157-$G$27,periods_per_year)=0,$G$26,0)+H157&lt;L156+G157,IF(MOD(C157-$G$27,periods_per_year)=0,$G$26,0),L156+G157-IF(AND(C157&gt;=$G$22,MOD(C157-$G$22,int)=0),$G$23,0)-H157))))</f>
        <v>0</v>
      </c>
      <c r="J157" s="7"/>
      <c r="K157" s="6">
        <f t="shared" si="8"/>
        <v>779.07999999999993</v>
      </c>
      <c r="L157" s="6">
        <f t="shared" si="9"/>
        <v>397536.15</v>
      </c>
    </row>
    <row r="158" spans="3:12">
      <c r="C158" s="3">
        <f t="shared" si="6"/>
        <v>118</v>
      </c>
      <c r="D158" s="4">
        <f t="shared" si="10"/>
        <v>48914</v>
      </c>
      <c r="E158" s="8" t="str">
        <f>IF(C158="","",IF(MOD(C158,periods_per_year)=0,C158/periods_per_year,""))</f>
        <v/>
      </c>
      <c r="F158" s="5">
        <f t="shared" si="7"/>
        <v>6.5979999999999997E-2</v>
      </c>
      <c r="G158" s="6">
        <f>IF(C158="","",ROUND((((1+F158/CP)^(CP/periods_per_year))-1)*L157,2))</f>
        <v>2185.79</v>
      </c>
      <c r="H158" s="6">
        <f>IF(C158="","",IF(C158=nper,L157+G158,MIN(L157+G158,IF(F158=F157,H157,IF($G$11="Acc Bi-Weekly",ROUND((-PMT(((1+F158/CP)^(CP/12))-1,(nper-C158+1)*12/26,L157))/2,2),IF($G$11="Acc Weekly",ROUND((-PMT(((1+F158/CP)^(CP/12))-1,(nper-C158+1)*12/52,L157))/4,2),ROUND(-PMT(((1+F158/CP)^(CP/periods_per_year))-1,nper-C158+1,L157),2)))))))</f>
        <v>2969.15</v>
      </c>
      <c r="I158" s="6">
        <f>IF(OR(C158="",C158&lt;$G$22),"",IF(L157&lt;=H158,0,IF(IF(AND(C158&gt;=$G$22,MOD(C158-$G$22,int)=0),$G$23,0)+H158&gt;=L157+G158,L157+G158-H158,IF(AND(C158&gt;=$G$22,MOD(C158-$G$22,int)=0),$G$23,0)+IF(IF(AND(C158&gt;=$G$22,MOD(C158-$G$22,int)=0),$G$23,0)+IF(MOD(C158-$G$27,periods_per_year)=0,$G$26,0)+H158&lt;L157+G158,IF(MOD(C158-$G$27,periods_per_year)=0,$G$26,0),L157+G158-IF(AND(C158&gt;=$G$22,MOD(C158-$G$22,int)=0),$G$23,0)-H158))))</f>
        <v>0</v>
      </c>
      <c r="J158" s="7"/>
      <c r="K158" s="6">
        <f t="shared" si="8"/>
        <v>783.36000000000013</v>
      </c>
      <c r="L158" s="6">
        <f t="shared" si="9"/>
        <v>396752.79000000004</v>
      </c>
    </row>
    <row r="159" spans="3:12">
      <c r="C159" s="3">
        <f t="shared" si="6"/>
        <v>119</v>
      </c>
      <c r="D159" s="4">
        <f t="shared" si="10"/>
        <v>48945</v>
      </c>
      <c r="E159" s="8" t="str">
        <f>IF(C159="","",IF(MOD(C159,periods_per_year)=0,C159/periods_per_year,""))</f>
        <v/>
      </c>
      <c r="F159" s="5">
        <f t="shared" si="7"/>
        <v>6.5979999999999997E-2</v>
      </c>
      <c r="G159" s="6">
        <f>IF(C159="","",ROUND((((1+F159/CP)^(CP/periods_per_year))-1)*L158,2))</f>
        <v>2181.48</v>
      </c>
      <c r="H159" s="6">
        <f>IF(C159="","",IF(C159=nper,L158+G159,MIN(L158+G159,IF(F159=F158,H158,IF($G$11="Acc Bi-Weekly",ROUND((-PMT(((1+F159/CP)^(CP/12))-1,(nper-C159+1)*12/26,L158))/2,2),IF($G$11="Acc Weekly",ROUND((-PMT(((1+F159/CP)^(CP/12))-1,(nper-C159+1)*12/52,L158))/4,2),ROUND(-PMT(((1+F159/CP)^(CP/periods_per_year))-1,nper-C159+1,L158),2)))))))</f>
        <v>2969.15</v>
      </c>
      <c r="I159" s="6">
        <f>IF(OR(C159="",C159&lt;$G$22),"",IF(L158&lt;=H159,0,IF(IF(AND(C159&gt;=$G$22,MOD(C159-$G$22,int)=0),$G$23,0)+H159&gt;=L158+G159,L158+G159-H159,IF(AND(C159&gt;=$G$22,MOD(C159-$G$22,int)=0),$G$23,0)+IF(IF(AND(C159&gt;=$G$22,MOD(C159-$G$22,int)=0),$G$23,0)+IF(MOD(C159-$G$27,periods_per_year)=0,$G$26,0)+H159&lt;L158+G159,IF(MOD(C159-$G$27,periods_per_year)=0,$G$26,0),L158+G159-IF(AND(C159&gt;=$G$22,MOD(C159-$G$22,int)=0),$G$23,0)-H159))))</f>
        <v>0</v>
      </c>
      <c r="J159" s="7"/>
      <c r="K159" s="6">
        <f t="shared" si="8"/>
        <v>787.67000000000007</v>
      </c>
      <c r="L159" s="6">
        <f t="shared" si="9"/>
        <v>395965.12000000005</v>
      </c>
    </row>
    <row r="160" spans="3:12">
      <c r="C160" s="3">
        <f t="shared" si="6"/>
        <v>120</v>
      </c>
      <c r="D160" s="4">
        <f t="shared" si="10"/>
        <v>48976</v>
      </c>
      <c r="E160" s="8">
        <f>IF(C160="","",IF(MOD(C160,periods_per_year)=0,C160/periods_per_year,""))</f>
        <v>10</v>
      </c>
      <c r="F160" s="5">
        <f t="shared" si="7"/>
        <v>6.5979999999999997E-2</v>
      </c>
      <c r="G160" s="6">
        <f>IF(C160="","",ROUND((((1+F160/CP)^(CP/periods_per_year))-1)*L159,2))</f>
        <v>2177.15</v>
      </c>
      <c r="H160" s="6">
        <f>IF(C160="","",IF(C160=nper,L159+G160,MIN(L159+G160,IF(F160=F159,H159,IF($G$11="Acc Bi-Weekly",ROUND((-PMT(((1+F160/CP)^(CP/12))-1,(nper-C160+1)*12/26,L159))/2,2),IF($G$11="Acc Weekly",ROUND((-PMT(((1+F160/CP)^(CP/12))-1,(nper-C160+1)*12/52,L159))/4,2),ROUND(-PMT(((1+F160/CP)^(CP/periods_per_year))-1,nper-C160+1,L159),2)))))))</f>
        <v>2969.15</v>
      </c>
      <c r="I160" s="6">
        <f>IF(OR(C160="",C160&lt;$G$22),"",IF(L159&lt;=H160,0,IF(IF(AND(C160&gt;=$G$22,MOD(C160-$G$22,int)=0),$G$23,0)+H160&gt;=L159+G160,L159+G160-H160,IF(AND(C160&gt;=$G$22,MOD(C160-$G$22,int)=0),$G$23,0)+IF(IF(AND(C160&gt;=$G$22,MOD(C160-$G$22,int)=0),$G$23,0)+IF(MOD(C160-$G$27,periods_per_year)=0,$G$26,0)+H160&lt;L159+G160,IF(MOD(C160-$G$27,periods_per_year)=0,$G$26,0),L159+G160-IF(AND(C160&gt;=$G$22,MOD(C160-$G$22,int)=0),$G$23,0)-H160))))</f>
        <v>0</v>
      </c>
      <c r="J160" s="7"/>
      <c r="K160" s="6">
        <f t="shared" si="8"/>
        <v>792</v>
      </c>
      <c r="L160" s="6">
        <f t="shared" si="9"/>
        <v>395173.12000000005</v>
      </c>
    </row>
    <row r="161" spans="3:12">
      <c r="C161" s="3">
        <f t="shared" si="6"/>
        <v>121</v>
      </c>
      <c r="D161" s="4">
        <f t="shared" si="10"/>
        <v>49004</v>
      </c>
      <c r="E161" s="8" t="str">
        <f>IF(C161="","",IF(MOD(C161,periods_per_year)=0,C161/periods_per_year,""))</f>
        <v/>
      </c>
      <c r="F161" s="5">
        <f t="shared" si="7"/>
        <v>6.5979999999999997E-2</v>
      </c>
      <c r="G161" s="6">
        <f>IF(C161="","",ROUND((((1+F161/CP)^(CP/periods_per_year))-1)*L160,2))</f>
        <v>2172.79</v>
      </c>
      <c r="H161" s="6">
        <f>IF(C161="","",IF(C161=nper,L160+G161,MIN(L160+G161,IF(F161=F160,H160,IF($G$11="Acc Bi-Weekly",ROUND((-PMT(((1+F161/CP)^(CP/12))-1,(nper-C161+1)*12/26,L160))/2,2),IF($G$11="Acc Weekly",ROUND((-PMT(((1+F161/CP)^(CP/12))-1,(nper-C161+1)*12/52,L160))/4,2),ROUND(-PMT(((1+F161/CP)^(CP/periods_per_year))-1,nper-C161+1,L160),2)))))))</f>
        <v>2969.15</v>
      </c>
      <c r="I161" s="6">
        <f>IF(OR(C161="",C161&lt;$G$22),"",IF(L160&lt;=H161,0,IF(IF(AND(C161&gt;=$G$22,MOD(C161-$G$22,int)=0),$G$23,0)+H161&gt;=L160+G161,L160+G161-H161,IF(AND(C161&gt;=$G$22,MOD(C161-$G$22,int)=0),$G$23,0)+IF(IF(AND(C161&gt;=$G$22,MOD(C161-$G$22,int)=0),$G$23,0)+IF(MOD(C161-$G$27,periods_per_year)=0,$G$26,0)+H161&lt;L160+G161,IF(MOD(C161-$G$27,periods_per_year)=0,$G$26,0),L160+G161-IF(AND(C161&gt;=$G$22,MOD(C161-$G$22,int)=0),$G$23,0)-H161))))</f>
        <v>0</v>
      </c>
      <c r="J161" s="7"/>
      <c r="K161" s="6">
        <f t="shared" si="8"/>
        <v>796.36000000000013</v>
      </c>
      <c r="L161" s="6">
        <f t="shared" si="9"/>
        <v>394376.76000000007</v>
      </c>
    </row>
    <row r="162" spans="3:12">
      <c r="C162" s="3">
        <f t="shared" si="6"/>
        <v>122</v>
      </c>
      <c r="D162" s="4">
        <f t="shared" si="10"/>
        <v>49035</v>
      </c>
      <c r="E162" s="8" t="str">
        <f>IF(C162="","",IF(MOD(C162,periods_per_year)=0,C162/periods_per_year,""))</f>
        <v/>
      </c>
      <c r="F162" s="5">
        <f t="shared" si="7"/>
        <v>6.5979999999999997E-2</v>
      </c>
      <c r="G162" s="6">
        <f>IF(C162="","",ROUND((((1+F162/CP)^(CP/periods_per_year))-1)*L161,2))</f>
        <v>2168.41</v>
      </c>
      <c r="H162" s="6">
        <f>IF(C162="","",IF(C162=nper,L161+G162,MIN(L161+G162,IF(F162=F161,H161,IF($G$11="Acc Bi-Weekly",ROUND((-PMT(((1+F162/CP)^(CP/12))-1,(nper-C162+1)*12/26,L161))/2,2),IF($G$11="Acc Weekly",ROUND((-PMT(((1+F162/CP)^(CP/12))-1,(nper-C162+1)*12/52,L161))/4,2),ROUND(-PMT(((1+F162/CP)^(CP/periods_per_year))-1,nper-C162+1,L161),2)))))))</f>
        <v>2969.15</v>
      </c>
      <c r="I162" s="6">
        <f>IF(OR(C162="",C162&lt;$G$22),"",IF(L161&lt;=H162,0,IF(IF(AND(C162&gt;=$G$22,MOD(C162-$G$22,int)=0),$G$23,0)+H162&gt;=L161+G162,L161+G162-H162,IF(AND(C162&gt;=$G$22,MOD(C162-$G$22,int)=0),$G$23,0)+IF(IF(AND(C162&gt;=$G$22,MOD(C162-$G$22,int)=0),$G$23,0)+IF(MOD(C162-$G$27,periods_per_year)=0,$G$26,0)+H162&lt;L161+G162,IF(MOD(C162-$G$27,periods_per_year)=0,$G$26,0),L161+G162-IF(AND(C162&gt;=$G$22,MOD(C162-$G$22,int)=0),$G$23,0)-H162))))</f>
        <v>0</v>
      </c>
      <c r="J162" s="7"/>
      <c r="K162" s="6">
        <f t="shared" si="8"/>
        <v>800.74000000000024</v>
      </c>
      <c r="L162" s="6">
        <f t="shared" si="9"/>
        <v>393576.02000000008</v>
      </c>
    </row>
    <row r="163" spans="3:12">
      <c r="C163" s="3">
        <f t="shared" si="6"/>
        <v>123</v>
      </c>
      <c r="D163" s="4">
        <f t="shared" si="10"/>
        <v>49065</v>
      </c>
      <c r="E163" s="8" t="str">
        <f>IF(C163="","",IF(MOD(C163,periods_per_year)=0,C163/periods_per_year,""))</f>
        <v/>
      </c>
      <c r="F163" s="5">
        <f t="shared" si="7"/>
        <v>6.5979999999999997E-2</v>
      </c>
      <c r="G163" s="6">
        <f>IF(C163="","",ROUND((((1+F163/CP)^(CP/periods_per_year))-1)*L162,2))</f>
        <v>2164.0100000000002</v>
      </c>
      <c r="H163" s="6">
        <f>IF(C163="","",IF(C163=nper,L162+G163,MIN(L162+G163,IF(F163=F162,H162,IF($G$11="Acc Bi-Weekly",ROUND((-PMT(((1+F163/CP)^(CP/12))-1,(nper-C163+1)*12/26,L162))/2,2),IF($G$11="Acc Weekly",ROUND((-PMT(((1+F163/CP)^(CP/12))-1,(nper-C163+1)*12/52,L162))/4,2),ROUND(-PMT(((1+F163/CP)^(CP/periods_per_year))-1,nper-C163+1,L162),2)))))))</f>
        <v>2969.15</v>
      </c>
      <c r="I163" s="6">
        <f>IF(OR(C163="",C163&lt;$G$22),"",IF(L162&lt;=H163,0,IF(IF(AND(C163&gt;=$G$22,MOD(C163-$G$22,int)=0),$G$23,0)+H163&gt;=L162+G163,L162+G163-H163,IF(AND(C163&gt;=$G$22,MOD(C163-$G$22,int)=0),$G$23,0)+IF(IF(AND(C163&gt;=$G$22,MOD(C163-$G$22,int)=0),$G$23,0)+IF(MOD(C163-$G$27,periods_per_year)=0,$G$26,0)+H163&lt;L162+G163,IF(MOD(C163-$G$27,periods_per_year)=0,$G$26,0),L162+G163-IF(AND(C163&gt;=$G$22,MOD(C163-$G$22,int)=0),$G$23,0)-H163))))</f>
        <v>0</v>
      </c>
      <c r="J163" s="7"/>
      <c r="K163" s="6">
        <f t="shared" si="8"/>
        <v>805.13999999999987</v>
      </c>
      <c r="L163" s="6">
        <f t="shared" si="9"/>
        <v>392770.88000000006</v>
      </c>
    </row>
    <row r="164" spans="3:12">
      <c r="C164" s="3">
        <f t="shared" si="6"/>
        <v>124</v>
      </c>
      <c r="D164" s="4">
        <f t="shared" si="10"/>
        <v>49096</v>
      </c>
      <c r="E164" s="8" t="str">
        <f>IF(C164="","",IF(MOD(C164,periods_per_year)=0,C164/periods_per_year,""))</f>
        <v/>
      </c>
      <c r="F164" s="5">
        <f t="shared" si="7"/>
        <v>6.5979999999999997E-2</v>
      </c>
      <c r="G164" s="6">
        <f>IF(C164="","",ROUND((((1+F164/CP)^(CP/periods_per_year))-1)*L163,2))</f>
        <v>2159.59</v>
      </c>
      <c r="H164" s="6">
        <f>IF(C164="","",IF(C164=nper,L163+G164,MIN(L163+G164,IF(F164=F163,H163,IF($G$11="Acc Bi-Weekly",ROUND((-PMT(((1+F164/CP)^(CP/12))-1,(nper-C164+1)*12/26,L163))/2,2),IF($G$11="Acc Weekly",ROUND((-PMT(((1+F164/CP)^(CP/12))-1,(nper-C164+1)*12/52,L163))/4,2),ROUND(-PMT(((1+F164/CP)^(CP/periods_per_year))-1,nper-C164+1,L163),2)))))))</f>
        <v>2969.15</v>
      </c>
      <c r="I164" s="6">
        <f>IF(OR(C164="",C164&lt;$G$22),"",IF(L163&lt;=H164,0,IF(IF(AND(C164&gt;=$G$22,MOD(C164-$G$22,int)=0),$G$23,0)+H164&gt;=L163+G164,L163+G164-H164,IF(AND(C164&gt;=$G$22,MOD(C164-$G$22,int)=0),$G$23,0)+IF(IF(AND(C164&gt;=$G$22,MOD(C164-$G$22,int)=0),$G$23,0)+IF(MOD(C164-$G$27,periods_per_year)=0,$G$26,0)+H164&lt;L163+G164,IF(MOD(C164-$G$27,periods_per_year)=0,$G$26,0),L163+G164-IF(AND(C164&gt;=$G$22,MOD(C164-$G$22,int)=0),$G$23,0)-H164))))</f>
        <v>0</v>
      </c>
      <c r="J164" s="7"/>
      <c r="K164" s="6">
        <f t="shared" si="8"/>
        <v>809.56</v>
      </c>
      <c r="L164" s="6">
        <f t="shared" si="9"/>
        <v>391961.32000000007</v>
      </c>
    </row>
    <row r="165" spans="3:12">
      <c r="C165" s="3">
        <f t="shared" si="6"/>
        <v>125</v>
      </c>
      <c r="D165" s="4">
        <f t="shared" si="10"/>
        <v>49126</v>
      </c>
      <c r="E165" s="8" t="str">
        <f>IF(C165="","",IF(MOD(C165,periods_per_year)=0,C165/periods_per_year,""))</f>
        <v/>
      </c>
      <c r="F165" s="5">
        <f t="shared" si="7"/>
        <v>6.5979999999999997E-2</v>
      </c>
      <c r="G165" s="6">
        <f>IF(C165="","",ROUND((((1+F165/CP)^(CP/periods_per_year))-1)*L164,2))</f>
        <v>2155.13</v>
      </c>
      <c r="H165" s="6">
        <f>IF(C165="","",IF(C165=nper,L164+G165,MIN(L164+G165,IF(F165=F164,H164,IF($G$11="Acc Bi-Weekly",ROUND((-PMT(((1+F165/CP)^(CP/12))-1,(nper-C165+1)*12/26,L164))/2,2),IF($G$11="Acc Weekly",ROUND((-PMT(((1+F165/CP)^(CP/12))-1,(nper-C165+1)*12/52,L164))/4,2),ROUND(-PMT(((1+F165/CP)^(CP/periods_per_year))-1,nper-C165+1,L164),2)))))))</f>
        <v>2969.15</v>
      </c>
      <c r="I165" s="6">
        <f>IF(OR(C165="",C165&lt;$G$22),"",IF(L164&lt;=H165,0,IF(IF(AND(C165&gt;=$G$22,MOD(C165-$G$22,int)=0),$G$23,0)+H165&gt;=L164+G165,L164+G165-H165,IF(AND(C165&gt;=$G$22,MOD(C165-$G$22,int)=0),$G$23,0)+IF(IF(AND(C165&gt;=$G$22,MOD(C165-$G$22,int)=0),$G$23,0)+IF(MOD(C165-$G$27,periods_per_year)=0,$G$26,0)+H165&lt;L164+G165,IF(MOD(C165-$G$27,periods_per_year)=0,$G$26,0),L164+G165-IF(AND(C165&gt;=$G$22,MOD(C165-$G$22,int)=0),$G$23,0)-H165))))</f>
        <v>0</v>
      </c>
      <c r="J165" s="7"/>
      <c r="K165" s="6">
        <f t="shared" si="8"/>
        <v>814.02</v>
      </c>
      <c r="L165" s="6">
        <f t="shared" si="9"/>
        <v>391147.30000000005</v>
      </c>
    </row>
    <row r="166" spans="3:12">
      <c r="C166" s="3">
        <f t="shared" si="6"/>
        <v>126</v>
      </c>
      <c r="D166" s="4">
        <f t="shared" si="10"/>
        <v>49157</v>
      </c>
      <c r="E166" s="8" t="str">
        <f>IF(C166="","",IF(MOD(C166,periods_per_year)=0,C166/periods_per_year,""))</f>
        <v/>
      </c>
      <c r="F166" s="5">
        <f t="shared" si="7"/>
        <v>6.5979999999999997E-2</v>
      </c>
      <c r="G166" s="6">
        <f>IF(C166="","",ROUND((((1+F166/CP)^(CP/periods_per_year))-1)*L165,2))</f>
        <v>2150.66</v>
      </c>
      <c r="H166" s="6">
        <f>IF(C166="","",IF(C166=nper,L165+G166,MIN(L165+G166,IF(F166=F165,H165,IF($G$11="Acc Bi-Weekly",ROUND((-PMT(((1+F166/CP)^(CP/12))-1,(nper-C166+1)*12/26,L165))/2,2),IF($G$11="Acc Weekly",ROUND((-PMT(((1+F166/CP)^(CP/12))-1,(nper-C166+1)*12/52,L165))/4,2),ROUND(-PMT(((1+F166/CP)^(CP/periods_per_year))-1,nper-C166+1,L165),2)))))))</f>
        <v>2969.15</v>
      </c>
      <c r="I166" s="6">
        <f>IF(OR(C166="",C166&lt;$G$22),"",IF(L165&lt;=H166,0,IF(IF(AND(C166&gt;=$G$22,MOD(C166-$G$22,int)=0),$G$23,0)+H166&gt;=L165+G166,L165+G166-H166,IF(AND(C166&gt;=$G$22,MOD(C166-$G$22,int)=0),$G$23,0)+IF(IF(AND(C166&gt;=$G$22,MOD(C166-$G$22,int)=0),$G$23,0)+IF(MOD(C166-$G$27,periods_per_year)=0,$G$26,0)+H166&lt;L165+G166,IF(MOD(C166-$G$27,periods_per_year)=0,$G$26,0),L165+G166-IF(AND(C166&gt;=$G$22,MOD(C166-$G$22,int)=0),$G$23,0)-H166))))</f>
        <v>0</v>
      </c>
      <c r="J166" s="7"/>
      <c r="K166" s="6">
        <f t="shared" si="8"/>
        <v>818.49000000000024</v>
      </c>
      <c r="L166" s="6">
        <f t="shared" si="9"/>
        <v>390328.81000000006</v>
      </c>
    </row>
    <row r="167" spans="3:12">
      <c r="C167" s="3">
        <f t="shared" si="6"/>
        <v>127</v>
      </c>
      <c r="D167" s="4">
        <f t="shared" si="10"/>
        <v>49188</v>
      </c>
      <c r="E167" s="8" t="str">
        <f>IF(C167="","",IF(MOD(C167,periods_per_year)=0,C167/periods_per_year,""))</f>
        <v/>
      </c>
      <c r="F167" s="5">
        <f t="shared" si="7"/>
        <v>6.5979999999999997E-2</v>
      </c>
      <c r="G167" s="6">
        <f>IF(C167="","",ROUND((((1+F167/CP)^(CP/periods_per_year))-1)*L166,2))</f>
        <v>2146.16</v>
      </c>
      <c r="H167" s="6">
        <f>IF(C167="","",IF(C167=nper,L166+G167,MIN(L166+G167,IF(F167=F166,H166,IF($G$11="Acc Bi-Weekly",ROUND((-PMT(((1+F167/CP)^(CP/12))-1,(nper-C167+1)*12/26,L166))/2,2),IF($G$11="Acc Weekly",ROUND((-PMT(((1+F167/CP)^(CP/12))-1,(nper-C167+1)*12/52,L166))/4,2),ROUND(-PMT(((1+F167/CP)^(CP/periods_per_year))-1,nper-C167+1,L166),2)))))))</f>
        <v>2969.15</v>
      </c>
      <c r="I167" s="6">
        <f>IF(OR(C167="",C167&lt;$G$22),"",IF(L166&lt;=H167,0,IF(IF(AND(C167&gt;=$G$22,MOD(C167-$G$22,int)=0),$G$23,0)+H167&gt;=L166+G167,L166+G167-H167,IF(AND(C167&gt;=$G$22,MOD(C167-$G$22,int)=0),$G$23,0)+IF(IF(AND(C167&gt;=$G$22,MOD(C167-$G$22,int)=0),$G$23,0)+IF(MOD(C167-$G$27,periods_per_year)=0,$G$26,0)+H167&lt;L166+G167,IF(MOD(C167-$G$27,periods_per_year)=0,$G$26,0),L166+G167-IF(AND(C167&gt;=$G$22,MOD(C167-$G$22,int)=0),$G$23,0)-H167))))</f>
        <v>0</v>
      </c>
      <c r="J167" s="7"/>
      <c r="K167" s="6">
        <f t="shared" si="8"/>
        <v>822.99000000000024</v>
      </c>
      <c r="L167" s="6">
        <f t="shared" si="9"/>
        <v>389505.82000000007</v>
      </c>
    </row>
    <row r="168" spans="3:12">
      <c r="C168" s="3">
        <f t="shared" si="6"/>
        <v>128</v>
      </c>
      <c r="D168" s="4">
        <f t="shared" si="10"/>
        <v>49218</v>
      </c>
      <c r="E168" s="8" t="str">
        <f>IF(C168="","",IF(MOD(C168,periods_per_year)=0,C168/periods_per_year,""))</f>
        <v/>
      </c>
      <c r="F168" s="5">
        <f t="shared" si="7"/>
        <v>6.5979999999999997E-2</v>
      </c>
      <c r="G168" s="6">
        <f>IF(C168="","",ROUND((((1+F168/CP)^(CP/periods_per_year))-1)*L167,2))</f>
        <v>2141.63</v>
      </c>
      <c r="H168" s="6">
        <f>IF(C168="","",IF(C168=nper,L167+G168,MIN(L167+G168,IF(F168=F167,H167,IF($G$11="Acc Bi-Weekly",ROUND((-PMT(((1+F168/CP)^(CP/12))-1,(nper-C168+1)*12/26,L167))/2,2),IF($G$11="Acc Weekly",ROUND((-PMT(((1+F168/CP)^(CP/12))-1,(nper-C168+1)*12/52,L167))/4,2),ROUND(-PMT(((1+F168/CP)^(CP/periods_per_year))-1,nper-C168+1,L167),2)))))))</f>
        <v>2969.15</v>
      </c>
      <c r="I168" s="6">
        <f>IF(OR(C168="",C168&lt;$G$22),"",IF(L167&lt;=H168,0,IF(IF(AND(C168&gt;=$G$22,MOD(C168-$G$22,int)=0),$G$23,0)+H168&gt;=L167+G168,L167+G168-H168,IF(AND(C168&gt;=$G$22,MOD(C168-$G$22,int)=0),$G$23,0)+IF(IF(AND(C168&gt;=$G$22,MOD(C168-$G$22,int)=0),$G$23,0)+IF(MOD(C168-$G$27,periods_per_year)=0,$G$26,0)+H168&lt;L167+G168,IF(MOD(C168-$G$27,periods_per_year)=0,$G$26,0),L167+G168-IF(AND(C168&gt;=$G$22,MOD(C168-$G$22,int)=0),$G$23,0)-H168))))</f>
        <v>0</v>
      </c>
      <c r="J168" s="7"/>
      <c r="K168" s="6">
        <f t="shared" si="8"/>
        <v>827.52</v>
      </c>
      <c r="L168" s="6">
        <f t="shared" si="9"/>
        <v>388678.30000000005</v>
      </c>
    </row>
    <row r="169" spans="3:12">
      <c r="C169" s="3">
        <f t="shared" ref="C169:C232" si="11">IF(L168="","",IF(OR(C168&gt;=nper,ROUND(L168,2)&lt;=0),"",C168+1))</f>
        <v>129</v>
      </c>
      <c r="D169" s="4">
        <f t="shared" si="10"/>
        <v>49249</v>
      </c>
      <c r="E169" s="8" t="str">
        <f t="shared" ref="E169:E232" si="12">IF(C169="","",IF(MOD(C169,periods_per_year)=0,C169/periods_per_year,""))</f>
        <v/>
      </c>
      <c r="F169" s="5">
        <f t="shared" ref="F169:F232" si="13">IF(C169="","",start_rate)</f>
        <v>6.5979999999999997E-2</v>
      </c>
      <c r="G169" s="6">
        <f>IF(C169="","",ROUND((((1+F169/CP)^(CP/periods_per_year))-1)*L168,2))</f>
        <v>2137.08</v>
      </c>
      <c r="H169" s="6">
        <f>IF(C169="","",IF(C169=nper,L168+G169,MIN(L168+G169,IF(F169=F168,H168,IF($G$11="Acc Bi-Weekly",ROUND((-PMT(((1+F169/CP)^(CP/12))-1,(nper-C169+1)*12/26,L168))/2,2),IF($G$11="Acc Weekly",ROUND((-PMT(((1+F169/CP)^(CP/12))-1,(nper-C169+1)*12/52,L168))/4,2),ROUND(-PMT(((1+F169/CP)^(CP/periods_per_year))-1,nper-C169+1,L168),2)))))))</f>
        <v>2969.15</v>
      </c>
      <c r="I169" s="6">
        <f>IF(OR(C169="",C169&lt;$G$22),"",IF(L168&lt;=H169,0,IF(IF(AND(C169&gt;=$G$22,MOD(C169-$G$22,int)=0),$G$23,0)+H169&gt;=L168+G169,L168+G169-H169,IF(AND(C169&gt;=$G$22,MOD(C169-$G$22,int)=0),$G$23,0)+IF(IF(AND(C169&gt;=$G$22,MOD(C169-$G$22,int)=0),$G$23,0)+IF(MOD(C169-$G$27,periods_per_year)=0,$G$26,0)+H169&lt;L168+G169,IF(MOD(C169-$G$27,periods_per_year)=0,$G$26,0),L168+G169-IF(AND(C169&gt;=$G$22,MOD(C169-$G$22,int)=0),$G$23,0)-H169))))</f>
        <v>0</v>
      </c>
      <c r="J169" s="7"/>
      <c r="K169" s="6">
        <f t="shared" ref="K169:K232" si="14">IF(C169="","",H169-G169+J169+IF(I169="",0,I169))</f>
        <v>832.07000000000016</v>
      </c>
      <c r="L169" s="6">
        <f t="shared" ref="L169:L232" si="15">IF(C169="","",L168-K169)</f>
        <v>387846.23000000004</v>
      </c>
    </row>
    <row r="170" spans="3:12">
      <c r="C170" s="3">
        <f t="shared" si="11"/>
        <v>130</v>
      </c>
      <c r="D170" s="4">
        <f t="shared" si="10"/>
        <v>49279</v>
      </c>
      <c r="E170" s="8" t="str">
        <f t="shared" si="12"/>
        <v/>
      </c>
      <c r="F170" s="5">
        <f t="shared" si="13"/>
        <v>6.5979999999999997E-2</v>
      </c>
      <c r="G170" s="6">
        <f>IF(C170="","",ROUND((((1+F170/CP)^(CP/periods_per_year))-1)*L169,2))</f>
        <v>2132.5100000000002</v>
      </c>
      <c r="H170" s="6">
        <f>IF(C170="","",IF(C170=nper,L169+G170,MIN(L169+G170,IF(F170=F169,H169,IF($G$11="Acc Bi-Weekly",ROUND((-PMT(((1+F170/CP)^(CP/12))-1,(nper-C170+1)*12/26,L169))/2,2),IF($G$11="Acc Weekly",ROUND((-PMT(((1+F170/CP)^(CP/12))-1,(nper-C170+1)*12/52,L169))/4,2),ROUND(-PMT(((1+F170/CP)^(CP/periods_per_year))-1,nper-C170+1,L169),2)))))))</f>
        <v>2969.15</v>
      </c>
      <c r="I170" s="6">
        <f>IF(OR(C170="",C170&lt;$G$22),"",IF(L169&lt;=H170,0,IF(IF(AND(C170&gt;=$G$22,MOD(C170-$G$22,int)=0),$G$23,0)+H170&gt;=L169+G170,L169+G170-H170,IF(AND(C170&gt;=$G$22,MOD(C170-$G$22,int)=0),$G$23,0)+IF(IF(AND(C170&gt;=$G$22,MOD(C170-$G$22,int)=0),$G$23,0)+IF(MOD(C170-$G$27,periods_per_year)=0,$G$26,0)+H170&lt;L169+G170,IF(MOD(C170-$G$27,periods_per_year)=0,$G$26,0),L169+G170-IF(AND(C170&gt;=$G$22,MOD(C170-$G$22,int)=0),$G$23,0)-H170))))</f>
        <v>0</v>
      </c>
      <c r="J170" s="7"/>
      <c r="K170" s="6">
        <f t="shared" si="14"/>
        <v>836.63999999999987</v>
      </c>
      <c r="L170" s="6">
        <f t="shared" si="15"/>
        <v>387009.59</v>
      </c>
    </row>
    <row r="171" spans="3:12">
      <c r="C171" s="3">
        <f t="shared" si="11"/>
        <v>131</v>
      </c>
      <c r="D171" s="4">
        <f t="shared" ref="D171:D234" si="16">IF(C171="","",EDATE(D170,1))</f>
        <v>49310</v>
      </c>
      <c r="E171" s="8" t="str">
        <f t="shared" si="12"/>
        <v/>
      </c>
      <c r="F171" s="5">
        <f t="shared" si="13"/>
        <v>6.5979999999999997E-2</v>
      </c>
      <c r="G171" s="6">
        <f>IF(C171="","",ROUND((((1+F171/CP)^(CP/periods_per_year))-1)*L170,2))</f>
        <v>2127.91</v>
      </c>
      <c r="H171" s="6">
        <f>IF(C171="","",IF(C171=nper,L170+G171,MIN(L170+G171,IF(F171=F170,H170,IF($G$11="Acc Bi-Weekly",ROUND((-PMT(((1+F171/CP)^(CP/12))-1,(nper-C171+1)*12/26,L170))/2,2),IF($G$11="Acc Weekly",ROUND((-PMT(((1+F171/CP)^(CP/12))-1,(nper-C171+1)*12/52,L170))/4,2),ROUND(-PMT(((1+F171/CP)^(CP/periods_per_year))-1,nper-C171+1,L170),2)))))))</f>
        <v>2969.15</v>
      </c>
      <c r="I171" s="6">
        <f>IF(OR(C171="",C171&lt;$G$22),"",IF(L170&lt;=H171,0,IF(IF(AND(C171&gt;=$G$22,MOD(C171-$G$22,int)=0),$G$23,0)+H171&gt;=L170+G171,L170+G171-H171,IF(AND(C171&gt;=$G$22,MOD(C171-$G$22,int)=0),$G$23,0)+IF(IF(AND(C171&gt;=$G$22,MOD(C171-$G$22,int)=0),$G$23,0)+IF(MOD(C171-$G$27,periods_per_year)=0,$G$26,0)+H171&lt;L170+G171,IF(MOD(C171-$G$27,periods_per_year)=0,$G$26,0),L170+G171-IF(AND(C171&gt;=$G$22,MOD(C171-$G$22,int)=0),$G$23,0)-H171))))</f>
        <v>0</v>
      </c>
      <c r="J171" s="7"/>
      <c r="K171" s="6">
        <f t="shared" si="14"/>
        <v>841.24000000000024</v>
      </c>
      <c r="L171" s="6">
        <f t="shared" si="15"/>
        <v>386168.35000000003</v>
      </c>
    </row>
    <row r="172" spans="3:12">
      <c r="C172" s="3">
        <f t="shared" si="11"/>
        <v>132</v>
      </c>
      <c r="D172" s="4">
        <f t="shared" si="16"/>
        <v>49341</v>
      </c>
      <c r="E172" s="8">
        <f t="shared" si="12"/>
        <v>11</v>
      </c>
      <c r="F172" s="5">
        <f t="shared" si="13"/>
        <v>6.5979999999999997E-2</v>
      </c>
      <c r="G172" s="6">
        <f>IF(C172="","",ROUND((((1+F172/CP)^(CP/periods_per_year))-1)*L171,2))</f>
        <v>2123.2800000000002</v>
      </c>
      <c r="H172" s="6">
        <f>IF(C172="","",IF(C172=nper,L171+G172,MIN(L171+G172,IF(F172=F171,H171,IF($G$11="Acc Bi-Weekly",ROUND((-PMT(((1+F172/CP)^(CP/12))-1,(nper-C172+1)*12/26,L171))/2,2),IF($G$11="Acc Weekly",ROUND((-PMT(((1+F172/CP)^(CP/12))-1,(nper-C172+1)*12/52,L171))/4,2),ROUND(-PMT(((1+F172/CP)^(CP/periods_per_year))-1,nper-C172+1,L171),2)))))))</f>
        <v>2969.15</v>
      </c>
      <c r="I172" s="6">
        <f>IF(OR(C172="",C172&lt;$G$22),"",IF(L171&lt;=H172,0,IF(IF(AND(C172&gt;=$G$22,MOD(C172-$G$22,int)=0),$G$23,0)+H172&gt;=L171+G172,L171+G172-H172,IF(AND(C172&gt;=$G$22,MOD(C172-$G$22,int)=0),$G$23,0)+IF(IF(AND(C172&gt;=$G$22,MOD(C172-$G$22,int)=0),$G$23,0)+IF(MOD(C172-$G$27,periods_per_year)=0,$G$26,0)+H172&lt;L171+G172,IF(MOD(C172-$G$27,periods_per_year)=0,$G$26,0),L171+G172-IF(AND(C172&gt;=$G$22,MOD(C172-$G$22,int)=0),$G$23,0)-H172))))</f>
        <v>0</v>
      </c>
      <c r="J172" s="7"/>
      <c r="K172" s="6">
        <f t="shared" si="14"/>
        <v>845.86999999999989</v>
      </c>
      <c r="L172" s="6">
        <f t="shared" si="15"/>
        <v>385322.48000000004</v>
      </c>
    </row>
    <row r="173" spans="3:12">
      <c r="C173" s="3">
        <f t="shared" si="11"/>
        <v>133</v>
      </c>
      <c r="D173" s="4">
        <f t="shared" si="16"/>
        <v>49369</v>
      </c>
      <c r="E173" s="8" t="str">
        <f t="shared" si="12"/>
        <v/>
      </c>
      <c r="F173" s="5">
        <f t="shared" si="13"/>
        <v>6.5979999999999997E-2</v>
      </c>
      <c r="G173" s="6">
        <f>IF(C173="","",ROUND((((1+F173/CP)^(CP/periods_per_year))-1)*L172,2))</f>
        <v>2118.63</v>
      </c>
      <c r="H173" s="6">
        <f>IF(C173="","",IF(C173=nper,L172+G173,MIN(L172+G173,IF(F173=F172,H172,IF($G$11="Acc Bi-Weekly",ROUND((-PMT(((1+F173/CP)^(CP/12))-1,(nper-C173+1)*12/26,L172))/2,2),IF($G$11="Acc Weekly",ROUND((-PMT(((1+F173/CP)^(CP/12))-1,(nper-C173+1)*12/52,L172))/4,2),ROUND(-PMT(((1+F173/CP)^(CP/periods_per_year))-1,nper-C173+1,L172),2)))))))</f>
        <v>2969.15</v>
      </c>
      <c r="I173" s="6">
        <f>IF(OR(C173="",C173&lt;$G$22),"",IF(L172&lt;=H173,0,IF(IF(AND(C173&gt;=$G$22,MOD(C173-$G$22,int)=0),$G$23,0)+H173&gt;=L172+G173,L172+G173-H173,IF(AND(C173&gt;=$G$22,MOD(C173-$G$22,int)=0),$G$23,0)+IF(IF(AND(C173&gt;=$G$22,MOD(C173-$G$22,int)=0),$G$23,0)+IF(MOD(C173-$G$27,periods_per_year)=0,$G$26,0)+H173&lt;L172+G173,IF(MOD(C173-$G$27,periods_per_year)=0,$G$26,0),L172+G173-IF(AND(C173&gt;=$G$22,MOD(C173-$G$22,int)=0),$G$23,0)-H173))))</f>
        <v>0</v>
      </c>
      <c r="J173" s="7"/>
      <c r="K173" s="6">
        <f t="shared" si="14"/>
        <v>850.52</v>
      </c>
      <c r="L173" s="6">
        <f t="shared" si="15"/>
        <v>384471.96</v>
      </c>
    </row>
    <row r="174" spans="3:12">
      <c r="C174" s="3">
        <f t="shared" si="11"/>
        <v>134</v>
      </c>
      <c r="D174" s="4">
        <f t="shared" si="16"/>
        <v>49400</v>
      </c>
      <c r="E174" s="8" t="str">
        <f t="shared" si="12"/>
        <v/>
      </c>
      <c r="F174" s="5">
        <f t="shared" si="13"/>
        <v>6.5979999999999997E-2</v>
      </c>
      <c r="G174" s="6">
        <f>IF(C174="","",ROUND((((1+F174/CP)^(CP/periods_per_year))-1)*L173,2))</f>
        <v>2113.9499999999998</v>
      </c>
      <c r="H174" s="6">
        <f>IF(C174="","",IF(C174=nper,L173+G174,MIN(L173+G174,IF(F174=F173,H173,IF($G$11="Acc Bi-Weekly",ROUND((-PMT(((1+F174/CP)^(CP/12))-1,(nper-C174+1)*12/26,L173))/2,2),IF($G$11="Acc Weekly",ROUND((-PMT(((1+F174/CP)^(CP/12))-1,(nper-C174+1)*12/52,L173))/4,2),ROUND(-PMT(((1+F174/CP)^(CP/periods_per_year))-1,nper-C174+1,L173),2)))))))</f>
        <v>2969.15</v>
      </c>
      <c r="I174" s="6">
        <f>IF(OR(C174="",C174&lt;$G$22),"",IF(L173&lt;=H174,0,IF(IF(AND(C174&gt;=$G$22,MOD(C174-$G$22,int)=0),$G$23,0)+H174&gt;=L173+G174,L173+G174-H174,IF(AND(C174&gt;=$G$22,MOD(C174-$G$22,int)=0),$G$23,0)+IF(IF(AND(C174&gt;=$G$22,MOD(C174-$G$22,int)=0),$G$23,0)+IF(MOD(C174-$G$27,periods_per_year)=0,$G$26,0)+H174&lt;L173+G174,IF(MOD(C174-$G$27,periods_per_year)=0,$G$26,0),L173+G174-IF(AND(C174&gt;=$G$22,MOD(C174-$G$22,int)=0),$G$23,0)-H174))))</f>
        <v>0</v>
      </c>
      <c r="J174" s="7"/>
      <c r="K174" s="6">
        <f t="shared" si="14"/>
        <v>855.20000000000027</v>
      </c>
      <c r="L174" s="6">
        <f t="shared" si="15"/>
        <v>383616.76</v>
      </c>
    </row>
    <row r="175" spans="3:12">
      <c r="C175" s="3">
        <f t="shared" si="11"/>
        <v>135</v>
      </c>
      <c r="D175" s="4">
        <f t="shared" si="16"/>
        <v>49430</v>
      </c>
      <c r="E175" s="8" t="str">
        <f t="shared" si="12"/>
        <v/>
      </c>
      <c r="F175" s="5">
        <f t="shared" si="13"/>
        <v>6.5979999999999997E-2</v>
      </c>
      <c r="G175" s="6">
        <f>IF(C175="","",ROUND((((1+F175/CP)^(CP/periods_per_year))-1)*L174,2))</f>
        <v>2109.25</v>
      </c>
      <c r="H175" s="6">
        <f>IF(C175="","",IF(C175=nper,L174+G175,MIN(L174+G175,IF(F175=F174,H174,IF($G$11="Acc Bi-Weekly",ROUND((-PMT(((1+F175/CP)^(CP/12))-1,(nper-C175+1)*12/26,L174))/2,2),IF($G$11="Acc Weekly",ROUND((-PMT(((1+F175/CP)^(CP/12))-1,(nper-C175+1)*12/52,L174))/4,2),ROUND(-PMT(((1+F175/CP)^(CP/periods_per_year))-1,nper-C175+1,L174),2)))))))</f>
        <v>2969.15</v>
      </c>
      <c r="I175" s="6">
        <f>IF(OR(C175="",C175&lt;$G$22),"",IF(L174&lt;=H175,0,IF(IF(AND(C175&gt;=$G$22,MOD(C175-$G$22,int)=0),$G$23,0)+H175&gt;=L174+G175,L174+G175-H175,IF(AND(C175&gt;=$G$22,MOD(C175-$G$22,int)=0),$G$23,0)+IF(IF(AND(C175&gt;=$G$22,MOD(C175-$G$22,int)=0),$G$23,0)+IF(MOD(C175-$G$27,periods_per_year)=0,$G$26,0)+H175&lt;L174+G175,IF(MOD(C175-$G$27,periods_per_year)=0,$G$26,0),L174+G175-IF(AND(C175&gt;=$G$22,MOD(C175-$G$22,int)=0),$G$23,0)-H175))))</f>
        <v>0</v>
      </c>
      <c r="J175" s="7"/>
      <c r="K175" s="6">
        <f t="shared" si="14"/>
        <v>859.90000000000009</v>
      </c>
      <c r="L175" s="6">
        <f t="shared" si="15"/>
        <v>382756.86</v>
      </c>
    </row>
    <row r="176" spans="3:12">
      <c r="C176" s="3">
        <f t="shared" si="11"/>
        <v>136</v>
      </c>
      <c r="D176" s="4">
        <f t="shared" si="16"/>
        <v>49461</v>
      </c>
      <c r="E176" s="8" t="str">
        <f t="shared" si="12"/>
        <v/>
      </c>
      <c r="F176" s="5">
        <f t="shared" si="13"/>
        <v>6.5979999999999997E-2</v>
      </c>
      <c r="G176" s="6">
        <f>IF(C176="","",ROUND((((1+F176/CP)^(CP/periods_per_year))-1)*L175,2))</f>
        <v>2104.52</v>
      </c>
      <c r="H176" s="6">
        <f>IF(C176="","",IF(C176=nper,L175+G176,MIN(L175+G176,IF(F176=F175,H175,IF($G$11="Acc Bi-Weekly",ROUND((-PMT(((1+F176/CP)^(CP/12))-1,(nper-C176+1)*12/26,L175))/2,2),IF($G$11="Acc Weekly",ROUND((-PMT(((1+F176/CP)^(CP/12))-1,(nper-C176+1)*12/52,L175))/4,2),ROUND(-PMT(((1+F176/CP)^(CP/periods_per_year))-1,nper-C176+1,L175),2)))))))</f>
        <v>2969.15</v>
      </c>
      <c r="I176" s="6">
        <f>IF(OR(C176="",C176&lt;$G$22),"",IF(L175&lt;=H176,0,IF(IF(AND(C176&gt;=$G$22,MOD(C176-$G$22,int)=0),$G$23,0)+H176&gt;=L175+G176,L175+G176-H176,IF(AND(C176&gt;=$G$22,MOD(C176-$G$22,int)=0),$G$23,0)+IF(IF(AND(C176&gt;=$G$22,MOD(C176-$G$22,int)=0),$G$23,0)+IF(MOD(C176-$G$27,periods_per_year)=0,$G$26,0)+H176&lt;L175+G176,IF(MOD(C176-$G$27,periods_per_year)=0,$G$26,0),L175+G176-IF(AND(C176&gt;=$G$22,MOD(C176-$G$22,int)=0),$G$23,0)-H176))))</f>
        <v>0</v>
      </c>
      <c r="J176" s="7"/>
      <c r="K176" s="6">
        <f t="shared" si="14"/>
        <v>864.63000000000011</v>
      </c>
      <c r="L176" s="6">
        <f t="shared" si="15"/>
        <v>381892.23</v>
      </c>
    </row>
    <row r="177" spans="3:12">
      <c r="C177" s="3">
        <f t="shared" si="11"/>
        <v>137</v>
      </c>
      <c r="D177" s="4">
        <f t="shared" si="16"/>
        <v>49491</v>
      </c>
      <c r="E177" s="8" t="str">
        <f t="shared" si="12"/>
        <v/>
      </c>
      <c r="F177" s="5">
        <f t="shared" si="13"/>
        <v>6.5979999999999997E-2</v>
      </c>
      <c r="G177" s="6">
        <f>IF(C177="","",ROUND((((1+F177/CP)^(CP/periods_per_year))-1)*L176,2))</f>
        <v>2099.77</v>
      </c>
      <c r="H177" s="6">
        <f>IF(C177="","",IF(C177=nper,L176+G177,MIN(L176+G177,IF(F177=F176,H176,IF($G$11="Acc Bi-Weekly",ROUND((-PMT(((1+F177/CP)^(CP/12))-1,(nper-C177+1)*12/26,L176))/2,2),IF($G$11="Acc Weekly",ROUND((-PMT(((1+F177/CP)^(CP/12))-1,(nper-C177+1)*12/52,L176))/4,2),ROUND(-PMT(((1+F177/CP)^(CP/periods_per_year))-1,nper-C177+1,L176),2)))))))</f>
        <v>2969.15</v>
      </c>
      <c r="I177" s="6">
        <f>IF(OR(C177="",C177&lt;$G$22),"",IF(L176&lt;=H177,0,IF(IF(AND(C177&gt;=$G$22,MOD(C177-$G$22,int)=0),$G$23,0)+H177&gt;=L176+G177,L176+G177-H177,IF(AND(C177&gt;=$G$22,MOD(C177-$G$22,int)=0),$G$23,0)+IF(IF(AND(C177&gt;=$G$22,MOD(C177-$G$22,int)=0),$G$23,0)+IF(MOD(C177-$G$27,periods_per_year)=0,$G$26,0)+H177&lt;L176+G177,IF(MOD(C177-$G$27,periods_per_year)=0,$G$26,0),L176+G177-IF(AND(C177&gt;=$G$22,MOD(C177-$G$22,int)=0),$G$23,0)-H177))))</f>
        <v>0</v>
      </c>
      <c r="J177" s="7"/>
      <c r="K177" s="6">
        <f t="shared" si="14"/>
        <v>869.38000000000011</v>
      </c>
      <c r="L177" s="6">
        <f t="shared" si="15"/>
        <v>381022.85</v>
      </c>
    </row>
    <row r="178" spans="3:12">
      <c r="C178" s="3">
        <f t="shared" si="11"/>
        <v>138</v>
      </c>
      <c r="D178" s="4">
        <f t="shared" si="16"/>
        <v>49522</v>
      </c>
      <c r="E178" s="8" t="str">
        <f t="shared" si="12"/>
        <v/>
      </c>
      <c r="F178" s="5">
        <f t="shared" si="13"/>
        <v>6.5979999999999997E-2</v>
      </c>
      <c r="G178" s="6">
        <f>IF(C178="","",ROUND((((1+F178/CP)^(CP/periods_per_year))-1)*L177,2))</f>
        <v>2094.9899999999998</v>
      </c>
      <c r="H178" s="6">
        <f>IF(C178="","",IF(C178=nper,L177+G178,MIN(L177+G178,IF(F178=F177,H177,IF($G$11="Acc Bi-Weekly",ROUND((-PMT(((1+F178/CP)^(CP/12))-1,(nper-C178+1)*12/26,L177))/2,2),IF($G$11="Acc Weekly",ROUND((-PMT(((1+F178/CP)^(CP/12))-1,(nper-C178+1)*12/52,L177))/4,2),ROUND(-PMT(((1+F178/CP)^(CP/periods_per_year))-1,nper-C178+1,L177),2)))))))</f>
        <v>2969.15</v>
      </c>
      <c r="I178" s="6">
        <f>IF(OR(C178="",C178&lt;$G$22),"",IF(L177&lt;=H178,0,IF(IF(AND(C178&gt;=$G$22,MOD(C178-$G$22,int)=0),$G$23,0)+H178&gt;=L177+G178,L177+G178-H178,IF(AND(C178&gt;=$G$22,MOD(C178-$G$22,int)=0),$G$23,0)+IF(IF(AND(C178&gt;=$G$22,MOD(C178-$G$22,int)=0),$G$23,0)+IF(MOD(C178-$G$27,periods_per_year)=0,$G$26,0)+H178&lt;L177+G178,IF(MOD(C178-$G$27,periods_per_year)=0,$G$26,0),L177+G178-IF(AND(C178&gt;=$G$22,MOD(C178-$G$22,int)=0),$G$23,0)-H178))))</f>
        <v>0</v>
      </c>
      <c r="J178" s="7"/>
      <c r="K178" s="6">
        <f t="shared" si="14"/>
        <v>874.16000000000031</v>
      </c>
      <c r="L178" s="6">
        <f t="shared" si="15"/>
        <v>380148.69</v>
      </c>
    </row>
    <row r="179" spans="3:12">
      <c r="C179" s="3">
        <f t="shared" si="11"/>
        <v>139</v>
      </c>
      <c r="D179" s="4">
        <f t="shared" si="16"/>
        <v>49553</v>
      </c>
      <c r="E179" s="8" t="str">
        <f t="shared" si="12"/>
        <v/>
      </c>
      <c r="F179" s="5">
        <f t="shared" si="13"/>
        <v>6.5979999999999997E-2</v>
      </c>
      <c r="G179" s="6">
        <f>IF(C179="","",ROUND((((1+F179/CP)^(CP/periods_per_year))-1)*L178,2))</f>
        <v>2090.1799999999998</v>
      </c>
      <c r="H179" s="6">
        <f>IF(C179="","",IF(C179=nper,L178+G179,MIN(L178+G179,IF(F179=F178,H178,IF($G$11="Acc Bi-Weekly",ROUND((-PMT(((1+F179/CP)^(CP/12))-1,(nper-C179+1)*12/26,L178))/2,2),IF($G$11="Acc Weekly",ROUND((-PMT(((1+F179/CP)^(CP/12))-1,(nper-C179+1)*12/52,L178))/4,2),ROUND(-PMT(((1+F179/CP)^(CP/periods_per_year))-1,nper-C179+1,L178),2)))))))</f>
        <v>2969.15</v>
      </c>
      <c r="I179" s="6">
        <f>IF(OR(C179="",C179&lt;$G$22),"",IF(L178&lt;=H179,0,IF(IF(AND(C179&gt;=$G$22,MOD(C179-$G$22,int)=0),$G$23,0)+H179&gt;=L178+G179,L178+G179-H179,IF(AND(C179&gt;=$G$22,MOD(C179-$G$22,int)=0),$G$23,0)+IF(IF(AND(C179&gt;=$G$22,MOD(C179-$G$22,int)=0),$G$23,0)+IF(MOD(C179-$G$27,periods_per_year)=0,$G$26,0)+H179&lt;L178+G179,IF(MOD(C179-$G$27,periods_per_year)=0,$G$26,0),L178+G179-IF(AND(C179&gt;=$G$22,MOD(C179-$G$22,int)=0),$G$23,0)-H179))))</f>
        <v>0</v>
      </c>
      <c r="J179" s="7"/>
      <c r="K179" s="6">
        <f t="shared" si="14"/>
        <v>878.97000000000025</v>
      </c>
      <c r="L179" s="6">
        <f t="shared" si="15"/>
        <v>379269.72000000003</v>
      </c>
    </row>
    <row r="180" spans="3:12">
      <c r="C180" s="3">
        <f t="shared" si="11"/>
        <v>140</v>
      </c>
      <c r="D180" s="4">
        <f t="shared" si="16"/>
        <v>49583</v>
      </c>
      <c r="E180" s="8" t="str">
        <f t="shared" si="12"/>
        <v/>
      </c>
      <c r="F180" s="5">
        <f t="shared" si="13"/>
        <v>6.5979999999999997E-2</v>
      </c>
      <c r="G180" s="6">
        <f>IF(C180="","",ROUND((((1+F180/CP)^(CP/periods_per_year))-1)*L179,2))</f>
        <v>2085.35</v>
      </c>
      <c r="H180" s="6">
        <f>IF(C180="","",IF(C180=nper,L179+G180,MIN(L179+G180,IF(F180=F179,H179,IF($G$11="Acc Bi-Weekly",ROUND((-PMT(((1+F180/CP)^(CP/12))-1,(nper-C180+1)*12/26,L179))/2,2),IF($G$11="Acc Weekly",ROUND((-PMT(((1+F180/CP)^(CP/12))-1,(nper-C180+1)*12/52,L179))/4,2),ROUND(-PMT(((1+F180/CP)^(CP/periods_per_year))-1,nper-C180+1,L179),2)))))))</f>
        <v>2969.15</v>
      </c>
      <c r="I180" s="6">
        <f>IF(OR(C180="",C180&lt;$G$22),"",IF(L179&lt;=H180,0,IF(IF(AND(C180&gt;=$G$22,MOD(C180-$G$22,int)=0),$G$23,0)+H180&gt;=L179+G180,L179+G180-H180,IF(AND(C180&gt;=$G$22,MOD(C180-$G$22,int)=0),$G$23,0)+IF(IF(AND(C180&gt;=$G$22,MOD(C180-$G$22,int)=0),$G$23,0)+IF(MOD(C180-$G$27,periods_per_year)=0,$G$26,0)+H180&lt;L179+G180,IF(MOD(C180-$G$27,periods_per_year)=0,$G$26,0),L179+G180-IF(AND(C180&gt;=$G$22,MOD(C180-$G$22,int)=0),$G$23,0)-H180))))</f>
        <v>0</v>
      </c>
      <c r="J180" s="7"/>
      <c r="K180" s="6">
        <f t="shared" si="14"/>
        <v>883.80000000000018</v>
      </c>
      <c r="L180" s="6">
        <f t="shared" si="15"/>
        <v>378385.92000000004</v>
      </c>
    </row>
    <row r="181" spans="3:12">
      <c r="C181" s="3">
        <f t="shared" si="11"/>
        <v>141</v>
      </c>
      <c r="D181" s="4">
        <f t="shared" si="16"/>
        <v>49614</v>
      </c>
      <c r="E181" s="8" t="str">
        <f t="shared" si="12"/>
        <v/>
      </c>
      <c r="F181" s="5">
        <f t="shared" si="13"/>
        <v>6.5979999999999997E-2</v>
      </c>
      <c r="G181" s="6">
        <f>IF(C181="","",ROUND((((1+F181/CP)^(CP/periods_per_year))-1)*L180,2))</f>
        <v>2080.4899999999998</v>
      </c>
      <c r="H181" s="6">
        <f>IF(C181="","",IF(C181=nper,L180+G181,MIN(L180+G181,IF(F181=F180,H180,IF($G$11="Acc Bi-Weekly",ROUND((-PMT(((1+F181/CP)^(CP/12))-1,(nper-C181+1)*12/26,L180))/2,2),IF($G$11="Acc Weekly",ROUND((-PMT(((1+F181/CP)^(CP/12))-1,(nper-C181+1)*12/52,L180))/4,2),ROUND(-PMT(((1+F181/CP)^(CP/periods_per_year))-1,nper-C181+1,L180),2)))))))</f>
        <v>2969.15</v>
      </c>
      <c r="I181" s="6">
        <f>IF(OR(C181="",C181&lt;$G$22),"",IF(L180&lt;=H181,0,IF(IF(AND(C181&gt;=$G$22,MOD(C181-$G$22,int)=0),$G$23,0)+H181&gt;=L180+G181,L180+G181-H181,IF(AND(C181&gt;=$G$22,MOD(C181-$G$22,int)=0),$G$23,0)+IF(IF(AND(C181&gt;=$G$22,MOD(C181-$G$22,int)=0),$G$23,0)+IF(MOD(C181-$G$27,periods_per_year)=0,$G$26,0)+H181&lt;L180+G181,IF(MOD(C181-$G$27,periods_per_year)=0,$G$26,0),L180+G181-IF(AND(C181&gt;=$G$22,MOD(C181-$G$22,int)=0),$G$23,0)-H181))))</f>
        <v>0</v>
      </c>
      <c r="J181" s="7"/>
      <c r="K181" s="6">
        <f t="shared" si="14"/>
        <v>888.66000000000031</v>
      </c>
      <c r="L181" s="6">
        <f t="shared" si="15"/>
        <v>377497.26000000007</v>
      </c>
    </row>
    <row r="182" spans="3:12">
      <c r="C182" s="3">
        <f t="shared" si="11"/>
        <v>142</v>
      </c>
      <c r="D182" s="4">
        <f t="shared" si="16"/>
        <v>49644</v>
      </c>
      <c r="E182" s="8" t="str">
        <f t="shared" si="12"/>
        <v/>
      </c>
      <c r="F182" s="5">
        <f t="shared" si="13"/>
        <v>6.5979999999999997E-2</v>
      </c>
      <c r="G182" s="6">
        <f>IF(C182="","",ROUND((((1+F182/CP)^(CP/periods_per_year))-1)*L181,2))</f>
        <v>2075.61</v>
      </c>
      <c r="H182" s="6">
        <f>IF(C182="","",IF(C182=nper,L181+G182,MIN(L181+G182,IF(F182=F181,H181,IF($G$11="Acc Bi-Weekly",ROUND((-PMT(((1+F182/CP)^(CP/12))-1,(nper-C182+1)*12/26,L181))/2,2),IF($G$11="Acc Weekly",ROUND((-PMT(((1+F182/CP)^(CP/12))-1,(nper-C182+1)*12/52,L181))/4,2),ROUND(-PMT(((1+F182/CP)^(CP/periods_per_year))-1,nper-C182+1,L181),2)))))))</f>
        <v>2969.15</v>
      </c>
      <c r="I182" s="6">
        <f>IF(OR(C182="",C182&lt;$G$22),"",IF(L181&lt;=H182,0,IF(IF(AND(C182&gt;=$G$22,MOD(C182-$G$22,int)=0),$G$23,0)+H182&gt;=L181+G182,L181+G182-H182,IF(AND(C182&gt;=$G$22,MOD(C182-$G$22,int)=0),$G$23,0)+IF(IF(AND(C182&gt;=$G$22,MOD(C182-$G$22,int)=0),$G$23,0)+IF(MOD(C182-$G$27,periods_per_year)=0,$G$26,0)+H182&lt;L181+G182,IF(MOD(C182-$G$27,periods_per_year)=0,$G$26,0),L181+G182-IF(AND(C182&gt;=$G$22,MOD(C182-$G$22,int)=0),$G$23,0)-H182))))</f>
        <v>0</v>
      </c>
      <c r="J182" s="7"/>
      <c r="K182" s="6">
        <f t="shared" si="14"/>
        <v>893.54</v>
      </c>
      <c r="L182" s="6">
        <f t="shared" si="15"/>
        <v>376603.72000000009</v>
      </c>
    </row>
    <row r="183" spans="3:12">
      <c r="C183" s="3">
        <f t="shared" si="11"/>
        <v>143</v>
      </c>
      <c r="D183" s="4">
        <f t="shared" si="16"/>
        <v>49675</v>
      </c>
      <c r="E183" s="8" t="str">
        <f t="shared" si="12"/>
        <v/>
      </c>
      <c r="F183" s="5">
        <f t="shared" si="13"/>
        <v>6.5979999999999997E-2</v>
      </c>
      <c r="G183" s="6">
        <f>IF(C183="","",ROUND((((1+F183/CP)^(CP/periods_per_year))-1)*L182,2))</f>
        <v>2070.69</v>
      </c>
      <c r="H183" s="6">
        <f>IF(C183="","",IF(C183=nper,L182+G183,MIN(L182+G183,IF(F183=F182,H182,IF($G$11="Acc Bi-Weekly",ROUND((-PMT(((1+F183/CP)^(CP/12))-1,(nper-C183+1)*12/26,L182))/2,2),IF($G$11="Acc Weekly",ROUND((-PMT(((1+F183/CP)^(CP/12))-1,(nper-C183+1)*12/52,L182))/4,2),ROUND(-PMT(((1+F183/CP)^(CP/periods_per_year))-1,nper-C183+1,L182),2)))))))</f>
        <v>2969.15</v>
      </c>
      <c r="I183" s="6">
        <f>IF(OR(C183="",C183&lt;$G$22),"",IF(L182&lt;=H183,0,IF(IF(AND(C183&gt;=$G$22,MOD(C183-$G$22,int)=0),$G$23,0)+H183&gt;=L182+G183,L182+G183-H183,IF(AND(C183&gt;=$G$22,MOD(C183-$G$22,int)=0),$G$23,0)+IF(IF(AND(C183&gt;=$G$22,MOD(C183-$G$22,int)=0),$G$23,0)+IF(MOD(C183-$G$27,periods_per_year)=0,$G$26,0)+H183&lt;L182+G183,IF(MOD(C183-$G$27,periods_per_year)=0,$G$26,0),L182+G183-IF(AND(C183&gt;=$G$22,MOD(C183-$G$22,int)=0),$G$23,0)-H183))))</f>
        <v>0</v>
      </c>
      <c r="J183" s="7"/>
      <c r="K183" s="6">
        <f t="shared" si="14"/>
        <v>898.46</v>
      </c>
      <c r="L183" s="6">
        <f t="shared" si="15"/>
        <v>375705.26000000007</v>
      </c>
    </row>
    <row r="184" spans="3:12">
      <c r="C184" s="3">
        <f t="shared" si="11"/>
        <v>144</v>
      </c>
      <c r="D184" s="4">
        <f t="shared" si="16"/>
        <v>49706</v>
      </c>
      <c r="E184" s="8">
        <f t="shared" si="12"/>
        <v>12</v>
      </c>
      <c r="F184" s="5">
        <f t="shared" si="13"/>
        <v>6.5979999999999997E-2</v>
      </c>
      <c r="G184" s="6">
        <f>IF(C184="","",ROUND((((1+F184/CP)^(CP/periods_per_year))-1)*L183,2))</f>
        <v>2065.75</v>
      </c>
      <c r="H184" s="6">
        <f>IF(C184="","",IF(C184=nper,L183+G184,MIN(L183+G184,IF(F184=F183,H183,IF($G$11="Acc Bi-Weekly",ROUND((-PMT(((1+F184/CP)^(CP/12))-1,(nper-C184+1)*12/26,L183))/2,2),IF($G$11="Acc Weekly",ROUND((-PMT(((1+F184/CP)^(CP/12))-1,(nper-C184+1)*12/52,L183))/4,2),ROUND(-PMT(((1+F184/CP)^(CP/periods_per_year))-1,nper-C184+1,L183),2)))))))</f>
        <v>2969.15</v>
      </c>
      <c r="I184" s="6">
        <f>IF(OR(C184="",C184&lt;$G$22),"",IF(L183&lt;=H184,0,IF(IF(AND(C184&gt;=$G$22,MOD(C184-$G$22,int)=0),$G$23,0)+H184&gt;=L183+G184,L183+G184-H184,IF(AND(C184&gt;=$G$22,MOD(C184-$G$22,int)=0),$G$23,0)+IF(IF(AND(C184&gt;=$G$22,MOD(C184-$G$22,int)=0),$G$23,0)+IF(MOD(C184-$G$27,periods_per_year)=0,$G$26,0)+H184&lt;L183+G184,IF(MOD(C184-$G$27,periods_per_year)=0,$G$26,0),L183+G184-IF(AND(C184&gt;=$G$22,MOD(C184-$G$22,int)=0),$G$23,0)-H184))))</f>
        <v>0</v>
      </c>
      <c r="J184" s="7"/>
      <c r="K184" s="6">
        <f t="shared" si="14"/>
        <v>903.40000000000009</v>
      </c>
      <c r="L184" s="6">
        <f t="shared" si="15"/>
        <v>374801.86000000004</v>
      </c>
    </row>
    <row r="185" spans="3:12">
      <c r="C185" s="3">
        <f t="shared" si="11"/>
        <v>145</v>
      </c>
      <c r="D185" s="4">
        <f t="shared" si="16"/>
        <v>49735</v>
      </c>
      <c r="E185" s="8" t="str">
        <f t="shared" si="12"/>
        <v/>
      </c>
      <c r="F185" s="5">
        <f t="shared" si="13"/>
        <v>6.5979999999999997E-2</v>
      </c>
      <c r="G185" s="6">
        <f>IF(C185="","",ROUND((((1+F185/CP)^(CP/periods_per_year))-1)*L184,2))</f>
        <v>2060.79</v>
      </c>
      <c r="H185" s="6">
        <f>IF(C185="","",IF(C185=nper,L184+G185,MIN(L184+G185,IF(F185=F184,H184,IF($G$11="Acc Bi-Weekly",ROUND((-PMT(((1+F185/CP)^(CP/12))-1,(nper-C185+1)*12/26,L184))/2,2),IF($G$11="Acc Weekly",ROUND((-PMT(((1+F185/CP)^(CP/12))-1,(nper-C185+1)*12/52,L184))/4,2),ROUND(-PMT(((1+F185/CP)^(CP/periods_per_year))-1,nper-C185+1,L184),2)))))))</f>
        <v>2969.15</v>
      </c>
      <c r="I185" s="6">
        <f>IF(OR(C185="",C185&lt;$G$22),"",IF(L184&lt;=H185,0,IF(IF(AND(C185&gt;=$G$22,MOD(C185-$G$22,int)=0),$G$23,0)+H185&gt;=L184+G185,L184+G185-H185,IF(AND(C185&gt;=$G$22,MOD(C185-$G$22,int)=0),$G$23,0)+IF(IF(AND(C185&gt;=$G$22,MOD(C185-$G$22,int)=0),$G$23,0)+IF(MOD(C185-$G$27,periods_per_year)=0,$G$26,0)+H185&lt;L184+G185,IF(MOD(C185-$G$27,periods_per_year)=0,$G$26,0),L184+G185-IF(AND(C185&gt;=$G$22,MOD(C185-$G$22,int)=0),$G$23,0)-H185))))</f>
        <v>0</v>
      </c>
      <c r="J185" s="7"/>
      <c r="K185" s="6">
        <f t="shared" si="14"/>
        <v>908.36000000000013</v>
      </c>
      <c r="L185" s="6">
        <f t="shared" si="15"/>
        <v>373893.50000000006</v>
      </c>
    </row>
    <row r="186" spans="3:12">
      <c r="C186" s="3">
        <f t="shared" si="11"/>
        <v>146</v>
      </c>
      <c r="D186" s="4">
        <f t="shared" si="16"/>
        <v>49766</v>
      </c>
      <c r="E186" s="8" t="str">
        <f t="shared" si="12"/>
        <v/>
      </c>
      <c r="F186" s="5">
        <f t="shared" si="13"/>
        <v>6.5979999999999997E-2</v>
      </c>
      <c r="G186" s="6">
        <f>IF(C186="","",ROUND((((1+F186/CP)^(CP/periods_per_year))-1)*L185,2))</f>
        <v>2055.79</v>
      </c>
      <c r="H186" s="6">
        <f>IF(C186="","",IF(C186=nper,L185+G186,MIN(L185+G186,IF(F186=F185,H185,IF($G$11="Acc Bi-Weekly",ROUND((-PMT(((1+F186/CP)^(CP/12))-1,(nper-C186+1)*12/26,L185))/2,2),IF($G$11="Acc Weekly",ROUND((-PMT(((1+F186/CP)^(CP/12))-1,(nper-C186+1)*12/52,L185))/4,2),ROUND(-PMT(((1+F186/CP)^(CP/periods_per_year))-1,nper-C186+1,L185),2)))))))</f>
        <v>2969.15</v>
      </c>
      <c r="I186" s="6">
        <f>IF(OR(C186="",C186&lt;$G$22),"",IF(L185&lt;=H186,0,IF(IF(AND(C186&gt;=$G$22,MOD(C186-$G$22,int)=0),$G$23,0)+H186&gt;=L185+G186,L185+G186-H186,IF(AND(C186&gt;=$G$22,MOD(C186-$G$22,int)=0),$G$23,0)+IF(IF(AND(C186&gt;=$G$22,MOD(C186-$G$22,int)=0),$G$23,0)+IF(MOD(C186-$G$27,periods_per_year)=0,$G$26,0)+H186&lt;L185+G186,IF(MOD(C186-$G$27,periods_per_year)=0,$G$26,0),L185+G186-IF(AND(C186&gt;=$G$22,MOD(C186-$G$22,int)=0),$G$23,0)-H186))))</f>
        <v>0</v>
      </c>
      <c r="J186" s="7"/>
      <c r="K186" s="6">
        <f t="shared" si="14"/>
        <v>913.36000000000013</v>
      </c>
      <c r="L186" s="6">
        <f t="shared" si="15"/>
        <v>372980.14000000007</v>
      </c>
    </row>
    <row r="187" spans="3:12">
      <c r="C187" s="3">
        <f t="shared" si="11"/>
        <v>147</v>
      </c>
      <c r="D187" s="4">
        <f t="shared" si="16"/>
        <v>49796</v>
      </c>
      <c r="E187" s="8" t="str">
        <f t="shared" si="12"/>
        <v/>
      </c>
      <c r="F187" s="5">
        <f t="shared" si="13"/>
        <v>6.5979999999999997E-2</v>
      </c>
      <c r="G187" s="6">
        <f>IF(C187="","",ROUND((((1+F187/CP)^(CP/periods_per_year))-1)*L186,2))</f>
        <v>2050.77</v>
      </c>
      <c r="H187" s="6">
        <f>IF(C187="","",IF(C187=nper,L186+G187,MIN(L186+G187,IF(F187=F186,H186,IF($G$11="Acc Bi-Weekly",ROUND((-PMT(((1+F187/CP)^(CP/12))-1,(nper-C187+1)*12/26,L186))/2,2),IF($G$11="Acc Weekly",ROUND((-PMT(((1+F187/CP)^(CP/12))-1,(nper-C187+1)*12/52,L186))/4,2),ROUND(-PMT(((1+F187/CP)^(CP/periods_per_year))-1,nper-C187+1,L186),2)))))))</f>
        <v>2969.15</v>
      </c>
      <c r="I187" s="6">
        <f>IF(OR(C187="",C187&lt;$G$22),"",IF(L186&lt;=H187,0,IF(IF(AND(C187&gt;=$G$22,MOD(C187-$G$22,int)=0),$G$23,0)+H187&gt;=L186+G187,L186+G187-H187,IF(AND(C187&gt;=$G$22,MOD(C187-$G$22,int)=0),$G$23,0)+IF(IF(AND(C187&gt;=$G$22,MOD(C187-$G$22,int)=0),$G$23,0)+IF(MOD(C187-$G$27,periods_per_year)=0,$G$26,0)+H187&lt;L186+G187,IF(MOD(C187-$G$27,periods_per_year)=0,$G$26,0),L186+G187-IF(AND(C187&gt;=$G$22,MOD(C187-$G$22,int)=0),$G$23,0)-H187))))</f>
        <v>0</v>
      </c>
      <c r="J187" s="7"/>
      <c r="K187" s="6">
        <f t="shared" si="14"/>
        <v>918.38000000000011</v>
      </c>
      <c r="L187" s="6">
        <f t="shared" si="15"/>
        <v>372061.76000000007</v>
      </c>
    </row>
    <row r="188" spans="3:12">
      <c r="C188" s="3">
        <f t="shared" si="11"/>
        <v>148</v>
      </c>
      <c r="D188" s="4">
        <f t="shared" si="16"/>
        <v>49827</v>
      </c>
      <c r="E188" s="8" t="str">
        <f t="shared" si="12"/>
        <v/>
      </c>
      <c r="F188" s="5">
        <f t="shared" si="13"/>
        <v>6.5979999999999997E-2</v>
      </c>
      <c r="G188" s="6">
        <f>IF(C188="","",ROUND((((1+F188/CP)^(CP/periods_per_year))-1)*L187,2))</f>
        <v>2045.72</v>
      </c>
      <c r="H188" s="6">
        <f>IF(C188="","",IF(C188=nper,L187+G188,MIN(L187+G188,IF(F188=F187,H187,IF($G$11="Acc Bi-Weekly",ROUND((-PMT(((1+F188/CP)^(CP/12))-1,(nper-C188+1)*12/26,L187))/2,2),IF($G$11="Acc Weekly",ROUND((-PMT(((1+F188/CP)^(CP/12))-1,(nper-C188+1)*12/52,L187))/4,2),ROUND(-PMT(((1+F188/CP)^(CP/periods_per_year))-1,nper-C188+1,L187),2)))))))</f>
        <v>2969.15</v>
      </c>
      <c r="I188" s="6">
        <f>IF(OR(C188="",C188&lt;$G$22),"",IF(L187&lt;=H188,0,IF(IF(AND(C188&gt;=$G$22,MOD(C188-$G$22,int)=0),$G$23,0)+H188&gt;=L187+G188,L187+G188-H188,IF(AND(C188&gt;=$G$22,MOD(C188-$G$22,int)=0),$G$23,0)+IF(IF(AND(C188&gt;=$G$22,MOD(C188-$G$22,int)=0),$G$23,0)+IF(MOD(C188-$G$27,periods_per_year)=0,$G$26,0)+H188&lt;L187+G188,IF(MOD(C188-$G$27,periods_per_year)=0,$G$26,0),L187+G188-IF(AND(C188&gt;=$G$22,MOD(C188-$G$22,int)=0),$G$23,0)-H188))))</f>
        <v>0</v>
      </c>
      <c r="J188" s="7"/>
      <c r="K188" s="6">
        <f t="shared" si="14"/>
        <v>923.43000000000006</v>
      </c>
      <c r="L188" s="6">
        <f t="shared" si="15"/>
        <v>371138.33000000007</v>
      </c>
    </row>
    <row r="189" spans="3:12">
      <c r="C189" s="3">
        <f t="shared" si="11"/>
        <v>149</v>
      </c>
      <c r="D189" s="4">
        <f t="shared" si="16"/>
        <v>49857</v>
      </c>
      <c r="E189" s="8" t="str">
        <f t="shared" si="12"/>
        <v/>
      </c>
      <c r="F189" s="5">
        <f t="shared" si="13"/>
        <v>6.5979999999999997E-2</v>
      </c>
      <c r="G189" s="6">
        <f>IF(C189="","",ROUND((((1+F189/CP)^(CP/periods_per_year))-1)*L188,2))</f>
        <v>2040.64</v>
      </c>
      <c r="H189" s="6">
        <f>IF(C189="","",IF(C189=nper,L188+G189,MIN(L188+G189,IF(F189=F188,H188,IF($G$11="Acc Bi-Weekly",ROUND((-PMT(((1+F189/CP)^(CP/12))-1,(nper-C189+1)*12/26,L188))/2,2),IF($G$11="Acc Weekly",ROUND((-PMT(((1+F189/CP)^(CP/12))-1,(nper-C189+1)*12/52,L188))/4,2),ROUND(-PMT(((1+F189/CP)^(CP/periods_per_year))-1,nper-C189+1,L188),2)))))))</f>
        <v>2969.15</v>
      </c>
      <c r="I189" s="6">
        <f>IF(OR(C189="",C189&lt;$G$22),"",IF(L188&lt;=H189,0,IF(IF(AND(C189&gt;=$G$22,MOD(C189-$G$22,int)=0),$G$23,0)+H189&gt;=L188+G189,L188+G189-H189,IF(AND(C189&gt;=$G$22,MOD(C189-$G$22,int)=0),$G$23,0)+IF(IF(AND(C189&gt;=$G$22,MOD(C189-$G$22,int)=0),$G$23,0)+IF(MOD(C189-$G$27,periods_per_year)=0,$G$26,0)+H189&lt;L188+G189,IF(MOD(C189-$G$27,periods_per_year)=0,$G$26,0),L188+G189-IF(AND(C189&gt;=$G$22,MOD(C189-$G$22,int)=0),$G$23,0)-H189))))</f>
        <v>0</v>
      </c>
      <c r="J189" s="7"/>
      <c r="K189" s="6">
        <f t="shared" si="14"/>
        <v>928.51</v>
      </c>
      <c r="L189" s="6">
        <f t="shared" si="15"/>
        <v>370209.82000000007</v>
      </c>
    </row>
    <row r="190" spans="3:12">
      <c r="C190" s="3">
        <f t="shared" si="11"/>
        <v>150</v>
      </c>
      <c r="D190" s="4">
        <f t="shared" si="16"/>
        <v>49888</v>
      </c>
      <c r="E190" s="8" t="str">
        <f t="shared" si="12"/>
        <v/>
      </c>
      <c r="F190" s="5">
        <f t="shared" si="13"/>
        <v>6.5979999999999997E-2</v>
      </c>
      <c r="G190" s="6">
        <f>IF(C190="","",ROUND((((1+F190/CP)^(CP/periods_per_year))-1)*L189,2))</f>
        <v>2035.54</v>
      </c>
      <c r="H190" s="6">
        <f>IF(C190="","",IF(C190=nper,L189+G190,MIN(L189+G190,IF(F190=F189,H189,IF($G$11="Acc Bi-Weekly",ROUND((-PMT(((1+F190/CP)^(CP/12))-1,(nper-C190+1)*12/26,L189))/2,2),IF($G$11="Acc Weekly",ROUND((-PMT(((1+F190/CP)^(CP/12))-1,(nper-C190+1)*12/52,L189))/4,2),ROUND(-PMT(((1+F190/CP)^(CP/periods_per_year))-1,nper-C190+1,L189),2)))))))</f>
        <v>2969.15</v>
      </c>
      <c r="I190" s="6">
        <f>IF(OR(C190="",C190&lt;$G$22),"",IF(L189&lt;=H190,0,IF(IF(AND(C190&gt;=$G$22,MOD(C190-$G$22,int)=0),$G$23,0)+H190&gt;=L189+G190,L189+G190-H190,IF(AND(C190&gt;=$G$22,MOD(C190-$G$22,int)=0),$G$23,0)+IF(IF(AND(C190&gt;=$G$22,MOD(C190-$G$22,int)=0),$G$23,0)+IF(MOD(C190-$G$27,periods_per_year)=0,$G$26,0)+H190&lt;L189+G190,IF(MOD(C190-$G$27,periods_per_year)=0,$G$26,0),L189+G190-IF(AND(C190&gt;=$G$22,MOD(C190-$G$22,int)=0),$G$23,0)-H190))))</f>
        <v>0</v>
      </c>
      <c r="J190" s="7"/>
      <c r="K190" s="6">
        <f t="shared" si="14"/>
        <v>933.61000000000013</v>
      </c>
      <c r="L190" s="6">
        <f t="shared" si="15"/>
        <v>369276.21000000008</v>
      </c>
    </row>
    <row r="191" spans="3:12">
      <c r="C191" s="3">
        <f t="shared" si="11"/>
        <v>151</v>
      </c>
      <c r="D191" s="4">
        <f t="shared" si="16"/>
        <v>49919</v>
      </c>
      <c r="E191" s="8" t="str">
        <f t="shared" si="12"/>
        <v/>
      </c>
      <c r="F191" s="5">
        <f t="shared" si="13"/>
        <v>6.5979999999999997E-2</v>
      </c>
      <c r="G191" s="6">
        <f>IF(C191="","",ROUND((((1+F191/CP)^(CP/periods_per_year))-1)*L190,2))</f>
        <v>2030.4</v>
      </c>
      <c r="H191" s="6">
        <f>IF(C191="","",IF(C191=nper,L190+G191,MIN(L190+G191,IF(F191=F190,H190,IF($G$11="Acc Bi-Weekly",ROUND((-PMT(((1+F191/CP)^(CP/12))-1,(nper-C191+1)*12/26,L190))/2,2),IF($G$11="Acc Weekly",ROUND((-PMT(((1+F191/CP)^(CP/12))-1,(nper-C191+1)*12/52,L190))/4,2),ROUND(-PMT(((1+F191/CP)^(CP/periods_per_year))-1,nper-C191+1,L190),2)))))))</f>
        <v>2969.15</v>
      </c>
      <c r="I191" s="6">
        <f>IF(OR(C191="",C191&lt;$G$22),"",IF(L190&lt;=H191,0,IF(IF(AND(C191&gt;=$G$22,MOD(C191-$G$22,int)=0),$G$23,0)+H191&gt;=L190+G191,L190+G191-H191,IF(AND(C191&gt;=$G$22,MOD(C191-$G$22,int)=0),$G$23,0)+IF(IF(AND(C191&gt;=$G$22,MOD(C191-$G$22,int)=0),$G$23,0)+IF(MOD(C191-$G$27,periods_per_year)=0,$G$26,0)+H191&lt;L190+G191,IF(MOD(C191-$G$27,periods_per_year)=0,$G$26,0),L190+G191-IF(AND(C191&gt;=$G$22,MOD(C191-$G$22,int)=0),$G$23,0)-H191))))</f>
        <v>0</v>
      </c>
      <c r="J191" s="7"/>
      <c r="K191" s="6">
        <f t="shared" si="14"/>
        <v>938.75</v>
      </c>
      <c r="L191" s="6">
        <f t="shared" si="15"/>
        <v>368337.46000000008</v>
      </c>
    </row>
    <row r="192" spans="3:12">
      <c r="C192" s="3">
        <f t="shared" si="11"/>
        <v>152</v>
      </c>
      <c r="D192" s="4">
        <f t="shared" si="16"/>
        <v>49949</v>
      </c>
      <c r="E192" s="8" t="str">
        <f t="shared" si="12"/>
        <v/>
      </c>
      <c r="F192" s="5">
        <f t="shared" si="13"/>
        <v>6.5979999999999997E-2</v>
      </c>
      <c r="G192" s="6">
        <f>IF(C192="","",ROUND((((1+F192/CP)^(CP/periods_per_year))-1)*L191,2))</f>
        <v>2025.24</v>
      </c>
      <c r="H192" s="6">
        <f>IF(C192="","",IF(C192=nper,L191+G192,MIN(L191+G192,IF(F192=F191,H191,IF($G$11="Acc Bi-Weekly",ROUND((-PMT(((1+F192/CP)^(CP/12))-1,(nper-C192+1)*12/26,L191))/2,2),IF($G$11="Acc Weekly",ROUND((-PMT(((1+F192/CP)^(CP/12))-1,(nper-C192+1)*12/52,L191))/4,2),ROUND(-PMT(((1+F192/CP)^(CP/periods_per_year))-1,nper-C192+1,L191),2)))))))</f>
        <v>2969.15</v>
      </c>
      <c r="I192" s="6">
        <f>IF(OR(C192="",C192&lt;$G$22),"",IF(L191&lt;=H192,0,IF(IF(AND(C192&gt;=$G$22,MOD(C192-$G$22,int)=0),$G$23,0)+H192&gt;=L191+G192,L191+G192-H192,IF(AND(C192&gt;=$G$22,MOD(C192-$G$22,int)=0),$G$23,0)+IF(IF(AND(C192&gt;=$G$22,MOD(C192-$G$22,int)=0),$G$23,0)+IF(MOD(C192-$G$27,periods_per_year)=0,$G$26,0)+H192&lt;L191+G192,IF(MOD(C192-$G$27,periods_per_year)=0,$G$26,0),L191+G192-IF(AND(C192&gt;=$G$22,MOD(C192-$G$22,int)=0),$G$23,0)-H192))))</f>
        <v>0</v>
      </c>
      <c r="J192" s="7"/>
      <c r="K192" s="6">
        <f t="shared" si="14"/>
        <v>943.91000000000008</v>
      </c>
      <c r="L192" s="6">
        <f t="shared" si="15"/>
        <v>367393.5500000001</v>
      </c>
    </row>
    <row r="193" spans="3:12">
      <c r="C193" s="3">
        <f t="shared" si="11"/>
        <v>153</v>
      </c>
      <c r="D193" s="4">
        <f t="shared" si="16"/>
        <v>49980</v>
      </c>
      <c r="E193" s="8" t="str">
        <f t="shared" si="12"/>
        <v/>
      </c>
      <c r="F193" s="5">
        <f t="shared" si="13"/>
        <v>6.5979999999999997E-2</v>
      </c>
      <c r="G193" s="6">
        <f>IF(C193="","",ROUND((((1+F193/CP)^(CP/periods_per_year))-1)*L192,2))</f>
        <v>2020.05</v>
      </c>
      <c r="H193" s="6">
        <f>IF(C193="","",IF(C193=nper,L192+G193,MIN(L192+G193,IF(F193=F192,H192,IF($G$11="Acc Bi-Weekly",ROUND((-PMT(((1+F193/CP)^(CP/12))-1,(nper-C193+1)*12/26,L192))/2,2),IF($G$11="Acc Weekly",ROUND((-PMT(((1+F193/CP)^(CP/12))-1,(nper-C193+1)*12/52,L192))/4,2),ROUND(-PMT(((1+F193/CP)^(CP/periods_per_year))-1,nper-C193+1,L192),2)))))))</f>
        <v>2969.15</v>
      </c>
      <c r="I193" s="6">
        <f>IF(OR(C193="",C193&lt;$G$22),"",IF(L192&lt;=H193,0,IF(IF(AND(C193&gt;=$G$22,MOD(C193-$G$22,int)=0),$G$23,0)+H193&gt;=L192+G193,L192+G193-H193,IF(AND(C193&gt;=$G$22,MOD(C193-$G$22,int)=0),$G$23,0)+IF(IF(AND(C193&gt;=$G$22,MOD(C193-$G$22,int)=0),$G$23,0)+IF(MOD(C193-$G$27,periods_per_year)=0,$G$26,0)+H193&lt;L192+G193,IF(MOD(C193-$G$27,periods_per_year)=0,$G$26,0),L192+G193-IF(AND(C193&gt;=$G$22,MOD(C193-$G$22,int)=0),$G$23,0)-H193))))</f>
        <v>0</v>
      </c>
      <c r="J193" s="7"/>
      <c r="K193" s="6">
        <f t="shared" si="14"/>
        <v>949.10000000000014</v>
      </c>
      <c r="L193" s="6">
        <f t="shared" si="15"/>
        <v>366444.45000000013</v>
      </c>
    </row>
    <row r="194" spans="3:12">
      <c r="C194" s="3">
        <f t="shared" si="11"/>
        <v>154</v>
      </c>
      <c r="D194" s="4">
        <f t="shared" si="16"/>
        <v>50010</v>
      </c>
      <c r="E194" s="8" t="str">
        <f t="shared" si="12"/>
        <v/>
      </c>
      <c r="F194" s="5">
        <f t="shared" si="13"/>
        <v>6.5979999999999997E-2</v>
      </c>
      <c r="G194" s="6">
        <f>IF(C194="","",ROUND((((1+F194/CP)^(CP/periods_per_year))-1)*L193,2))</f>
        <v>2014.83</v>
      </c>
      <c r="H194" s="6">
        <f>IF(C194="","",IF(C194=nper,L193+G194,MIN(L193+G194,IF(F194=F193,H193,IF($G$11="Acc Bi-Weekly",ROUND((-PMT(((1+F194/CP)^(CP/12))-1,(nper-C194+1)*12/26,L193))/2,2),IF($G$11="Acc Weekly",ROUND((-PMT(((1+F194/CP)^(CP/12))-1,(nper-C194+1)*12/52,L193))/4,2),ROUND(-PMT(((1+F194/CP)^(CP/periods_per_year))-1,nper-C194+1,L193),2)))))))</f>
        <v>2969.15</v>
      </c>
      <c r="I194" s="6">
        <f>IF(OR(C194="",C194&lt;$G$22),"",IF(L193&lt;=H194,0,IF(IF(AND(C194&gt;=$G$22,MOD(C194-$G$22,int)=0),$G$23,0)+H194&gt;=L193+G194,L193+G194-H194,IF(AND(C194&gt;=$G$22,MOD(C194-$G$22,int)=0),$G$23,0)+IF(IF(AND(C194&gt;=$G$22,MOD(C194-$G$22,int)=0),$G$23,0)+IF(MOD(C194-$G$27,periods_per_year)=0,$G$26,0)+H194&lt;L193+G194,IF(MOD(C194-$G$27,periods_per_year)=0,$G$26,0),L193+G194-IF(AND(C194&gt;=$G$22,MOD(C194-$G$22,int)=0),$G$23,0)-H194))))</f>
        <v>0</v>
      </c>
      <c r="J194" s="7"/>
      <c r="K194" s="6">
        <f t="shared" si="14"/>
        <v>954.32000000000016</v>
      </c>
      <c r="L194" s="6">
        <f t="shared" si="15"/>
        <v>365490.13000000012</v>
      </c>
    </row>
    <row r="195" spans="3:12">
      <c r="C195" s="3">
        <f t="shared" si="11"/>
        <v>155</v>
      </c>
      <c r="D195" s="4">
        <f t="shared" si="16"/>
        <v>50041</v>
      </c>
      <c r="E195" s="8" t="str">
        <f t="shared" si="12"/>
        <v/>
      </c>
      <c r="F195" s="5">
        <f t="shared" si="13"/>
        <v>6.5979999999999997E-2</v>
      </c>
      <c r="G195" s="6">
        <f>IF(C195="","",ROUND((((1+F195/CP)^(CP/periods_per_year))-1)*L194,2))</f>
        <v>2009.59</v>
      </c>
      <c r="H195" s="6">
        <f>IF(C195="","",IF(C195=nper,L194+G195,MIN(L194+G195,IF(F195=F194,H194,IF($G$11="Acc Bi-Weekly",ROUND((-PMT(((1+F195/CP)^(CP/12))-1,(nper-C195+1)*12/26,L194))/2,2),IF($G$11="Acc Weekly",ROUND((-PMT(((1+F195/CP)^(CP/12))-1,(nper-C195+1)*12/52,L194))/4,2),ROUND(-PMT(((1+F195/CP)^(CP/periods_per_year))-1,nper-C195+1,L194),2)))))))</f>
        <v>2969.15</v>
      </c>
      <c r="I195" s="6">
        <f>IF(OR(C195="",C195&lt;$G$22),"",IF(L194&lt;=H195,0,IF(IF(AND(C195&gt;=$G$22,MOD(C195-$G$22,int)=0),$G$23,0)+H195&gt;=L194+G195,L194+G195-H195,IF(AND(C195&gt;=$G$22,MOD(C195-$G$22,int)=0),$G$23,0)+IF(IF(AND(C195&gt;=$G$22,MOD(C195-$G$22,int)=0),$G$23,0)+IF(MOD(C195-$G$27,periods_per_year)=0,$G$26,0)+H195&lt;L194+G195,IF(MOD(C195-$G$27,periods_per_year)=0,$G$26,0),L194+G195-IF(AND(C195&gt;=$G$22,MOD(C195-$G$22,int)=0),$G$23,0)-H195))))</f>
        <v>0</v>
      </c>
      <c r="J195" s="7"/>
      <c r="K195" s="6">
        <f t="shared" si="14"/>
        <v>959.56000000000017</v>
      </c>
      <c r="L195" s="6">
        <f t="shared" si="15"/>
        <v>364530.57000000012</v>
      </c>
    </row>
    <row r="196" spans="3:12">
      <c r="C196" s="3">
        <f t="shared" si="11"/>
        <v>156</v>
      </c>
      <c r="D196" s="4">
        <f t="shared" si="16"/>
        <v>50072</v>
      </c>
      <c r="E196" s="8">
        <f t="shared" si="12"/>
        <v>13</v>
      </c>
      <c r="F196" s="5">
        <f t="shared" si="13"/>
        <v>6.5979999999999997E-2</v>
      </c>
      <c r="G196" s="6">
        <f>IF(C196="","",ROUND((((1+F196/CP)^(CP/periods_per_year))-1)*L195,2))</f>
        <v>2004.31</v>
      </c>
      <c r="H196" s="6">
        <f>IF(C196="","",IF(C196=nper,L195+G196,MIN(L195+G196,IF(F196=F195,H195,IF($G$11="Acc Bi-Weekly",ROUND((-PMT(((1+F196/CP)^(CP/12))-1,(nper-C196+1)*12/26,L195))/2,2),IF($G$11="Acc Weekly",ROUND((-PMT(((1+F196/CP)^(CP/12))-1,(nper-C196+1)*12/52,L195))/4,2),ROUND(-PMT(((1+F196/CP)^(CP/periods_per_year))-1,nper-C196+1,L195),2)))))))</f>
        <v>2969.15</v>
      </c>
      <c r="I196" s="6">
        <f>IF(OR(C196="",C196&lt;$G$22),"",IF(L195&lt;=H196,0,IF(IF(AND(C196&gt;=$G$22,MOD(C196-$G$22,int)=0),$G$23,0)+H196&gt;=L195+G196,L195+G196-H196,IF(AND(C196&gt;=$G$22,MOD(C196-$G$22,int)=0),$G$23,0)+IF(IF(AND(C196&gt;=$G$22,MOD(C196-$G$22,int)=0),$G$23,0)+IF(MOD(C196-$G$27,periods_per_year)=0,$G$26,0)+H196&lt;L195+G196,IF(MOD(C196-$G$27,periods_per_year)=0,$G$26,0),L195+G196-IF(AND(C196&gt;=$G$22,MOD(C196-$G$22,int)=0),$G$23,0)-H196))))</f>
        <v>0</v>
      </c>
      <c r="J196" s="7"/>
      <c r="K196" s="6">
        <f t="shared" si="14"/>
        <v>964.84000000000015</v>
      </c>
      <c r="L196" s="6">
        <f t="shared" si="15"/>
        <v>363565.7300000001</v>
      </c>
    </row>
    <row r="197" spans="3:12">
      <c r="C197" s="3">
        <f t="shared" si="11"/>
        <v>157</v>
      </c>
      <c r="D197" s="4">
        <f t="shared" si="16"/>
        <v>50100</v>
      </c>
      <c r="E197" s="8" t="str">
        <f t="shared" si="12"/>
        <v/>
      </c>
      <c r="F197" s="5">
        <f t="shared" si="13"/>
        <v>6.5979999999999997E-2</v>
      </c>
      <c r="G197" s="6">
        <f>IF(C197="","",ROUND((((1+F197/CP)^(CP/periods_per_year))-1)*L196,2))</f>
        <v>1999.01</v>
      </c>
      <c r="H197" s="6">
        <f>IF(C197="","",IF(C197=nper,L196+G197,MIN(L196+G197,IF(F197=F196,H196,IF($G$11="Acc Bi-Weekly",ROUND((-PMT(((1+F197/CP)^(CP/12))-1,(nper-C197+1)*12/26,L196))/2,2),IF($G$11="Acc Weekly",ROUND((-PMT(((1+F197/CP)^(CP/12))-1,(nper-C197+1)*12/52,L196))/4,2),ROUND(-PMT(((1+F197/CP)^(CP/periods_per_year))-1,nper-C197+1,L196),2)))))))</f>
        <v>2969.15</v>
      </c>
      <c r="I197" s="6">
        <f>IF(OR(C197="",C197&lt;$G$22),"",IF(L196&lt;=H197,0,IF(IF(AND(C197&gt;=$G$22,MOD(C197-$G$22,int)=0),$G$23,0)+H197&gt;=L196+G197,L196+G197-H197,IF(AND(C197&gt;=$G$22,MOD(C197-$G$22,int)=0),$G$23,0)+IF(IF(AND(C197&gt;=$G$22,MOD(C197-$G$22,int)=0),$G$23,0)+IF(MOD(C197-$G$27,periods_per_year)=0,$G$26,0)+H197&lt;L196+G197,IF(MOD(C197-$G$27,periods_per_year)=0,$G$26,0),L196+G197-IF(AND(C197&gt;=$G$22,MOD(C197-$G$22,int)=0),$G$23,0)-H197))))</f>
        <v>0</v>
      </c>
      <c r="J197" s="7"/>
      <c r="K197" s="6">
        <f t="shared" si="14"/>
        <v>970.1400000000001</v>
      </c>
      <c r="L197" s="6">
        <f t="shared" si="15"/>
        <v>362595.59000000008</v>
      </c>
    </row>
    <row r="198" spans="3:12">
      <c r="C198" s="3">
        <f t="shared" si="11"/>
        <v>158</v>
      </c>
      <c r="D198" s="4">
        <f t="shared" si="16"/>
        <v>50131</v>
      </c>
      <c r="E198" s="8" t="str">
        <f t="shared" si="12"/>
        <v/>
      </c>
      <c r="F198" s="5">
        <f t="shared" si="13"/>
        <v>6.5979999999999997E-2</v>
      </c>
      <c r="G198" s="6">
        <f>IF(C198="","",ROUND((((1+F198/CP)^(CP/periods_per_year))-1)*L197,2))</f>
        <v>1993.67</v>
      </c>
      <c r="H198" s="6">
        <f>IF(C198="","",IF(C198=nper,L197+G198,MIN(L197+G198,IF(F198=F197,H197,IF($G$11="Acc Bi-Weekly",ROUND((-PMT(((1+F198/CP)^(CP/12))-1,(nper-C198+1)*12/26,L197))/2,2),IF($G$11="Acc Weekly",ROUND((-PMT(((1+F198/CP)^(CP/12))-1,(nper-C198+1)*12/52,L197))/4,2),ROUND(-PMT(((1+F198/CP)^(CP/periods_per_year))-1,nper-C198+1,L197),2)))))))</f>
        <v>2969.15</v>
      </c>
      <c r="I198" s="6">
        <f>IF(OR(C198="",C198&lt;$G$22),"",IF(L197&lt;=H198,0,IF(IF(AND(C198&gt;=$G$22,MOD(C198-$G$22,int)=0),$G$23,0)+H198&gt;=L197+G198,L197+G198-H198,IF(AND(C198&gt;=$G$22,MOD(C198-$G$22,int)=0),$G$23,0)+IF(IF(AND(C198&gt;=$G$22,MOD(C198-$G$22,int)=0),$G$23,0)+IF(MOD(C198-$G$27,periods_per_year)=0,$G$26,0)+H198&lt;L197+G198,IF(MOD(C198-$G$27,periods_per_year)=0,$G$26,0),L197+G198-IF(AND(C198&gt;=$G$22,MOD(C198-$G$22,int)=0),$G$23,0)-H198))))</f>
        <v>0</v>
      </c>
      <c r="J198" s="7"/>
      <c r="K198" s="6">
        <f t="shared" si="14"/>
        <v>975.48</v>
      </c>
      <c r="L198" s="6">
        <f t="shared" si="15"/>
        <v>361620.1100000001</v>
      </c>
    </row>
    <row r="199" spans="3:12">
      <c r="C199" s="3">
        <f t="shared" si="11"/>
        <v>159</v>
      </c>
      <c r="D199" s="4">
        <f t="shared" si="16"/>
        <v>50161</v>
      </c>
      <c r="E199" s="8" t="str">
        <f t="shared" si="12"/>
        <v/>
      </c>
      <c r="F199" s="5">
        <f t="shared" si="13"/>
        <v>6.5979999999999997E-2</v>
      </c>
      <c r="G199" s="6">
        <f>IF(C199="","",ROUND((((1+F199/CP)^(CP/periods_per_year))-1)*L198,2))</f>
        <v>1988.31</v>
      </c>
      <c r="H199" s="6">
        <f>IF(C199="","",IF(C199=nper,L198+G199,MIN(L198+G199,IF(F199=F198,H198,IF($G$11="Acc Bi-Weekly",ROUND((-PMT(((1+F199/CP)^(CP/12))-1,(nper-C199+1)*12/26,L198))/2,2),IF($G$11="Acc Weekly",ROUND((-PMT(((1+F199/CP)^(CP/12))-1,(nper-C199+1)*12/52,L198))/4,2),ROUND(-PMT(((1+F199/CP)^(CP/periods_per_year))-1,nper-C199+1,L198),2)))))))</f>
        <v>2969.15</v>
      </c>
      <c r="I199" s="6">
        <f>IF(OR(C199="",C199&lt;$G$22),"",IF(L198&lt;=H199,0,IF(IF(AND(C199&gt;=$G$22,MOD(C199-$G$22,int)=0),$G$23,0)+H199&gt;=L198+G199,L198+G199-H199,IF(AND(C199&gt;=$G$22,MOD(C199-$G$22,int)=0),$G$23,0)+IF(IF(AND(C199&gt;=$G$22,MOD(C199-$G$22,int)=0),$G$23,0)+IF(MOD(C199-$G$27,periods_per_year)=0,$G$26,0)+H199&lt;L198+G199,IF(MOD(C199-$G$27,periods_per_year)=0,$G$26,0),L198+G199-IF(AND(C199&gt;=$G$22,MOD(C199-$G$22,int)=0),$G$23,0)-H199))))</f>
        <v>0</v>
      </c>
      <c r="J199" s="7"/>
      <c r="K199" s="6">
        <f t="shared" si="14"/>
        <v>980.84000000000015</v>
      </c>
      <c r="L199" s="6">
        <f t="shared" si="15"/>
        <v>360639.27000000008</v>
      </c>
    </row>
    <row r="200" spans="3:12">
      <c r="C200" s="3">
        <f t="shared" si="11"/>
        <v>160</v>
      </c>
      <c r="D200" s="4">
        <f t="shared" si="16"/>
        <v>50192</v>
      </c>
      <c r="E200" s="8" t="str">
        <f t="shared" si="12"/>
        <v/>
      </c>
      <c r="F200" s="5">
        <f t="shared" si="13"/>
        <v>6.5979999999999997E-2</v>
      </c>
      <c r="G200" s="6">
        <f>IF(C200="","",ROUND((((1+F200/CP)^(CP/periods_per_year))-1)*L199,2))</f>
        <v>1982.91</v>
      </c>
      <c r="H200" s="6">
        <f>IF(C200="","",IF(C200=nper,L199+G200,MIN(L199+G200,IF(F200=F199,H199,IF($G$11="Acc Bi-Weekly",ROUND((-PMT(((1+F200/CP)^(CP/12))-1,(nper-C200+1)*12/26,L199))/2,2),IF($G$11="Acc Weekly",ROUND((-PMT(((1+F200/CP)^(CP/12))-1,(nper-C200+1)*12/52,L199))/4,2),ROUND(-PMT(((1+F200/CP)^(CP/periods_per_year))-1,nper-C200+1,L199),2)))))))</f>
        <v>2969.15</v>
      </c>
      <c r="I200" s="6">
        <f>IF(OR(C200="",C200&lt;$G$22),"",IF(L199&lt;=H200,0,IF(IF(AND(C200&gt;=$G$22,MOD(C200-$G$22,int)=0),$G$23,0)+H200&gt;=L199+G200,L199+G200-H200,IF(AND(C200&gt;=$G$22,MOD(C200-$G$22,int)=0),$G$23,0)+IF(IF(AND(C200&gt;=$G$22,MOD(C200-$G$22,int)=0),$G$23,0)+IF(MOD(C200-$G$27,periods_per_year)=0,$G$26,0)+H200&lt;L199+G200,IF(MOD(C200-$G$27,periods_per_year)=0,$G$26,0),L199+G200-IF(AND(C200&gt;=$G$22,MOD(C200-$G$22,int)=0),$G$23,0)-H200))))</f>
        <v>0</v>
      </c>
      <c r="J200" s="7"/>
      <c r="K200" s="6">
        <f t="shared" si="14"/>
        <v>986.24</v>
      </c>
      <c r="L200" s="6">
        <f t="shared" si="15"/>
        <v>359653.03000000009</v>
      </c>
    </row>
    <row r="201" spans="3:12">
      <c r="C201" s="3">
        <f t="shared" si="11"/>
        <v>161</v>
      </c>
      <c r="D201" s="4">
        <f t="shared" si="16"/>
        <v>50222</v>
      </c>
      <c r="E201" s="8" t="str">
        <f t="shared" si="12"/>
        <v/>
      </c>
      <c r="F201" s="5">
        <f t="shared" si="13"/>
        <v>6.5979999999999997E-2</v>
      </c>
      <c r="G201" s="6">
        <f>IF(C201="","",ROUND((((1+F201/CP)^(CP/periods_per_year))-1)*L200,2))</f>
        <v>1977.49</v>
      </c>
      <c r="H201" s="6">
        <f>IF(C201="","",IF(C201=nper,L200+G201,MIN(L200+G201,IF(F201=F200,H200,IF($G$11="Acc Bi-Weekly",ROUND((-PMT(((1+F201/CP)^(CP/12))-1,(nper-C201+1)*12/26,L200))/2,2),IF($G$11="Acc Weekly",ROUND((-PMT(((1+F201/CP)^(CP/12))-1,(nper-C201+1)*12/52,L200))/4,2),ROUND(-PMT(((1+F201/CP)^(CP/periods_per_year))-1,nper-C201+1,L200),2)))))))</f>
        <v>2969.15</v>
      </c>
      <c r="I201" s="6">
        <f>IF(OR(C201="",C201&lt;$G$22),"",IF(L200&lt;=H201,0,IF(IF(AND(C201&gt;=$G$22,MOD(C201-$G$22,int)=0),$G$23,0)+H201&gt;=L200+G201,L200+G201-H201,IF(AND(C201&gt;=$G$22,MOD(C201-$G$22,int)=0),$G$23,0)+IF(IF(AND(C201&gt;=$G$22,MOD(C201-$G$22,int)=0),$G$23,0)+IF(MOD(C201-$G$27,periods_per_year)=0,$G$26,0)+H201&lt;L200+G201,IF(MOD(C201-$G$27,periods_per_year)=0,$G$26,0),L200+G201-IF(AND(C201&gt;=$G$22,MOD(C201-$G$22,int)=0),$G$23,0)-H201))))</f>
        <v>0</v>
      </c>
      <c r="J201" s="7"/>
      <c r="K201" s="6">
        <f t="shared" si="14"/>
        <v>991.66000000000008</v>
      </c>
      <c r="L201" s="6">
        <f t="shared" si="15"/>
        <v>358661.37000000011</v>
      </c>
    </row>
    <row r="202" spans="3:12">
      <c r="C202" s="3">
        <f t="shared" si="11"/>
        <v>162</v>
      </c>
      <c r="D202" s="4">
        <f t="shared" si="16"/>
        <v>50253</v>
      </c>
      <c r="E202" s="8" t="str">
        <f t="shared" si="12"/>
        <v/>
      </c>
      <c r="F202" s="5">
        <f t="shared" si="13"/>
        <v>6.5979999999999997E-2</v>
      </c>
      <c r="G202" s="6">
        <f>IF(C202="","",ROUND((((1+F202/CP)^(CP/periods_per_year))-1)*L201,2))</f>
        <v>1972.04</v>
      </c>
      <c r="H202" s="6">
        <f>IF(C202="","",IF(C202=nper,L201+G202,MIN(L201+G202,IF(F202=F201,H201,IF($G$11="Acc Bi-Weekly",ROUND((-PMT(((1+F202/CP)^(CP/12))-1,(nper-C202+1)*12/26,L201))/2,2),IF($G$11="Acc Weekly",ROUND((-PMT(((1+F202/CP)^(CP/12))-1,(nper-C202+1)*12/52,L201))/4,2),ROUND(-PMT(((1+F202/CP)^(CP/periods_per_year))-1,nper-C202+1,L201),2)))))))</f>
        <v>2969.15</v>
      </c>
      <c r="I202" s="6">
        <f>IF(OR(C202="",C202&lt;$G$22),"",IF(L201&lt;=H202,0,IF(IF(AND(C202&gt;=$G$22,MOD(C202-$G$22,int)=0),$G$23,0)+H202&gt;=L201+G202,L201+G202-H202,IF(AND(C202&gt;=$G$22,MOD(C202-$G$22,int)=0),$G$23,0)+IF(IF(AND(C202&gt;=$G$22,MOD(C202-$G$22,int)=0),$G$23,0)+IF(MOD(C202-$G$27,periods_per_year)=0,$G$26,0)+H202&lt;L201+G202,IF(MOD(C202-$G$27,periods_per_year)=0,$G$26,0),L201+G202-IF(AND(C202&gt;=$G$22,MOD(C202-$G$22,int)=0),$G$23,0)-H202))))</f>
        <v>0</v>
      </c>
      <c r="J202" s="7"/>
      <c r="K202" s="6">
        <f t="shared" si="14"/>
        <v>997.11000000000013</v>
      </c>
      <c r="L202" s="6">
        <f t="shared" si="15"/>
        <v>357664.26000000013</v>
      </c>
    </row>
    <row r="203" spans="3:12">
      <c r="C203" s="3">
        <f t="shared" si="11"/>
        <v>163</v>
      </c>
      <c r="D203" s="4">
        <f t="shared" si="16"/>
        <v>50284</v>
      </c>
      <c r="E203" s="8" t="str">
        <f t="shared" si="12"/>
        <v/>
      </c>
      <c r="F203" s="5">
        <f t="shared" si="13"/>
        <v>6.5979999999999997E-2</v>
      </c>
      <c r="G203" s="6">
        <f>IF(C203="","",ROUND((((1+F203/CP)^(CP/periods_per_year))-1)*L202,2))</f>
        <v>1966.56</v>
      </c>
      <c r="H203" s="6">
        <f>IF(C203="","",IF(C203=nper,L202+G203,MIN(L202+G203,IF(F203=F202,H202,IF($G$11="Acc Bi-Weekly",ROUND((-PMT(((1+F203/CP)^(CP/12))-1,(nper-C203+1)*12/26,L202))/2,2),IF($G$11="Acc Weekly",ROUND((-PMT(((1+F203/CP)^(CP/12))-1,(nper-C203+1)*12/52,L202))/4,2),ROUND(-PMT(((1+F203/CP)^(CP/periods_per_year))-1,nper-C203+1,L202),2)))))))</f>
        <v>2969.15</v>
      </c>
      <c r="I203" s="6">
        <f>IF(OR(C203="",C203&lt;$G$22),"",IF(L202&lt;=H203,0,IF(IF(AND(C203&gt;=$G$22,MOD(C203-$G$22,int)=0),$G$23,0)+H203&gt;=L202+G203,L202+G203-H203,IF(AND(C203&gt;=$G$22,MOD(C203-$G$22,int)=0),$G$23,0)+IF(IF(AND(C203&gt;=$G$22,MOD(C203-$G$22,int)=0),$G$23,0)+IF(MOD(C203-$G$27,periods_per_year)=0,$G$26,0)+H203&lt;L202+G203,IF(MOD(C203-$G$27,periods_per_year)=0,$G$26,0),L202+G203-IF(AND(C203&gt;=$G$22,MOD(C203-$G$22,int)=0),$G$23,0)-H203))))</f>
        <v>0</v>
      </c>
      <c r="J203" s="7"/>
      <c r="K203" s="6">
        <f t="shared" si="14"/>
        <v>1002.5900000000001</v>
      </c>
      <c r="L203" s="6">
        <f t="shared" si="15"/>
        <v>356661.6700000001</v>
      </c>
    </row>
    <row r="204" spans="3:12">
      <c r="C204" s="3">
        <f t="shared" si="11"/>
        <v>164</v>
      </c>
      <c r="D204" s="4">
        <f t="shared" si="16"/>
        <v>50314</v>
      </c>
      <c r="E204" s="8" t="str">
        <f t="shared" si="12"/>
        <v/>
      </c>
      <c r="F204" s="5">
        <f t="shared" si="13"/>
        <v>6.5979999999999997E-2</v>
      </c>
      <c r="G204" s="6">
        <f>IF(C204="","",ROUND((((1+F204/CP)^(CP/periods_per_year))-1)*L203,2))</f>
        <v>1961.04</v>
      </c>
      <c r="H204" s="6">
        <f>IF(C204="","",IF(C204=nper,L203+G204,MIN(L203+G204,IF(F204=F203,H203,IF($G$11="Acc Bi-Weekly",ROUND((-PMT(((1+F204/CP)^(CP/12))-1,(nper-C204+1)*12/26,L203))/2,2),IF($G$11="Acc Weekly",ROUND((-PMT(((1+F204/CP)^(CP/12))-1,(nper-C204+1)*12/52,L203))/4,2),ROUND(-PMT(((1+F204/CP)^(CP/periods_per_year))-1,nper-C204+1,L203),2)))))))</f>
        <v>2969.15</v>
      </c>
      <c r="I204" s="6">
        <f>IF(OR(C204="",C204&lt;$G$22),"",IF(L203&lt;=H204,0,IF(IF(AND(C204&gt;=$G$22,MOD(C204-$G$22,int)=0),$G$23,0)+H204&gt;=L203+G204,L203+G204-H204,IF(AND(C204&gt;=$G$22,MOD(C204-$G$22,int)=0),$G$23,0)+IF(IF(AND(C204&gt;=$G$22,MOD(C204-$G$22,int)=0),$G$23,0)+IF(MOD(C204-$G$27,periods_per_year)=0,$G$26,0)+H204&lt;L203+G204,IF(MOD(C204-$G$27,periods_per_year)=0,$G$26,0),L203+G204-IF(AND(C204&gt;=$G$22,MOD(C204-$G$22,int)=0),$G$23,0)-H204))))</f>
        <v>0</v>
      </c>
      <c r="J204" s="7"/>
      <c r="K204" s="6">
        <f t="shared" si="14"/>
        <v>1008.1100000000001</v>
      </c>
      <c r="L204" s="6">
        <f t="shared" si="15"/>
        <v>355653.56000000011</v>
      </c>
    </row>
    <row r="205" spans="3:12">
      <c r="C205" s="3">
        <f t="shared" si="11"/>
        <v>165</v>
      </c>
      <c r="D205" s="4">
        <f t="shared" si="16"/>
        <v>50345</v>
      </c>
      <c r="E205" s="8" t="str">
        <f t="shared" si="12"/>
        <v/>
      </c>
      <c r="F205" s="5">
        <f t="shared" si="13"/>
        <v>6.5979999999999997E-2</v>
      </c>
      <c r="G205" s="6">
        <f>IF(C205="","",ROUND((((1+F205/CP)^(CP/periods_per_year))-1)*L204,2))</f>
        <v>1955.5</v>
      </c>
      <c r="H205" s="6">
        <f>IF(C205="","",IF(C205=nper,L204+G205,MIN(L204+G205,IF(F205=F204,H204,IF($G$11="Acc Bi-Weekly",ROUND((-PMT(((1+F205/CP)^(CP/12))-1,(nper-C205+1)*12/26,L204))/2,2),IF($G$11="Acc Weekly",ROUND((-PMT(((1+F205/CP)^(CP/12))-1,(nper-C205+1)*12/52,L204))/4,2),ROUND(-PMT(((1+F205/CP)^(CP/periods_per_year))-1,nper-C205+1,L204),2)))))))</f>
        <v>2969.15</v>
      </c>
      <c r="I205" s="6">
        <f>IF(OR(C205="",C205&lt;$G$22),"",IF(L204&lt;=H205,0,IF(IF(AND(C205&gt;=$G$22,MOD(C205-$G$22,int)=0),$G$23,0)+H205&gt;=L204+G205,L204+G205-H205,IF(AND(C205&gt;=$G$22,MOD(C205-$G$22,int)=0),$G$23,0)+IF(IF(AND(C205&gt;=$G$22,MOD(C205-$G$22,int)=0),$G$23,0)+IF(MOD(C205-$G$27,periods_per_year)=0,$G$26,0)+H205&lt;L204+G205,IF(MOD(C205-$G$27,periods_per_year)=0,$G$26,0),L204+G205-IF(AND(C205&gt;=$G$22,MOD(C205-$G$22,int)=0),$G$23,0)-H205))))</f>
        <v>0</v>
      </c>
      <c r="J205" s="7"/>
      <c r="K205" s="6">
        <f t="shared" si="14"/>
        <v>1013.6500000000001</v>
      </c>
      <c r="L205" s="6">
        <f t="shared" si="15"/>
        <v>354639.91000000009</v>
      </c>
    </row>
    <row r="206" spans="3:12">
      <c r="C206" s="3">
        <f t="shared" si="11"/>
        <v>166</v>
      </c>
      <c r="D206" s="4">
        <f t="shared" si="16"/>
        <v>50375</v>
      </c>
      <c r="E206" s="8" t="str">
        <f t="shared" si="12"/>
        <v/>
      </c>
      <c r="F206" s="5">
        <f t="shared" si="13"/>
        <v>6.5979999999999997E-2</v>
      </c>
      <c r="G206" s="6">
        <f>IF(C206="","",ROUND((((1+F206/CP)^(CP/periods_per_year))-1)*L205,2))</f>
        <v>1949.93</v>
      </c>
      <c r="H206" s="6">
        <f>IF(C206="","",IF(C206=nper,L205+G206,MIN(L205+G206,IF(F206=F205,H205,IF($G$11="Acc Bi-Weekly",ROUND((-PMT(((1+F206/CP)^(CP/12))-1,(nper-C206+1)*12/26,L205))/2,2),IF($G$11="Acc Weekly",ROUND((-PMT(((1+F206/CP)^(CP/12))-1,(nper-C206+1)*12/52,L205))/4,2),ROUND(-PMT(((1+F206/CP)^(CP/periods_per_year))-1,nper-C206+1,L205),2)))))))</f>
        <v>2969.15</v>
      </c>
      <c r="I206" s="6">
        <f>IF(OR(C206="",C206&lt;$G$22),"",IF(L205&lt;=H206,0,IF(IF(AND(C206&gt;=$G$22,MOD(C206-$G$22,int)=0),$G$23,0)+H206&gt;=L205+G206,L205+G206-H206,IF(AND(C206&gt;=$G$22,MOD(C206-$G$22,int)=0),$G$23,0)+IF(IF(AND(C206&gt;=$G$22,MOD(C206-$G$22,int)=0),$G$23,0)+IF(MOD(C206-$G$27,periods_per_year)=0,$G$26,0)+H206&lt;L205+G206,IF(MOD(C206-$G$27,periods_per_year)=0,$G$26,0),L205+G206-IF(AND(C206&gt;=$G$22,MOD(C206-$G$22,int)=0),$G$23,0)-H206))))</f>
        <v>0</v>
      </c>
      <c r="J206" s="7"/>
      <c r="K206" s="6">
        <f t="shared" si="14"/>
        <v>1019.22</v>
      </c>
      <c r="L206" s="6">
        <f t="shared" si="15"/>
        <v>353620.69000000012</v>
      </c>
    </row>
    <row r="207" spans="3:12">
      <c r="C207" s="3">
        <f t="shared" si="11"/>
        <v>167</v>
      </c>
      <c r="D207" s="4">
        <f t="shared" si="16"/>
        <v>50406</v>
      </c>
      <c r="E207" s="8" t="str">
        <f t="shared" si="12"/>
        <v/>
      </c>
      <c r="F207" s="5">
        <f t="shared" si="13"/>
        <v>6.5979999999999997E-2</v>
      </c>
      <c r="G207" s="6">
        <f>IF(C207="","",ROUND((((1+F207/CP)^(CP/periods_per_year))-1)*L206,2))</f>
        <v>1944.32</v>
      </c>
      <c r="H207" s="6">
        <f>IF(C207="","",IF(C207=nper,L206+G207,MIN(L206+G207,IF(F207=F206,H206,IF($G$11="Acc Bi-Weekly",ROUND((-PMT(((1+F207/CP)^(CP/12))-1,(nper-C207+1)*12/26,L206))/2,2),IF($G$11="Acc Weekly",ROUND((-PMT(((1+F207/CP)^(CP/12))-1,(nper-C207+1)*12/52,L206))/4,2),ROUND(-PMT(((1+F207/CP)^(CP/periods_per_year))-1,nper-C207+1,L206),2)))))))</f>
        <v>2969.15</v>
      </c>
      <c r="I207" s="6">
        <f>IF(OR(C207="",C207&lt;$G$22),"",IF(L206&lt;=H207,0,IF(IF(AND(C207&gt;=$G$22,MOD(C207-$G$22,int)=0),$G$23,0)+H207&gt;=L206+G207,L206+G207-H207,IF(AND(C207&gt;=$G$22,MOD(C207-$G$22,int)=0),$G$23,0)+IF(IF(AND(C207&gt;=$G$22,MOD(C207-$G$22,int)=0),$G$23,0)+IF(MOD(C207-$G$27,periods_per_year)=0,$G$26,0)+H207&lt;L206+G207,IF(MOD(C207-$G$27,periods_per_year)=0,$G$26,0),L206+G207-IF(AND(C207&gt;=$G$22,MOD(C207-$G$22,int)=0),$G$23,0)-H207))))</f>
        <v>0</v>
      </c>
      <c r="J207" s="7"/>
      <c r="K207" s="6">
        <f t="shared" si="14"/>
        <v>1024.8300000000002</v>
      </c>
      <c r="L207" s="6">
        <f t="shared" si="15"/>
        <v>352595.8600000001</v>
      </c>
    </row>
    <row r="208" spans="3:12">
      <c r="C208" s="3">
        <f t="shared" si="11"/>
        <v>168</v>
      </c>
      <c r="D208" s="4">
        <f t="shared" si="16"/>
        <v>50437</v>
      </c>
      <c r="E208" s="8">
        <f t="shared" si="12"/>
        <v>14</v>
      </c>
      <c r="F208" s="5">
        <f t="shared" si="13"/>
        <v>6.5979999999999997E-2</v>
      </c>
      <c r="G208" s="6">
        <f>IF(C208="","",ROUND((((1+F208/CP)^(CP/periods_per_year))-1)*L207,2))</f>
        <v>1938.69</v>
      </c>
      <c r="H208" s="6">
        <f>IF(C208="","",IF(C208=nper,L207+G208,MIN(L207+G208,IF(F208=F207,H207,IF($G$11="Acc Bi-Weekly",ROUND((-PMT(((1+F208/CP)^(CP/12))-1,(nper-C208+1)*12/26,L207))/2,2),IF($G$11="Acc Weekly",ROUND((-PMT(((1+F208/CP)^(CP/12))-1,(nper-C208+1)*12/52,L207))/4,2),ROUND(-PMT(((1+F208/CP)^(CP/periods_per_year))-1,nper-C208+1,L207),2)))))))</f>
        <v>2969.15</v>
      </c>
      <c r="I208" s="6">
        <f>IF(OR(C208="",C208&lt;$G$22),"",IF(L207&lt;=H208,0,IF(IF(AND(C208&gt;=$G$22,MOD(C208-$G$22,int)=0),$G$23,0)+H208&gt;=L207+G208,L207+G208-H208,IF(AND(C208&gt;=$G$22,MOD(C208-$G$22,int)=0),$G$23,0)+IF(IF(AND(C208&gt;=$G$22,MOD(C208-$G$22,int)=0),$G$23,0)+IF(MOD(C208-$G$27,periods_per_year)=0,$G$26,0)+H208&lt;L207+G208,IF(MOD(C208-$G$27,periods_per_year)=0,$G$26,0),L207+G208-IF(AND(C208&gt;=$G$22,MOD(C208-$G$22,int)=0),$G$23,0)-H208))))</f>
        <v>0</v>
      </c>
      <c r="J208" s="7"/>
      <c r="K208" s="6">
        <f t="shared" si="14"/>
        <v>1030.46</v>
      </c>
      <c r="L208" s="6">
        <f t="shared" si="15"/>
        <v>351565.40000000008</v>
      </c>
    </row>
    <row r="209" spans="3:12">
      <c r="C209" s="3">
        <f t="shared" si="11"/>
        <v>169</v>
      </c>
      <c r="D209" s="4">
        <f t="shared" si="16"/>
        <v>50465</v>
      </c>
      <c r="E209" s="8" t="str">
        <f t="shared" si="12"/>
        <v/>
      </c>
      <c r="F209" s="5">
        <f t="shared" si="13"/>
        <v>6.5979999999999997E-2</v>
      </c>
      <c r="G209" s="6">
        <f>IF(C209="","",ROUND((((1+F209/CP)^(CP/periods_per_year))-1)*L208,2))</f>
        <v>1933.02</v>
      </c>
      <c r="H209" s="6">
        <f>IF(C209="","",IF(C209=nper,L208+G209,MIN(L208+G209,IF(F209=F208,H208,IF($G$11="Acc Bi-Weekly",ROUND((-PMT(((1+F209/CP)^(CP/12))-1,(nper-C209+1)*12/26,L208))/2,2),IF($G$11="Acc Weekly",ROUND((-PMT(((1+F209/CP)^(CP/12))-1,(nper-C209+1)*12/52,L208))/4,2),ROUND(-PMT(((1+F209/CP)^(CP/periods_per_year))-1,nper-C209+1,L208),2)))))))</f>
        <v>2969.15</v>
      </c>
      <c r="I209" s="6">
        <f>IF(OR(C209="",C209&lt;$G$22),"",IF(L208&lt;=H209,0,IF(IF(AND(C209&gt;=$G$22,MOD(C209-$G$22,int)=0),$G$23,0)+H209&gt;=L208+G209,L208+G209-H209,IF(AND(C209&gt;=$G$22,MOD(C209-$G$22,int)=0),$G$23,0)+IF(IF(AND(C209&gt;=$G$22,MOD(C209-$G$22,int)=0),$G$23,0)+IF(MOD(C209-$G$27,periods_per_year)=0,$G$26,0)+H209&lt;L208+G209,IF(MOD(C209-$G$27,periods_per_year)=0,$G$26,0),L208+G209-IF(AND(C209&gt;=$G$22,MOD(C209-$G$22,int)=0),$G$23,0)-H209))))</f>
        <v>0</v>
      </c>
      <c r="J209" s="7"/>
      <c r="K209" s="6">
        <f t="shared" si="14"/>
        <v>1036.1300000000001</v>
      </c>
      <c r="L209" s="6">
        <f t="shared" si="15"/>
        <v>350529.27000000008</v>
      </c>
    </row>
    <row r="210" spans="3:12">
      <c r="C210" s="3">
        <f t="shared" si="11"/>
        <v>170</v>
      </c>
      <c r="D210" s="4">
        <f t="shared" si="16"/>
        <v>50496</v>
      </c>
      <c r="E210" s="8" t="str">
        <f t="shared" si="12"/>
        <v/>
      </c>
      <c r="F210" s="5">
        <f t="shared" si="13"/>
        <v>6.5979999999999997E-2</v>
      </c>
      <c r="G210" s="6">
        <f>IF(C210="","",ROUND((((1+F210/CP)^(CP/periods_per_year))-1)*L209,2))</f>
        <v>1927.33</v>
      </c>
      <c r="H210" s="6">
        <f>IF(C210="","",IF(C210=nper,L209+G210,MIN(L209+G210,IF(F210=F209,H209,IF($G$11="Acc Bi-Weekly",ROUND((-PMT(((1+F210/CP)^(CP/12))-1,(nper-C210+1)*12/26,L209))/2,2),IF($G$11="Acc Weekly",ROUND((-PMT(((1+F210/CP)^(CP/12))-1,(nper-C210+1)*12/52,L209))/4,2),ROUND(-PMT(((1+F210/CP)^(CP/periods_per_year))-1,nper-C210+1,L209),2)))))))</f>
        <v>2969.15</v>
      </c>
      <c r="I210" s="6">
        <f>IF(OR(C210="",C210&lt;$G$22),"",IF(L209&lt;=H210,0,IF(IF(AND(C210&gt;=$G$22,MOD(C210-$G$22,int)=0),$G$23,0)+H210&gt;=L209+G210,L209+G210-H210,IF(AND(C210&gt;=$G$22,MOD(C210-$G$22,int)=0),$G$23,0)+IF(IF(AND(C210&gt;=$G$22,MOD(C210-$G$22,int)=0),$G$23,0)+IF(MOD(C210-$G$27,periods_per_year)=0,$G$26,0)+H210&lt;L209+G210,IF(MOD(C210-$G$27,periods_per_year)=0,$G$26,0),L209+G210-IF(AND(C210&gt;=$G$22,MOD(C210-$G$22,int)=0),$G$23,0)-H210))))</f>
        <v>0</v>
      </c>
      <c r="J210" s="7"/>
      <c r="K210" s="6">
        <f t="shared" si="14"/>
        <v>1041.8200000000002</v>
      </c>
      <c r="L210" s="6">
        <f t="shared" si="15"/>
        <v>349487.45000000007</v>
      </c>
    </row>
    <row r="211" spans="3:12">
      <c r="C211" s="3">
        <f t="shared" si="11"/>
        <v>171</v>
      </c>
      <c r="D211" s="4">
        <f t="shared" si="16"/>
        <v>50526</v>
      </c>
      <c r="E211" s="8" t="str">
        <f t="shared" si="12"/>
        <v/>
      </c>
      <c r="F211" s="5">
        <f t="shared" si="13"/>
        <v>6.5979999999999997E-2</v>
      </c>
      <c r="G211" s="6">
        <f>IF(C211="","",ROUND((((1+F211/CP)^(CP/periods_per_year))-1)*L210,2))</f>
        <v>1921.6</v>
      </c>
      <c r="H211" s="6">
        <f>IF(C211="","",IF(C211=nper,L210+G211,MIN(L210+G211,IF(F211=F210,H210,IF($G$11="Acc Bi-Weekly",ROUND((-PMT(((1+F211/CP)^(CP/12))-1,(nper-C211+1)*12/26,L210))/2,2),IF($G$11="Acc Weekly",ROUND((-PMT(((1+F211/CP)^(CP/12))-1,(nper-C211+1)*12/52,L210))/4,2),ROUND(-PMT(((1+F211/CP)^(CP/periods_per_year))-1,nper-C211+1,L210),2)))))))</f>
        <v>2969.15</v>
      </c>
      <c r="I211" s="6">
        <f>IF(OR(C211="",C211&lt;$G$22),"",IF(L210&lt;=H211,0,IF(IF(AND(C211&gt;=$G$22,MOD(C211-$G$22,int)=0),$G$23,0)+H211&gt;=L210+G211,L210+G211-H211,IF(AND(C211&gt;=$G$22,MOD(C211-$G$22,int)=0),$G$23,0)+IF(IF(AND(C211&gt;=$G$22,MOD(C211-$G$22,int)=0),$G$23,0)+IF(MOD(C211-$G$27,periods_per_year)=0,$G$26,0)+H211&lt;L210+G211,IF(MOD(C211-$G$27,periods_per_year)=0,$G$26,0),L210+G211-IF(AND(C211&gt;=$G$22,MOD(C211-$G$22,int)=0),$G$23,0)-H211))))</f>
        <v>0</v>
      </c>
      <c r="J211" s="7"/>
      <c r="K211" s="6">
        <f t="shared" si="14"/>
        <v>1047.5500000000002</v>
      </c>
      <c r="L211" s="6">
        <f t="shared" si="15"/>
        <v>348439.90000000008</v>
      </c>
    </row>
    <row r="212" spans="3:12">
      <c r="C212" s="3">
        <f t="shared" si="11"/>
        <v>172</v>
      </c>
      <c r="D212" s="4">
        <f t="shared" si="16"/>
        <v>50557</v>
      </c>
      <c r="E212" s="8" t="str">
        <f t="shared" si="12"/>
        <v/>
      </c>
      <c r="F212" s="5">
        <f t="shared" si="13"/>
        <v>6.5979999999999997E-2</v>
      </c>
      <c r="G212" s="6">
        <f>IF(C212="","",ROUND((((1+F212/CP)^(CP/periods_per_year))-1)*L211,2))</f>
        <v>1915.84</v>
      </c>
      <c r="H212" s="6">
        <f>IF(C212="","",IF(C212=nper,L211+G212,MIN(L211+G212,IF(F212=F211,H211,IF($G$11="Acc Bi-Weekly",ROUND((-PMT(((1+F212/CP)^(CP/12))-1,(nper-C212+1)*12/26,L211))/2,2),IF($G$11="Acc Weekly",ROUND((-PMT(((1+F212/CP)^(CP/12))-1,(nper-C212+1)*12/52,L211))/4,2),ROUND(-PMT(((1+F212/CP)^(CP/periods_per_year))-1,nper-C212+1,L211),2)))))))</f>
        <v>2969.15</v>
      </c>
      <c r="I212" s="6">
        <f>IF(OR(C212="",C212&lt;$G$22),"",IF(L211&lt;=H212,0,IF(IF(AND(C212&gt;=$G$22,MOD(C212-$G$22,int)=0),$G$23,0)+H212&gt;=L211+G212,L211+G212-H212,IF(AND(C212&gt;=$G$22,MOD(C212-$G$22,int)=0),$G$23,0)+IF(IF(AND(C212&gt;=$G$22,MOD(C212-$G$22,int)=0),$G$23,0)+IF(MOD(C212-$G$27,periods_per_year)=0,$G$26,0)+H212&lt;L211+G212,IF(MOD(C212-$G$27,periods_per_year)=0,$G$26,0),L211+G212-IF(AND(C212&gt;=$G$22,MOD(C212-$G$22,int)=0),$G$23,0)-H212))))</f>
        <v>0</v>
      </c>
      <c r="J212" s="7"/>
      <c r="K212" s="6">
        <f t="shared" si="14"/>
        <v>1053.3100000000002</v>
      </c>
      <c r="L212" s="6">
        <f t="shared" si="15"/>
        <v>347386.59000000008</v>
      </c>
    </row>
    <row r="213" spans="3:12">
      <c r="C213" s="3">
        <f t="shared" si="11"/>
        <v>173</v>
      </c>
      <c r="D213" s="4">
        <f t="shared" si="16"/>
        <v>50587</v>
      </c>
      <c r="E213" s="8" t="str">
        <f t="shared" si="12"/>
        <v/>
      </c>
      <c r="F213" s="5">
        <f t="shared" si="13"/>
        <v>6.5979999999999997E-2</v>
      </c>
      <c r="G213" s="6">
        <f>IF(C213="","",ROUND((((1+F213/CP)^(CP/periods_per_year))-1)*L212,2))</f>
        <v>1910.05</v>
      </c>
      <c r="H213" s="6">
        <f>IF(C213="","",IF(C213=nper,L212+G213,MIN(L212+G213,IF(F213=F212,H212,IF($G$11="Acc Bi-Weekly",ROUND((-PMT(((1+F213/CP)^(CP/12))-1,(nper-C213+1)*12/26,L212))/2,2),IF($G$11="Acc Weekly",ROUND((-PMT(((1+F213/CP)^(CP/12))-1,(nper-C213+1)*12/52,L212))/4,2),ROUND(-PMT(((1+F213/CP)^(CP/periods_per_year))-1,nper-C213+1,L212),2)))))))</f>
        <v>2969.15</v>
      </c>
      <c r="I213" s="6">
        <f>IF(OR(C213="",C213&lt;$G$22),"",IF(L212&lt;=H213,0,IF(IF(AND(C213&gt;=$G$22,MOD(C213-$G$22,int)=0),$G$23,0)+H213&gt;=L212+G213,L212+G213-H213,IF(AND(C213&gt;=$G$22,MOD(C213-$G$22,int)=0),$G$23,0)+IF(IF(AND(C213&gt;=$G$22,MOD(C213-$G$22,int)=0),$G$23,0)+IF(MOD(C213-$G$27,periods_per_year)=0,$G$26,0)+H213&lt;L212+G213,IF(MOD(C213-$G$27,periods_per_year)=0,$G$26,0),L212+G213-IF(AND(C213&gt;=$G$22,MOD(C213-$G$22,int)=0),$G$23,0)-H213))))</f>
        <v>0</v>
      </c>
      <c r="J213" s="7"/>
      <c r="K213" s="6">
        <f t="shared" si="14"/>
        <v>1059.1000000000001</v>
      </c>
      <c r="L213" s="6">
        <f t="shared" si="15"/>
        <v>346327.49000000011</v>
      </c>
    </row>
    <row r="214" spans="3:12">
      <c r="C214" s="3">
        <f t="shared" si="11"/>
        <v>174</v>
      </c>
      <c r="D214" s="4">
        <f t="shared" si="16"/>
        <v>50618</v>
      </c>
      <c r="E214" s="8" t="str">
        <f t="shared" si="12"/>
        <v/>
      </c>
      <c r="F214" s="5">
        <f t="shared" si="13"/>
        <v>6.5979999999999997E-2</v>
      </c>
      <c r="G214" s="6">
        <f>IF(C214="","",ROUND((((1+F214/CP)^(CP/periods_per_year))-1)*L213,2))</f>
        <v>1904.22</v>
      </c>
      <c r="H214" s="6">
        <f>IF(C214="","",IF(C214=nper,L213+G214,MIN(L213+G214,IF(F214=F213,H213,IF($G$11="Acc Bi-Weekly",ROUND((-PMT(((1+F214/CP)^(CP/12))-1,(nper-C214+1)*12/26,L213))/2,2),IF($G$11="Acc Weekly",ROUND((-PMT(((1+F214/CP)^(CP/12))-1,(nper-C214+1)*12/52,L213))/4,2),ROUND(-PMT(((1+F214/CP)^(CP/periods_per_year))-1,nper-C214+1,L213),2)))))))</f>
        <v>2969.15</v>
      </c>
      <c r="I214" s="6">
        <f>IF(OR(C214="",C214&lt;$G$22),"",IF(L213&lt;=H214,0,IF(IF(AND(C214&gt;=$G$22,MOD(C214-$G$22,int)=0),$G$23,0)+H214&gt;=L213+G214,L213+G214-H214,IF(AND(C214&gt;=$G$22,MOD(C214-$G$22,int)=0),$G$23,0)+IF(IF(AND(C214&gt;=$G$22,MOD(C214-$G$22,int)=0),$G$23,0)+IF(MOD(C214-$G$27,periods_per_year)=0,$G$26,0)+H214&lt;L213+G214,IF(MOD(C214-$G$27,periods_per_year)=0,$G$26,0),L213+G214-IF(AND(C214&gt;=$G$22,MOD(C214-$G$22,int)=0),$G$23,0)-H214))))</f>
        <v>0</v>
      </c>
      <c r="J214" s="7"/>
      <c r="K214" s="6">
        <f t="shared" si="14"/>
        <v>1064.93</v>
      </c>
      <c r="L214" s="6">
        <f t="shared" si="15"/>
        <v>345262.56000000011</v>
      </c>
    </row>
    <row r="215" spans="3:12">
      <c r="C215" s="3">
        <f t="shared" si="11"/>
        <v>175</v>
      </c>
      <c r="D215" s="4">
        <f t="shared" si="16"/>
        <v>50649</v>
      </c>
      <c r="E215" s="8" t="str">
        <f t="shared" si="12"/>
        <v/>
      </c>
      <c r="F215" s="5">
        <f t="shared" si="13"/>
        <v>6.5979999999999997E-2</v>
      </c>
      <c r="G215" s="6">
        <f>IF(C215="","",ROUND((((1+F215/CP)^(CP/periods_per_year))-1)*L214,2))</f>
        <v>1898.37</v>
      </c>
      <c r="H215" s="6">
        <f>IF(C215="","",IF(C215=nper,L214+G215,MIN(L214+G215,IF(F215=F214,H214,IF($G$11="Acc Bi-Weekly",ROUND((-PMT(((1+F215/CP)^(CP/12))-1,(nper-C215+1)*12/26,L214))/2,2),IF($G$11="Acc Weekly",ROUND((-PMT(((1+F215/CP)^(CP/12))-1,(nper-C215+1)*12/52,L214))/4,2),ROUND(-PMT(((1+F215/CP)^(CP/periods_per_year))-1,nper-C215+1,L214),2)))))))</f>
        <v>2969.15</v>
      </c>
      <c r="I215" s="6">
        <f>IF(OR(C215="",C215&lt;$G$22),"",IF(L214&lt;=H215,0,IF(IF(AND(C215&gt;=$G$22,MOD(C215-$G$22,int)=0),$G$23,0)+H215&gt;=L214+G215,L214+G215-H215,IF(AND(C215&gt;=$G$22,MOD(C215-$G$22,int)=0),$G$23,0)+IF(IF(AND(C215&gt;=$G$22,MOD(C215-$G$22,int)=0),$G$23,0)+IF(MOD(C215-$G$27,periods_per_year)=0,$G$26,0)+H215&lt;L214+G215,IF(MOD(C215-$G$27,periods_per_year)=0,$G$26,0),L214+G215-IF(AND(C215&gt;=$G$22,MOD(C215-$G$22,int)=0),$G$23,0)-H215))))</f>
        <v>0</v>
      </c>
      <c r="J215" s="7"/>
      <c r="K215" s="6">
        <f t="shared" si="14"/>
        <v>1070.7800000000002</v>
      </c>
      <c r="L215" s="6">
        <f t="shared" si="15"/>
        <v>344191.78000000009</v>
      </c>
    </row>
    <row r="216" spans="3:12">
      <c r="C216" s="3">
        <f t="shared" si="11"/>
        <v>176</v>
      </c>
      <c r="D216" s="4">
        <f t="shared" si="16"/>
        <v>50679</v>
      </c>
      <c r="E216" s="8" t="str">
        <f t="shared" si="12"/>
        <v/>
      </c>
      <c r="F216" s="5">
        <f t="shared" si="13"/>
        <v>6.5979999999999997E-2</v>
      </c>
      <c r="G216" s="6">
        <f>IF(C216="","",ROUND((((1+F216/CP)^(CP/periods_per_year))-1)*L215,2))</f>
        <v>1892.48</v>
      </c>
      <c r="H216" s="6">
        <f>IF(C216="","",IF(C216=nper,L215+G216,MIN(L215+G216,IF(F216=F215,H215,IF($G$11="Acc Bi-Weekly",ROUND((-PMT(((1+F216/CP)^(CP/12))-1,(nper-C216+1)*12/26,L215))/2,2),IF($G$11="Acc Weekly",ROUND((-PMT(((1+F216/CP)^(CP/12))-1,(nper-C216+1)*12/52,L215))/4,2),ROUND(-PMT(((1+F216/CP)^(CP/periods_per_year))-1,nper-C216+1,L215),2)))))))</f>
        <v>2969.15</v>
      </c>
      <c r="I216" s="6">
        <f>IF(OR(C216="",C216&lt;$G$22),"",IF(L215&lt;=H216,0,IF(IF(AND(C216&gt;=$G$22,MOD(C216-$G$22,int)=0),$G$23,0)+H216&gt;=L215+G216,L215+G216-H216,IF(AND(C216&gt;=$G$22,MOD(C216-$G$22,int)=0),$G$23,0)+IF(IF(AND(C216&gt;=$G$22,MOD(C216-$G$22,int)=0),$G$23,0)+IF(MOD(C216-$G$27,periods_per_year)=0,$G$26,0)+H216&lt;L215+G216,IF(MOD(C216-$G$27,periods_per_year)=0,$G$26,0),L215+G216-IF(AND(C216&gt;=$G$22,MOD(C216-$G$22,int)=0),$G$23,0)-H216))))</f>
        <v>0</v>
      </c>
      <c r="J216" s="7"/>
      <c r="K216" s="6">
        <f t="shared" si="14"/>
        <v>1076.67</v>
      </c>
      <c r="L216" s="6">
        <f t="shared" si="15"/>
        <v>343115.1100000001</v>
      </c>
    </row>
    <row r="217" spans="3:12">
      <c r="C217" s="3">
        <f t="shared" si="11"/>
        <v>177</v>
      </c>
      <c r="D217" s="4">
        <f t="shared" si="16"/>
        <v>50710</v>
      </c>
      <c r="E217" s="8" t="str">
        <f t="shared" si="12"/>
        <v/>
      </c>
      <c r="F217" s="5">
        <f t="shared" si="13"/>
        <v>6.5979999999999997E-2</v>
      </c>
      <c r="G217" s="6">
        <f>IF(C217="","",ROUND((((1+F217/CP)^(CP/periods_per_year))-1)*L216,2))</f>
        <v>1886.56</v>
      </c>
      <c r="H217" s="6">
        <f>IF(C217="","",IF(C217=nper,L216+G217,MIN(L216+G217,IF(F217=F216,H216,IF($G$11="Acc Bi-Weekly",ROUND((-PMT(((1+F217/CP)^(CP/12))-1,(nper-C217+1)*12/26,L216))/2,2),IF($G$11="Acc Weekly",ROUND((-PMT(((1+F217/CP)^(CP/12))-1,(nper-C217+1)*12/52,L216))/4,2),ROUND(-PMT(((1+F217/CP)^(CP/periods_per_year))-1,nper-C217+1,L216),2)))))))</f>
        <v>2969.15</v>
      </c>
      <c r="I217" s="6">
        <f>IF(OR(C217="",C217&lt;$G$22),"",IF(L216&lt;=H217,0,IF(IF(AND(C217&gt;=$G$22,MOD(C217-$G$22,int)=0),$G$23,0)+H217&gt;=L216+G217,L216+G217-H217,IF(AND(C217&gt;=$G$22,MOD(C217-$G$22,int)=0),$G$23,0)+IF(IF(AND(C217&gt;=$G$22,MOD(C217-$G$22,int)=0),$G$23,0)+IF(MOD(C217-$G$27,periods_per_year)=0,$G$26,0)+H217&lt;L216+G217,IF(MOD(C217-$G$27,periods_per_year)=0,$G$26,0),L216+G217-IF(AND(C217&gt;=$G$22,MOD(C217-$G$22,int)=0),$G$23,0)-H217))))</f>
        <v>0</v>
      </c>
      <c r="J217" s="7"/>
      <c r="K217" s="6">
        <f t="shared" si="14"/>
        <v>1082.5900000000001</v>
      </c>
      <c r="L217" s="6">
        <f t="shared" si="15"/>
        <v>342032.52000000008</v>
      </c>
    </row>
    <row r="218" spans="3:12">
      <c r="C218" s="3">
        <f t="shared" si="11"/>
        <v>178</v>
      </c>
      <c r="D218" s="4">
        <f t="shared" si="16"/>
        <v>50740</v>
      </c>
      <c r="E218" s="8" t="str">
        <f t="shared" si="12"/>
        <v/>
      </c>
      <c r="F218" s="5">
        <f t="shared" si="13"/>
        <v>6.5979999999999997E-2</v>
      </c>
      <c r="G218" s="6">
        <f>IF(C218="","",ROUND((((1+F218/CP)^(CP/periods_per_year))-1)*L217,2))</f>
        <v>1880.61</v>
      </c>
      <c r="H218" s="6">
        <f>IF(C218="","",IF(C218=nper,L217+G218,MIN(L217+G218,IF(F218=F217,H217,IF($G$11="Acc Bi-Weekly",ROUND((-PMT(((1+F218/CP)^(CP/12))-1,(nper-C218+1)*12/26,L217))/2,2),IF($G$11="Acc Weekly",ROUND((-PMT(((1+F218/CP)^(CP/12))-1,(nper-C218+1)*12/52,L217))/4,2),ROUND(-PMT(((1+F218/CP)^(CP/periods_per_year))-1,nper-C218+1,L217),2)))))))</f>
        <v>2969.15</v>
      </c>
      <c r="I218" s="6">
        <f>IF(OR(C218="",C218&lt;$G$22),"",IF(L217&lt;=H218,0,IF(IF(AND(C218&gt;=$G$22,MOD(C218-$G$22,int)=0),$G$23,0)+H218&gt;=L217+G218,L217+G218-H218,IF(AND(C218&gt;=$G$22,MOD(C218-$G$22,int)=0),$G$23,0)+IF(IF(AND(C218&gt;=$G$22,MOD(C218-$G$22,int)=0),$G$23,0)+IF(MOD(C218-$G$27,periods_per_year)=0,$G$26,0)+H218&lt;L217+G218,IF(MOD(C218-$G$27,periods_per_year)=0,$G$26,0),L217+G218-IF(AND(C218&gt;=$G$22,MOD(C218-$G$22,int)=0),$G$23,0)-H218))))</f>
        <v>0</v>
      </c>
      <c r="J218" s="7"/>
      <c r="K218" s="6">
        <f t="shared" si="14"/>
        <v>1088.5400000000002</v>
      </c>
      <c r="L218" s="6">
        <f t="shared" si="15"/>
        <v>340943.9800000001</v>
      </c>
    </row>
    <row r="219" spans="3:12">
      <c r="C219" s="3">
        <f t="shared" si="11"/>
        <v>179</v>
      </c>
      <c r="D219" s="4">
        <f t="shared" si="16"/>
        <v>50771</v>
      </c>
      <c r="E219" s="8" t="str">
        <f t="shared" si="12"/>
        <v/>
      </c>
      <c r="F219" s="5">
        <f t="shared" si="13"/>
        <v>6.5979999999999997E-2</v>
      </c>
      <c r="G219" s="6">
        <f>IF(C219="","",ROUND((((1+F219/CP)^(CP/periods_per_year))-1)*L218,2))</f>
        <v>1874.62</v>
      </c>
      <c r="H219" s="6">
        <f>IF(C219="","",IF(C219=nper,L218+G219,MIN(L218+G219,IF(F219=F218,H218,IF($G$11="Acc Bi-Weekly",ROUND((-PMT(((1+F219/CP)^(CP/12))-1,(nper-C219+1)*12/26,L218))/2,2),IF($G$11="Acc Weekly",ROUND((-PMT(((1+F219/CP)^(CP/12))-1,(nper-C219+1)*12/52,L218))/4,2),ROUND(-PMT(((1+F219/CP)^(CP/periods_per_year))-1,nper-C219+1,L218),2)))))))</f>
        <v>2969.15</v>
      </c>
      <c r="I219" s="6">
        <f>IF(OR(C219="",C219&lt;$G$22),"",IF(L218&lt;=H219,0,IF(IF(AND(C219&gt;=$G$22,MOD(C219-$G$22,int)=0),$G$23,0)+H219&gt;=L218+G219,L218+G219-H219,IF(AND(C219&gt;=$G$22,MOD(C219-$G$22,int)=0),$G$23,0)+IF(IF(AND(C219&gt;=$G$22,MOD(C219-$G$22,int)=0),$G$23,0)+IF(MOD(C219-$G$27,periods_per_year)=0,$G$26,0)+H219&lt;L218+G219,IF(MOD(C219-$G$27,periods_per_year)=0,$G$26,0),L218+G219-IF(AND(C219&gt;=$G$22,MOD(C219-$G$22,int)=0),$G$23,0)-H219))))</f>
        <v>0</v>
      </c>
      <c r="J219" s="7"/>
      <c r="K219" s="6">
        <f t="shared" si="14"/>
        <v>1094.5300000000002</v>
      </c>
      <c r="L219" s="6">
        <f t="shared" si="15"/>
        <v>339849.45000000007</v>
      </c>
    </row>
    <row r="220" spans="3:12">
      <c r="C220" s="3">
        <f t="shared" si="11"/>
        <v>180</v>
      </c>
      <c r="D220" s="4">
        <f t="shared" si="16"/>
        <v>50802</v>
      </c>
      <c r="E220" s="8">
        <f t="shared" si="12"/>
        <v>15</v>
      </c>
      <c r="F220" s="5">
        <f t="shared" si="13"/>
        <v>6.5979999999999997E-2</v>
      </c>
      <c r="G220" s="6">
        <f>IF(C220="","",ROUND((((1+F220/CP)^(CP/periods_per_year))-1)*L219,2))</f>
        <v>1868.61</v>
      </c>
      <c r="H220" s="6">
        <f>IF(C220="","",IF(C220=nper,L219+G220,MIN(L219+G220,IF(F220=F219,H219,IF($G$11="Acc Bi-Weekly",ROUND((-PMT(((1+F220/CP)^(CP/12))-1,(nper-C220+1)*12/26,L219))/2,2),IF($G$11="Acc Weekly",ROUND((-PMT(((1+F220/CP)^(CP/12))-1,(nper-C220+1)*12/52,L219))/4,2),ROUND(-PMT(((1+F220/CP)^(CP/periods_per_year))-1,nper-C220+1,L219),2)))))))</f>
        <v>2969.15</v>
      </c>
      <c r="I220" s="6">
        <f>IF(OR(C220="",C220&lt;$G$22),"",IF(L219&lt;=H220,0,IF(IF(AND(C220&gt;=$G$22,MOD(C220-$G$22,int)=0),$G$23,0)+H220&gt;=L219+G220,L219+G220-H220,IF(AND(C220&gt;=$G$22,MOD(C220-$G$22,int)=0),$G$23,0)+IF(IF(AND(C220&gt;=$G$22,MOD(C220-$G$22,int)=0),$G$23,0)+IF(MOD(C220-$G$27,periods_per_year)=0,$G$26,0)+H220&lt;L219+G220,IF(MOD(C220-$G$27,periods_per_year)=0,$G$26,0),L219+G220-IF(AND(C220&gt;=$G$22,MOD(C220-$G$22,int)=0),$G$23,0)-H220))))</f>
        <v>0</v>
      </c>
      <c r="J220" s="7"/>
      <c r="K220" s="6">
        <f t="shared" si="14"/>
        <v>1100.5400000000002</v>
      </c>
      <c r="L220" s="6">
        <f t="shared" si="15"/>
        <v>338748.91000000009</v>
      </c>
    </row>
    <row r="221" spans="3:12">
      <c r="C221" s="3">
        <f t="shared" si="11"/>
        <v>181</v>
      </c>
      <c r="D221" s="4">
        <f t="shared" si="16"/>
        <v>50830</v>
      </c>
      <c r="E221" s="8" t="str">
        <f t="shared" si="12"/>
        <v/>
      </c>
      <c r="F221" s="5">
        <f t="shared" si="13"/>
        <v>6.5979999999999997E-2</v>
      </c>
      <c r="G221" s="6">
        <f>IF(C221="","",ROUND((((1+F221/CP)^(CP/periods_per_year))-1)*L220,2))</f>
        <v>1862.55</v>
      </c>
      <c r="H221" s="6">
        <f>IF(C221="","",IF(C221=nper,L220+G221,MIN(L220+G221,IF(F221=F220,H220,IF($G$11="Acc Bi-Weekly",ROUND((-PMT(((1+F221/CP)^(CP/12))-1,(nper-C221+1)*12/26,L220))/2,2),IF($G$11="Acc Weekly",ROUND((-PMT(((1+F221/CP)^(CP/12))-1,(nper-C221+1)*12/52,L220))/4,2),ROUND(-PMT(((1+F221/CP)^(CP/periods_per_year))-1,nper-C221+1,L220),2)))))))</f>
        <v>2969.15</v>
      </c>
      <c r="I221" s="6">
        <f>IF(OR(C221="",C221&lt;$G$22),"",IF(L220&lt;=H221,0,IF(IF(AND(C221&gt;=$G$22,MOD(C221-$G$22,int)=0),$G$23,0)+H221&gt;=L220+G221,L220+G221-H221,IF(AND(C221&gt;=$G$22,MOD(C221-$G$22,int)=0),$G$23,0)+IF(IF(AND(C221&gt;=$G$22,MOD(C221-$G$22,int)=0),$G$23,0)+IF(MOD(C221-$G$27,periods_per_year)=0,$G$26,0)+H221&lt;L220+G221,IF(MOD(C221-$G$27,periods_per_year)=0,$G$26,0),L220+G221-IF(AND(C221&gt;=$G$22,MOD(C221-$G$22,int)=0),$G$23,0)-H221))))</f>
        <v>0</v>
      </c>
      <c r="J221" s="7"/>
      <c r="K221" s="6">
        <f t="shared" si="14"/>
        <v>1106.6000000000001</v>
      </c>
      <c r="L221" s="6">
        <f t="shared" si="15"/>
        <v>337642.31000000011</v>
      </c>
    </row>
    <row r="222" spans="3:12">
      <c r="C222" s="3">
        <f t="shared" si="11"/>
        <v>182</v>
      </c>
      <c r="D222" s="4">
        <f t="shared" si="16"/>
        <v>50861</v>
      </c>
      <c r="E222" s="8" t="str">
        <f t="shared" si="12"/>
        <v/>
      </c>
      <c r="F222" s="5">
        <f t="shared" si="13"/>
        <v>6.5979999999999997E-2</v>
      </c>
      <c r="G222" s="6">
        <f>IF(C222="","",ROUND((((1+F222/CP)^(CP/periods_per_year))-1)*L221,2))</f>
        <v>1856.47</v>
      </c>
      <c r="H222" s="6">
        <f>IF(C222="","",IF(C222=nper,L221+G222,MIN(L221+G222,IF(F222=F221,H221,IF($G$11="Acc Bi-Weekly",ROUND((-PMT(((1+F222/CP)^(CP/12))-1,(nper-C222+1)*12/26,L221))/2,2),IF($G$11="Acc Weekly",ROUND((-PMT(((1+F222/CP)^(CP/12))-1,(nper-C222+1)*12/52,L221))/4,2),ROUND(-PMT(((1+F222/CP)^(CP/periods_per_year))-1,nper-C222+1,L221),2)))))))</f>
        <v>2969.15</v>
      </c>
      <c r="I222" s="6">
        <f>IF(OR(C222="",C222&lt;$G$22),"",IF(L221&lt;=H222,0,IF(IF(AND(C222&gt;=$G$22,MOD(C222-$G$22,int)=0),$G$23,0)+H222&gt;=L221+G222,L221+G222-H222,IF(AND(C222&gt;=$G$22,MOD(C222-$G$22,int)=0),$G$23,0)+IF(IF(AND(C222&gt;=$G$22,MOD(C222-$G$22,int)=0),$G$23,0)+IF(MOD(C222-$G$27,periods_per_year)=0,$G$26,0)+H222&lt;L221+G222,IF(MOD(C222-$G$27,periods_per_year)=0,$G$26,0),L221+G222-IF(AND(C222&gt;=$G$22,MOD(C222-$G$22,int)=0),$G$23,0)-H222))))</f>
        <v>0</v>
      </c>
      <c r="J222" s="7"/>
      <c r="K222" s="6">
        <f t="shared" si="14"/>
        <v>1112.68</v>
      </c>
      <c r="L222" s="6">
        <f t="shared" si="15"/>
        <v>336529.63000000012</v>
      </c>
    </row>
    <row r="223" spans="3:12">
      <c r="C223" s="3">
        <f t="shared" si="11"/>
        <v>183</v>
      </c>
      <c r="D223" s="4">
        <f t="shared" si="16"/>
        <v>50891</v>
      </c>
      <c r="E223" s="8" t="str">
        <f t="shared" si="12"/>
        <v/>
      </c>
      <c r="F223" s="5">
        <f t="shared" si="13"/>
        <v>6.5979999999999997E-2</v>
      </c>
      <c r="G223" s="6">
        <f>IF(C223="","",ROUND((((1+F223/CP)^(CP/periods_per_year))-1)*L222,2))</f>
        <v>1850.35</v>
      </c>
      <c r="H223" s="6">
        <f>IF(C223="","",IF(C223=nper,L222+G223,MIN(L222+G223,IF(F223=F222,H222,IF($G$11="Acc Bi-Weekly",ROUND((-PMT(((1+F223/CP)^(CP/12))-1,(nper-C223+1)*12/26,L222))/2,2),IF($G$11="Acc Weekly",ROUND((-PMT(((1+F223/CP)^(CP/12))-1,(nper-C223+1)*12/52,L222))/4,2),ROUND(-PMT(((1+F223/CP)^(CP/periods_per_year))-1,nper-C223+1,L222),2)))))))</f>
        <v>2969.15</v>
      </c>
      <c r="I223" s="6">
        <f>IF(OR(C223="",C223&lt;$G$22),"",IF(L222&lt;=H223,0,IF(IF(AND(C223&gt;=$G$22,MOD(C223-$G$22,int)=0),$G$23,0)+H223&gt;=L222+G223,L222+G223-H223,IF(AND(C223&gt;=$G$22,MOD(C223-$G$22,int)=0),$G$23,0)+IF(IF(AND(C223&gt;=$G$22,MOD(C223-$G$22,int)=0),$G$23,0)+IF(MOD(C223-$G$27,periods_per_year)=0,$G$26,0)+H223&lt;L222+G223,IF(MOD(C223-$G$27,periods_per_year)=0,$G$26,0),L222+G223-IF(AND(C223&gt;=$G$22,MOD(C223-$G$22,int)=0),$G$23,0)-H223))))</f>
        <v>0</v>
      </c>
      <c r="J223" s="7"/>
      <c r="K223" s="6">
        <f t="shared" si="14"/>
        <v>1118.8000000000002</v>
      </c>
      <c r="L223" s="6">
        <f t="shared" si="15"/>
        <v>335410.83000000013</v>
      </c>
    </row>
    <row r="224" spans="3:12">
      <c r="C224" s="3">
        <f t="shared" si="11"/>
        <v>184</v>
      </c>
      <c r="D224" s="4">
        <f t="shared" si="16"/>
        <v>50922</v>
      </c>
      <c r="E224" s="8" t="str">
        <f t="shared" si="12"/>
        <v/>
      </c>
      <c r="F224" s="5">
        <f t="shared" si="13"/>
        <v>6.5979999999999997E-2</v>
      </c>
      <c r="G224" s="6">
        <f>IF(C224="","",ROUND((((1+F224/CP)^(CP/periods_per_year))-1)*L223,2))</f>
        <v>1844.2</v>
      </c>
      <c r="H224" s="6">
        <f>IF(C224="","",IF(C224=nper,L223+G224,MIN(L223+G224,IF(F224=F223,H223,IF($G$11="Acc Bi-Weekly",ROUND((-PMT(((1+F224/CP)^(CP/12))-1,(nper-C224+1)*12/26,L223))/2,2),IF($G$11="Acc Weekly",ROUND((-PMT(((1+F224/CP)^(CP/12))-1,(nper-C224+1)*12/52,L223))/4,2),ROUND(-PMT(((1+F224/CP)^(CP/periods_per_year))-1,nper-C224+1,L223),2)))))))</f>
        <v>2969.15</v>
      </c>
      <c r="I224" s="6">
        <f>IF(OR(C224="",C224&lt;$G$22),"",IF(L223&lt;=H224,0,IF(IF(AND(C224&gt;=$G$22,MOD(C224-$G$22,int)=0),$G$23,0)+H224&gt;=L223+G224,L223+G224-H224,IF(AND(C224&gt;=$G$22,MOD(C224-$G$22,int)=0),$G$23,0)+IF(IF(AND(C224&gt;=$G$22,MOD(C224-$G$22,int)=0),$G$23,0)+IF(MOD(C224-$G$27,periods_per_year)=0,$G$26,0)+H224&lt;L223+G224,IF(MOD(C224-$G$27,periods_per_year)=0,$G$26,0),L223+G224-IF(AND(C224&gt;=$G$22,MOD(C224-$G$22,int)=0),$G$23,0)-H224))))</f>
        <v>0</v>
      </c>
      <c r="J224" s="7"/>
      <c r="K224" s="6">
        <f t="shared" si="14"/>
        <v>1124.95</v>
      </c>
      <c r="L224" s="6">
        <f t="shared" si="15"/>
        <v>334285.88000000012</v>
      </c>
    </row>
    <row r="225" spans="3:12">
      <c r="C225" s="3">
        <f t="shared" si="11"/>
        <v>185</v>
      </c>
      <c r="D225" s="4">
        <f t="shared" si="16"/>
        <v>50952</v>
      </c>
      <c r="E225" s="8" t="str">
        <f t="shared" si="12"/>
        <v/>
      </c>
      <c r="F225" s="5">
        <f t="shared" si="13"/>
        <v>6.5979999999999997E-2</v>
      </c>
      <c r="G225" s="6">
        <f>IF(C225="","",ROUND((((1+F225/CP)^(CP/periods_per_year))-1)*L224,2))</f>
        <v>1838.02</v>
      </c>
      <c r="H225" s="6">
        <f>IF(C225="","",IF(C225=nper,L224+G225,MIN(L224+G225,IF(F225=F224,H224,IF($G$11="Acc Bi-Weekly",ROUND((-PMT(((1+F225/CP)^(CP/12))-1,(nper-C225+1)*12/26,L224))/2,2),IF($G$11="Acc Weekly",ROUND((-PMT(((1+F225/CP)^(CP/12))-1,(nper-C225+1)*12/52,L224))/4,2),ROUND(-PMT(((1+F225/CP)^(CP/periods_per_year))-1,nper-C225+1,L224),2)))))))</f>
        <v>2969.15</v>
      </c>
      <c r="I225" s="6">
        <f>IF(OR(C225="",C225&lt;$G$22),"",IF(L224&lt;=H225,0,IF(IF(AND(C225&gt;=$G$22,MOD(C225-$G$22,int)=0),$G$23,0)+H225&gt;=L224+G225,L224+G225-H225,IF(AND(C225&gt;=$G$22,MOD(C225-$G$22,int)=0),$G$23,0)+IF(IF(AND(C225&gt;=$G$22,MOD(C225-$G$22,int)=0),$G$23,0)+IF(MOD(C225-$G$27,periods_per_year)=0,$G$26,0)+H225&lt;L224+G225,IF(MOD(C225-$G$27,periods_per_year)=0,$G$26,0),L224+G225-IF(AND(C225&gt;=$G$22,MOD(C225-$G$22,int)=0),$G$23,0)-H225))))</f>
        <v>0</v>
      </c>
      <c r="J225" s="7"/>
      <c r="K225" s="6">
        <f t="shared" si="14"/>
        <v>1131.1300000000001</v>
      </c>
      <c r="L225" s="6">
        <f t="shared" si="15"/>
        <v>333154.75000000012</v>
      </c>
    </row>
    <row r="226" spans="3:12">
      <c r="C226" s="3">
        <f t="shared" si="11"/>
        <v>186</v>
      </c>
      <c r="D226" s="4">
        <f t="shared" si="16"/>
        <v>50983</v>
      </c>
      <c r="E226" s="8" t="str">
        <f t="shared" si="12"/>
        <v/>
      </c>
      <c r="F226" s="5">
        <f t="shared" si="13"/>
        <v>6.5979999999999997E-2</v>
      </c>
      <c r="G226" s="6">
        <f>IF(C226="","",ROUND((((1+F226/CP)^(CP/periods_per_year))-1)*L225,2))</f>
        <v>1831.8</v>
      </c>
      <c r="H226" s="6">
        <f>IF(C226="","",IF(C226=nper,L225+G226,MIN(L225+G226,IF(F226=F225,H225,IF($G$11="Acc Bi-Weekly",ROUND((-PMT(((1+F226/CP)^(CP/12))-1,(nper-C226+1)*12/26,L225))/2,2),IF($G$11="Acc Weekly",ROUND((-PMT(((1+F226/CP)^(CP/12))-1,(nper-C226+1)*12/52,L225))/4,2),ROUND(-PMT(((1+F226/CP)^(CP/periods_per_year))-1,nper-C226+1,L225),2)))))))</f>
        <v>2969.15</v>
      </c>
      <c r="I226" s="6">
        <f>IF(OR(C226="",C226&lt;$G$22),"",IF(L225&lt;=H226,0,IF(IF(AND(C226&gt;=$G$22,MOD(C226-$G$22,int)=0),$G$23,0)+H226&gt;=L225+G226,L225+G226-H226,IF(AND(C226&gt;=$G$22,MOD(C226-$G$22,int)=0),$G$23,0)+IF(IF(AND(C226&gt;=$G$22,MOD(C226-$G$22,int)=0),$G$23,0)+IF(MOD(C226-$G$27,periods_per_year)=0,$G$26,0)+H226&lt;L225+G226,IF(MOD(C226-$G$27,periods_per_year)=0,$G$26,0),L225+G226-IF(AND(C226&gt;=$G$22,MOD(C226-$G$22,int)=0),$G$23,0)-H226))))</f>
        <v>0</v>
      </c>
      <c r="J226" s="7"/>
      <c r="K226" s="6">
        <f t="shared" si="14"/>
        <v>1137.3500000000001</v>
      </c>
      <c r="L226" s="6">
        <f t="shared" si="15"/>
        <v>332017.40000000014</v>
      </c>
    </row>
    <row r="227" spans="3:12">
      <c r="C227" s="3">
        <f t="shared" si="11"/>
        <v>187</v>
      </c>
      <c r="D227" s="4">
        <f t="shared" si="16"/>
        <v>51014</v>
      </c>
      <c r="E227" s="8" t="str">
        <f t="shared" si="12"/>
        <v/>
      </c>
      <c r="F227" s="5">
        <f t="shared" si="13"/>
        <v>6.5979999999999997E-2</v>
      </c>
      <c r="G227" s="6">
        <f>IF(C227="","",ROUND((((1+F227/CP)^(CP/periods_per_year))-1)*L226,2))</f>
        <v>1825.54</v>
      </c>
      <c r="H227" s="6">
        <f>IF(C227="","",IF(C227=nper,L226+G227,MIN(L226+G227,IF(F227=F226,H226,IF($G$11="Acc Bi-Weekly",ROUND((-PMT(((1+F227/CP)^(CP/12))-1,(nper-C227+1)*12/26,L226))/2,2),IF($G$11="Acc Weekly",ROUND((-PMT(((1+F227/CP)^(CP/12))-1,(nper-C227+1)*12/52,L226))/4,2),ROUND(-PMT(((1+F227/CP)^(CP/periods_per_year))-1,nper-C227+1,L226),2)))))))</f>
        <v>2969.15</v>
      </c>
      <c r="I227" s="6">
        <f>IF(OR(C227="",C227&lt;$G$22),"",IF(L226&lt;=H227,0,IF(IF(AND(C227&gt;=$G$22,MOD(C227-$G$22,int)=0),$G$23,0)+H227&gt;=L226+G227,L226+G227-H227,IF(AND(C227&gt;=$G$22,MOD(C227-$G$22,int)=0),$G$23,0)+IF(IF(AND(C227&gt;=$G$22,MOD(C227-$G$22,int)=0),$G$23,0)+IF(MOD(C227-$G$27,periods_per_year)=0,$G$26,0)+H227&lt;L226+G227,IF(MOD(C227-$G$27,periods_per_year)=0,$G$26,0),L226+G227-IF(AND(C227&gt;=$G$22,MOD(C227-$G$22,int)=0),$G$23,0)-H227))))</f>
        <v>0</v>
      </c>
      <c r="J227" s="7"/>
      <c r="K227" s="6">
        <f t="shared" si="14"/>
        <v>1143.6100000000001</v>
      </c>
      <c r="L227" s="6">
        <f t="shared" si="15"/>
        <v>330873.79000000015</v>
      </c>
    </row>
    <row r="228" spans="3:12">
      <c r="C228" s="3">
        <f t="shared" si="11"/>
        <v>188</v>
      </c>
      <c r="D228" s="4">
        <f t="shared" si="16"/>
        <v>51044</v>
      </c>
      <c r="E228" s="8" t="str">
        <f t="shared" si="12"/>
        <v/>
      </c>
      <c r="F228" s="5">
        <f t="shared" si="13"/>
        <v>6.5979999999999997E-2</v>
      </c>
      <c r="G228" s="6">
        <f>IF(C228="","",ROUND((((1+F228/CP)^(CP/periods_per_year))-1)*L227,2))</f>
        <v>1819.25</v>
      </c>
      <c r="H228" s="6">
        <f>IF(C228="","",IF(C228=nper,L227+G228,MIN(L227+G228,IF(F228=F227,H227,IF($G$11="Acc Bi-Weekly",ROUND((-PMT(((1+F228/CP)^(CP/12))-1,(nper-C228+1)*12/26,L227))/2,2),IF($G$11="Acc Weekly",ROUND((-PMT(((1+F228/CP)^(CP/12))-1,(nper-C228+1)*12/52,L227))/4,2),ROUND(-PMT(((1+F228/CP)^(CP/periods_per_year))-1,nper-C228+1,L227),2)))))))</f>
        <v>2969.15</v>
      </c>
      <c r="I228" s="6">
        <f>IF(OR(C228="",C228&lt;$G$22),"",IF(L227&lt;=H228,0,IF(IF(AND(C228&gt;=$G$22,MOD(C228-$G$22,int)=0),$G$23,0)+H228&gt;=L227+G228,L227+G228-H228,IF(AND(C228&gt;=$G$22,MOD(C228-$G$22,int)=0),$G$23,0)+IF(IF(AND(C228&gt;=$G$22,MOD(C228-$G$22,int)=0),$G$23,0)+IF(MOD(C228-$G$27,periods_per_year)=0,$G$26,0)+H228&lt;L227+G228,IF(MOD(C228-$G$27,periods_per_year)=0,$G$26,0),L227+G228-IF(AND(C228&gt;=$G$22,MOD(C228-$G$22,int)=0),$G$23,0)-H228))))</f>
        <v>0</v>
      </c>
      <c r="J228" s="7"/>
      <c r="K228" s="6">
        <f t="shared" si="14"/>
        <v>1149.9000000000001</v>
      </c>
      <c r="L228" s="6">
        <f t="shared" si="15"/>
        <v>329723.89000000013</v>
      </c>
    </row>
    <row r="229" spans="3:12">
      <c r="C229" s="3">
        <f t="shared" si="11"/>
        <v>189</v>
      </c>
      <c r="D229" s="4">
        <f t="shared" si="16"/>
        <v>51075</v>
      </c>
      <c r="E229" s="8" t="str">
        <f t="shared" si="12"/>
        <v/>
      </c>
      <c r="F229" s="5">
        <f t="shared" si="13"/>
        <v>6.5979999999999997E-2</v>
      </c>
      <c r="G229" s="6">
        <f>IF(C229="","",ROUND((((1+F229/CP)^(CP/periods_per_year))-1)*L228,2))</f>
        <v>1812.93</v>
      </c>
      <c r="H229" s="6">
        <f>IF(C229="","",IF(C229=nper,L228+G229,MIN(L228+G229,IF(F229=F228,H228,IF($G$11="Acc Bi-Weekly",ROUND((-PMT(((1+F229/CP)^(CP/12))-1,(nper-C229+1)*12/26,L228))/2,2),IF($G$11="Acc Weekly",ROUND((-PMT(((1+F229/CP)^(CP/12))-1,(nper-C229+1)*12/52,L228))/4,2),ROUND(-PMT(((1+F229/CP)^(CP/periods_per_year))-1,nper-C229+1,L228),2)))))))</f>
        <v>2969.15</v>
      </c>
      <c r="I229" s="6">
        <f>IF(OR(C229="",C229&lt;$G$22),"",IF(L228&lt;=H229,0,IF(IF(AND(C229&gt;=$G$22,MOD(C229-$G$22,int)=0),$G$23,0)+H229&gt;=L228+G229,L228+G229-H229,IF(AND(C229&gt;=$G$22,MOD(C229-$G$22,int)=0),$G$23,0)+IF(IF(AND(C229&gt;=$G$22,MOD(C229-$G$22,int)=0),$G$23,0)+IF(MOD(C229-$G$27,periods_per_year)=0,$G$26,0)+H229&lt;L228+G229,IF(MOD(C229-$G$27,periods_per_year)=0,$G$26,0),L228+G229-IF(AND(C229&gt;=$G$22,MOD(C229-$G$22,int)=0),$G$23,0)-H229))))</f>
        <v>0</v>
      </c>
      <c r="J229" s="7"/>
      <c r="K229" s="6">
        <f t="shared" si="14"/>
        <v>1156.22</v>
      </c>
      <c r="L229" s="6">
        <f t="shared" si="15"/>
        <v>328567.67000000016</v>
      </c>
    </row>
    <row r="230" spans="3:12">
      <c r="C230" s="3">
        <f t="shared" si="11"/>
        <v>190</v>
      </c>
      <c r="D230" s="4">
        <f t="shared" si="16"/>
        <v>51105</v>
      </c>
      <c r="E230" s="8" t="str">
        <f t="shared" si="12"/>
        <v/>
      </c>
      <c r="F230" s="5">
        <f t="shared" si="13"/>
        <v>6.5979999999999997E-2</v>
      </c>
      <c r="G230" s="6">
        <f>IF(C230="","",ROUND((((1+F230/CP)^(CP/periods_per_year))-1)*L229,2))</f>
        <v>1806.57</v>
      </c>
      <c r="H230" s="6">
        <f>IF(C230="","",IF(C230=nper,L229+G230,MIN(L229+G230,IF(F230=F229,H229,IF($G$11="Acc Bi-Weekly",ROUND((-PMT(((1+F230/CP)^(CP/12))-1,(nper-C230+1)*12/26,L229))/2,2),IF($G$11="Acc Weekly",ROUND((-PMT(((1+F230/CP)^(CP/12))-1,(nper-C230+1)*12/52,L229))/4,2),ROUND(-PMT(((1+F230/CP)^(CP/periods_per_year))-1,nper-C230+1,L229),2)))))))</f>
        <v>2969.15</v>
      </c>
      <c r="I230" s="6">
        <f>IF(OR(C230="",C230&lt;$G$22),"",IF(L229&lt;=H230,0,IF(IF(AND(C230&gt;=$G$22,MOD(C230-$G$22,int)=0),$G$23,0)+H230&gt;=L229+G230,L229+G230-H230,IF(AND(C230&gt;=$G$22,MOD(C230-$G$22,int)=0),$G$23,0)+IF(IF(AND(C230&gt;=$G$22,MOD(C230-$G$22,int)=0),$G$23,0)+IF(MOD(C230-$G$27,periods_per_year)=0,$G$26,0)+H230&lt;L229+G230,IF(MOD(C230-$G$27,periods_per_year)=0,$G$26,0),L229+G230-IF(AND(C230&gt;=$G$22,MOD(C230-$G$22,int)=0),$G$23,0)-H230))))</f>
        <v>0</v>
      </c>
      <c r="J230" s="7"/>
      <c r="K230" s="6">
        <f t="shared" si="14"/>
        <v>1162.5800000000002</v>
      </c>
      <c r="L230" s="6">
        <f t="shared" si="15"/>
        <v>327405.09000000014</v>
      </c>
    </row>
    <row r="231" spans="3:12">
      <c r="C231" s="3">
        <f t="shared" si="11"/>
        <v>191</v>
      </c>
      <c r="D231" s="4">
        <f t="shared" si="16"/>
        <v>51136</v>
      </c>
      <c r="E231" s="8" t="str">
        <f t="shared" si="12"/>
        <v/>
      </c>
      <c r="F231" s="5">
        <f t="shared" si="13"/>
        <v>6.5979999999999997E-2</v>
      </c>
      <c r="G231" s="6">
        <f>IF(C231="","",ROUND((((1+F231/CP)^(CP/periods_per_year))-1)*L230,2))</f>
        <v>1800.18</v>
      </c>
      <c r="H231" s="6">
        <f>IF(C231="","",IF(C231=nper,L230+G231,MIN(L230+G231,IF(F231=F230,H230,IF($G$11="Acc Bi-Weekly",ROUND((-PMT(((1+F231/CP)^(CP/12))-1,(nper-C231+1)*12/26,L230))/2,2),IF($G$11="Acc Weekly",ROUND((-PMT(((1+F231/CP)^(CP/12))-1,(nper-C231+1)*12/52,L230))/4,2),ROUND(-PMT(((1+F231/CP)^(CP/periods_per_year))-1,nper-C231+1,L230),2)))))))</f>
        <v>2969.15</v>
      </c>
      <c r="I231" s="6">
        <f>IF(OR(C231="",C231&lt;$G$22),"",IF(L230&lt;=H231,0,IF(IF(AND(C231&gt;=$G$22,MOD(C231-$G$22,int)=0),$G$23,0)+H231&gt;=L230+G231,L230+G231-H231,IF(AND(C231&gt;=$G$22,MOD(C231-$G$22,int)=0),$G$23,0)+IF(IF(AND(C231&gt;=$G$22,MOD(C231-$G$22,int)=0),$G$23,0)+IF(MOD(C231-$G$27,periods_per_year)=0,$G$26,0)+H231&lt;L230+G231,IF(MOD(C231-$G$27,periods_per_year)=0,$G$26,0),L230+G231-IF(AND(C231&gt;=$G$22,MOD(C231-$G$22,int)=0),$G$23,0)-H231))))</f>
        <v>0</v>
      </c>
      <c r="J231" s="7"/>
      <c r="K231" s="6">
        <f t="shared" si="14"/>
        <v>1168.97</v>
      </c>
      <c r="L231" s="6">
        <f t="shared" si="15"/>
        <v>326236.12000000017</v>
      </c>
    </row>
    <row r="232" spans="3:12">
      <c r="C232" s="3">
        <f t="shared" si="11"/>
        <v>192</v>
      </c>
      <c r="D232" s="4">
        <f t="shared" si="16"/>
        <v>51167</v>
      </c>
      <c r="E232" s="8">
        <f t="shared" si="12"/>
        <v>16</v>
      </c>
      <c r="F232" s="5">
        <f t="shared" si="13"/>
        <v>6.5979999999999997E-2</v>
      </c>
      <c r="G232" s="6">
        <f>IF(C232="","",ROUND((((1+F232/CP)^(CP/periods_per_year))-1)*L231,2))</f>
        <v>1793.75</v>
      </c>
      <c r="H232" s="6">
        <f>IF(C232="","",IF(C232=nper,L231+G232,MIN(L231+G232,IF(F232=F231,H231,IF($G$11="Acc Bi-Weekly",ROUND((-PMT(((1+F232/CP)^(CP/12))-1,(nper-C232+1)*12/26,L231))/2,2),IF($G$11="Acc Weekly",ROUND((-PMT(((1+F232/CP)^(CP/12))-1,(nper-C232+1)*12/52,L231))/4,2),ROUND(-PMT(((1+F232/CP)^(CP/periods_per_year))-1,nper-C232+1,L231),2)))))))</f>
        <v>2969.15</v>
      </c>
      <c r="I232" s="6">
        <f>IF(OR(C232="",C232&lt;$G$22),"",IF(L231&lt;=H232,0,IF(IF(AND(C232&gt;=$G$22,MOD(C232-$G$22,int)=0),$G$23,0)+H232&gt;=L231+G232,L231+G232-H232,IF(AND(C232&gt;=$G$22,MOD(C232-$G$22,int)=0),$G$23,0)+IF(IF(AND(C232&gt;=$G$22,MOD(C232-$G$22,int)=0),$G$23,0)+IF(MOD(C232-$G$27,periods_per_year)=0,$G$26,0)+H232&lt;L231+G232,IF(MOD(C232-$G$27,periods_per_year)=0,$G$26,0),L231+G232-IF(AND(C232&gt;=$G$22,MOD(C232-$G$22,int)=0),$G$23,0)-H232))))</f>
        <v>0</v>
      </c>
      <c r="J232" s="7"/>
      <c r="K232" s="6">
        <f t="shared" si="14"/>
        <v>1175.4000000000001</v>
      </c>
      <c r="L232" s="6">
        <f t="shared" si="15"/>
        <v>325060.72000000015</v>
      </c>
    </row>
    <row r="233" spans="3:12">
      <c r="C233" s="3">
        <f t="shared" ref="C233:C296" si="17">IF(L232="","",IF(OR(C232&gt;=nper,ROUND(L232,2)&lt;=0),"",C232+1))</f>
        <v>193</v>
      </c>
      <c r="D233" s="4">
        <f t="shared" si="16"/>
        <v>51196</v>
      </c>
      <c r="E233" s="8" t="str">
        <f>IF(C233="","",IF(MOD(C233,periods_per_year)=0,C233/periods_per_year,""))</f>
        <v/>
      </c>
      <c r="F233" s="5">
        <f t="shared" ref="F233:F296" si="18">IF(C233="","",start_rate)</f>
        <v>6.5979999999999997E-2</v>
      </c>
      <c r="G233" s="6">
        <f>IF(C233="","",ROUND((((1+F233/CP)^(CP/periods_per_year))-1)*L232,2))</f>
        <v>1787.29</v>
      </c>
      <c r="H233" s="6">
        <f>IF(C233="","",IF(C233=nper,L232+G233,MIN(L232+G233,IF(F233=F232,H232,IF($G$11="Acc Bi-Weekly",ROUND((-PMT(((1+F233/CP)^(CP/12))-1,(nper-C233+1)*12/26,L232))/2,2),IF($G$11="Acc Weekly",ROUND((-PMT(((1+F233/CP)^(CP/12))-1,(nper-C233+1)*12/52,L232))/4,2),ROUND(-PMT(((1+F233/CP)^(CP/periods_per_year))-1,nper-C233+1,L232),2)))))))</f>
        <v>2969.15</v>
      </c>
      <c r="I233" s="6">
        <f>IF(OR(C233="",C233&lt;$G$22),"",IF(L232&lt;=H233,0,IF(IF(AND(C233&gt;=$G$22,MOD(C233-$G$22,int)=0),$G$23,0)+H233&gt;=L232+G233,L232+G233-H233,IF(AND(C233&gt;=$G$22,MOD(C233-$G$22,int)=0),$G$23,0)+IF(IF(AND(C233&gt;=$G$22,MOD(C233-$G$22,int)=0),$G$23,0)+IF(MOD(C233-$G$27,periods_per_year)=0,$G$26,0)+H233&lt;L232+G233,IF(MOD(C233-$G$27,periods_per_year)=0,$G$26,0),L232+G233-IF(AND(C233&gt;=$G$22,MOD(C233-$G$22,int)=0),$G$23,0)-H233))))</f>
        <v>0</v>
      </c>
      <c r="J233" s="7"/>
      <c r="K233" s="6">
        <f t="shared" ref="K233:K296" si="19">IF(C233="","",H233-G233+J233+IF(I233="",0,I233))</f>
        <v>1181.8600000000001</v>
      </c>
      <c r="L233" s="6">
        <f t="shared" ref="L233:L296" si="20">IF(C233="","",L232-K233)</f>
        <v>323878.86000000016</v>
      </c>
    </row>
    <row r="234" spans="3:12">
      <c r="C234" s="3">
        <f t="shared" si="17"/>
        <v>194</v>
      </c>
      <c r="D234" s="4">
        <f t="shared" si="16"/>
        <v>51227</v>
      </c>
      <c r="E234" s="8" t="str">
        <f>IF(C234="","",IF(MOD(C234,periods_per_year)=0,C234/periods_per_year,""))</f>
        <v/>
      </c>
      <c r="F234" s="5">
        <f t="shared" si="18"/>
        <v>6.5979999999999997E-2</v>
      </c>
      <c r="G234" s="6">
        <f>IF(C234="","",ROUND((((1+F234/CP)^(CP/periods_per_year))-1)*L233,2))</f>
        <v>1780.79</v>
      </c>
      <c r="H234" s="6">
        <f>IF(C234="","",IF(C234=nper,L233+G234,MIN(L233+G234,IF(F234=F233,H233,IF($G$11="Acc Bi-Weekly",ROUND((-PMT(((1+F234/CP)^(CP/12))-1,(nper-C234+1)*12/26,L233))/2,2),IF($G$11="Acc Weekly",ROUND((-PMT(((1+F234/CP)^(CP/12))-1,(nper-C234+1)*12/52,L233))/4,2),ROUND(-PMT(((1+F234/CP)^(CP/periods_per_year))-1,nper-C234+1,L233),2)))))))</f>
        <v>2969.15</v>
      </c>
      <c r="I234" s="6">
        <f>IF(OR(C234="",C234&lt;$G$22),"",IF(L233&lt;=H234,0,IF(IF(AND(C234&gt;=$G$22,MOD(C234-$G$22,int)=0),$G$23,0)+H234&gt;=L233+G234,L233+G234-H234,IF(AND(C234&gt;=$G$22,MOD(C234-$G$22,int)=0),$G$23,0)+IF(IF(AND(C234&gt;=$G$22,MOD(C234-$G$22,int)=0),$G$23,0)+IF(MOD(C234-$G$27,periods_per_year)=0,$G$26,0)+H234&lt;L233+G234,IF(MOD(C234-$G$27,periods_per_year)=0,$G$26,0),L233+G234-IF(AND(C234&gt;=$G$22,MOD(C234-$G$22,int)=0),$G$23,0)-H234))))</f>
        <v>0</v>
      </c>
      <c r="J234" s="7"/>
      <c r="K234" s="6">
        <f t="shared" si="19"/>
        <v>1188.3600000000001</v>
      </c>
      <c r="L234" s="6">
        <f t="shared" si="20"/>
        <v>322690.50000000017</v>
      </c>
    </row>
    <row r="235" spans="3:12">
      <c r="C235" s="3">
        <f t="shared" si="17"/>
        <v>195</v>
      </c>
      <c r="D235" s="4">
        <f t="shared" ref="D235:D298" si="21">IF(C235="","",EDATE(D234,1))</f>
        <v>51257</v>
      </c>
      <c r="E235" s="8" t="str">
        <f>IF(C235="","",IF(MOD(C235,periods_per_year)=0,C235/periods_per_year,""))</f>
        <v/>
      </c>
      <c r="F235" s="5">
        <f t="shared" si="18"/>
        <v>6.5979999999999997E-2</v>
      </c>
      <c r="G235" s="6">
        <f>IF(C235="","",ROUND((((1+F235/CP)^(CP/periods_per_year))-1)*L234,2))</f>
        <v>1774.26</v>
      </c>
      <c r="H235" s="6">
        <f>IF(C235="","",IF(C235=nper,L234+G235,MIN(L234+G235,IF(F235=F234,H234,IF($G$11="Acc Bi-Weekly",ROUND((-PMT(((1+F235/CP)^(CP/12))-1,(nper-C235+1)*12/26,L234))/2,2),IF($G$11="Acc Weekly",ROUND((-PMT(((1+F235/CP)^(CP/12))-1,(nper-C235+1)*12/52,L234))/4,2),ROUND(-PMT(((1+F235/CP)^(CP/periods_per_year))-1,nper-C235+1,L234),2)))))))</f>
        <v>2969.15</v>
      </c>
      <c r="I235" s="6">
        <f>IF(OR(C235="",C235&lt;$G$22),"",IF(L234&lt;=H235,0,IF(IF(AND(C235&gt;=$G$22,MOD(C235-$G$22,int)=0),$G$23,0)+H235&gt;=L234+G235,L234+G235-H235,IF(AND(C235&gt;=$G$22,MOD(C235-$G$22,int)=0),$G$23,0)+IF(IF(AND(C235&gt;=$G$22,MOD(C235-$G$22,int)=0),$G$23,0)+IF(MOD(C235-$G$27,periods_per_year)=0,$G$26,0)+H235&lt;L234+G235,IF(MOD(C235-$G$27,periods_per_year)=0,$G$26,0),L234+G235-IF(AND(C235&gt;=$G$22,MOD(C235-$G$22,int)=0),$G$23,0)-H235))))</f>
        <v>0</v>
      </c>
      <c r="J235" s="7"/>
      <c r="K235" s="6">
        <f t="shared" si="19"/>
        <v>1194.8900000000001</v>
      </c>
      <c r="L235" s="6">
        <f t="shared" si="20"/>
        <v>321495.61000000016</v>
      </c>
    </row>
    <row r="236" spans="3:12">
      <c r="C236" s="3">
        <f t="shared" si="17"/>
        <v>196</v>
      </c>
      <c r="D236" s="4">
        <f t="shared" si="21"/>
        <v>51288</v>
      </c>
      <c r="E236" s="8" t="str">
        <f>IF(C236="","",IF(MOD(C236,periods_per_year)=0,C236/periods_per_year,""))</f>
        <v/>
      </c>
      <c r="F236" s="5">
        <f t="shared" si="18"/>
        <v>6.5979999999999997E-2</v>
      </c>
      <c r="G236" s="6">
        <f>IF(C236="","",ROUND((((1+F236/CP)^(CP/periods_per_year))-1)*L235,2))</f>
        <v>1767.69</v>
      </c>
      <c r="H236" s="6">
        <f>IF(C236="","",IF(C236=nper,L235+G236,MIN(L235+G236,IF(F236=F235,H235,IF($G$11="Acc Bi-Weekly",ROUND((-PMT(((1+F236/CP)^(CP/12))-1,(nper-C236+1)*12/26,L235))/2,2),IF($G$11="Acc Weekly",ROUND((-PMT(((1+F236/CP)^(CP/12))-1,(nper-C236+1)*12/52,L235))/4,2),ROUND(-PMT(((1+F236/CP)^(CP/periods_per_year))-1,nper-C236+1,L235),2)))))))</f>
        <v>2969.15</v>
      </c>
      <c r="I236" s="6">
        <f>IF(OR(C236="",C236&lt;$G$22),"",IF(L235&lt;=H236,0,IF(IF(AND(C236&gt;=$G$22,MOD(C236-$G$22,int)=0),$G$23,0)+H236&gt;=L235+G236,L235+G236-H236,IF(AND(C236&gt;=$G$22,MOD(C236-$G$22,int)=0),$G$23,0)+IF(IF(AND(C236&gt;=$G$22,MOD(C236-$G$22,int)=0),$G$23,0)+IF(MOD(C236-$G$27,periods_per_year)=0,$G$26,0)+H236&lt;L235+G236,IF(MOD(C236-$G$27,periods_per_year)=0,$G$26,0),L235+G236-IF(AND(C236&gt;=$G$22,MOD(C236-$G$22,int)=0),$G$23,0)-H236))))</f>
        <v>0</v>
      </c>
      <c r="J236" s="7"/>
      <c r="K236" s="6">
        <f t="shared" si="19"/>
        <v>1201.46</v>
      </c>
      <c r="L236" s="6">
        <f t="shared" si="20"/>
        <v>320294.15000000014</v>
      </c>
    </row>
    <row r="237" spans="3:12">
      <c r="C237" s="3">
        <f t="shared" si="17"/>
        <v>197</v>
      </c>
      <c r="D237" s="4">
        <f t="shared" si="21"/>
        <v>51318</v>
      </c>
      <c r="E237" s="8" t="str">
        <f>IF(C237="","",IF(MOD(C237,periods_per_year)=0,C237/periods_per_year,""))</f>
        <v/>
      </c>
      <c r="F237" s="5">
        <f t="shared" si="18"/>
        <v>6.5979999999999997E-2</v>
      </c>
      <c r="G237" s="6">
        <f>IF(C237="","",ROUND((((1+F237/CP)^(CP/periods_per_year))-1)*L236,2))</f>
        <v>1761.08</v>
      </c>
      <c r="H237" s="6">
        <f>IF(C237="","",IF(C237=nper,L236+G237,MIN(L236+G237,IF(F237=F236,H236,IF($G$11="Acc Bi-Weekly",ROUND((-PMT(((1+F237/CP)^(CP/12))-1,(nper-C237+1)*12/26,L236))/2,2),IF($G$11="Acc Weekly",ROUND((-PMT(((1+F237/CP)^(CP/12))-1,(nper-C237+1)*12/52,L236))/4,2),ROUND(-PMT(((1+F237/CP)^(CP/periods_per_year))-1,nper-C237+1,L236),2)))))))</f>
        <v>2969.15</v>
      </c>
      <c r="I237" s="6">
        <f>IF(OR(C237="",C237&lt;$G$22),"",IF(L236&lt;=H237,0,IF(IF(AND(C237&gt;=$G$22,MOD(C237-$G$22,int)=0),$G$23,0)+H237&gt;=L236+G237,L236+G237-H237,IF(AND(C237&gt;=$G$22,MOD(C237-$G$22,int)=0),$G$23,0)+IF(IF(AND(C237&gt;=$G$22,MOD(C237-$G$22,int)=0),$G$23,0)+IF(MOD(C237-$G$27,periods_per_year)=0,$G$26,0)+H237&lt;L236+G237,IF(MOD(C237-$G$27,periods_per_year)=0,$G$26,0),L236+G237-IF(AND(C237&gt;=$G$22,MOD(C237-$G$22,int)=0),$G$23,0)-H237))))</f>
        <v>0</v>
      </c>
      <c r="J237" s="7"/>
      <c r="K237" s="6">
        <f t="shared" si="19"/>
        <v>1208.0700000000002</v>
      </c>
      <c r="L237" s="6">
        <f t="shared" si="20"/>
        <v>319086.08000000013</v>
      </c>
    </row>
    <row r="238" spans="3:12">
      <c r="C238" s="3">
        <f t="shared" si="17"/>
        <v>198</v>
      </c>
      <c r="D238" s="4">
        <f t="shared" si="21"/>
        <v>51349</v>
      </c>
      <c r="E238" s="8" t="str">
        <f>IF(C238="","",IF(MOD(C238,periods_per_year)=0,C238/periods_per_year,""))</f>
        <v/>
      </c>
      <c r="F238" s="5">
        <f t="shared" si="18"/>
        <v>6.5979999999999997E-2</v>
      </c>
      <c r="G238" s="6">
        <f>IF(C238="","",ROUND((((1+F238/CP)^(CP/periods_per_year))-1)*L237,2))</f>
        <v>1754.44</v>
      </c>
      <c r="H238" s="6">
        <f>IF(C238="","",IF(C238=nper,L237+G238,MIN(L237+G238,IF(F238=F237,H237,IF($G$11="Acc Bi-Weekly",ROUND((-PMT(((1+F238/CP)^(CP/12))-1,(nper-C238+1)*12/26,L237))/2,2),IF($G$11="Acc Weekly",ROUND((-PMT(((1+F238/CP)^(CP/12))-1,(nper-C238+1)*12/52,L237))/4,2),ROUND(-PMT(((1+F238/CP)^(CP/periods_per_year))-1,nper-C238+1,L237),2)))))))</f>
        <v>2969.15</v>
      </c>
      <c r="I238" s="6">
        <f>IF(OR(C238="",C238&lt;$G$22),"",IF(L237&lt;=H238,0,IF(IF(AND(C238&gt;=$G$22,MOD(C238-$G$22,int)=0),$G$23,0)+H238&gt;=L237+G238,L237+G238-H238,IF(AND(C238&gt;=$G$22,MOD(C238-$G$22,int)=0),$G$23,0)+IF(IF(AND(C238&gt;=$G$22,MOD(C238-$G$22,int)=0),$G$23,0)+IF(MOD(C238-$G$27,periods_per_year)=0,$G$26,0)+H238&lt;L237+G238,IF(MOD(C238-$G$27,periods_per_year)=0,$G$26,0),L237+G238-IF(AND(C238&gt;=$G$22,MOD(C238-$G$22,int)=0),$G$23,0)-H238))))</f>
        <v>0</v>
      </c>
      <c r="J238" s="7"/>
      <c r="K238" s="6">
        <f t="shared" si="19"/>
        <v>1214.71</v>
      </c>
      <c r="L238" s="6">
        <f t="shared" si="20"/>
        <v>317871.37000000011</v>
      </c>
    </row>
    <row r="239" spans="3:12">
      <c r="C239" s="3">
        <f t="shared" si="17"/>
        <v>199</v>
      </c>
      <c r="D239" s="4">
        <f t="shared" si="21"/>
        <v>51380</v>
      </c>
      <c r="E239" s="8" t="str">
        <f>IF(C239="","",IF(MOD(C239,periods_per_year)=0,C239/periods_per_year,""))</f>
        <v/>
      </c>
      <c r="F239" s="5">
        <f t="shared" si="18"/>
        <v>6.5979999999999997E-2</v>
      </c>
      <c r="G239" s="6">
        <f>IF(C239="","",ROUND((((1+F239/CP)^(CP/periods_per_year))-1)*L238,2))</f>
        <v>1747.76</v>
      </c>
      <c r="H239" s="6">
        <f>IF(C239="","",IF(C239=nper,L238+G239,MIN(L238+G239,IF(F239=F238,H238,IF($G$11="Acc Bi-Weekly",ROUND((-PMT(((1+F239/CP)^(CP/12))-1,(nper-C239+1)*12/26,L238))/2,2),IF($G$11="Acc Weekly",ROUND((-PMT(((1+F239/CP)^(CP/12))-1,(nper-C239+1)*12/52,L238))/4,2),ROUND(-PMT(((1+F239/CP)^(CP/periods_per_year))-1,nper-C239+1,L238),2)))))))</f>
        <v>2969.15</v>
      </c>
      <c r="I239" s="6">
        <f>IF(OR(C239="",C239&lt;$G$22),"",IF(L238&lt;=H239,0,IF(IF(AND(C239&gt;=$G$22,MOD(C239-$G$22,int)=0),$G$23,0)+H239&gt;=L238+G239,L238+G239-H239,IF(AND(C239&gt;=$G$22,MOD(C239-$G$22,int)=0),$G$23,0)+IF(IF(AND(C239&gt;=$G$22,MOD(C239-$G$22,int)=0),$G$23,0)+IF(MOD(C239-$G$27,periods_per_year)=0,$G$26,0)+H239&lt;L238+G239,IF(MOD(C239-$G$27,periods_per_year)=0,$G$26,0),L238+G239-IF(AND(C239&gt;=$G$22,MOD(C239-$G$22,int)=0),$G$23,0)-H239))))</f>
        <v>0</v>
      </c>
      <c r="J239" s="7"/>
      <c r="K239" s="6">
        <f t="shared" si="19"/>
        <v>1221.3900000000001</v>
      </c>
      <c r="L239" s="6">
        <f t="shared" si="20"/>
        <v>316649.9800000001</v>
      </c>
    </row>
    <row r="240" spans="3:12">
      <c r="C240" s="3">
        <f t="shared" si="17"/>
        <v>200</v>
      </c>
      <c r="D240" s="4">
        <f t="shared" si="21"/>
        <v>51410</v>
      </c>
      <c r="E240" s="8" t="str">
        <f>IF(C240="","",IF(MOD(C240,periods_per_year)=0,C240/periods_per_year,""))</f>
        <v/>
      </c>
      <c r="F240" s="5">
        <f t="shared" si="18"/>
        <v>6.5979999999999997E-2</v>
      </c>
      <c r="G240" s="6">
        <f>IF(C240="","",ROUND((((1+F240/CP)^(CP/periods_per_year))-1)*L239,2))</f>
        <v>1741.05</v>
      </c>
      <c r="H240" s="6">
        <f>IF(C240="","",IF(C240=nper,L239+G240,MIN(L239+G240,IF(F240=F239,H239,IF($G$11="Acc Bi-Weekly",ROUND((-PMT(((1+F240/CP)^(CP/12))-1,(nper-C240+1)*12/26,L239))/2,2),IF($G$11="Acc Weekly",ROUND((-PMT(((1+F240/CP)^(CP/12))-1,(nper-C240+1)*12/52,L239))/4,2),ROUND(-PMT(((1+F240/CP)^(CP/periods_per_year))-1,nper-C240+1,L239),2)))))))</f>
        <v>2969.15</v>
      </c>
      <c r="I240" s="6">
        <f>IF(OR(C240="",C240&lt;$G$22),"",IF(L239&lt;=H240,0,IF(IF(AND(C240&gt;=$G$22,MOD(C240-$G$22,int)=0),$G$23,0)+H240&gt;=L239+G240,L239+G240-H240,IF(AND(C240&gt;=$G$22,MOD(C240-$G$22,int)=0),$G$23,0)+IF(IF(AND(C240&gt;=$G$22,MOD(C240-$G$22,int)=0),$G$23,0)+IF(MOD(C240-$G$27,periods_per_year)=0,$G$26,0)+H240&lt;L239+G240,IF(MOD(C240-$G$27,periods_per_year)=0,$G$26,0),L239+G240-IF(AND(C240&gt;=$G$22,MOD(C240-$G$22,int)=0),$G$23,0)-H240))))</f>
        <v>0</v>
      </c>
      <c r="J240" s="7"/>
      <c r="K240" s="6">
        <f t="shared" si="19"/>
        <v>1228.1000000000001</v>
      </c>
      <c r="L240" s="6">
        <f t="shared" si="20"/>
        <v>315421.88000000012</v>
      </c>
    </row>
    <row r="241" spans="3:12">
      <c r="C241" s="3">
        <f t="shared" si="17"/>
        <v>201</v>
      </c>
      <c r="D241" s="4">
        <f t="shared" si="21"/>
        <v>51441</v>
      </c>
      <c r="E241" s="8" t="str">
        <f>IF(C241="","",IF(MOD(C241,periods_per_year)=0,C241/periods_per_year,""))</f>
        <v/>
      </c>
      <c r="F241" s="5">
        <f t="shared" si="18"/>
        <v>6.5979999999999997E-2</v>
      </c>
      <c r="G241" s="6">
        <f>IF(C241="","",ROUND((((1+F241/CP)^(CP/periods_per_year))-1)*L240,2))</f>
        <v>1734.29</v>
      </c>
      <c r="H241" s="6">
        <f>IF(C241="","",IF(C241=nper,L240+G241,MIN(L240+G241,IF(F241=F240,H240,IF($G$11="Acc Bi-Weekly",ROUND((-PMT(((1+F241/CP)^(CP/12))-1,(nper-C241+1)*12/26,L240))/2,2),IF($G$11="Acc Weekly",ROUND((-PMT(((1+F241/CP)^(CP/12))-1,(nper-C241+1)*12/52,L240))/4,2),ROUND(-PMT(((1+F241/CP)^(CP/periods_per_year))-1,nper-C241+1,L240),2)))))))</f>
        <v>2969.15</v>
      </c>
      <c r="I241" s="6">
        <f>IF(OR(C241="",C241&lt;$G$22),"",IF(L240&lt;=H241,0,IF(IF(AND(C241&gt;=$G$22,MOD(C241-$G$22,int)=0),$G$23,0)+H241&gt;=L240+G241,L240+G241-H241,IF(AND(C241&gt;=$G$22,MOD(C241-$G$22,int)=0),$G$23,0)+IF(IF(AND(C241&gt;=$G$22,MOD(C241-$G$22,int)=0),$G$23,0)+IF(MOD(C241-$G$27,periods_per_year)=0,$G$26,0)+H241&lt;L240+G241,IF(MOD(C241-$G$27,periods_per_year)=0,$G$26,0),L240+G241-IF(AND(C241&gt;=$G$22,MOD(C241-$G$22,int)=0),$G$23,0)-H241))))</f>
        <v>0</v>
      </c>
      <c r="J241" s="7"/>
      <c r="K241" s="6">
        <f t="shared" si="19"/>
        <v>1234.8600000000001</v>
      </c>
      <c r="L241" s="6">
        <f t="shared" si="20"/>
        <v>314187.02000000014</v>
      </c>
    </row>
    <row r="242" spans="3:12">
      <c r="C242" s="3">
        <f t="shared" si="17"/>
        <v>202</v>
      </c>
      <c r="D242" s="4">
        <f t="shared" si="21"/>
        <v>51471</v>
      </c>
      <c r="E242" s="8" t="str">
        <f>IF(C242="","",IF(MOD(C242,periods_per_year)=0,C242/periods_per_year,""))</f>
        <v/>
      </c>
      <c r="F242" s="5">
        <f t="shared" si="18"/>
        <v>6.5979999999999997E-2</v>
      </c>
      <c r="G242" s="6">
        <f>IF(C242="","",ROUND((((1+F242/CP)^(CP/periods_per_year))-1)*L241,2))</f>
        <v>1727.5</v>
      </c>
      <c r="H242" s="6">
        <f>IF(C242="","",IF(C242=nper,L241+G242,MIN(L241+G242,IF(F242=F241,H241,IF($G$11="Acc Bi-Weekly",ROUND((-PMT(((1+F242/CP)^(CP/12))-1,(nper-C242+1)*12/26,L241))/2,2),IF($G$11="Acc Weekly",ROUND((-PMT(((1+F242/CP)^(CP/12))-1,(nper-C242+1)*12/52,L241))/4,2),ROUND(-PMT(((1+F242/CP)^(CP/periods_per_year))-1,nper-C242+1,L241),2)))))))</f>
        <v>2969.15</v>
      </c>
      <c r="I242" s="6">
        <f>IF(OR(C242="",C242&lt;$G$22),"",IF(L241&lt;=H242,0,IF(IF(AND(C242&gt;=$G$22,MOD(C242-$G$22,int)=0),$G$23,0)+H242&gt;=L241+G242,L241+G242-H242,IF(AND(C242&gt;=$G$22,MOD(C242-$G$22,int)=0),$G$23,0)+IF(IF(AND(C242&gt;=$G$22,MOD(C242-$G$22,int)=0),$G$23,0)+IF(MOD(C242-$G$27,periods_per_year)=0,$G$26,0)+H242&lt;L241+G242,IF(MOD(C242-$G$27,periods_per_year)=0,$G$26,0),L241+G242-IF(AND(C242&gt;=$G$22,MOD(C242-$G$22,int)=0),$G$23,0)-H242))))</f>
        <v>0</v>
      </c>
      <c r="J242" s="7"/>
      <c r="K242" s="6">
        <f t="shared" si="19"/>
        <v>1241.6500000000001</v>
      </c>
      <c r="L242" s="6">
        <f t="shared" si="20"/>
        <v>312945.37000000011</v>
      </c>
    </row>
    <row r="243" spans="3:12">
      <c r="C243" s="3">
        <f t="shared" si="17"/>
        <v>203</v>
      </c>
      <c r="D243" s="4">
        <f t="shared" si="21"/>
        <v>51502</v>
      </c>
      <c r="E243" s="8" t="str">
        <f>IF(C243="","",IF(MOD(C243,periods_per_year)=0,C243/periods_per_year,""))</f>
        <v/>
      </c>
      <c r="F243" s="5">
        <f t="shared" si="18"/>
        <v>6.5979999999999997E-2</v>
      </c>
      <c r="G243" s="6">
        <f>IF(C243="","",ROUND((((1+F243/CP)^(CP/periods_per_year))-1)*L242,2))</f>
        <v>1720.68</v>
      </c>
      <c r="H243" s="6">
        <f>IF(C243="","",IF(C243=nper,L242+G243,MIN(L242+G243,IF(F243=F242,H242,IF($G$11="Acc Bi-Weekly",ROUND((-PMT(((1+F243/CP)^(CP/12))-1,(nper-C243+1)*12/26,L242))/2,2),IF($G$11="Acc Weekly",ROUND((-PMT(((1+F243/CP)^(CP/12))-1,(nper-C243+1)*12/52,L242))/4,2),ROUND(-PMT(((1+F243/CP)^(CP/periods_per_year))-1,nper-C243+1,L242),2)))))))</f>
        <v>2969.15</v>
      </c>
      <c r="I243" s="6">
        <f>IF(OR(C243="",C243&lt;$G$22),"",IF(L242&lt;=H243,0,IF(IF(AND(C243&gt;=$G$22,MOD(C243-$G$22,int)=0),$G$23,0)+H243&gt;=L242+G243,L242+G243-H243,IF(AND(C243&gt;=$G$22,MOD(C243-$G$22,int)=0),$G$23,0)+IF(IF(AND(C243&gt;=$G$22,MOD(C243-$G$22,int)=0),$G$23,0)+IF(MOD(C243-$G$27,periods_per_year)=0,$G$26,0)+H243&lt;L242+G243,IF(MOD(C243-$G$27,periods_per_year)=0,$G$26,0),L242+G243-IF(AND(C243&gt;=$G$22,MOD(C243-$G$22,int)=0),$G$23,0)-H243))))</f>
        <v>0</v>
      </c>
      <c r="J243" s="7"/>
      <c r="K243" s="6">
        <f t="shared" si="19"/>
        <v>1248.47</v>
      </c>
      <c r="L243" s="6">
        <f t="shared" si="20"/>
        <v>311696.90000000014</v>
      </c>
    </row>
    <row r="244" spans="3:12">
      <c r="C244" s="3">
        <f t="shared" si="17"/>
        <v>204</v>
      </c>
      <c r="D244" s="4">
        <f t="shared" si="21"/>
        <v>51533</v>
      </c>
      <c r="E244" s="8">
        <f>IF(C244="","",IF(MOD(C244,periods_per_year)=0,C244/periods_per_year,""))</f>
        <v>17</v>
      </c>
      <c r="F244" s="5">
        <f t="shared" si="18"/>
        <v>6.5979999999999997E-2</v>
      </c>
      <c r="G244" s="6">
        <f>IF(C244="","",ROUND((((1+F244/CP)^(CP/periods_per_year))-1)*L243,2))</f>
        <v>1713.81</v>
      </c>
      <c r="H244" s="6">
        <f>IF(C244="","",IF(C244=nper,L243+G244,MIN(L243+G244,IF(F244=F243,H243,IF($G$11="Acc Bi-Weekly",ROUND((-PMT(((1+F244/CP)^(CP/12))-1,(nper-C244+1)*12/26,L243))/2,2),IF($G$11="Acc Weekly",ROUND((-PMT(((1+F244/CP)^(CP/12))-1,(nper-C244+1)*12/52,L243))/4,2),ROUND(-PMT(((1+F244/CP)^(CP/periods_per_year))-1,nper-C244+1,L243),2)))))))</f>
        <v>2969.15</v>
      </c>
      <c r="I244" s="6">
        <f>IF(OR(C244="",C244&lt;$G$22),"",IF(L243&lt;=H244,0,IF(IF(AND(C244&gt;=$G$22,MOD(C244-$G$22,int)=0),$G$23,0)+H244&gt;=L243+G244,L243+G244-H244,IF(AND(C244&gt;=$G$22,MOD(C244-$G$22,int)=0),$G$23,0)+IF(IF(AND(C244&gt;=$G$22,MOD(C244-$G$22,int)=0),$G$23,0)+IF(MOD(C244-$G$27,periods_per_year)=0,$G$26,0)+H244&lt;L243+G244,IF(MOD(C244-$G$27,periods_per_year)=0,$G$26,0),L243+G244-IF(AND(C244&gt;=$G$22,MOD(C244-$G$22,int)=0),$G$23,0)-H244))))</f>
        <v>0</v>
      </c>
      <c r="J244" s="7"/>
      <c r="K244" s="6">
        <f t="shared" si="19"/>
        <v>1255.3400000000001</v>
      </c>
      <c r="L244" s="6">
        <f t="shared" si="20"/>
        <v>310441.56000000011</v>
      </c>
    </row>
    <row r="245" spans="3:12">
      <c r="C245" s="3">
        <f t="shared" si="17"/>
        <v>205</v>
      </c>
      <c r="D245" s="4">
        <f t="shared" si="21"/>
        <v>51561</v>
      </c>
      <c r="E245" s="8" t="str">
        <f>IF(C245="","",IF(MOD(C245,periods_per_year)=0,C245/periods_per_year,""))</f>
        <v/>
      </c>
      <c r="F245" s="5">
        <f t="shared" si="18"/>
        <v>6.5979999999999997E-2</v>
      </c>
      <c r="G245" s="6">
        <f>IF(C245="","",ROUND((((1+F245/CP)^(CP/periods_per_year))-1)*L244,2))</f>
        <v>1706.91</v>
      </c>
      <c r="H245" s="6">
        <f>IF(C245="","",IF(C245=nper,L244+G245,MIN(L244+G245,IF(F245=F244,H244,IF($G$11="Acc Bi-Weekly",ROUND((-PMT(((1+F245/CP)^(CP/12))-1,(nper-C245+1)*12/26,L244))/2,2),IF($G$11="Acc Weekly",ROUND((-PMT(((1+F245/CP)^(CP/12))-1,(nper-C245+1)*12/52,L244))/4,2),ROUND(-PMT(((1+F245/CP)^(CP/periods_per_year))-1,nper-C245+1,L244),2)))))))</f>
        <v>2969.15</v>
      </c>
      <c r="I245" s="6">
        <f>IF(OR(C245="",C245&lt;$G$22),"",IF(L244&lt;=H245,0,IF(IF(AND(C245&gt;=$G$22,MOD(C245-$G$22,int)=0),$G$23,0)+H245&gt;=L244+G245,L244+G245-H245,IF(AND(C245&gt;=$G$22,MOD(C245-$G$22,int)=0),$G$23,0)+IF(IF(AND(C245&gt;=$G$22,MOD(C245-$G$22,int)=0),$G$23,0)+IF(MOD(C245-$G$27,periods_per_year)=0,$G$26,0)+H245&lt;L244+G245,IF(MOD(C245-$G$27,periods_per_year)=0,$G$26,0),L244+G245-IF(AND(C245&gt;=$G$22,MOD(C245-$G$22,int)=0),$G$23,0)-H245))))</f>
        <v>0</v>
      </c>
      <c r="J245" s="7"/>
      <c r="K245" s="6">
        <f t="shared" si="19"/>
        <v>1262.24</v>
      </c>
      <c r="L245" s="6">
        <f t="shared" si="20"/>
        <v>309179.32000000012</v>
      </c>
    </row>
    <row r="246" spans="3:12">
      <c r="C246" s="3">
        <f t="shared" si="17"/>
        <v>206</v>
      </c>
      <c r="D246" s="4">
        <f t="shared" si="21"/>
        <v>51592</v>
      </c>
      <c r="E246" s="8" t="str">
        <f>IF(C246="","",IF(MOD(C246,periods_per_year)=0,C246/periods_per_year,""))</f>
        <v/>
      </c>
      <c r="F246" s="5">
        <f t="shared" si="18"/>
        <v>6.5979999999999997E-2</v>
      </c>
      <c r="G246" s="6">
        <f>IF(C246="","",ROUND((((1+F246/CP)^(CP/periods_per_year))-1)*L245,2))</f>
        <v>1699.97</v>
      </c>
      <c r="H246" s="6">
        <f>IF(C246="","",IF(C246=nper,L245+G246,MIN(L245+G246,IF(F246=F245,H245,IF($G$11="Acc Bi-Weekly",ROUND((-PMT(((1+F246/CP)^(CP/12))-1,(nper-C246+1)*12/26,L245))/2,2),IF($G$11="Acc Weekly",ROUND((-PMT(((1+F246/CP)^(CP/12))-1,(nper-C246+1)*12/52,L245))/4,2),ROUND(-PMT(((1+F246/CP)^(CP/periods_per_year))-1,nper-C246+1,L245),2)))))))</f>
        <v>2969.15</v>
      </c>
      <c r="I246" s="6">
        <f>IF(OR(C246="",C246&lt;$G$22),"",IF(L245&lt;=H246,0,IF(IF(AND(C246&gt;=$G$22,MOD(C246-$G$22,int)=0),$G$23,0)+H246&gt;=L245+G246,L245+G246-H246,IF(AND(C246&gt;=$G$22,MOD(C246-$G$22,int)=0),$G$23,0)+IF(IF(AND(C246&gt;=$G$22,MOD(C246-$G$22,int)=0),$G$23,0)+IF(MOD(C246-$G$27,periods_per_year)=0,$G$26,0)+H246&lt;L245+G246,IF(MOD(C246-$G$27,periods_per_year)=0,$G$26,0),L245+G246-IF(AND(C246&gt;=$G$22,MOD(C246-$G$22,int)=0),$G$23,0)-H246))))</f>
        <v>0</v>
      </c>
      <c r="J246" s="7"/>
      <c r="K246" s="6">
        <f t="shared" si="19"/>
        <v>1269.18</v>
      </c>
      <c r="L246" s="6">
        <f t="shared" si="20"/>
        <v>307910.14000000013</v>
      </c>
    </row>
    <row r="247" spans="3:12">
      <c r="C247" s="3">
        <f t="shared" si="17"/>
        <v>207</v>
      </c>
      <c r="D247" s="4">
        <f t="shared" si="21"/>
        <v>51622</v>
      </c>
      <c r="E247" s="8" t="str">
        <f>IF(C247="","",IF(MOD(C247,periods_per_year)=0,C247/periods_per_year,""))</f>
        <v/>
      </c>
      <c r="F247" s="5">
        <f t="shared" si="18"/>
        <v>6.5979999999999997E-2</v>
      </c>
      <c r="G247" s="6">
        <f>IF(C247="","",ROUND((((1+F247/CP)^(CP/periods_per_year))-1)*L246,2))</f>
        <v>1692.99</v>
      </c>
      <c r="H247" s="6">
        <f>IF(C247="","",IF(C247=nper,L246+G247,MIN(L246+G247,IF(F247=F246,H246,IF($G$11="Acc Bi-Weekly",ROUND((-PMT(((1+F247/CP)^(CP/12))-1,(nper-C247+1)*12/26,L246))/2,2),IF($G$11="Acc Weekly",ROUND((-PMT(((1+F247/CP)^(CP/12))-1,(nper-C247+1)*12/52,L246))/4,2),ROUND(-PMT(((1+F247/CP)^(CP/periods_per_year))-1,nper-C247+1,L246),2)))))))</f>
        <v>2969.15</v>
      </c>
      <c r="I247" s="6">
        <f>IF(OR(C247="",C247&lt;$G$22),"",IF(L246&lt;=H247,0,IF(IF(AND(C247&gt;=$G$22,MOD(C247-$G$22,int)=0),$G$23,0)+H247&gt;=L246+G247,L246+G247-H247,IF(AND(C247&gt;=$G$22,MOD(C247-$G$22,int)=0),$G$23,0)+IF(IF(AND(C247&gt;=$G$22,MOD(C247-$G$22,int)=0),$G$23,0)+IF(MOD(C247-$G$27,periods_per_year)=0,$G$26,0)+H247&lt;L246+G247,IF(MOD(C247-$G$27,periods_per_year)=0,$G$26,0),L246+G247-IF(AND(C247&gt;=$G$22,MOD(C247-$G$22,int)=0),$G$23,0)-H247))))</f>
        <v>0</v>
      </c>
      <c r="J247" s="7"/>
      <c r="K247" s="6">
        <f t="shared" si="19"/>
        <v>1276.1600000000001</v>
      </c>
      <c r="L247" s="6">
        <f t="shared" si="20"/>
        <v>306633.98000000016</v>
      </c>
    </row>
    <row r="248" spans="3:12">
      <c r="C248" s="3">
        <f t="shared" si="17"/>
        <v>208</v>
      </c>
      <c r="D248" s="4">
        <f t="shared" si="21"/>
        <v>51653</v>
      </c>
      <c r="E248" s="8" t="str">
        <f>IF(C248="","",IF(MOD(C248,periods_per_year)=0,C248/periods_per_year,""))</f>
        <v/>
      </c>
      <c r="F248" s="5">
        <f t="shared" si="18"/>
        <v>6.5979999999999997E-2</v>
      </c>
      <c r="G248" s="6">
        <f>IF(C248="","",ROUND((((1+F248/CP)^(CP/periods_per_year))-1)*L247,2))</f>
        <v>1685.98</v>
      </c>
      <c r="H248" s="6">
        <f>IF(C248="","",IF(C248=nper,L247+G248,MIN(L247+G248,IF(F248=F247,H247,IF($G$11="Acc Bi-Weekly",ROUND((-PMT(((1+F248/CP)^(CP/12))-1,(nper-C248+1)*12/26,L247))/2,2),IF($G$11="Acc Weekly",ROUND((-PMT(((1+F248/CP)^(CP/12))-1,(nper-C248+1)*12/52,L247))/4,2),ROUND(-PMT(((1+F248/CP)^(CP/periods_per_year))-1,nper-C248+1,L247),2)))))))</f>
        <v>2969.15</v>
      </c>
      <c r="I248" s="6">
        <f>IF(OR(C248="",C248&lt;$G$22),"",IF(L247&lt;=H248,0,IF(IF(AND(C248&gt;=$G$22,MOD(C248-$G$22,int)=0),$G$23,0)+H248&gt;=L247+G248,L247+G248-H248,IF(AND(C248&gt;=$G$22,MOD(C248-$G$22,int)=0),$G$23,0)+IF(IF(AND(C248&gt;=$G$22,MOD(C248-$G$22,int)=0),$G$23,0)+IF(MOD(C248-$G$27,periods_per_year)=0,$G$26,0)+H248&lt;L247+G248,IF(MOD(C248-$G$27,periods_per_year)=0,$G$26,0),L247+G248-IF(AND(C248&gt;=$G$22,MOD(C248-$G$22,int)=0),$G$23,0)-H248))))</f>
        <v>0</v>
      </c>
      <c r="J248" s="7"/>
      <c r="K248" s="6">
        <f t="shared" si="19"/>
        <v>1283.17</v>
      </c>
      <c r="L248" s="6">
        <f t="shared" si="20"/>
        <v>305350.81000000017</v>
      </c>
    </row>
    <row r="249" spans="3:12">
      <c r="C249" s="3">
        <f t="shared" si="17"/>
        <v>209</v>
      </c>
      <c r="D249" s="4">
        <f t="shared" si="21"/>
        <v>51683</v>
      </c>
      <c r="E249" s="8" t="str">
        <f>IF(C249="","",IF(MOD(C249,periods_per_year)=0,C249/periods_per_year,""))</f>
        <v/>
      </c>
      <c r="F249" s="5">
        <f t="shared" si="18"/>
        <v>6.5979999999999997E-2</v>
      </c>
      <c r="G249" s="6">
        <f>IF(C249="","",ROUND((((1+F249/CP)^(CP/periods_per_year))-1)*L248,2))</f>
        <v>1678.92</v>
      </c>
      <c r="H249" s="6">
        <f>IF(C249="","",IF(C249=nper,L248+G249,MIN(L248+G249,IF(F249=F248,H248,IF($G$11="Acc Bi-Weekly",ROUND((-PMT(((1+F249/CP)^(CP/12))-1,(nper-C249+1)*12/26,L248))/2,2),IF($G$11="Acc Weekly",ROUND((-PMT(((1+F249/CP)^(CP/12))-1,(nper-C249+1)*12/52,L248))/4,2),ROUND(-PMT(((1+F249/CP)^(CP/periods_per_year))-1,nper-C249+1,L248),2)))))))</f>
        <v>2969.15</v>
      </c>
      <c r="I249" s="6">
        <f>IF(OR(C249="",C249&lt;$G$22),"",IF(L248&lt;=H249,0,IF(IF(AND(C249&gt;=$G$22,MOD(C249-$G$22,int)=0),$G$23,0)+H249&gt;=L248+G249,L248+G249-H249,IF(AND(C249&gt;=$G$22,MOD(C249-$G$22,int)=0),$G$23,0)+IF(IF(AND(C249&gt;=$G$22,MOD(C249-$G$22,int)=0),$G$23,0)+IF(MOD(C249-$G$27,periods_per_year)=0,$G$26,0)+H249&lt;L248+G249,IF(MOD(C249-$G$27,periods_per_year)=0,$G$26,0),L248+G249-IF(AND(C249&gt;=$G$22,MOD(C249-$G$22,int)=0),$G$23,0)-H249))))</f>
        <v>0</v>
      </c>
      <c r="J249" s="7"/>
      <c r="K249" s="6">
        <f t="shared" si="19"/>
        <v>1290.23</v>
      </c>
      <c r="L249" s="6">
        <f t="shared" si="20"/>
        <v>304060.58000000019</v>
      </c>
    </row>
    <row r="250" spans="3:12">
      <c r="C250" s="3">
        <f t="shared" si="17"/>
        <v>210</v>
      </c>
      <c r="D250" s="4">
        <f t="shared" si="21"/>
        <v>51714</v>
      </c>
      <c r="E250" s="8" t="str">
        <f>IF(C250="","",IF(MOD(C250,periods_per_year)=0,C250/periods_per_year,""))</f>
        <v/>
      </c>
      <c r="F250" s="5">
        <f t="shared" si="18"/>
        <v>6.5979999999999997E-2</v>
      </c>
      <c r="G250" s="6">
        <f>IF(C250="","",ROUND((((1+F250/CP)^(CP/periods_per_year))-1)*L249,2))</f>
        <v>1671.83</v>
      </c>
      <c r="H250" s="6">
        <f>IF(C250="","",IF(C250=nper,L249+G250,MIN(L249+G250,IF(F250=F249,H249,IF($G$11="Acc Bi-Weekly",ROUND((-PMT(((1+F250/CP)^(CP/12))-1,(nper-C250+1)*12/26,L249))/2,2),IF($G$11="Acc Weekly",ROUND((-PMT(((1+F250/CP)^(CP/12))-1,(nper-C250+1)*12/52,L249))/4,2),ROUND(-PMT(((1+F250/CP)^(CP/periods_per_year))-1,nper-C250+1,L249),2)))))))</f>
        <v>2969.15</v>
      </c>
      <c r="I250" s="6">
        <f>IF(OR(C250="",C250&lt;$G$22),"",IF(L249&lt;=H250,0,IF(IF(AND(C250&gt;=$G$22,MOD(C250-$G$22,int)=0),$G$23,0)+H250&gt;=L249+G250,L249+G250-H250,IF(AND(C250&gt;=$G$22,MOD(C250-$G$22,int)=0),$G$23,0)+IF(IF(AND(C250&gt;=$G$22,MOD(C250-$G$22,int)=0),$G$23,0)+IF(MOD(C250-$G$27,periods_per_year)=0,$G$26,0)+H250&lt;L249+G250,IF(MOD(C250-$G$27,periods_per_year)=0,$G$26,0),L249+G250-IF(AND(C250&gt;=$G$22,MOD(C250-$G$22,int)=0),$G$23,0)-H250))))</f>
        <v>0</v>
      </c>
      <c r="J250" s="7"/>
      <c r="K250" s="6">
        <f t="shared" si="19"/>
        <v>1297.3200000000002</v>
      </c>
      <c r="L250" s="6">
        <f t="shared" si="20"/>
        <v>302763.26000000018</v>
      </c>
    </row>
    <row r="251" spans="3:12">
      <c r="C251" s="3">
        <f t="shared" si="17"/>
        <v>211</v>
      </c>
      <c r="D251" s="4">
        <f t="shared" si="21"/>
        <v>51745</v>
      </c>
      <c r="E251" s="8" t="str">
        <f>IF(C251="","",IF(MOD(C251,periods_per_year)=0,C251/periods_per_year,""))</f>
        <v/>
      </c>
      <c r="F251" s="5">
        <f t="shared" si="18"/>
        <v>6.5979999999999997E-2</v>
      </c>
      <c r="G251" s="6">
        <f>IF(C251="","",ROUND((((1+F251/CP)^(CP/periods_per_year))-1)*L250,2))</f>
        <v>1664.69</v>
      </c>
      <c r="H251" s="6">
        <f>IF(C251="","",IF(C251=nper,L250+G251,MIN(L250+G251,IF(F251=F250,H250,IF($G$11="Acc Bi-Weekly",ROUND((-PMT(((1+F251/CP)^(CP/12))-1,(nper-C251+1)*12/26,L250))/2,2),IF($G$11="Acc Weekly",ROUND((-PMT(((1+F251/CP)^(CP/12))-1,(nper-C251+1)*12/52,L250))/4,2),ROUND(-PMT(((1+F251/CP)^(CP/periods_per_year))-1,nper-C251+1,L250),2)))))))</f>
        <v>2969.15</v>
      </c>
      <c r="I251" s="6">
        <f>IF(OR(C251="",C251&lt;$G$22),"",IF(L250&lt;=H251,0,IF(IF(AND(C251&gt;=$G$22,MOD(C251-$G$22,int)=0),$G$23,0)+H251&gt;=L250+G251,L250+G251-H251,IF(AND(C251&gt;=$G$22,MOD(C251-$G$22,int)=0),$G$23,0)+IF(IF(AND(C251&gt;=$G$22,MOD(C251-$G$22,int)=0),$G$23,0)+IF(MOD(C251-$G$27,periods_per_year)=0,$G$26,0)+H251&lt;L250+G251,IF(MOD(C251-$G$27,periods_per_year)=0,$G$26,0),L250+G251-IF(AND(C251&gt;=$G$22,MOD(C251-$G$22,int)=0),$G$23,0)-H251))))</f>
        <v>0</v>
      </c>
      <c r="J251" s="7"/>
      <c r="K251" s="6">
        <f t="shared" si="19"/>
        <v>1304.46</v>
      </c>
      <c r="L251" s="6">
        <f t="shared" si="20"/>
        <v>301458.80000000016</v>
      </c>
    </row>
    <row r="252" spans="3:12">
      <c r="C252" s="3">
        <f t="shared" si="17"/>
        <v>212</v>
      </c>
      <c r="D252" s="4">
        <f t="shared" si="21"/>
        <v>51775</v>
      </c>
      <c r="E252" s="8" t="str">
        <f>IF(C252="","",IF(MOD(C252,periods_per_year)=0,C252/periods_per_year,""))</f>
        <v/>
      </c>
      <c r="F252" s="5">
        <f t="shared" si="18"/>
        <v>6.5979999999999997E-2</v>
      </c>
      <c r="G252" s="6">
        <f>IF(C252="","",ROUND((((1+F252/CP)^(CP/periods_per_year))-1)*L251,2))</f>
        <v>1657.52</v>
      </c>
      <c r="H252" s="6">
        <f>IF(C252="","",IF(C252=nper,L251+G252,MIN(L251+G252,IF(F252=F251,H251,IF($G$11="Acc Bi-Weekly",ROUND((-PMT(((1+F252/CP)^(CP/12))-1,(nper-C252+1)*12/26,L251))/2,2),IF($G$11="Acc Weekly",ROUND((-PMT(((1+F252/CP)^(CP/12))-1,(nper-C252+1)*12/52,L251))/4,2),ROUND(-PMT(((1+F252/CP)^(CP/periods_per_year))-1,nper-C252+1,L251),2)))))))</f>
        <v>2969.15</v>
      </c>
      <c r="I252" s="6">
        <f>IF(OR(C252="",C252&lt;$G$22),"",IF(L251&lt;=H252,0,IF(IF(AND(C252&gt;=$G$22,MOD(C252-$G$22,int)=0),$G$23,0)+H252&gt;=L251+G252,L251+G252-H252,IF(AND(C252&gt;=$G$22,MOD(C252-$G$22,int)=0),$G$23,0)+IF(IF(AND(C252&gt;=$G$22,MOD(C252-$G$22,int)=0),$G$23,0)+IF(MOD(C252-$G$27,periods_per_year)=0,$G$26,0)+H252&lt;L251+G252,IF(MOD(C252-$G$27,periods_per_year)=0,$G$26,0),L251+G252-IF(AND(C252&gt;=$G$22,MOD(C252-$G$22,int)=0),$G$23,0)-H252))))</f>
        <v>0</v>
      </c>
      <c r="J252" s="7"/>
      <c r="K252" s="6">
        <f t="shared" si="19"/>
        <v>1311.63</v>
      </c>
      <c r="L252" s="6">
        <f t="shared" si="20"/>
        <v>300147.17000000016</v>
      </c>
    </row>
    <row r="253" spans="3:12">
      <c r="C253" s="3">
        <f t="shared" si="17"/>
        <v>213</v>
      </c>
      <c r="D253" s="4">
        <f t="shared" si="21"/>
        <v>51806</v>
      </c>
      <c r="E253" s="8" t="str">
        <f>IF(C253="","",IF(MOD(C253,periods_per_year)=0,C253/periods_per_year,""))</f>
        <v/>
      </c>
      <c r="F253" s="5">
        <f t="shared" si="18"/>
        <v>6.5979999999999997E-2</v>
      </c>
      <c r="G253" s="6">
        <f>IF(C253="","",ROUND((((1+F253/CP)^(CP/periods_per_year))-1)*L252,2))</f>
        <v>1650.31</v>
      </c>
      <c r="H253" s="6">
        <f>IF(C253="","",IF(C253=nper,L252+G253,MIN(L252+G253,IF(F253=F252,H252,IF($G$11="Acc Bi-Weekly",ROUND((-PMT(((1+F253/CP)^(CP/12))-1,(nper-C253+1)*12/26,L252))/2,2),IF($G$11="Acc Weekly",ROUND((-PMT(((1+F253/CP)^(CP/12))-1,(nper-C253+1)*12/52,L252))/4,2),ROUND(-PMT(((1+F253/CP)^(CP/periods_per_year))-1,nper-C253+1,L252),2)))))))</f>
        <v>2969.15</v>
      </c>
      <c r="I253" s="6">
        <f>IF(OR(C253="",C253&lt;$G$22),"",IF(L252&lt;=H253,0,IF(IF(AND(C253&gt;=$G$22,MOD(C253-$G$22,int)=0),$G$23,0)+H253&gt;=L252+G253,L252+G253-H253,IF(AND(C253&gt;=$G$22,MOD(C253-$G$22,int)=0),$G$23,0)+IF(IF(AND(C253&gt;=$G$22,MOD(C253-$G$22,int)=0),$G$23,0)+IF(MOD(C253-$G$27,periods_per_year)=0,$G$26,0)+H253&lt;L252+G253,IF(MOD(C253-$G$27,periods_per_year)=0,$G$26,0),L252+G253-IF(AND(C253&gt;=$G$22,MOD(C253-$G$22,int)=0),$G$23,0)-H253))))</f>
        <v>0</v>
      </c>
      <c r="J253" s="7"/>
      <c r="K253" s="6">
        <f t="shared" si="19"/>
        <v>1318.8400000000001</v>
      </c>
      <c r="L253" s="6">
        <f t="shared" si="20"/>
        <v>298828.33000000013</v>
      </c>
    </row>
    <row r="254" spans="3:12">
      <c r="C254" s="3">
        <f t="shared" si="17"/>
        <v>214</v>
      </c>
      <c r="D254" s="4">
        <f t="shared" si="21"/>
        <v>51836</v>
      </c>
      <c r="E254" s="8" t="str">
        <f>IF(C254="","",IF(MOD(C254,periods_per_year)=0,C254/periods_per_year,""))</f>
        <v/>
      </c>
      <c r="F254" s="5">
        <f t="shared" si="18"/>
        <v>6.5979999999999997E-2</v>
      </c>
      <c r="G254" s="6">
        <f>IF(C254="","",ROUND((((1+F254/CP)^(CP/periods_per_year))-1)*L253,2))</f>
        <v>1643.06</v>
      </c>
      <c r="H254" s="6">
        <f>IF(C254="","",IF(C254=nper,L253+G254,MIN(L253+G254,IF(F254=F253,H253,IF($G$11="Acc Bi-Weekly",ROUND((-PMT(((1+F254/CP)^(CP/12))-1,(nper-C254+1)*12/26,L253))/2,2),IF($G$11="Acc Weekly",ROUND((-PMT(((1+F254/CP)^(CP/12))-1,(nper-C254+1)*12/52,L253))/4,2),ROUND(-PMT(((1+F254/CP)^(CP/periods_per_year))-1,nper-C254+1,L253),2)))))))</f>
        <v>2969.15</v>
      </c>
      <c r="I254" s="6">
        <f>IF(OR(C254="",C254&lt;$G$22),"",IF(L253&lt;=H254,0,IF(IF(AND(C254&gt;=$G$22,MOD(C254-$G$22,int)=0),$G$23,0)+H254&gt;=L253+G254,L253+G254-H254,IF(AND(C254&gt;=$G$22,MOD(C254-$G$22,int)=0),$G$23,0)+IF(IF(AND(C254&gt;=$G$22,MOD(C254-$G$22,int)=0),$G$23,0)+IF(MOD(C254-$G$27,periods_per_year)=0,$G$26,0)+H254&lt;L253+G254,IF(MOD(C254-$G$27,periods_per_year)=0,$G$26,0),L253+G254-IF(AND(C254&gt;=$G$22,MOD(C254-$G$22,int)=0),$G$23,0)-H254))))</f>
        <v>0</v>
      </c>
      <c r="J254" s="7"/>
      <c r="K254" s="6">
        <f t="shared" si="19"/>
        <v>1326.0900000000001</v>
      </c>
      <c r="L254" s="6">
        <f t="shared" si="20"/>
        <v>297502.24000000011</v>
      </c>
    </row>
    <row r="255" spans="3:12">
      <c r="C255" s="3">
        <f t="shared" si="17"/>
        <v>215</v>
      </c>
      <c r="D255" s="4">
        <f t="shared" si="21"/>
        <v>51867</v>
      </c>
      <c r="E255" s="8" t="str">
        <f>IF(C255="","",IF(MOD(C255,periods_per_year)=0,C255/periods_per_year,""))</f>
        <v/>
      </c>
      <c r="F255" s="5">
        <f t="shared" si="18"/>
        <v>6.5979999999999997E-2</v>
      </c>
      <c r="G255" s="6">
        <f>IF(C255="","",ROUND((((1+F255/CP)^(CP/periods_per_year))-1)*L254,2))</f>
        <v>1635.77</v>
      </c>
      <c r="H255" s="6">
        <f>IF(C255="","",IF(C255=nper,L254+G255,MIN(L254+G255,IF(F255=F254,H254,IF($G$11="Acc Bi-Weekly",ROUND((-PMT(((1+F255/CP)^(CP/12))-1,(nper-C255+1)*12/26,L254))/2,2),IF($G$11="Acc Weekly",ROUND((-PMT(((1+F255/CP)^(CP/12))-1,(nper-C255+1)*12/52,L254))/4,2),ROUND(-PMT(((1+F255/CP)^(CP/periods_per_year))-1,nper-C255+1,L254),2)))))))</f>
        <v>2969.15</v>
      </c>
      <c r="I255" s="6">
        <f>IF(OR(C255="",C255&lt;$G$22),"",IF(L254&lt;=H255,0,IF(IF(AND(C255&gt;=$G$22,MOD(C255-$G$22,int)=0),$G$23,0)+H255&gt;=L254+G255,L254+G255-H255,IF(AND(C255&gt;=$G$22,MOD(C255-$G$22,int)=0),$G$23,0)+IF(IF(AND(C255&gt;=$G$22,MOD(C255-$G$22,int)=0),$G$23,0)+IF(MOD(C255-$G$27,periods_per_year)=0,$G$26,0)+H255&lt;L254+G255,IF(MOD(C255-$G$27,periods_per_year)=0,$G$26,0),L254+G255-IF(AND(C255&gt;=$G$22,MOD(C255-$G$22,int)=0),$G$23,0)-H255))))</f>
        <v>0</v>
      </c>
      <c r="J255" s="7"/>
      <c r="K255" s="6">
        <f t="shared" si="19"/>
        <v>1333.38</v>
      </c>
      <c r="L255" s="6">
        <f t="shared" si="20"/>
        <v>296168.8600000001</v>
      </c>
    </row>
    <row r="256" spans="3:12">
      <c r="C256" s="3">
        <f t="shared" si="17"/>
        <v>216</v>
      </c>
      <c r="D256" s="4">
        <f t="shared" si="21"/>
        <v>51898</v>
      </c>
      <c r="E256" s="8">
        <f>IF(C256="","",IF(MOD(C256,periods_per_year)=0,C256/periods_per_year,""))</f>
        <v>18</v>
      </c>
      <c r="F256" s="5">
        <f t="shared" si="18"/>
        <v>6.5979999999999997E-2</v>
      </c>
      <c r="G256" s="6">
        <f>IF(C256="","",ROUND((((1+F256/CP)^(CP/periods_per_year))-1)*L255,2))</f>
        <v>1628.44</v>
      </c>
      <c r="H256" s="6">
        <f>IF(C256="","",IF(C256=nper,L255+G256,MIN(L255+G256,IF(F256=F255,H255,IF($G$11="Acc Bi-Weekly",ROUND((-PMT(((1+F256/CP)^(CP/12))-1,(nper-C256+1)*12/26,L255))/2,2),IF($G$11="Acc Weekly",ROUND((-PMT(((1+F256/CP)^(CP/12))-1,(nper-C256+1)*12/52,L255))/4,2),ROUND(-PMT(((1+F256/CP)^(CP/periods_per_year))-1,nper-C256+1,L255),2)))))))</f>
        <v>2969.15</v>
      </c>
      <c r="I256" s="6">
        <f>IF(OR(C256="",C256&lt;$G$22),"",IF(L255&lt;=H256,0,IF(IF(AND(C256&gt;=$G$22,MOD(C256-$G$22,int)=0),$G$23,0)+H256&gt;=L255+G256,L255+G256-H256,IF(AND(C256&gt;=$G$22,MOD(C256-$G$22,int)=0),$G$23,0)+IF(IF(AND(C256&gt;=$G$22,MOD(C256-$G$22,int)=0),$G$23,0)+IF(MOD(C256-$G$27,periods_per_year)=0,$G$26,0)+H256&lt;L255+G256,IF(MOD(C256-$G$27,periods_per_year)=0,$G$26,0),L255+G256-IF(AND(C256&gt;=$G$22,MOD(C256-$G$22,int)=0),$G$23,0)-H256))))</f>
        <v>0</v>
      </c>
      <c r="J256" s="7"/>
      <c r="K256" s="6">
        <f t="shared" si="19"/>
        <v>1340.71</v>
      </c>
      <c r="L256" s="6">
        <f t="shared" si="20"/>
        <v>294828.15000000008</v>
      </c>
    </row>
    <row r="257" spans="3:12">
      <c r="C257" s="3">
        <f t="shared" si="17"/>
        <v>217</v>
      </c>
      <c r="D257" s="4">
        <f t="shared" si="21"/>
        <v>51926</v>
      </c>
      <c r="E257" s="8" t="str">
        <f>IF(C257="","",IF(MOD(C257,periods_per_year)=0,C257/periods_per_year,""))</f>
        <v/>
      </c>
      <c r="F257" s="5">
        <f t="shared" si="18"/>
        <v>6.5979999999999997E-2</v>
      </c>
      <c r="G257" s="6">
        <f>IF(C257="","",ROUND((((1+F257/CP)^(CP/periods_per_year))-1)*L256,2))</f>
        <v>1621.06</v>
      </c>
      <c r="H257" s="6">
        <f>IF(C257="","",IF(C257=nper,L256+G257,MIN(L256+G257,IF(F257=F256,H256,IF($G$11="Acc Bi-Weekly",ROUND((-PMT(((1+F257/CP)^(CP/12))-1,(nper-C257+1)*12/26,L256))/2,2),IF($G$11="Acc Weekly",ROUND((-PMT(((1+F257/CP)^(CP/12))-1,(nper-C257+1)*12/52,L256))/4,2),ROUND(-PMT(((1+F257/CP)^(CP/periods_per_year))-1,nper-C257+1,L256),2)))))))</f>
        <v>2969.15</v>
      </c>
      <c r="I257" s="6">
        <f>IF(OR(C257="",C257&lt;$G$22),"",IF(L256&lt;=H257,0,IF(IF(AND(C257&gt;=$G$22,MOD(C257-$G$22,int)=0),$G$23,0)+H257&gt;=L256+G257,L256+G257-H257,IF(AND(C257&gt;=$G$22,MOD(C257-$G$22,int)=0),$G$23,0)+IF(IF(AND(C257&gt;=$G$22,MOD(C257-$G$22,int)=0),$G$23,0)+IF(MOD(C257-$G$27,periods_per_year)=0,$G$26,0)+H257&lt;L256+G257,IF(MOD(C257-$G$27,periods_per_year)=0,$G$26,0),L256+G257-IF(AND(C257&gt;=$G$22,MOD(C257-$G$22,int)=0),$G$23,0)-H257))))</f>
        <v>0</v>
      </c>
      <c r="J257" s="7"/>
      <c r="K257" s="6">
        <f t="shared" si="19"/>
        <v>1348.0900000000001</v>
      </c>
      <c r="L257" s="6">
        <f t="shared" si="20"/>
        <v>293480.06000000006</v>
      </c>
    </row>
    <row r="258" spans="3:12">
      <c r="C258" s="3">
        <f t="shared" si="17"/>
        <v>218</v>
      </c>
      <c r="D258" s="4">
        <f t="shared" si="21"/>
        <v>51957</v>
      </c>
      <c r="E258" s="8" t="str">
        <f>IF(C258="","",IF(MOD(C258,periods_per_year)=0,C258/periods_per_year,""))</f>
        <v/>
      </c>
      <c r="F258" s="5">
        <f t="shared" si="18"/>
        <v>6.5979999999999997E-2</v>
      </c>
      <c r="G258" s="6">
        <f>IF(C258="","",ROUND((((1+F258/CP)^(CP/periods_per_year))-1)*L257,2))</f>
        <v>1613.65</v>
      </c>
      <c r="H258" s="6">
        <f>IF(C258="","",IF(C258=nper,L257+G258,MIN(L257+G258,IF(F258=F257,H257,IF($G$11="Acc Bi-Weekly",ROUND((-PMT(((1+F258/CP)^(CP/12))-1,(nper-C258+1)*12/26,L257))/2,2),IF($G$11="Acc Weekly",ROUND((-PMT(((1+F258/CP)^(CP/12))-1,(nper-C258+1)*12/52,L257))/4,2),ROUND(-PMT(((1+F258/CP)^(CP/periods_per_year))-1,nper-C258+1,L257),2)))))))</f>
        <v>2969.15</v>
      </c>
      <c r="I258" s="6">
        <f>IF(OR(C258="",C258&lt;$G$22),"",IF(L257&lt;=H258,0,IF(IF(AND(C258&gt;=$G$22,MOD(C258-$G$22,int)=0),$G$23,0)+H258&gt;=L257+G258,L257+G258-H258,IF(AND(C258&gt;=$G$22,MOD(C258-$G$22,int)=0),$G$23,0)+IF(IF(AND(C258&gt;=$G$22,MOD(C258-$G$22,int)=0),$G$23,0)+IF(MOD(C258-$G$27,periods_per_year)=0,$G$26,0)+H258&lt;L257+G258,IF(MOD(C258-$G$27,periods_per_year)=0,$G$26,0),L257+G258-IF(AND(C258&gt;=$G$22,MOD(C258-$G$22,int)=0),$G$23,0)-H258))))</f>
        <v>0</v>
      </c>
      <c r="J258" s="7"/>
      <c r="K258" s="6">
        <f t="shared" si="19"/>
        <v>1355.5</v>
      </c>
      <c r="L258" s="6">
        <f t="shared" si="20"/>
        <v>292124.56000000006</v>
      </c>
    </row>
    <row r="259" spans="3:12">
      <c r="C259" s="3">
        <f t="shared" si="17"/>
        <v>219</v>
      </c>
      <c r="D259" s="4">
        <f t="shared" si="21"/>
        <v>51987</v>
      </c>
      <c r="E259" s="8" t="str">
        <f>IF(C259="","",IF(MOD(C259,periods_per_year)=0,C259/periods_per_year,""))</f>
        <v/>
      </c>
      <c r="F259" s="5">
        <f t="shared" si="18"/>
        <v>6.5979999999999997E-2</v>
      </c>
      <c r="G259" s="6">
        <f>IF(C259="","",ROUND((((1+F259/CP)^(CP/periods_per_year))-1)*L258,2))</f>
        <v>1606.2</v>
      </c>
      <c r="H259" s="6">
        <f>IF(C259="","",IF(C259=nper,L258+G259,MIN(L258+G259,IF(F259=F258,H258,IF($G$11="Acc Bi-Weekly",ROUND((-PMT(((1+F259/CP)^(CP/12))-1,(nper-C259+1)*12/26,L258))/2,2),IF($G$11="Acc Weekly",ROUND((-PMT(((1+F259/CP)^(CP/12))-1,(nper-C259+1)*12/52,L258))/4,2),ROUND(-PMT(((1+F259/CP)^(CP/periods_per_year))-1,nper-C259+1,L258),2)))))))</f>
        <v>2969.15</v>
      </c>
      <c r="I259" s="6">
        <f>IF(OR(C259="",C259&lt;$G$22),"",IF(L258&lt;=H259,0,IF(IF(AND(C259&gt;=$G$22,MOD(C259-$G$22,int)=0),$G$23,0)+H259&gt;=L258+G259,L258+G259-H259,IF(AND(C259&gt;=$G$22,MOD(C259-$G$22,int)=0),$G$23,0)+IF(IF(AND(C259&gt;=$G$22,MOD(C259-$G$22,int)=0),$G$23,0)+IF(MOD(C259-$G$27,periods_per_year)=0,$G$26,0)+H259&lt;L258+G259,IF(MOD(C259-$G$27,periods_per_year)=0,$G$26,0),L258+G259-IF(AND(C259&gt;=$G$22,MOD(C259-$G$22,int)=0),$G$23,0)-H259))))</f>
        <v>0</v>
      </c>
      <c r="J259" s="7"/>
      <c r="K259" s="6">
        <f t="shared" si="19"/>
        <v>1362.95</v>
      </c>
      <c r="L259" s="6">
        <f t="shared" si="20"/>
        <v>290761.61000000004</v>
      </c>
    </row>
    <row r="260" spans="3:12">
      <c r="C260" s="3">
        <f t="shared" si="17"/>
        <v>220</v>
      </c>
      <c r="D260" s="4">
        <f t="shared" si="21"/>
        <v>52018</v>
      </c>
      <c r="E260" s="8" t="str">
        <f>IF(C260="","",IF(MOD(C260,periods_per_year)=0,C260/periods_per_year,""))</f>
        <v/>
      </c>
      <c r="F260" s="5">
        <f t="shared" si="18"/>
        <v>6.5979999999999997E-2</v>
      </c>
      <c r="G260" s="6">
        <f>IF(C260="","",ROUND((((1+F260/CP)^(CP/periods_per_year))-1)*L259,2))</f>
        <v>1598.7</v>
      </c>
      <c r="H260" s="6">
        <f>IF(C260="","",IF(C260=nper,L259+G260,MIN(L259+G260,IF(F260=F259,H259,IF($G$11="Acc Bi-Weekly",ROUND((-PMT(((1+F260/CP)^(CP/12))-1,(nper-C260+1)*12/26,L259))/2,2),IF($G$11="Acc Weekly",ROUND((-PMT(((1+F260/CP)^(CP/12))-1,(nper-C260+1)*12/52,L259))/4,2),ROUND(-PMT(((1+F260/CP)^(CP/periods_per_year))-1,nper-C260+1,L259),2)))))))</f>
        <v>2969.15</v>
      </c>
      <c r="I260" s="6">
        <f>IF(OR(C260="",C260&lt;$G$22),"",IF(L259&lt;=H260,0,IF(IF(AND(C260&gt;=$G$22,MOD(C260-$G$22,int)=0),$G$23,0)+H260&gt;=L259+G260,L259+G260-H260,IF(AND(C260&gt;=$G$22,MOD(C260-$G$22,int)=0),$G$23,0)+IF(IF(AND(C260&gt;=$G$22,MOD(C260-$G$22,int)=0),$G$23,0)+IF(MOD(C260-$G$27,periods_per_year)=0,$G$26,0)+H260&lt;L259+G260,IF(MOD(C260-$G$27,periods_per_year)=0,$G$26,0),L259+G260-IF(AND(C260&gt;=$G$22,MOD(C260-$G$22,int)=0),$G$23,0)-H260))))</f>
        <v>0</v>
      </c>
      <c r="J260" s="7"/>
      <c r="K260" s="6">
        <f t="shared" si="19"/>
        <v>1370.45</v>
      </c>
      <c r="L260" s="6">
        <f t="shared" si="20"/>
        <v>289391.16000000003</v>
      </c>
    </row>
    <row r="261" spans="3:12">
      <c r="C261" s="3">
        <f t="shared" si="17"/>
        <v>221</v>
      </c>
      <c r="D261" s="4">
        <f t="shared" si="21"/>
        <v>52048</v>
      </c>
      <c r="E261" s="8" t="str">
        <f>IF(C261="","",IF(MOD(C261,periods_per_year)=0,C261/periods_per_year,""))</f>
        <v/>
      </c>
      <c r="F261" s="5">
        <f t="shared" si="18"/>
        <v>6.5979999999999997E-2</v>
      </c>
      <c r="G261" s="6">
        <f>IF(C261="","",ROUND((((1+F261/CP)^(CP/periods_per_year))-1)*L260,2))</f>
        <v>1591.17</v>
      </c>
      <c r="H261" s="6">
        <f>IF(C261="","",IF(C261=nper,L260+G261,MIN(L260+G261,IF(F261=F260,H260,IF($G$11="Acc Bi-Weekly",ROUND((-PMT(((1+F261/CP)^(CP/12))-1,(nper-C261+1)*12/26,L260))/2,2),IF($G$11="Acc Weekly",ROUND((-PMT(((1+F261/CP)^(CP/12))-1,(nper-C261+1)*12/52,L260))/4,2),ROUND(-PMT(((1+F261/CP)^(CP/periods_per_year))-1,nper-C261+1,L260),2)))))))</f>
        <v>2969.15</v>
      </c>
      <c r="I261" s="6">
        <f>IF(OR(C261="",C261&lt;$G$22),"",IF(L260&lt;=H261,0,IF(IF(AND(C261&gt;=$G$22,MOD(C261-$G$22,int)=0),$G$23,0)+H261&gt;=L260+G261,L260+G261-H261,IF(AND(C261&gt;=$G$22,MOD(C261-$G$22,int)=0),$G$23,0)+IF(IF(AND(C261&gt;=$G$22,MOD(C261-$G$22,int)=0),$G$23,0)+IF(MOD(C261-$G$27,periods_per_year)=0,$G$26,0)+H261&lt;L260+G261,IF(MOD(C261-$G$27,periods_per_year)=0,$G$26,0),L260+G261-IF(AND(C261&gt;=$G$22,MOD(C261-$G$22,int)=0),$G$23,0)-H261))))</f>
        <v>0</v>
      </c>
      <c r="J261" s="7"/>
      <c r="K261" s="6">
        <f t="shared" si="19"/>
        <v>1377.98</v>
      </c>
      <c r="L261" s="6">
        <f t="shared" si="20"/>
        <v>288013.18000000005</v>
      </c>
    </row>
    <row r="262" spans="3:12">
      <c r="C262" s="3">
        <f t="shared" si="17"/>
        <v>222</v>
      </c>
      <c r="D262" s="4">
        <f t="shared" si="21"/>
        <v>52079</v>
      </c>
      <c r="E262" s="8" t="str">
        <f>IF(C262="","",IF(MOD(C262,periods_per_year)=0,C262/periods_per_year,""))</f>
        <v/>
      </c>
      <c r="F262" s="5">
        <f t="shared" si="18"/>
        <v>6.5979999999999997E-2</v>
      </c>
      <c r="G262" s="6">
        <f>IF(C262="","",ROUND((((1+F262/CP)^(CP/periods_per_year))-1)*L261,2))</f>
        <v>1583.59</v>
      </c>
      <c r="H262" s="6">
        <f>IF(C262="","",IF(C262=nper,L261+G262,MIN(L261+G262,IF(F262=F261,H261,IF($G$11="Acc Bi-Weekly",ROUND((-PMT(((1+F262/CP)^(CP/12))-1,(nper-C262+1)*12/26,L261))/2,2),IF($G$11="Acc Weekly",ROUND((-PMT(((1+F262/CP)^(CP/12))-1,(nper-C262+1)*12/52,L261))/4,2),ROUND(-PMT(((1+F262/CP)^(CP/periods_per_year))-1,nper-C262+1,L261),2)))))))</f>
        <v>2969.15</v>
      </c>
      <c r="I262" s="6">
        <f>IF(OR(C262="",C262&lt;$G$22),"",IF(L261&lt;=H262,0,IF(IF(AND(C262&gt;=$G$22,MOD(C262-$G$22,int)=0),$G$23,0)+H262&gt;=L261+G262,L261+G262-H262,IF(AND(C262&gt;=$G$22,MOD(C262-$G$22,int)=0),$G$23,0)+IF(IF(AND(C262&gt;=$G$22,MOD(C262-$G$22,int)=0),$G$23,0)+IF(MOD(C262-$G$27,periods_per_year)=0,$G$26,0)+H262&lt;L261+G262,IF(MOD(C262-$G$27,periods_per_year)=0,$G$26,0),L261+G262-IF(AND(C262&gt;=$G$22,MOD(C262-$G$22,int)=0),$G$23,0)-H262))))</f>
        <v>0</v>
      </c>
      <c r="J262" s="7"/>
      <c r="K262" s="6">
        <f t="shared" si="19"/>
        <v>1385.5600000000002</v>
      </c>
      <c r="L262" s="6">
        <f t="shared" si="20"/>
        <v>286627.62000000005</v>
      </c>
    </row>
    <row r="263" spans="3:12">
      <c r="C263" s="3">
        <f t="shared" si="17"/>
        <v>223</v>
      </c>
      <c r="D263" s="4">
        <f t="shared" si="21"/>
        <v>52110</v>
      </c>
      <c r="E263" s="8" t="str">
        <f>IF(C263="","",IF(MOD(C263,periods_per_year)=0,C263/periods_per_year,""))</f>
        <v/>
      </c>
      <c r="F263" s="5">
        <f t="shared" si="18"/>
        <v>6.5979999999999997E-2</v>
      </c>
      <c r="G263" s="6">
        <f>IF(C263="","",ROUND((((1+F263/CP)^(CP/periods_per_year))-1)*L262,2))</f>
        <v>1575.97</v>
      </c>
      <c r="H263" s="6">
        <f>IF(C263="","",IF(C263=nper,L262+G263,MIN(L262+G263,IF(F263=F262,H262,IF($G$11="Acc Bi-Weekly",ROUND((-PMT(((1+F263/CP)^(CP/12))-1,(nper-C263+1)*12/26,L262))/2,2),IF($G$11="Acc Weekly",ROUND((-PMT(((1+F263/CP)^(CP/12))-1,(nper-C263+1)*12/52,L262))/4,2),ROUND(-PMT(((1+F263/CP)^(CP/periods_per_year))-1,nper-C263+1,L262),2)))))))</f>
        <v>2969.15</v>
      </c>
      <c r="I263" s="6">
        <f>IF(OR(C263="",C263&lt;$G$22),"",IF(L262&lt;=H263,0,IF(IF(AND(C263&gt;=$G$22,MOD(C263-$G$22,int)=0),$G$23,0)+H263&gt;=L262+G263,L262+G263-H263,IF(AND(C263&gt;=$G$22,MOD(C263-$G$22,int)=0),$G$23,0)+IF(IF(AND(C263&gt;=$G$22,MOD(C263-$G$22,int)=0),$G$23,0)+IF(MOD(C263-$G$27,periods_per_year)=0,$G$26,0)+H263&lt;L262+G263,IF(MOD(C263-$G$27,periods_per_year)=0,$G$26,0),L262+G263-IF(AND(C263&gt;=$G$22,MOD(C263-$G$22,int)=0),$G$23,0)-H263))))</f>
        <v>0</v>
      </c>
      <c r="J263" s="7"/>
      <c r="K263" s="6">
        <f t="shared" si="19"/>
        <v>1393.18</v>
      </c>
      <c r="L263" s="6">
        <f t="shared" si="20"/>
        <v>285234.44000000006</v>
      </c>
    </row>
    <row r="264" spans="3:12">
      <c r="C264" s="3">
        <f t="shared" si="17"/>
        <v>224</v>
      </c>
      <c r="D264" s="4">
        <f t="shared" si="21"/>
        <v>52140</v>
      </c>
      <c r="E264" s="8" t="str">
        <f>IF(C264="","",IF(MOD(C264,periods_per_year)=0,C264/periods_per_year,""))</f>
        <v/>
      </c>
      <c r="F264" s="5">
        <f t="shared" si="18"/>
        <v>6.5979999999999997E-2</v>
      </c>
      <c r="G264" s="6">
        <f>IF(C264="","",ROUND((((1+F264/CP)^(CP/periods_per_year))-1)*L263,2))</f>
        <v>1568.31</v>
      </c>
      <c r="H264" s="6">
        <f>IF(C264="","",IF(C264=nper,L263+G264,MIN(L263+G264,IF(F264=F263,H263,IF($G$11="Acc Bi-Weekly",ROUND((-PMT(((1+F264/CP)^(CP/12))-1,(nper-C264+1)*12/26,L263))/2,2),IF($G$11="Acc Weekly",ROUND((-PMT(((1+F264/CP)^(CP/12))-1,(nper-C264+1)*12/52,L263))/4,2),ROUND(-PMT(((1+F264/CP)^(CP/periods_per_year))-1,nper-C264+1,L263),2)))))))</f>
        <v>2969.15</v>
      </c>
      <c r="I264" s="6">
        <f>IF(OR(C264="",C264&lt;$G$22),"",IF(L263&lt;=H264,0,IF(IF(AND(C264&gt;=$G$22,MOD(C264-$G$22,int)=0),$G$23,0)+H264&gt;=L263+G264,L263+G264-H264,IF(AND(C264&gt;=$G$22,MOD(C264-$G$22,int)=0),$G$23,0)+IF(IF(AND(C264&gt;=$G$22,MOD(C264-$G$22,int)=0),$G$23,0)+IF(MOD(C264-$G$27,periods_per_year)=0,$G$26,0)+H264&lt;L263+G264,IF(MOD(C264-$G$27,periods_per_year)=0,$G$26,0),L263+G264-IF(AND(C264&gt;=$G$22,MOD(C264-$G$22,int)=0),$G$23,0)-H264))))</f>
        <v>0</v>
      </c>
      <c r="J264" s="7"/>
      <c r="K264" s="6">
        <f t="shared" si="19"/>
        <v>1400.8400000000001</v>
      </c>
      <c r="L264" s="6">
        <f t="shared" si="20"/>
        <v>283833.60000000003</v>
      </c>
    </row>
    <row r="265" spans="3:12">
      <c r="C265" s="3">
        <f t="shared" si="17"/>
        <v>225</v>
      </c>
      <c r="D265" s="4">
        <f t="shared" si="21"/>
        <v>52171</v>
      </c>
      <c r="E265" s="8" t="str">
        <f>IF(C265="","",IF(MOD(C265,periods_per_year)=0,C265/periods_per_year,""))</f>
        <v/>
      </c>
      <c r="F265" s="5">
        <f t="shared" si="18"/>
        <v>6.5979999999999997E-2</v>
      </c>
      <c r="G265" s="6">
        <f>IF(C265="","",ROUND((((1+F265/CP)^(CP/periods_per_year))-1)*L264,2))</f>
        <v>1560.61</v>
      </c>
      <c r="H265" s="6">
        <f>IF(C265="","",IF(C265=nper,L264+G265,MIN(L264+G265,IF(F265=F264,H264,IF($G$11="Acc Bi-Weekly",ROUND((-PMT(((1+F265/CP)^(CP/12))-1,(nper-C265+1)*12/26,L264))/2,2),IF($G$11="Acc Weekly",ROUND((-PMT(((1+F265/CP)^(CP/12))-1,(nper-C265+1)*12/52,L264))/4,2),ROUND(-PMT(((1+F265/CP)^(CP/periods_per_year))-1,nper-C265+1,L264),2)))))))</f>
        <v>2969.15</v>
      </c>
      <c r="I265" s="6">
        <f>IF(OR(C265="",C265&lt;$G$22),"",IF(L264&lt;=H265,0,IF(IF(AND(C265&gt;=$G$22,MOD(C265-$G$22,int)=0),$G$23,0)+H265&gt;=L264+G265,L264+G265-H265,IF(AND(C265&gt;=$G$22,MOD(C265-$G$22,int)=0),$G$23,0)+IF(IF(AND(C265&gt;=$G$22,MOD(C265-$G$22,int)=0),$G$23,0)+IF(MOD(C265-$G$27,periods_per_year)=0,$G$26,0)+H265&lt;L264+G265,IF(MOD(C265-$G$27,periods_per_year)=0,$G$26,0),L264+G265-IF(AND(C265&gt;=$G$22,MOD(C265-$G$22,int)=0),$G$23,0)-H265))))</f>
        <v>0</v>
      </c>
      <c r="J265" s="7"/>
      <c r="K265" s="6">
        <f t="shared" si="19"/>
        <v>1408.5400000000002</v>
      </c>
      <c r="L265" s="6">
        <f t="shared" si="20"/>
        <v>282425.06000000006</v>
      </c>
    </row>
    <row r="266" spans="3:12">
      <c r="C266" s="3">
        <f t="shared" si="17"/>
        <v>226</v>
      </c>
      <c r="D266" s="4">
        <f t="shared" si="21"/>
        <v>52201</v>
      </c>
      <c r="E266" s="8" t="str">
        <f>IF(C266="","",IF(MOD(C266,periods_per_year)=0,C266/periods_per_year,""))</f>
        <v/>
      </c>
      <c r="F266" s="5">
        <f t="shared" si="18"/>
        <v>6.5979999999999997E-2</v>
      </c>
      <c r="G266" s="6">
        <f>IF(C266="","",ROUND((((1+F266/CP)^(CP/periods_per_year))-1)*L265,2))</f>
        <v>1552.87</v>
      </c>
      <c r="H266" s="6">
        <f>IF(C266="","",IF(C266=nper,L265+G266,MIN(L265+G266,IF(F266=F265,H265,IF($G$11="Acc Bi-Weekly",ROUND((-PMT(((1+F266/CP)^(CP/12))-1,(nper-C266+1)*12/26,L265))/2,2),IF($G$11="Acc Weekly",ROUND((-PMT(((1+F266/CP)^(CP/12))-1,(nper-C266+1)*12/52,L265))/4,2),ROUND(-PMT(((1+F266/CP)^(CP/periods_per_year))-1,nper-C266+1,L265),2)))))))</f>
        <v>2969.15</v>
      </c>
      <c r="I266" s="6">
        <f>IF(OR(C266="",C266&lt;$G$22),"",IF(L265&lt;=H266,0,IF(IF(AND(C266&gt;=$G$22,MOD(C266-$G$22,int)=0),$G$23,0)+H266&gt;=L265+G266,L265+G266-H266,IF(AND(C266&gt;=$G$22,MOD(C266-$G$22,int)=0),$G$23,0)+IF(IF(AND(C266&gt;=$G$22,MOD(C266-$G$22,int)=0),$G$23,0)+IF(MOD(C266-$G$27,periods_per_year)=0,$G$26,0)+H266&lt;L265+G266,IF(MOD(C266-$G$27,periods_per_year)=0,$G$26,0),L265+G266-IF(AND(C266&gt;=$G$22,MOD(C266-$G$22,int)=0),$G$23,0)-H266))))</f>
        <v>0</v>
      </c>
      <c r="J266" s="7"/>
      <c r="K266" s="6">
        <f t="shared" si="19"/>
        <v>1416.2800000000002</v>
      </c>
      <c r="L266" s="6">
        <f t="shared" si="20"/>
        <v>281008.78000000003</v>
      </c>
    </row>
    <row r="267" spans="3:12">
      <c r="C267" s="3">
        <f t="shared" si="17"/>
        <v>227</v>
      </c>
      <c r="D267" s="4">
        <f t="shared" si="21"/>
        <v>52232</v>
      </c>
      <c r="E267" s="8" t="str">
        <f>IF(C267="","",IF(MOD(C267,periods_per_year)=0,C267/periods_per_year,""))</f>
        <v/>
      </c>
      <c r="F267" s="5">
        <f t="shared" si="18"/>
        <v>6.5979999999999997E-2</v>
      </c>
      <c r="G267" s="6">
        <f>IF(C267="","",ROUND((((1+F267/CP)^(CP/periods_per_year))-1)*L266,2))</f>
        <v>1545.08</v>
      </c>
      <c r="H267" s="6">
        <f>IF(C267="","",IF(C267=nper,L266+G267,MIN(L266+G267,IF(F267=F266,H266,IF($G$11="Acc Bi-Weekly",ROUND((-PMT(((1+F267/CP)^(CP/12))-1,(nper-C267+1)*12/26,L266))/2,2),IF($G$11="Acc Weekly",ROUND((-PMT(((1+F267/CP)^(CP/12))-1,(nper-C267+1)*12/52,L266))/4,2),ROUND(-PMT(((1+F267/CP)^(CP/periods_per_year))-1,nper-C267+1,L266),2)))))))</f>
        <v>2969.15</v>
      </c>
      <c r="I267" s="6">
        <f>IF(OR(C267="",C267&lt;$G$22),"",IF(L266&lt;=H267,0,IF(IF(AND(C267&gt;=$G$22,MOD(C267-$G$22,int)=0),$G$23,0)+H267&gt;=L266+G267,L266+G267-H267,IF(AND(C267&gt;=$G$22,MOD(C267-$G$22,int)=0),$G$23,0)+IF(IF(AND(C267&gt;=$G$22,MOD(C267-$G$22,int)=0),$G$23,0)+IF(MOD(C267-$G$27,periods_per_year)=0,$G$26,0)+H267&lt;L266+G267,IF(MOD(C267-$G$27,periods_per_year)=0,$G$26,0),L266+G267-IF(AND(C267&gt;=$G$22,MOD(C267-$G$22,int)=0),$G$23,0)-H267))))</f>
        <v>0</v>
      </c>
      <c r="J267" s="7"/>
      <c r="K267" s="6">
        <f t="shared" si="19"/>
        <v>1424.0700000000002</v>
      </c>
      <c r="L267" s="6">
        <f t="shared" si="20"/>
        <v>279584.71000000002</v>
      </c>
    </row>
    <row r="268" spans="3:12">
      <c r="C268" s="3">
        <f t="shared" si="17"/>
        <v>228</v>
      </c>
      <c r="D268" s="4">
        <f t="shared" si="21"/>
        <v>52263</v>
      </c>
      <c r="E268" s="8">
        <f>IF(C268="","",IF(MOD(C268,periods_per_year)=0,C268/periods_per_year,""))</f>
        <v>19</v>
      </c>
      <c r="F268" s="5">
        <f t="shared" si="18"/>
        <v>6.5979999999999997E-2</v>
      </c>
      <c r="G268" s="6">
        <f>IF(C268="","",ROUND((((1+F268/CP)^(CP/periods_per_year))-1)*L267,2))</f>
        <v>1537.25</v>
      </c>
      <c r="H268" s="6">
        <f>IF(C268="","",IF(C268=nper,L267+G268,MIN(L267+G268,IF(F268=F267,H267,IF($G$11="Acc Bi-Weekly",ROUND((-PMT(((1+F268/CP)^(CP/12))-1,(nper-C268+1)*12/26,L267))/2,2),IF($G$11="Acc Weekly",ROUND((-PMT(((1+F268/CP)^(CP/12))-1,(nper-C268+1)*12/52,L267))/4,2),ROUND(-PMT(((1+F268/CP)^(CP/periods_per_year))-1,nper-C268+1,L267),2)))))))</f>
        <v>2969.15</v>
      </c>
      <c r="I268" s="6">
        <f>IF(OR(C268="",C268&lt;$G$22),"",IF(L267&lt;=H268,0,IF(IF(AND(C268&gt;=$G$22,MOD(C268-$G$22,int)=0),$G$23,0)+H268&gt;=L267+G268,L267+G268-H268,IF(AND(C268&gt;=$G$22,MOD(C268-$G$22,int)=0),$G$23,0)+IF(IF(AND(C268&gt;=$G$22,MOD(C268-$G$22,int)=0),$G$23,0)+IF(MOD(C268-$G$27,periods_per_year)=0,$G$26,0)+H268&lt;L267+G268,IF(MOD(C268-$G$27,periods_per_year)=0,$G$26,0),L267+G268-IF(AND(C268&gt;=$G$22,MOD(C268-$G$22,int)=0),$G$23,0)-H268))))</f>
        <v>0</v>
      </c>
      <c r="J268" s="7"/>
      <c r="K268" s="6">
        <f t="shared" si="19"/>
        <v>1431.9</v>
      </c>
      <c r="L268" s="6">
        <f t="shared" si="20"/>
        <v>278152.81</v>
      </c>
    </row>
    <row r="269" spans="3:12">
      <c r="C269" s="3">
        <f t="shared" si="17"/>
        <v>229</v>
      </c>
      <c r="D269" s="4">
        <f t="shared" si="21"/>
        <v>52291</v>
      </c>
      <c r="E269" s="8" t="str">
        <f>IF(C269="","",IF(MOD(C269,periods_per_year)=0,C269/periods_per_year,""))</f>
        <v/>
      </c>
      <c r="F269" s="5">
        <f t="shared" si="18"/>
        <v>6.5979999999999997E-2</v>
      </c>
      <c r="G269" s="6">
        <f>IF(C269="","",ROUND((((1+F269/CP)^(CP/periods_per_year))-1)*L268,2))</f>
        <v>1529.38</v>
      </c>
      <c r="H269" s="6">
        <f>IF(C269="","",IF(C269=nper,L268+G269,MIN(L268+G269,IF(F269=F268,H268,IF($G$11="Acc Bi-Weekly",ROUND((-PMT(((1+F269/CP)^(CP/12))-1,(nper-C269+1)*12/26,L268))/2,2),IF($G$11="Acc Weekly",ROUND((-PMT(((1+F269/CP)^(CP/12))-1,(nper-C269+1)*12/52,L268))/4,2),ROUND(-PMT(((1+F269/CP)^(CP/periods_per_year))-1,nper-C269+1,L268),2)))))))</f>
        <v>2969.15</v>
      </c>
      <c r="I269" s="6">
        <f>IF(OR(C269="",C269&lt;$G$22),"",IF(L268&lt;=H269,0,IF(IF(AND(C269&gt;=$G$22,MOD(C269-$G$22,int)=0),$G$23,0)+H269&gt;=L268+G269,L268+G269-H269,IF(AND(C269&gt;=$G$22,MOD(C269-$G$22,int)=0),$G$23,0)+IF(IF(AND(C269&gt;=$G$22,MOD(C269-$G$22,int)=0),$G$23,0)+IF(MOD(C269-$G$27,periods_per_year)=0,$G$26,0)+H269&lt;L268+G269,IF(MOD(C269-$G$27,periods_per_year)=0,$G$26,0),L268+G269-IF(AND(C269&gt;=$G$22,MOD(C269-$G$22,int)=0),$G$23,0)-H269))))</f>
        <v>0</v>
      </c>
      <c r="J269" s="7"/>
      <c r="K269" s="6">
        <f t="shared" si="19"/>
        <v>1439.77</v>
      </c>
      <c r="L269" s="6">
        <f t="shared" si="20"/>
        <v>276713.03999999998</v>
      </c>
    </row>
    <row r="270" spans="3:12">
      <c r="C270" s="3">
        <f t="shared" si="17"/>
        <v>230</v>
      </c>
      <c r="D270" s="4">
        <f t="shared" si="21"/>
        <v>52322</v>
      </c>
      <c r="E270" s="8" t="str">
        <f>IF(C270="","",IF(MOD(C270,periods_per_year)=0,C270/periods_per_year,""))</f>
        <v/>
      </c>
      <c r="F270" s="5">
        <f t="shared" si="18"/>
        <v>6.5979999999999997E-2</v>
      </c>
      <c r="G270" s="6">
        <f>IF(C270="","",ROUND((((1+F270/CP)^(CP/periods_per_year))-1)*L269,2))</f>
        <v>1521.46</v>
      </c>
      <c r="H270" s="6">
        <f>IF(C270="","",IF(C270=nper,L269+G270,MIN(L269+G270,IF(F270=F269,H269,IF($G$11="Acc Bi-Weekly",ROUND((-PMT(((1+F270/CP)^(CP/12))-1,(nper-C270+1)*12/26,L269))/2,2),IF($G$11="Acc Weekly",ROUND((-PMT(((1+F270/CP)^(CP/12))-1,(nper-C270+1)*12/52,L269))/4,2),ROUND(-PMT(((1+F270/CP)^(CP/periods_per_year))-1,nper-C270+1,L269),2)))))))</f>
        <v>2969.15</v>
      </c>
      <c r="I270" s="6">
        <f>IF(OR(C270="",C270&lt;$G$22),"",IF(L269&lt;=H270,0,IF(IF(AND(C270&gt;=$G$22,MOD(C270-$G$22,int)=0),$G$23,0)+H270&gt;=L269+G270,L269+G270-H270,IF(AND(C270&gt;=$G$22,MOD(C270-$G$22,int)=0),$G$23,0)+IF(IF(AND(C270&gt;=$G$22,MOD(C270-$G$22,int)=0),$G$23,0)+IF(MOD(C270-$G$27,periods_per_year)=0,$G$26,0)+H270&lt;L269+G270,IF(MOD(C270-$G$27,periods_per_year)=0,$G$26,0),L269+G270-IF(AND(C270&gt;=$G$22,MOD(C270-$G$22,int)=0),$G$23,0)-H270))))</f>
        <v>0</v>
      </c>
      <c r="J270" s="7"/>
      <c r="K270" s="6">
        <f t="shared" si="19"/>
        <v>1447.69</v>
      </c>
      <c r="L270" s="6">
        <f t="shared" si="20"/>
        <v>275265.34999999998</v>
      </c>
    </row>
    <row r="271" spans="3:12">
      <c r="C271" s="3">
        <f t="shared" si="17"/>
        <v>231</v>
      </c>
      <c r="D271" s="4">
        <f t="shared" si="21"/>
        <v>52352</v>
      </c>
      <c r="E271" s="8" t="str">
        <f>IF(C271="","",IF(MOD(C271,periods_per_year)=0,C271/periods_per_year,""))</f>
        <v/>
      </c>
      <c r="F271" s="5">
        <f t="shared" si="18"/>
        <v>6.5979999999999997E-2</v>
      </c>
      <c r="G271" s="6">
        <f>IF(C271="","",ROUND((((1+F271/CP)^(CP/periods_per_year))-1)*L270,2))</f>
        <v>1513.5</v>
      </c>
      <c r="H271" s="6">
        <f>IF(C271="","",IF(C271=nper,L270+G271,MIN(L270+G271,IF(F271=F270,H270,IF($G$11="Acc Bi-Weekly",ROUND((-PMT(((1+F271/CP)^(CP/12))-1,(nper-C271+1)*12/26,L270))/2,2),IF($G$11="Acc Weekly",ROUND((-PMT(((1+F271/CP)^(CP/12))-1,(nper-C271+1)*12/52,L270))/4,2),ROUND(-PMT(((1+F271/CP)^(CP/periods_per_year))-1,nper-C271+1,L270),2)))))))</f>
        <v>2969.15</v>
      </c>
      <c r="I271" s="6">
        <f>IF(OR(C271="",C271&lt;$G$22),"",IF(L270&lt;=H271,0,IF(IF(AND(C271&gt;=$G$22,MOD(C271-$G$22,int)=0),$G$23,0)+H271&gt;=L270+G271,L270+G271-H271,IF(AND(C271&gt;=$G$22,MOD(C271-$G$22,int)=0),$G$23,0)+IF(IF(AND(C271&gt;=$G$22,MOD(C271-$G$22,int)=0),$G$23,0)+IF(MOD(C271-$G$27,periods_per_year)=0,$G$26,0)+H271&lt;L270+G271,IF(MOD(C271-$G$27,periods_per_year)=0,$G$26,0),L270+G271-IF(AND(C271&gt;=$G$22,MOD(C271-$G$22,int)=0),$G$23,0)-H271))))</f>
        <v>0</v>
      </c>
      <c r="J271" s="7"/>
      <c r="K271" s="6">
        <f t="shared" si="19"/>
        <v>1455.65</v>
      </c>
      <c r="L271" s="6">
        <f t="shared" si="20"/>
        <v>273809.69999999995</v>
      </c>
    </row>
    <row r="272" spans="3:12">
      <c r="C272" s="3">
        <f t="shared" si="17"/>
        <v>232</v>
      </c>
      <c r="D272" s="4">
        <f t="shared" si="21"/>
        <v>52383</v>
      </c>
      <c r="E272" s="8" t="str">
        <f>IF(C272="","",IF(MOD(C272,periods_per_year)=0,C272/periods_per_year,""))</f>
        <v/>
      </c>
      <c r="F272" s="5">
        <f t="shared" si="18"/>
        <v>6.5979999999999997E-2</v>
      </c>
      <c r="G272" s="6">
        <f>IF(C272="","",ROUND((((1+F272/CP)^(CP/periods_per_year))-1)*L271,2))</f>
        <v>1505.5</v>
      </c>
      <c r="H272" s="6">
        <f>IF(C272="","",IF(C272=nper,L271+G272,MIN(L271+G272,IF(F272=F271,H271,IF($G$11="Acc Bi-Weekly",ROUND((-PMT(((1+F272/CP)^(CP/12))-1,(nper-C272+1)*12/26,L271))/2,2),IF($G$11="Acc Weekly",ROUND((-PMT(((1+F272/CP)^(CP/12))-1,(nper-C272+1)*12/52,L271))/4,2),ROUND(-PMT(((1+F272/CP)^(CP/periods_per_year))-1,nper-C272+1,L271),2)))))))</f>
        <v>2969.15</v>
      </c>
      <c r="I272" s="6">
        <f>IF(OR(C272="",C272&lt;$G$22),"",IF(L271&lt;=H272,0,IF(IF(AND(C272&gt;=$G$22,MOD(C272-$G$22,int)=0),$G$23,0)+H272&gt;=L271+G272,L271+G272-H272,IF(AND(C272&gt;=$G$22,MOD(C272-$G$22,int)=0),$G$23,0)+IF(IF(AND(C272&gt;=$G$22,MOD(C272-$G$22,int)=0),$G$23,0)+IF(MOD(C272-$G$27,periods_per_year)=0,$G$26,0)+H272&lt;L271+G272,IF(MOD(C272-$G$27,periods_per_year)=0,$G$26,0),L271+G272-IF(AND(C272&gt;=$G$22,MOD(C272-$G$22,int)=0),$G$23,0)-H272))))</f>
        <v>0</v>
      </c>
      <c r="J272" s="7"/>
      <c r="K272" s="6">
        <f t="shared" si="19"/>
        <v>1463.65</v>
      </c>
      <c r="L272" s="6">
        <f t="shared" si="20"/>
        <v>272346.04999999993</v>
      </c>
    </row>
    <row r="273" spans="3:12">
      <c r="C273" s="3">
        <f t="shared" si="17"/>
        <v>233</v>
      </c>
      <c r="D273" s="4">
        <f t="shared" si="21"/>
        <v>52413</v>
      </c>
      <c r="E273" s="8" t="str">
        <f>IF(C273="","",IF(MOD(C273,periods_per_year)=0,C273/periods_per_year,""))</f>
        <v/>
      </c>
      <c r="F273" s="5">
        <f t="shared" si="18"/>
        <v>6.5979999999999997E-2</v>
      </c>
      <c r="G273" s="6">
        <f>IF(C273="","",ROUND((((1+F273/CP)^(CP/periods_per_year))-1)*L272,2))</f>
        <v>1497.45</v>
      </c>
      <c r="H273" s="6">
        <f>IF(C273="","",IF(C273=nper,L272+G273,MIN(L272+G273,IF(F273=F272,H272,IF($G$11="Acc Bi-Weekly",ROUND((-PMT(((1+F273/CP)^(CP/12))-1,(nper-C273+1)*12/26,L272))/2,2),IF($G$11="Acc Weekly",ROUND((-PMT(((1+F273/CP)^(CP/12))-1,(nper-C273+1)*12/52,L272))/4,2),ROUND(-PMT(((1+F273/CP)^(CP/periods_per_year))-1,nper-C273+1,L272),2)))))))</f>
        <v>2969.15</v>
      </c>
      <c r="I273" s="6">
        <f>IF(OR(C273="",C273&lt;$G$22),"",IF(L272&lt;=H273,0,IF(IF(AND(C273&gt;=$G$22,MOD(C273-$G$22,int)=0),$G$23,0)+H273&gt;=L272+G273,L272+G273-H273,IF(AND(C273&gt;=$G$22,MOD(C273-$G$22,int)=0),$G$23,0)+IF(IF(AND(C273&gt;=$G$22,MOD(C273-$G$22,int)=0),$G$23,0)+IF(MOD(C273-$G$27,periods_per_year)=0,$G$26,0)+H273&lt;L272+G273,IF(MOD(C273-$G$27,periods_per_year)=0,$G$26,0),L272+G273-IF(AND(C273&gt;=$G$22,MOD(C273-$G$22,int)=0),$G$23,0)-H273))))</f>
        <v>0</v>
      </c>
      <c r="J273" s="7"/>
      <c r="K273" s="6">
        <f t="shared" si="19"/>
        <v>1471.7</v>
      </c>
      <c r="L273" s="6">
        <f t="shared" si="20"/>
        <v>270874.34999999992</v>
      </c>
    </row>
    <row r="274" spans="3:12">
      <c r="C274" s="3">
        <f t="shared" si="17"/>
        <v>234</v>
      </c>
      <c r="D274" s="4">
        <f t="shared" si="21"/>
        <v>52444</v>
      </c>
      <c r="E274" s="8" t="str">
        <f>IF(C274="","",IF(MOD(C274,periods_per_year)=0,C274/periods_per_year,""))</f>
        <v/>
      </c>
      <c r="F274" s="5">
        <f t="shared" si="18"/>
        <v>6.5979999999999997E-2</v>
      </c>
      <c r="G274" s="6">
        <f>IF(C274="","",ROUND((((1+F274/CP)^(CP/periods_per_year))-1)*L273,2))</f>
        <v>1489.36</v>
      </c>
      <c r="H274" s="6">
        <f>IF(C274="","",IF(C274=nper,L273+G274,MIN(L273+G274,IF(F274=F273,H273,IF($G$11="Acc Bi-Weekly",ROUND((-PMT(((1+F274/CP)^(CP/12))-1,(nper-C274+1)*12/26,L273))/2,2),IF($G$11="Acc Weekly",ROUND((-PMT(((1+F274/CP)^(CP/12))-1,(nper-C274+1)*12/52,L273))/4,2),ROUND(-PMT(((1+F274/CP)^(CP/periods_per_year))-1,nper-C274+1,L273),2)))))))</f>
        <v>2969.15</v>
      </c>
      <c r="I274" s="6">
        <f>IF(OR(C274="",C274&lt;$G$22),"",IF(L273&lt;=H274,0,IF(IF(AND(C274&gt;=$G$22,MOD(C274-$G$22,int)=0),$G$23,0)+H274&gt;=L273+G274,L273+G274-H274,IF(AND(C274&gt;=$G$22,MOD(C274-$G$22,int)=0),$G$23,0)+IF(IF(AND(C274&gt;=$G$22,MOD(C274-$G$22,int)=0),$G$23,0)+IF(MOD(C274-$G$27,periods_per_year)=0,$G$26,0)+H274&lt;L273+G274,IF(MOD(C274-$G$27,periods_per_year)=0,$G$26,0),L273+G274-IF(AND(C274&gt;=$G$22,MOD(C274-$G$22,int)=0),$G$23,0)-H274))))</f>
        <v>0</v>
      </c>
      <c r="J274" s="7"/>
      <c r="K274" s="6">
        <f t="shared" si="19"/>
        <v>1479.7900000000002</v>
      </c>
      <c r="L274" s="6">
        <f t="shared" si="20"/>
        <v>269394.55999999994</v>
      </c>
    </row>
    <row r="275" spans="3:12">
      <c r="C275" s="3">
        <f t="shared" si="17"/>
        <v>235</v>
      </c>
      <c r="D275" s="4">
        <f t="shared" si="21"/>
        <v>52475</v>
      </c>
      <c r="E275" s="8" t="str">
        <f>IF(C275="","",IF(MOD(C275,periods_per_year)=0,C275/periods_per_year,""))</f>
        <v/>
      </c>
      <c r="F275" s="5">
        <f t="shared" si="18"/>
        <v>6.5979999999999997E-2</v>
      </c>
      <c r="G275" s="6">
        <f>IF(C275="","",ROUND((((1+F275/CP)^(CP/periods_per_year))-1)*L274,2))</f>
        <v>1481.22</v>
      </c>
      <c r="H275" s="6">
        <f>IF(C275="","",IF(C275=nper,L274+G275,MIN(L274+G275,IF(F275=F274,H274,IF($G$11="Acc Bi-Weekly",ROUND((-PMT(((1+F275/CP)^(CP/12))-1,(nper-C275+1)*12/26,L274))/2,2),IF($G$11="Acc Weekly",ROUND((-PMT(((1+F275/CP)^(CP/12))-1,(nper-C275+1)*12/52,L274))/4,2),ROUND(-PMT(((1+F275/CP)^(CP/periods_per_year))-1,nper-C275+1,L274),2)))))))</f>
        <v>2969.15</v>
      </c>
      <c r="I275" s="6">
        <f>IF(OR(C275="",C275&lt;$G$22),"",IF(L274&lt;=H275,0,IF(IF(AND(C275&gt;=$G$22,MOD(C275-$G$22,int)=0),$G$23,0)+H275&gt;=L274+G275,L274+G275-H275,IF(AND(C275&gt;=$G$22,MOD(C275-$G$22,int)=0),$G$23,0)+IF(IF(AND(C275&gt;=$G$22,MOD(C275-$G$22,int)=0),$G$23,0)+IF(MOD(C275-$G$27,periods_per_year)=0,$G$26,0)+H275&lt;L274+G275,IF(MOD(C275-$G$27,periods_per_year)=0,$G$26,0),L274+G275-IF(AND(C275&gt;=$G$22,MOD(C275-$G$22,int)=0),$G$23,0)-H275))))</f>
        <v>0</v>
      </c>
      <c r="J275" s="7"/>
      <c r="K275" s="6">
        <f t="shared" si="19"/>
        <v>1487.93</v>
      </c>
      <c r="L275" s="6">
        <f t="shared" si="20"/>
        <v>267906.62999999995</v>
      </c>
    </row>
    <row r="276" spans="3:12">
      <c r="C276" s="3">
        <f t="shared" si="17"/>
        <v>236</v>
      </c>
      <c r="D276" s="4">
        <f t="shared" si="21"/>
        <v>52505</v>
      </c>
      <c r="E276" s="8" t="str">
        <f>IF(C276="","",IF(MOD(C276,periods_per_year)=0,C276/periods_per_year,""))</f>
        <v/>
      </c>
      <c r="F276" s="5">
        <f t="shared" si="18"/>
        <v>6.5979999999999997E-2</v>
      </c>
      <c r="G276" s="6">
        <f>IF(C276="","",ROUND((((1+F276/CP)^(CP/periods_per_year))-1)*L275,2))</f>
        <v>1473.04</v>
      </c>
      <c r="H276" s="6">
        <f>IF(C276="","",IF(C276=nper,L275+G276,MIN(L275+G276,IF(F276=F275,H275,IF($G$11="Acc Bi-Weekly",ROUND((-PMT(((1+F276/CP)^(CP/12))-1,(nper-C276+1)*12/26,L275))/2,2),IF($G$11="Acc Weekly",ROUND((-PMT(((1+F276/CP)^(CP/12))-1,(nper-C276+1)*12/52,L275))/4,2),ROUND(-PMT(((1+F276/CP)^(CP/periods_per_year))-1,nper-C276+1,L275),2)))))))</f>
        <v>2969.15</v>
      </c>
      <c r="I276" s="6">
        <f>IF(OR(C276="",C276&lt;$G$22),"",IF(L275&lt;=H276,0,IF(IF(AND(C276&gt;=$G$22,MOD(C276-$G$22,int)=0),$G$23,0)+H276&gt;=L275+G276,L275+G276-H276,IF(AND(C276&gt;=$G$22,MOD(C276-$G$22,int)=0),$G$23,0)+IF(IF(AND(C276&gt;=$G$22,MOD(C276-$G$22,int)=0),$G$23,0)+IF(MOD(C276-$G$27,periods_per_year)=0,$G$26,0)+H276&lt;L275+G276,IF(MOD(C276-$G$27,periods_per_year)=0,$G$26,0),L275+G276-IF(AND(C276&gt;=$G$22,MOD(C276-$G$22,int)=0),$G$23,0)-H276))))</f>
        <v>0</v>
      </c>
      <c r="J276" s="7"/>
      <c r="K276" s="6">
        <f t="shared" si="19"/>
        <v>1496.1100000000001</v>
      </c>
      <c r="L276" s="6">
        <f t="shared" si="20"/>
        <v>266410.51999999996</v>
      </c>
    </row>
    <row r="277" spans="3:12">
      <c r="C277" s="3">
        <f t="shared" si="17"/>
        <v>237</v>
      </c>
      <c r="D277" s="4">
        <f t="shared" si="21"/>
        <v>52536</v>
      </c>
      <c r="E277" s="8" t="str">
        <f>IF(C277="","",IF(MOD(C277,periods_per_year)=0,C277/periods_per_year,""))</f>
        <v/>
      </c>
      <c r="F277" s="5">
        <f t="shared" si="18"/>
        <v>6.5979999999999997E-2</v>
      </c>
      <c r="G277" s="6">
        <f>IF(C277="","",ROUND((((1+F277/CP)^(CP/periods_per_year))-1)*L276,2))</f>
        <v>1464.81</v>
      </c>
      <c r="H277" s="6">
        <f>IF(C277="","",IF(C277=nper,L276+G277,MIN(L276+G277,IF(F277=F276,H276,IF($G$11="Acc Bi-Weekly",ROUND((-PMT(((1+F277/CP)^(CP/12))-1,(nper-C277+1)*12/26,L276))/2,2),IF($G$11="Acc Weekly",ROUND((-PMT(((1+F277/CP)^(CP/12))-1,(nper-C277+1)*12/52,L276))/4,2),ROUND(-PMT(((1+F277/CP)^(CP/periods_per_year))-1,nper-C277+1,L276),2)))))))</f>
        <v>2969.15</v>
      </c>
      <c r="I277" s="6">
        <f>IF(OR(C277="",C277&lt;$G$22),"",IF(L276&lt;=H277,0,IF(IF(AND(C277&gt;=$G$22,MOD(C277-$G$22,int)=0),$G$23,0)+H277&gt;=L276+G277,L276+G277-H277,IF(AND(C277&gt;=$G$22,MOD(C277-$G$22,int)=0),$G$23,0)+IF(IF(AND(C277&gt;=$G$22,MOD(C277-$G$22,int)=0),$G$23,0)+IF(MOD(C277-$G$27,periods_per_year)=0,$G$26,0)+H277&lt;L276+G277,IF(MOD(C277-$G$27,periods_per_year)=0,$G$26,0),L276+G277-IF(AND(C277&gt;=$G$22,MOD(C277-$G$22,int)=0),$G$23,0)-H277))))</f>
        <v>0</v>
      </c>
      <c r="J277" s="7"/>
      <c r="K277" s="6">
        <f t="shared" si="19"/>
        <v>1504.3400000000001</v>
      </c>
      <c r="L277" s="6">
        <f t="shared" si="20"/>
        <v>264906.17999999993</v>
      </c>
    </row>
    <row r="278" spans="3:12">
      <c r="C278" s="3">
        <f t="shared" si="17"/>
        <v>238</v>
      </c>
      <c r="D278" s="4">
        <f t="shared" si="21"/>
        <v>52566</v>
      </c>
      <c r="E278" s="8" t="str">
        <f>IF(C278="","",IF(MOD(C278,periods_per_year)=0,C278/periods_per_year,""))</f>
        <v/>
      </c>
      <c r="F278" s="5">
        <f t="shared" si="18"/>
        <v>6.5979999999999997E-2</v>
      </c>
      <c r="G278" s="6">
        <f>IF(C278="","",ROUND((((1+F278/CP)^(CP/periods_per_year))-1)*L277,2))</f>
        <v>1456.54</v>
      </c>
      <c r="H278" s="6">
        <f>IF(C278="","",IF(C278=nper,L277+G278,MIN(L277+G278,IF(F278=F277,H277,IF($G$11="Acc Bi-Weekly",ROUND((-PMT(((1+F278/CP)^(CP/12))-1,(nper-C278+1)*12/26,L277))/2,2),IF($G$11="Acc Weekly",ROUND((-PMT(((1+F278/CP)^(CP/12))-1,(nper-C278+1)*12/52,L277))/4,2),ROUND(-PMT(((1+F278/CP)^(CP/periods_per_year))-1,nper-C278+1,L277),2)))))))</f>
        <v>2969.15</v>
      </c>
      <c r="I278" s="6">
        <f>IF(OR(C278="",C278&lt;$G$22),"",IF(L277&lt;=H278,0,IF(IF(AND(C278&gt;=$G$22,MOD(C278-$G$22,int)=0),$G$23,0)+H278&gt;=L277+G278,L277+G278-H278,IF(AND(C278&gt;=$G$22,MOD(C278-$G$22,int)=0),$G$23,0)+IF(IF(AND(C278&gt;=$G$22,MOD(C278-$G$22,int)=0),$G$23,0)+IF(MOD(C278-$G$27,periods_per_year)=0,$G$26,0)+H278&lt;L277+G278,IF(MOD(C278-$G$27,periods_per_year)=0,$G$26,0),L277+G278-IF(AND(C278&gt;=$G$22,MOD(C278-$G$22,int)=0),$G$23,0)-H278))))</f>
        <v>0</v>
      </c>
      <c r="J278" s="7"/>
      <c r="K278" s="6">
        <f t="shared" si="19"/>
        <v>1512.6100000000001</v>
      </c>
      <c r="L278" s="6">
        <f t="shared" si="20"/>
        <v>263393.56999999995</v>
      </c>
    </row>
    <row r="279" spans="3:12">
      <c r="C279" s="3">
        <f t="shared" si="17"/>
        <v>239</v>
      </c>
      <c r="D279" s="4">
        <f t="shared" si="21"/>
        <v>52597</v>
      </c>
      <c r="E279" s="8" t="str">
        <f>IF(C279="","",IF(MOD(C279,periods_per_year)=0,C279/periods_per_year,""))</f>
        <v/>
      </c>
      <c r="F279" s="5">
        <f t="shared" si="18"/>
        <v>6.5979999999999997E-2</v>
      </c>
      <c r="G279" s="6">
        <f>IF(C279="","",ROUND((((1+F279/CP)^(CP/periods_per_year))-1)*L278,2))</f>
        <v>1448.23</v>
      </c>
      <c r="H279" s="6">
        <f>IF(C279="","",IF(C279=nper,L278+G279,MIN(L278+G279,IF(F279=F278,H278,IF($G$11="Acc Bi-Weekly",ROUND((-PMT(((1+F279/CP)^(CP/12))-1,(nper-C279+1)*12/26,L278))/2,2),IF($G$11="Acc Weekly",ROUND((-PMT(((1+F279/CP)^(CP/12))-1,(nper-C279+1)*12/52,L278))/4,2),ROUND(-PMT(((1+F279/CP)^(CP/periods_per_year))-1,nper-C279+1,L278),2)))))))</f>
        <v>2969.15</v>
      </c>
      <c r="I279" s="6">
        <f>IF(OR(C279="",C279&lt;$G$22),"",IF(L278&lt;=H279,0,IF(IF(AND(C279&gt;=$G$22,MOD(C279-$G$22,int)=0),$G$23,0)+H279&gt;=L278+G279,L278+G279-H279,IF(AND(C279&gt;=$G$22,MOD(C279-$G$22,int)=0),$G$23,0)+IF(IF(AND(C279&gt;=$G$22,MOD(C279-$G$22,int)=0),$G$23,0)+IF(MOD(C279-$G$27,periods_per_year)=0,$G$26,0)+H279&lt;L278+G279,IF(MOD(C279-$G$27,periods_per_year)=0,$G$26,0),L278+G279-IF(AND(C279&gt;=$G$22,MOD(C279-$G$22,int)=0),$G$23,0)-H279))))</f>
        <v>0</v>
      </c>
      <c r="J279" s="7"/>
      <c r="K279" s="6">
        <f t="shared" si="19"/>
        <v>1520.92</v>
      </c>
      <c r="L279" s="6">
        <f t="shared" si="20"/>
        <v>261872.64999999994</v>
      </c>
    </row>
    <row r="280" spans="3:12">
      <c r="C280" s="3">
        <f t="shared" si="17"/>
        <v>240</v>
      </c>
      <c r="D280" s="4">
        <f t="shared" si="21"/>
        <v>52628</v>
      </c>
      <c r="E280" s="8">
        <f>IF(C280="","",IF(MOD(C280,periods_per_year)=0,C280/periods_per_year,""))</f>
        <v>20</v>
      </c>
      <c r="F280" s="5">
        <f t="shared" si="18"/>
        <v>6.5979999999999997E-2</v>
      </c>
      <c r="G280" s="6">
        <f>IF(C280="","",ROUND((((1+F280/CP)^(CP/periods_per_year))-1)*L279,2))</f>
        <v>1439.86</v>
      </c>
      <c r="H280" s="6">
        <f>IF(C280="","",IF(C280=nper,L279+G280,MIN(L279+G280,IF(F280=F279,H279,IF($G$11="Acc Bi-Weekly",ROUND((-PMT(((1+F280/CP)^(CP/12))-1,(nper-C280+1)*12/26,L279))/2,2),IF($G$11="Acc Weekly",ROUND((-PMT(((1+F280/CP)^(CP/12))-1,(nper-C280+1)*12/52,L279))/4,2),ROUND(-PMT(((1+F280/CP)^(CP/periods_per_year))-1,nper-C280+1,L279),2)))))))</f>
        <v>2969.15</v>
      </c>
      <c r="I280" s="6">
        <f>IF(OR(C280="",C280&lt;$G$22),"",IF(L279&lt;=H280,0,IF(IF(AND(C280&gt;=$G$22,MOD(C280-$G$22,int)=0),$G$23,0)+H280&gt;=L279+G280,L279+G280-H280,IF(AND(C280&gt;=$G$22,MOD(C280-$G$22,int)=0),$G$23,0)+IF(IF(AND(C280&gt;=$G$22,MOD(C280-$G$22,int)=0),$G$23,0)+IF(MOD(C280-$G$27,periods_per_year)=0,$G$26,0)+H280&lt;L279+G280,IF(MOD(C280-$G$27,periods_per_year)=0,$G$26,0),L279+G280-IF(AND(C280&gt;=$G$22,MOD(C280-$G$22,int)=0),$G$23,0)-H280))))</f>
        <v>0</v>
      </c>
      <c r="J280" s="7"/>
      <c r="K280" s="6">
        <f t="shared" si="19"/>
        <v>1529.2900000000002</v>
      </c>
      <c r="L280" s="6">
        <f t="shared" si="20"/>
        <v>260343.35999999993</v>
      </c>
    </row>
    <row r="281" spans="3:12">
      <c r="C281" s="3">
        <f t="shared" si="17"/>
        <v>241</v>
      </c>
      <c r="D281" s="4">
        <f t="shared" si="21"/>
        <v>52657</v>
      </c>
      <c r="E281" s="8" t="str">
        <f>IF(C281="","",IF(MOD(C281,periods_per_year)=0,C281/periods_per_year,""))</f>
        <v/>
      </c>
      <c r="F281" s="5">
        <f t="shared" si="18"/>
        <v>6.5979999999999997E-2</v>
      </c>
      <c r="G281" s="6">
        <f>IF(C281="","",ROUND((((1+F281/CP)^(CP/periods_per_year))-1)*L280,2))</f>
        <v>1431.45</v>
      </c>
      <c r="H281" s="6">
        <f>IF(C281="","",IF(C281=nper,L280+G281,MIN(L280+G281,IF(F281=F280,H280,IF($G$11="Acc Bi-Weekly",ROUND((-PMT(((1+F281/CP)^(CP/12))-1,(nper-C281+1)*12/26,L280))/2,2),IF($G$11="Acc Weekly",ROUND((-PMT(((1+F281/CP)^(CP/12))-1,(nper-C281+1)*12/52,L280))/4,2),ROUND(-PMT(((1+F281/CP)^(CP/periods_per_year))-1,nper-C281+1,L280),2)))))))</f>
        <v>2969.15</v>
      </c>
      <c r="I281" s="6">
        <f>IF(OR(C281="",C281&lt;$G$22),"",IF(L280&lt;=H281,0,IF(IF(AND(C281&gt;=$G$22,MOD(C281-$G$22,int)=0),$G$23,0)+H281&gt;=L280+G281,L280+G281-H281,IF(AND(C281&gt;=$G$22,MOD(C281-$G$22,int)=0),$G$23,0)+IF(IF(AND(C281&gt;=$G$22,MOD(C281-$G$22,int)=0),$G$23,0)+IF(MOD(C281-$G$27,periods_per_year)=0,$G$26,0)+H281&lt;L280+G281,IF(MOD(C281-$G$27,periods_per_year)=0,$G$26,0),L280+G281-IF(AND(C281&gt;=$G$22,MOD(C281-$G$22,int)=0),$G$23,0)-H281))))</f>
        <v>0</v>
      </c>
      <c r="J281" s="7"/>
      <c r="K281" s="6">
        <f t="shared" si="19"/>
        <v>1537.7</v>
      </c>
      <c r="L281" s="6">
        <f t="shared" si="20"/>
        <v>258805.65999999992</v>
      </c>
    </row>
    <row r="282" spans="3:12">
      <c r="C282" s="3">
        <f t="shared" si="17"/>
        <v>242</v>
      </c>
      <c r="D282" s="4">
        <f t="shared" si="21"/>
        <v>52688</v>
      </c>
      <c r="E282" s="8" t="str">
        <f>IF(C282="","",IF(MOD(C282,periods_per_year)=0,C282/periods_per_year,""))</f>
        <v/>
      </c>
      <c r="F282" s="5">
        <f t="shared" si="18"/>
        <v>6.5979999999999997E-2</v>
      </c>
      <c r="G282" s="6">
        <f>IF(C282="","",ROUND((((1+F282/CP)^(CP/periods_per_year))-1)*L281,2))</f>
        <v>1423</v>
      </c>
      <c r="H282" s="6">
        <f>IF(C282="","",IF(C282=nper,L281+G282,MIN(L281+G282,IF(F282=F281,H281,IF($G$11="Acc Bi-Weekly",ROUND((-PMT(((1+F282/CP)^(CP/12))-1,(nper-C282+1)*12/26,L281))/2,2),IF($G$11="Acc Weekly",ROUND((-PMT(((1+F282/CP)^(CP/12))-1,(nper-C282+1)*12/52,L281))/4,2),ROUND(-PMT(((1+F282/CP)^(CP/periods_per_year))-1,nper-C282+1,L281),2)))))))</f>
        <v>2969.15</v>
      </c>
      <c r="I282" s="6">
        <f>IF(OR(C282="",C282&lt;$G$22),"",IF(L281&lt;=H282,0,IF(IF(AND(C282&gt;=$G$22,MOD(C282-$G$22,int)=0),$G$23,0)+H282&gt;=L281+G282,L281+G282-H282,IF(AND(C282&gt;=$G$22,MOD(C282-$G$22,int)=0),$G$23,0)+IF(IF(AND(C282&gt;=$G$22,MOD(C282-$G$22,int)=0),$G$23,0)+IF(MOD(C282-$G$27,periods_per_year)=0,$G$26,0)+H282&lt;L281+G282,IF(MOD(C282-$G$27,periods_per_year)=0,$G$26,0),L281+G282-IF(AND(C282&gt;=$G$22,MOD(C282-$G$22,int)=0),$G$23,0)-H282))))</f>
        <v>0</v>
      </c>
      <c r="J282" s="7"/>
      <c r="K282" s="6">
        <f t="shared" si="19"/>
        <v>1546.15</v>
      </c>
      <c r="L282" s="6">
        <f t="shared" si="20"/>
        <v>257259.50999999992</v>
      </c>
    </row>
    <row r="283" spans="3:12">
      <c r="C283" s="3">
        <f t="shared" si="17"/>
        <v>243</v>
      </c>
      <c r="D283" s="4">
        <f t="shared" si="21"/>
        <v>52718</v>
      </c>
      <c r="E283" s="8" t="str">
        <f>IF(C283="","",IF(MOD(C283,periods_per_year)=0,C283/periods_per_year,""))</f>
        <v/>
      </c>
      <c r="F283" s="5">
        <f t="shared" si="18"/>
        <v>6.5979999999999997E-2</v>
      </c>
      <c r="G283" s="6">
        <f>IF(C283="","",ROUND((((1+F283/CP)^(CP/periods_per_year))-1)*L282,2))</f>
        <v>1414.5</v>
      </c>
      <c r="H283" s="6">
        <f>IF(C283="","",IF(C283=nper,L282+G283,MIN(L282+G283,IF(F283=F282,H282,IF($G$11="Acc Bi-Weekly",ROUND((-PMT(((1+F283/CP)^(CP/12))-1,(nper-C283+1)*12/26,L282))/2,2),IF($G$11="Acc Weekly",ROUND((-PMT(((1+F283/CP)^(CP/12))-1,(nper-C283+1)*12/52,L282))/4,2),ROUND(-PMT(((1+F283/CP)^(CP/periods_per_year))-1,nper-C283+1,L282),2)))))))</f>
        <v>2969.15</v>
      </c>
      <c r="I283" s="6">
        <f>IF(OR(C283="",C283&lt;$G$22),"",IF(L282&lt;=H283,0,IF(IF(AND(C283&gt;=$G$22,MOD(C283-$G$22,int)=0),$G$23,0)+H283&gt;=L282+G283,L282+G283-H283,IF(AND(C283&gt;=$G$22,MOD(C283-$G$22,int)=0),$G$23,0)+IF(IF(AND(C283&gt;=$G$22,MOD(C283-$G$22,int)=0),$G$23,0)+IF(MOD(C283-$G$27,periods_per_year)=0,$G$26,0)+H283&lt;L282+G283,IF(MOD(C283-$G$27,periods_per_year)=0,$G$26,0),L282+G283-IF(AND(C283&gt;=$G$22,MOD(C283-$G$22,int)=0),$G$23,0)-H283))))</f>
        <v>0</v>
      </c>
      <c r="J283" s="7"/>
      <c r="K283" s="6">
        <f t="shared" si="19"/>
        <v>1554.65</v>
      </c>
      <c r="L283" s="6">
        <f t="shared" si="20"/>
        <v>255704.85999999993</v>
      </c>
    </row>
    <row r="284" spans="3:12">
      <c r="C284" s="3">
        <f t="shared" si="17"/>
        <v>244</v>
      </c>
      <c r="D284" s="4">
        <f t="shared" si="21"/>
        <v>52749</v>
      </c>
      <c r="E284" s="8" t="str">
        <f>IF(C284="","",IF(MOD(C284,periods_per_year)=0,C284/periods_per_year,""))</f>
        <v/>
      </c>
      <c r="F284" s="5">
        <f t="shared" si="18"/>
        <v>6.5979999999999997E-2</v>
      </c>
      <c r="G284" s="6">
        <f>IF(C284="","",ROUND((((1+F284/CP)^(CP/periods_per_year))-1)*L283,2))</f>
        <v>1405.95</v>
      </c>
      <c r="H284" s="6">
        <f>IF(C284="","",IF(C284=nper,L283+G284,MIN(L283+G284,IF(F284=F283,H283,IF($G$11="Acc Bi-Weekly",ROUND((-PMT(((1+F284/CP)^(CP/12))-1,(nper-C284+1)*12/26,L283))/2,2),IF($G$11="Acc Weekly",ROUND((-PMT(((1+F284/CP)^(CP/12))-1,(nper-C284+1)*12/52,L283))/4,2),ROUND(-PMT(((1+F284/CP)^(CP/periods_per_year))-1,nper-C284+1,L283),2)))))))</f>
        <v>2969.15</v>
      </c>
      <c r="I284" s="6">
        <f>IF(OR(C284="",C284&lt;$G$22),"",IF(L283&lt;=H284,0,IF(IF(AND(C284&gt;=$G$22,MOD(C284-$G$22,int)=0),$G$23,0)+H284&gt;=L283+G284,L283+G284-H284,IF(AND(C284&gt;=$G$22,MOD(C284-$G$22,int)=0),$G$23,0)+IF(IF(AND(C284&gt;=$G$22,MOD(C284-$G$22,int)=0),$G$23,0)+IF(MOD(C284-$G$27,periods_per_year)=0,$G$26,0)+H284&lt;L283+G284,IF(MOD(C284-$G$27,periods_per_year)=0,$G$26,0),L283+G284-IF(AND(C284&gt;=$G$22,MOD(C284-$G$22,int)=0),$G$23,0)-H284))))</f>
        <v>0</v>
      </c>
      <c r="J284" s="7"/>
      <c r="K284" s="6">
        <f t="shared" si="19"/>
        <v>1563.2</v>
      </c>
      <c r="L284" s="6">
        <f t="shared" si="20"/>
        <v>254141.65999999992</v>
      </c>
    </row>
    <row r="285" spans="3:12">
      <c r="C285" s="3">
        <f t="shared" si="17"/>
        <v>245</v>
      </c>
      <c r="D285" s="4">
        <f t="shared" si="21"/>
        <v>52779</v>
      </c>
      <c r="E285" s="8" t="str">
        <f>IF(C285="","",IF(MOD(C285,periods_per_year)=0,C285/periods_per_year,""))</f>
        <v/>
      </c>
      <c r="F285" s="5">
        <f t="shared" si="18"/>
        <v>6.5979999999999997E-2</v>
      </c>
      <c r="G285" s="6">
        <f>IF(C285="","",ROUND((((1+F285/CP)^(CP/periods_per_year))-1)*L284,2))</f>
        <v>1397.36</v>
      </c>
      <c r="H285" s="6">
        <f>IF(C285="","",IF(C285=nper,L284+G285,MIN(L284+G285,IF(F285=F284,H284,IF($G$11="Acc Bi-Weekly",ROUND((-PMT(((1+F285/CP)^(CP/12))-1,(nper-C285+1)*12/26,L284))/2,2),IF($G$11="Acc Weekly",ROUND((-PMT(((1+F285/CP)^(CP/12))-1,(nper-C285+1)*12/52,L284))/4,2),ROUND(-PMT(((1+F285/CP)^(CP/periods_per_year))-1,nper-C285+1,L284),2)))))))</f>
        <v>2969.15</v>
      </c>
      <c r="I285" s="6">
        <f>IF(OR(C285="",C285&lt;$G$22),"",IF(L284&lt;=H285,0,IF(IF(AND(C285&gt;=$G$22,MOD(C285-$G$22,int)=0),$G$23,0)+H285&gt;=L284+G285,L284+G285-H285,IF(AND(C285&gt;=$G$22,MOD(C285-$G$22,int)=0),$G$23,0)+IF(IF(AND(C285&gt;=$G$22,MOD(C285-$G$22,int)=0),$G$23,0)+IF(MOD(C285-$G$27,periods_per_year)=0,$G$26,0)+H285&lt;L284+G285,IF(MOD(C285-$G$27,periods_per_year)=0,$G$26,0),L284+G285-IF(AND(C285&gt;=$G$22,MOD(C285-$G$22,int)=0),$G$23,0)-H285))))</f>
        <v>0</v>
      </c>
      <c r="J285" s="7"/>
      <c r="K285" s="6">
        <f t="shared" si="19"/>
        <v>1571.7900000000002</v>
      </c>
      <c r="L285" s="6">
        <f t="shared" si="20"/>
        <v>252569.86999999991</v>
      </c>
    </row>
    <row r="286" spans="3:12">
      <c r="C286" s="3">
        <f t="shared" si="17"/>
        <v>246</v>
      </c>
      <c r="D286" s="4">
        <f t="shared" si="21"/>
        <v>52810</v>
      </c>
      <c r="E286" s="8" t="str">
        <f>IF(C286="","",IF(MOD(C286,periods_per_year)=0,C286/periods_per_year,""))</f>
        <v/>
      </c>
      <c r="F286" s="5">
        <f t="shared" si="18"/>
        <v>6.5979999999999997E-2</v>
      </c>
      <c r="G286" s="6">
        <f>IF(C286="","",ROUND((((1+F286/CP)^(CP/periods_per_year))-1)*L285,2))</f>
        <v>1388.71</v>
      </c>
      <c r="H286" s="6">
        <f>IF(C286="","",IF(C286=nper,L285+G286,MIN(L285+G286,IF(F286=F285,H285,IF($G$11="Acc Bi-Weekly",ROUND((-PMT(((1+F286/CP)^(CP/12))-1,(nper-C286+1)*12/26,L285))/2,2),IF($G$11="Acc Weekly",ROUND((-PMT(((1+F286/CP)^(CP/12))-1,(nper-C286+1)*12/52,L285))/4,2),ROUND(-PMT(((1+F286/CP)^(CP/periods_per_year))-1,nper-C286+1,L285),2)))))))</f>
        <v>2969.15</v>
      </c>
      <c r="I286" s="6">
        <f>IF(OR(C286="",C286&lt;$G$22),"",IF(L285&lt;=H286,0,IF(IF(AND(C286&gt;=$G$22,MOD(C286-$G$22,int)=0),$G$23,0)+H286&gt;=L285+G286,L285+G286-H286,IF(AND(C286&gt;=$G$22,MOD(C286-$G$22,int)=0),$G$23,0)+IF(IF(AND(C286&gt;=$G$22,MOD(C286-$G$22,int)=0),$G$23,0)+IF(MOD(C286-$G$27,periods_per_year)=0,$G$26,0)+H286&lt;L285+G286,IF(MOD(C286-$G$27,periods_per_year)=0,$G$26,0),L285+G286-IF(AND(C286&gt;=$G$22,MOD(C286-$G$22,int)=0),$G$23,0)-H286))))</f>
        <v>0</v>
      </c>
      <c r="J286" s="7"/>
      <c r="K286" s="6">
        <f t="shared" si="19"/>
        <v>1580.44</v>
      </c>
      <c r="L286" s="6">
        <f t="shared" si="20"/>
        <v>250989.42999999991</v>
      </c>
    </row>
    <row r="287" spans="3:12">
      <c r="C287" s="3">
        <f t="shared" si="17"/>
        <v>247</v>
      </c>
      <c r="D287" s="4">
        <f t="shared" si="21"/>
        <v>52841</v>
      </c>
      <c r="E287" s="8" t="str">
        <f>IF(C287="","",IF(MOD(C287,periods_per_year)=0,C287/periods_per_year,""))</f>
        <v/>
      </c>
      <c r="F287" s="5">
        <f t="shared" si="18"/>
        <v>6.5979999999999997E-2</v>
      </c>
      <c r="G287" s="6">
        <f>IF(C287="","",ROUND((((1+F287/CP)^(CP/periods_per_year))-1)*L286,2))</f>
        <v>1380.02</v>
      </c>
      <c r="H287" s="6">
        <f>IF(C287="","",IF(C287=nper,L286+G287,MIN(L286+G287,IF(F287=F286,H286,IF($G$11="Acc Bi-Weekly",ROUND((-PMT(((1+F287/CP)^(CP/12))-1,(nper-C287+1)*12/26,L286))/2,2),IF($G$11="Acc Weekly",ROUND((-PMT(((1+F287/CP)^(CP/12))-1,(nper-C287+1)*12/52,L286))/4,2),ROUND(-PMT(((1+F287/CP)^(CP/periods_per_year))-1,nper-C287+1,L286),2)))))))</f>
        <v>2969.15</v>
      </c>
      <c r="I287" s="6">
        <f>IF(OR(C287="",C287&lt;$G$22),"",IF(L286&lt;=H287,0,IF(IF(AND(C287&gt;=$G$22,MOD(C287-$G$22,int)=0),$G$23,0)+H287&gt;=L286+G287,L286+G287-H287,IF(AND(C287&gt;=$G$22,MOD(C287-$G$22,int)=0),$G$23,0)+IF(IF(AND(C287&gt;=$G$22,MOD(C287-$G$22,int)=0),$G$23,0)+IF(MOD(C287-$G$27,periods_per_year)=0,$G$26,0)+H287&lt;L286+G287,IF(MOD(C287-$G$27,periods_per_year)=0,$G$26,0),L286+G287-IF(AND(C287&gt;=$G$22,MOD(C287-$G$22,int)=0),$G$23,0)-H287))))</f>
        <v>0</v>
      </c>
      <c r="J287" s="7"/>
      <c r="K287" s="6">
        <f t="shared" si="19"/>
        <v>1589.13</v>
      </c>
      <c r="L287" s="6">
        <f t="shared" si="20"/>
        <v>249400.2999999999</v>
      </c>
    </row>
    <row r="288" spans="3:12">
      <c r="C288" s="3">
        <f t="shared" si="17"/>
        <v>248</v>
      </c>
      <c r="D288" s="4">
        <f t="shared" si="21"/>
        <v>52871</v>
      </c>
      <c r="E288" s="8" t="str">
        <f>IF(C288="","",IF(MOD(C288,periods_per_year)=0,C288/periods_per_year,""))</f>
        <v/>
      </c>
      <c r="F288" s="5">
        <f t="shared" si="18"/>
        <v>6.5979999999999997E-2</v>
      </c>
      <c r="G288" s="6">
        <f>IF(C288="","",ROUND((((1+F288/CP)^(CP/periods_per_year))-1)*L287,2))</f>
        <v>1371.29</v>
      </c>
      <c r="H288" s="6">
        <f>IF(C288="","",IF(C288=nper,L287+G288,MIN(L287+G288,IF(F288=F287,H287,IF($G$11="Acc Bi-Weekly",ROUND((-PMT(((1+F288/CP)^(CP/12))-1,(nper-C288+1)*12/26,L287))/2,2),IF($G$11="Acc Weekly",ROUND((-PMT(((1+F288/CP)^(CP/12))-1,(nper-C288+1)*12/52,L287))/4,2),ROUND(-PMT(((1+F288/CP)^(CP/periods_per_year))-1,nper-C288+1,L287),2)))))))</f>
        <v>2969.15</v>
      </c>
      <c r="I288" s="6">
        <f>IF(OR(C288="",C288&lt;$G$22),"",IF(L287&lt;=H288,0,IF(IF(AND(C288&gt;=$G$22,MOD(C288-$G$22,int)=0),$G$23,0)+H288&gt;=L287+G288,L287+G288-H288,IF(AND(C288&gt;=$G$22,MOD(C288-$G$22,int)=0),$G$23,0)+IF(IF(AND(C288&gt;=$G$22,MOD(C288-$G$22,int)=0),$G$23,0)+IF(MOD(C288-$G$27,periods_per_year)=0,$G$26,0)+H288&lt;L287+G288,IF(MOD(C288-$G$27,periods_per_year)=0,$G$26,0),L287+G288-IF(AND(C288&gt;=$G$22,MOD(C288-$G$22,int)=0),$G$23,0)-H288))))</f>
        <v>0</v>
      </c>
      <c r="J288" s="7"/>
      <c r="K288" s="6">
        <f t="shared" si="19"/>
        <v>1597.8600000000001</v>
      </c>
      <c r="L288" s="6">
        <f t="shared" si="20"/>
        <v>247802.43999999992</v>
      </c>
    </row>
    <row r="289" spans="3:12">
      <c r="C289" s="3">
        <f t="shared" si="17"/>
        <v>249</v>
      </c>
      <c r="D289" s="4">
        <f t="shared" si="21"/>
        <v>52902</v>
      </c>
      <c r="E289" s="8" t="str">
        <f>IF(C289="","",IF(MOD(C289,periods_per_year)=0,C289/periods_per_year,""))</f>
        <v/>
      </c>
      <c r="F289" s="5">
        <f t="shared" si="18"/>
        <v>6.5979999999999997E-2</v>
      </c>
      <c r="G289" s="6">
        <f>IF(C289="","",ROUND((((1+F289/CP)^(CP/periods_per_year))-1)*L288,2))</f>
        <v>1362.5</v>
      </c>
      <c r="H289" s="6">
        <f>IF(C289="","",IF(C289=nper,L288+G289,MIN(L288+G289,IF(F289=F288,H288,IF($G$11="Acc Bi-Weekly",ROUND((-PMT(((1+F289/CP)^(CP/12))-1,(nper-C289+1)*12/26,L288))/2,2),IF($G$11="Acc Weekly",ROUND((-PMT(((1+F289/CP)^(CP/12))-1,(nper-C289+1)*12/52,L288))/4,2),ROUND(-PMT(((1+F289/CP)^(CP/periods_per_year))-1,nper-C289+1,L288),2)))))))</f>
        <v>2969.15</v>
      </c>
      <c r="I289" s="6">
        <f>IF(OR(C289="",C289&lt;$G$22),"",IF(L288&lt;=H289,0,IF(IF(AND(C289&gt;=$G$22,MOD(C289-$G$22,int)=0),$G$23,0)+H289&gt;=L288+G289,L288+G289-H289,IF(AND(C289&gt;=$G$22,MOD(C289-$G$22,int)=0),$G$23,0)+IF(IF(AND(C289&gt;=$G$22,MOD(C289-$G$22,int)=0),$G$23,0)+IF(MOD(C289-$G$27,periods_per_year)=0,$G$26,0)+H289&lt;L288+G289,IF(MOD(C289-$G$27,periods_per_year)=0,$G$26,0),L288+G289-IF(AND(C289&gt;=$G$22,MOD(C289-$G$22,int)=0),$G$23,0)-H289))))</f>
        <v>0</v>
      </c>
      <c r="J289" s="7"/>
      <c r="K289" s="6">
        <f t="shared" si="19"/>
        <v>1606.65</v>
      </c>
      <c r="L289" s="6">
        <f t="shared" si="20"/>
        <v>246195.78999999992</v>
      </c>
    </row>
    <row r="290" spans="3:12">
      <c r="C290" s="3">
        <f t="shared" si="17"/>
        <v>250</v>
      </c>
      <c r="D290" s="4">
        <f t="shared" si="21"/>
        <v>52932</v>
      </c>
      <c r="E290" s="8" t="str">
        <f>IF(C290="","",IF(MOD(C290,periods_per_year)=0,C290/periods_per_year,""))</f>
        <v/>
      </c>
      <c r="F290" s="5">
        <f t="shared" si="18"/>
        <v>6.5979999999999997E-2</v>
      </c>
      <c r="G290" s="6">
        <f>IF(C290="","",ROUND((((1+F290/CP)^(CP/periods_per_year))-1)*L289,2))</f>
        <v>1353.67</v>
      </c>
      <c r="H290" s="6">
        <f>IF(C290="","",IF(C290=nper,L289+G290,MIN(L289+G290,IF(F290=F289,H289,IF($G$11="Acc Bi-Weekly",ROUND((-PMT(((1+F290/CP)^(CP/12))-1,(nper-C290+1)*12/26,L289))/2,2),IF($G$11="Acc Weekly",ROUND((-PMT(((1+F290/CP)^(CP/12))-1,(nper-C290+1)*12/52,L289))/4,2),ROUND(-PMT(((1+F290/CP)^(CP/periods_per_year))-1,nper-C290+1,L289),2)))))))</f>
        <v>2969.15</v>
      </c>
      <c r="I290" s="6">
        <f>IF(OR(C290="",C290&lt;$G$22),"",IF(L289&lt;=H290,0,IF(IF(AND(C290&gt;=$G$22,MOD(C290-$G$22,int)=0),$G$23,0)+H290&gt;=L289+G290,L289+G290-H290,IF(AND(C290&gt;=$G$22,MOD(C290-$G$22,int)=0),$G$23,0)+IF(IF(AND(C290&gt;=$G$22,MOD(C290-$G$22,int)=0),$G$23,0)+IF(MOD(C290-$G$27,periods_per_year)=0,$G$26,0)+H290&lt;L289+G290,IF(MOD(C290-$G$27,periods_per_year)=0,$G$26,0),L289+G290-IF(AND(C290&gt;=$G$22,MOD(C290-$G$22,int)=0),$G$23,0)-H290))))</f>
        <v>0</v>
      </c>
      <c r="J290" s="7"/>
      <c r="K290" s="6">
        <f t="shared" si="19"/>
        <v>1615.48</v>
      </c>
      <c r="L290" s="6">
        <f t="shared" si="20"/>
        <v>244580.30999999991</v>
      </c>
    </row>
    <row r="291" spans="3:12">
      <c r="C291" s="3">
        <f t="shared" si="17"/>
        <v>251</v>
      </c>
      <c r="D291" s="4">
        <f t="shared" si="21"/>
        <v>52963</v>
      </c>
      <c r="E291" s="8" t="str">
        <f>IF(C291="","",IF(MOD(C291,periods_per_year)=0,C291/periods_per_year,""))</f>
        <v/>
      </c>
      <c r="F291" s="5">
        <f t="shared" si="18"/>
        <v>6.5979999999999997E-2</v>
      </c>
      <c r="G291" s="6">
        <f>IF(C291="","",ROUND((((1+F291/CP)^(CP/periods_per_year))-1)*L290,2))</f>
        <v>1344.78</v>
      </c>
      <c r="H291" s="6">
        <f>IF(C291="","",IF(C291=nper,L290+G291,MIN(L290+G291,IF(F291=F290,H290,IF($G$11="Acc Bi-Weekly",ROUND((-PMT(((1+F291/CP)^(CP/12))-1,(nper-C291+1)*12/26,L290))/2,2),IF($G$11="Acc Weekly",ROUND((-PMT(((1+F291/CP)^(CP/12))-1,(nper-C291+1)*12/52,L290))/4,2),ROUND(-PMT(((1+F291/CP)^(CP/periods_per_year))-1,nper-C291+1,L290),2)))))))</f>
        <v>2969.15</v>
      </c>
      <c r="I291" s="6">
        <f>IF(OR(C291="",C291&lt;$G$22),"",IF(L290&lt;=H291,0,IF(IF(AND(C291&gt;=$G$22,MOD(C291-$G$22,int)=0),$G$23,0)+H291&gt;=L290+G291,L290+G291-H291,IF(AND(C291&gt;=$G$22,MOD(C291-$G$22,int)=0),$G$23,0)+IF(IF(AND(C291&gt;=$G$22,MOD(C291-$G$22,int)=0),$G$23,0)+IF(MOD(C291-$G$27,periods_per_year)=0,$G$26,0)+H291&lt;L290+G291,IF(MOD(C291-$G$27,periods_per_year)=0,$G$26,0),L290+G291-IF(AND(C291&gt;=$G$22,MOD(C291-$G$22,int)=0),$G$23,0)-H291))))</f>
        <v>0</v>
      </c>
      <c r="J291" s="7"/>
      <c r="K291" s="6">
        <f t="shared" si="19"/>
        <v>1624.3700000000001</v>
      </c>
      <c r="L291" s="6">
        <f t="shared" si="20"/>
        <v>242955.93999999992</v>
      </c>
    </row>
    <row r="292" spans="3:12">
      <c r="C292" s="3">
        <f t="shared" si="17"/>
        <v>252</v>
      </c>
      <c r="D292" s="4">
        <f t="shared" si="21"/>
        <v>52994</v>
      </c>
      <c r="E292" s="8">
        <f>IF(C292="","",IF(MOD(C292,periods_per_year)=0,C292/periods_per_year,""))</f>
        <v>21</v>
      </c>
      <c r="F292" s="5">
        <f t="shared" si="18"/>
        <v>6.5979999999999997E-2</v>
      </c>
      <c r="G292" s="6">
        <f>IF(C292="","",ROUND((((1+F292/CP)^(CP/periods_per_year))-1)*L291,2))</f>
        <v>1335.85</v>
      </c>
      <c r="H292" s="6">
        <f>IF(C292="","",IF(C292=nper,L291+G292,MIN(L291+G292,IF(F292=F291,H291,IF($G$11="Acc Bi-Weekly",ROUND((-PMT(((1+F292/CP)^(CP/12))-1,(nper-C292+1)*12/26,L291))/2,2),IF($G$11="Acc Weekly",ROUND((-PMT(((1+F292/CP)^(CP/12))-1,(nper-C292+1)*12/52,L291))/4,2),ROUND(-PMT(((1+F292/CP)^(CP/periods_per_year))-1,nper-C292+1,L291),2)))))))</f>
        <v>2969.15</v>
      </c>
      <c r="I292" s="6">
        <f>IF(OR(C292="",C292&lt;$G$22),"",IF(L291&lt;=H292,0,IF(IF(AND(C292&gt;=$G$22,MOD(C292-$G$22,int)=0),$G$23,0)+H292&gt;=L291+G292,L291+G292-H292,IF(AND(C292&gt;=$G$22,MOD(C292-$G$22,int)=0),$G$23,0)+IF(IF(AND(C292&gt;=$G$22,MOD(C292-$G$22,int)=0),$G$23,0)+IF(MOD(C292-$G$27,periods_per_year)=0,$G$26,0)+H292&lt;L291+G292,IF(MOD(C292-$G$27,periods_per_year)=0,$G$26,0),L291+G292-IF(AND(C292&gt;=$G$22,MOD(C292-$G$22,int)=0),$G$23,0)-H292))))</f>
        <v>0</v>
      </c>
      <c r="J292" s="7"/>
      <c r="K292" s="6">
        <f t="shared" si="19"/>
        <v>1633.3000000000002</v>
      </c>
      <c r="L292" s="6">
        <f t="shared" si="20"/>
        <v>241322.63999999993</v>
      </c>
    </row>
    <row r="293" spans="3:12">
      <c r="C293" s="3">
        <f t="shared" si="17"/>
        <v>253</v>
      </c>
      <c r="D293" s="4">
        <f t="shared" si="21"/>
        <v>53022</v>
      </c>
      <c r="E293" s="8" t="str">
        <f>IF(C293="","",IF(MOD(C293,periods_per_year)=0,C293/periods_per_year,""))</f>
        <v/>
      </c>
      <c r="F293" s="5">
        <f t="shared" si="18"/>
        <v>6.5979999999999997E-2</v>
      </c>
      <c r="G293" s="6">
        <f>IF(C293="","",ROUND((((1+F293/CP)^(CP/periods_per_year))-1)*L292,2))</f>
        <v>1326.87</v>
      </c>
      <c r="H293" s="6">
        <f>IF(C293="","",IF(C293=nper,L292+G293,MIN(L292+G293,IF(F293=F292,H292,IF($G$11="Acc Bi-Weekly",ROUND((-PMT(((1+F293/CP)^(CP/12))-1,(nper-C293+1)*12/26,L292))/2,2),IF($G$11="Acc Weekly",ROUND((-PMT(((1+F293/CP)^(CP/12))-1,(nper-C293+1)*12/52,L292))/4,2),ROUND(-PMT(((1+F293/CP)^(CP/periods_per_year))-1,nper-C293+1,L292),2)))))))</f>
        <v>2969.15</v>
      </c>
      <c r="I293" s="6">
        <f>IF(OR(C293="",C293&lt;$G$22),"",IF(L292&lt;=H293,0,IF(IF(AND(C293&gt;=$G$22,MOD(C293-$G$22,int)=0),$G$23,0)+H293&gt;=L292+G293,L292+G293-H293,IF(AND(C293&gt;=$G$22,MOD(C293-$G$22,int)=0),$G$23,0)+IF(IF(AND(C293&gt;=$G$22,MOD(C293-$G$22,int)=0),$G$23,0)+IF(MOD(C293-$G$27,periods_per_year)=0,$G$26,0)+H293&lt;L292+G293,IF(MOD(C293-$G$27,periods_per_year)=0,$G$26,0),L292+G293-IF(AND(C293&gt;=$G$22,MOD(C293-$G$22,int)=0),$G$23,0)-H293))))</f>
        <v>0</v>
      </c>
      <c r="J293" s="7"/>
      <c r="K293" s="6">
        <f t="shared" si="19"/>
        <v>1642.2800000000002</v>
      </c>
      <c r="L293" s="6">
        <f t="shared" si="20"/>
        <v>239680.35999999993</v>
      </c>
    </row>
    <row r="294" spans="3:12">
      <c r="C294" s="3">
        <f t="shared" si="17"/>
        <v>254</v>
      </c>
      <c r="D294" s="4">
        <f t="shared" si="21"/>
        <v>53053</v>
      </c>
      <c r="E294" s="8" t="str">
        <f>IF(C294="","",IF(MOD(C294,periods_per_year)=0,C294/periods_per_year,""))</f>
        <v/>
      </c>
      <c r="F294" s="5">
        <f t="shared" si="18"/>
        <v>6.5979999999999997E-2</v>
      </c>
      <c r="G294" s="6">
        <f>IF(C294="","",ROUND((((1+F294/CP)^(CP/periods_per_year))-1)*L293,2))</f>
        <v>1317.84</v>
      </c>
      <c r="H294" s="6">
        <f>IF(C294="","",IF(C294=nper,L293+G294,MIN(L293+G294,IF(F294=F293,H293,IF($G$11="Acc Bi-Weekly",ROUND((-PMT(((1+F294/CP)^(CP/12))-1,(nper-C294+1)*12/26,L293))/2,2),IF($G$11="Acc Weekly",ROUND((-PMT(((1+F294/CP)^(CP/12))-1,(nper-C294+1)*12/52,L293))/4,2),ROUND(-PMT(((1+F294/CP)^(CP/periods_per_year))-1,nper-C294+1,L293),2)))))))</f>
        <v>2969.15</v>
      </c>
      <c r="I294" s="6">
        <f>IF(OR(C294="",C294&lt;$G$22),"",IF(L293&lt;=H294,0,IF(IF(AND(C294&gt;=$G$22,MOD(C294-$G$22,int)=0),$G$23,0)+H294&gt;=L293+G294,L293+G294-H294,IF(AND(C294&gt;=$G$22,MOD(C294-$G$22,int)=0),$G$23,0)+IF(IF(AND(C294&gt;=$G$22,MOD(C294-$G$22,int)=0),$G$23,0)+IF(MOD(C294-$G$27,periods_per_year)=0,$G$26,0)+H294&lt;L293+G294,IF(MOD(C294-$G$27,periods_per_year)=0,$G$26,0),L293+G294-IF(AND(C294&gt;=$G$22,MOD(C294-$G$22,int)=0),$G$23,0)-H294))))</f>
        <v>0</v>
      </c>
      <c r="J294" s="7"/>
      <c r="K294" s="6">
        <f t="shared" si="19"/>
        <v>1651.3100000000002</v>
      </c>
      <c r="L294" s="6">
        <f t="shared" si="20"/>
        <v>238029.04999999993</v>
      </c>
    </row>
    <row r="295" spans="3:12">
      <c r="C295" s="3">
        <f t="shared" si="17"/>
        <v>255</v>
      </c>
      <c r="D295" s="4">
        <f t="shared" si="21"/>
        <v>53083</v>
      </c>
      <c r="E295" s="8" t="str">
        <f>IF(C295="","",IF(MOD(C295,periods_per_year)=0,C295/periods_per_year,""))</f>
        <v/>
      </c>
      <c r="F295" s="5">
        <f t="shared" si="18"/>
        <v>6.5979999999999997E-2</v>
      </c>
      <c r="G295" s="6">
        <f>IF(C295="","",ROUND((((1+F295/CP)^(CP/periods_per_year))-1)*L294,2))</f>
        <v>1308.76</v>
      </c>
      <c r="H295" s="6">
        <f>IF(C295="","",IF(C295=nper,L294+G295,MIN(L294+G295,IF(F295=F294,H294,IF($G$11="Acc Bi-Weekly",ROUND((-PMT(((1+F295/CP)^(CP/12))-1,(nper-C295+1)*12/26,L294))/2,2),IF($G$11="Acc Weekly",ROUND((-PMT(((1+F295/CP)^(CP/12))-1,(nper-C295+1)*12/52,L294))/4,2),ROUND(-PMT(((1+F295/CP)^(CP/periods_per_year))-1,nper-C295+1,L294),2)))))))</f>
        <v>2969.15</v>
      </c>
      <c r="I295" s="6">
        <f>IF(OR(C295="",C295&lt;$G$22),"",IF(L294&lt;=H295,0,IF(IF(AND(C295&gt;=$G$22,MOD(C295-$G$22,int)=0),$G$23,0)+H295&gt;=L294+G295,L294+G295-H295,IF(AND(C295&gt;=$G$22,MOD(C295-$G$22,int)=0),$G$23,0)+IF(IF(AND(C295&gt;=$G$22,MOD(C295-$G$22,int)=0),$G$23,0)+IF(MOD(C295-$G$27,periods_per_year)=0,$G$26,0)+H295&lt;L294+G295,IF(MOD(C295-$G$27,periods_per_year)=0,$G$26,0),L294+G295-IF(AND(C295&gt;=$G$22,MOD(C295-$G$22,int)=0),$G$23,0)-H295))))</f>
        <v>0</v>
      </c>
      <c r="J295" s="7"/>
      <c r="K295" s="6">
        <f t="shared" si="19"/>
        <v>1660.39</v>
      </c>
      <c r="L295" s="6">
        <f t="shared" si="20"/>
        <v>236368.65999999992</v>
      </c>
    </row>
    <row r="296" spans="3:12">
      <c r="C296" s="3">
        <f t="shared" si="17"/>
        <v>256</v>
      </c>
      <c r="D296" s="4">
        <f t="shared" si="21"/>
        <v>53114</v>
      </c>
      <c r="E296" s="8" t="str">
        <f>IF(C296="","",IF(MOD(C296,periods_per_year)=0,C296/periods_per_year,""))</f>
        <v/>
      </c>
      <c r="F296" s="5">
        <f t="shared" si="18"/>
        <v>6.5979999999999997E-2</v>
      </c>
      <c r="G296" s="6">
        <f>IF(C296="","",ROUND((((1+F296/CP)^(CP/periods_per_year))-1)*L295,2))</f>
        <v>1299.6300000000001</v>
      </c>
      <c r="H296" s="6">
        <f>IF(C296="","",IF(C296=nper,L295+G296,MIN(L295+G296,IF(F296=F295,H295,IF($G$11="Acc Bi-Weekly",ROUND((-PMT(((1+F296/CP)^(CP/12))-1,(nper-C296+1)*12/26,L295))/2,2),IF($G$11="Acc Weekly",ROUND((-PMT(((1+F296/CP)^(CP/12))-1,(nper-C296+1)*12/52,L295))/4,2),ROUND(-PMT(((1+F296/CP)^(CP/periods_per_year))-1,nper-C296+1,L295),2)))))))</f>
        <v>2969.15</v>
      </c>
      <c r="I296" s="6">
        <f>IF(OR(C296="",C296&lt;$G$22),"",IF(L295&lt;=H296,0,IF(IF(AND(C296&gt;=$G$22,MOD(C296-$G$22,int)=0),$G$23,0)+H296&gt;=L295+G296,L295+G296-H296,IF(AND(C296&gt;=$G$22,MOD(C296-$G$22,int)=0),$G$23,0)+IF(IF(AND(C296&gt;=$G$22,MOD(C296-$G$22,int)=0),$G$23,0)+IF(MOD(C296-$G$27,periods_per_year)=0,$G$26,0)+H296&lt;L295+G296,IF(MOD(C296-$G$27,periods_per_year)=0,$G$26,0),L295+G296-IF(AND(C296&gt;=$G$22,MOD(C296-$G$22,int)=0),$G$23,0)-H296))))</f>
        <v>0</v>
      </c>
      <c r="J296" s="7"/>
      <c r="K296" s="6">
        <f t="shared" si="19"/>
        <v>1669.52</v>
      </c>
      <c r="L296" s="6">
        <f t="shared" si="20"/>
        <v>234699.13999999993</v>
      </c>
    </row>
    <row r="297" spans="3:12">
      <c r="C297" s="3">
        <f t="shared" ref="C297:C360" si="22">IF(L296="","",IF(OR(C296&gt;=nper,ROUND(L296,2)&lt;=0),"",C296+1))</f>
        <v>257</v>
      </c>
      <c r="D297" s="4">
        <f t="shared" si="21"/>
        <v>53144</v>
      </c>
      <c r="E297" s="8" t="str">
        <f t="shared" ref="E297:E360" si="23">IF(C297="","",IF(MOD(C297,periods_per_year)=0,C297/periods_per_year,""))</f>
        <v/>
      </c>
      <c r="F297" s="5">
        <f t="shared" ref="F297:F360" si="24">IF(C297="","",start_rate)</f>
        <v>6.5979999999999997E-2</v>
      </c>
      <c r="G297" s="6">
        <f>IF(C297="","",ROUND((((1+F297/CP)^(CP/periods_per_year))-1)*L296,2))</f>
        <v>1290.45</v>
      </c>
      <c r="H297" s="6">
        <f>IF(C297="","",IF(C297=nper,L296+G297,MIN(L296+G297,IF(F297=F296,H296,IF($G$11="Acc Bi-Weekly",ROUND((-PMT(((1+F297/CP)^(CP/12))-1,(nper-C297+1)*12/26,L296))/2,2),IF($G$11="Acc Weekly",ROUND((-PMT(((1+F297/CP)^(CP/12))-1,(nper-C297+1)*12/52,L296))/4,2),ROUND(-PMT(((1+F297/CP)^(CP/periods_per_year))-1,nper-C297+1,L296),2)))))))</f>
        <v>2969.15</v>
      </c>
      <c r="I297" s="6">
        <f>IF(OR(C297="",C297&lt;$G$22),"",IF(L296&lt;=H297,0,IF(IF(AND(C297&gt;=$G$22,MOD(C297-$G$22,int)=0),$G$23,0)+H297&gt;=L296+G297,L296+G297-H297,IF(AND(C297&gt;=$G$22,MOD(C297-$G$22,int)=0),$G$23,0)+IF(IF(AND(C297&gt;=$G$22,MOD(C297-$G$22,int)=0),$G$23,0)+IF(MOD(C297-$G$27,periods_per_year)=0,$G$26,0)+H297&lt;L296+G297,IF(MOD(C297-$G$27,periods_per_year)=0,$G$26,0),L296+G297-IF(AND(C297&gt;=$G$22,MOD(C297-$G$22,int)=0),$G$23,0)-H297))))</f>
        <v>0</v>
      </c>
      <c r="J297" s="7"/>
      <c r="K297" s="6">
        <f t="shared" ref="K297:K360" si="25">IF(C297="","",H297-G297+J297+IF(I297="",0,I297))</f>
        <v>1678.7</v>
      </c>
      <c r="L297" s="6">
        <f t="shared" ref="L297:L360" si="26">IF(C297="","",L296-K297)</f>
        <v>233020.43999999992</v>
      </c>
    </row>
    <row r="298" spans="3:12">
      <c r="C298" s="3">
        <f t="shared" si="22"/>
        <v>258</v>
      </c>
      <c r="D298" s="4">
        <f t="shared" si="21"/>
        <v>53175</v>
      </c>
      <c r="E298" s="8" t="str">
        <f t="shared" si="23"/>
        <v/>
      </c>
      <c r="F298" s="5">
        <f t="shared" si="24"/>
        <v>6.5979999999999997E-2</v>
      </c>
      <c r="G298" s="6">
        <f>IF(C298="","",ROUND((((1+F298/CP)^(CP/periods_per_year))-1)*L297,2))</f>
        <v>1281.22</v>
      </c>
      <c r="H298" s="6">
        <f>IF(C298="","",IF(C298=nper,L297+G298,MIN(L297+G298,IF(F298=F297,H297,IF($G$11="Acc Bi-Weekly",ROUND((-PMT(((1+F298/CP)^(CP/12))-1,(nper-C298+1)*12/26,L297))/2,2),IF($G$11="Acc Weekly",ROUND((-PMT(((1+F298/CP)^(CP/12))-1,(nper-C298+1)*12/52,L297))/4,2),ROUND(-PMT(((1+F298/CP)^(CP/periods_per_year))-1,nper-C298+1,L297),2)))))))</f>
        <v>2969.15</v>
      </c>
      <c r="I298" s="6">
        <f>IF(OR(C298="",C298&lt;$G$22),"",IF(L297&lt;=H298,0,IF(IF(AND(C298&gt;=$G$22,MOD(C298-$G$22,int)=0),$G$23,0)+H298&gt;=L297+G298,L297+G298-H298,IF(AND(C298&gt;=$G$22,MOD(C298-$G$22,int)=0),$G$23,0)+IF(IF(AND(C298&gt;=$G$22,MOD(C298-$G$22,int)=0),$G$23,0)+IF(MOD(C298-$G$27,periods_per_year)=0,$G$26,0)+H298&lt;L297+G298,IF(MOD(C298-$G$27,periods_per_year)=0,$G$26,0),L297+G298-IF(AND(C298&gt;=$G$22,MOD(C298-$G$22,int)=0),$G$23,0)-H298))))</f>
        <v>0</v>
      </c>
      <c r="J298" s="7"/>
      <c r="K298" s="6">
        <f t="shared" si="25"/>
        <v>1687.93</v>
      </c>
      <c r="L298" s="6">
        <f t="shared" si="26"/>
        <v>231332.50999999992</v>
      </c>
    </row>
    <row r="299" spans="3:12">
      <c r="C299" s="3">
        <f t="shared" si="22"/>
        <v>259</v>
      </c>
      <c r="D299" s="4">
        <f t="shared" ref="D299:D362" si="27">IF(C299="","",EDATE(D298,1))</f>
        <v>53206</v>
      </c>
      <c r="E299" s="8" t="str">
        <f t="shared" si="23"/>
        <v/>
      </c>
      <c r="F299" s="5">
        <f t="shared" si="24"/>
        <v>6.5979999999999997E-2</v>
      </c>
      <c r="G299" s="6">
        <f>IF(C299="","",ROUND((((1+F299/CP)^(CP/periods_per_year))-1)*L298,2))</f>
        <v>1271.94</v>
      </c>
      <c r="H299" s="6">
        <f>IF(C299="","",IF(C299=nper,L298+G299,MIN(L298+G299,IF(F299=F298,H298,IF($G$11="Acc Bi-Weekly",ROUND((-PMT(((1+F299/CP)^(CP/12))-1,(nper-C299+1)*12/26,L298))/2,2),IF($G$11="Acc Weekly",ROUND((-PMT(((1+F299/CP)^(CP/12))-1,(nper-C299+1)*12/52,L298))/4,2),ROUND(-PMT(((1+F299/CP)^(CP/periods_per_year))-1,nper-C299+1,L298),2)))))))</f>
        <v>2969.15</v>
      </c>
      <c r="I299" s="6">
        <f>IF(OR(C299="",C299&lt;$G$22),"",IF(L298&lt;=H299,0,IF(IF(AND(C299&gt;=$G$22,MOD(C299-$G$22,int)=0),$G$23,0)+H299&gt;=L298+G299,L298+G299-H299,IF(AND(C299&gt;=$G$22,MOD(C299-$G$22,int)=0),$G$23,0)+IF(IF(AND(C299&gt;=$G$22,MOD(C299-$G$22,int)=0),$G$23,0)+IF(MOD(C299-$G$27,periods_per_year)=0,$G$26,0)+H299&lt;L298+G299,IF(MOD(C299-$G$27,periods_per_year)=0,$G$26,0),L298+G299-IF(AND(C299&gt;=$G$22,MOD(C299-$G$22,int)=0),$G$23,0)-H299))))</f>
        <v>0</v>
      </c>
      <c r="J299" s="7"/>
      <c r="K299" s="6">
        <f t="shared" si="25"/>
        <v>1697.21</v>
      </c>
      <c r="L299" s="6">
        <f t="shared" si="26"/>
        <v>229635.29999999993</v>
      </c>
    </row>
    <row r="300" spans="3:12">
      <c r="C300" s="3">
        <f t="shared" si="22"/>
        <v>260</v>
      </c>
      <c r="D300" s="4">
        <f t="shared" si="27"/>
        <v>53236</v>
      </c>
      <c r="E300" s="8" t="str">
        <f t="shared" si="23"/>
        <v/>
      </c>
      <c r="F300" s="5">
        <f t="shared" si="24"/>
        <v>6.5979999999999997E-2</v>
      </c>
      <c r="G300" s="6">
        <f>IF(C300="","",ROUND((((1+F300/CP)^(CP/periods_per_year))-1)*L299,2))</f>
        <v>1262.6099999999999</v>
      </c>
      <c r="H300" s="6">
        <f>IF(C300="","",IF(C300=nper,L299+G300,MIN(L299+G300,IF(F300=F299,H299,IF($G$11="Acc Bi-Weekly",ROUND((-PMT(((1+F300/CP)^(CP/12))-1,(nper-C300+1)*12/26,L299))/2,2),IF($G$11="Acc Weekly",ROUND((-PMT(((1+F300/CP)^(CP/12))-1,(nper-C300+1)*12/52,L299))/4,2),ROUND(-PMT(((1+F300/CP)^(CP/periods_per_year))-1,nper-C300+1,L299),2)))))))</f>
        <v>2969.15</v>
      </c>
      <c r="I300" s="6">
        <f>IF(OR(C300="",C300&lt;$G$22),"",IF(L299&lt;=H300,0,IF(IF(AND(C300&gt;=$G$22,MOD(C300-$G$22,int)=0),$G$23,0)+H300&gt;=L299+G300,L299+G300-H300,IF(AND(C300&gt;=$G$22,MOD(C300-$G$22,int)=0),$G$23,0)+IF(IF(AND(C300&gt;=$G$22,MOD(C300-$G$22,int)=0),$G$23,0)+IF(MOD(C300-$G$27,periods_per_year)=0,$G$26,0)+H300&lt;L299+G300,IF(MOD(C300-$G$27,periods_per_year)=0,$G$26,0),L299+G300-IF(AND(C300&gt;=$G$22,MOD(C300-$G$22,int)=0),$G$23,0)-H300))))</f>
        <v>0</v>
      </c>
      <c r="J300" s="7"/>
      <c r="K300" s="6">
        <f t="shared" si="25"/>
        <v>1706.5400000000002</v>
      </c>
      <c r="L300" s="6">
        <f t="shared" si="26"/>
        <v>227928.75999999992</v>
      </c>
    </row>
    <row r="301" spans="3:12">
      <c r="C301" s="3">
        <f t="shared" si="22"/>
        <v>261</v>
      </c>
      <c r="D301" s="4">
        <f t="shared" si="27"/>
        <v>53267</v>
      </c>
      <c r="E301" s="8" t="str">
        <f t="shared" si="23"/>
        <v/>
      </c>
      <c r="F301" s="5">
        <f t="shared" si="24"/>
        <v>6.5979999999999997E-2</v>
      </c>
      <c r="G301" s="6">
        <f>IF(C301="","",ROUND((((1+F301/CP)^(CP/periods_per_year))-1)*L300,2))</f>
        <v>1253.23</v>
      </c>
      <c r="H301" s="6">
        <f>IF(C301="","",IF(C301=nper,L300+G301,MIN(L300+G301,IF(F301=F300,H300,IF($G$11="Acc Bi-Weekly",ROUND((-PMT(((1+F301/CP)^(CP/12))-1,(nper-C301+1)*12/26,L300))/2,2),IF($G$11="Acc Weekly",ROUND((-PMT(((1+F301/CP)^(CP/12))-1,(nper-C301+1)*12/52,L300))/4,2),ROUND(-PMT(((1+F301/CP)^(CP/periods_per_year))-1,nper-C301+1,L300),2)))))))</f>
        <v>2969.15</v>
      </c>
      <c r="I301" s="6">
        <f>IF(OR(C301="",C301&lt;$G$22),"",IF(L300&lt;=H301,0,IF(IF(AND(C301&gt;=$G$22,MOD(C301-$G$22,int)=0),$G$23,0)+H301&gt;=L300+G301,L300+G301-H301,IF(AND(C301&gt;=$G$22,MOD(C301-$G$22,int)=0),$G$23,0)+IF(IF(AND(C301&gt;=$G$22,MOD(C301-$G$22,int)=0),$G$23,0)+IF(MOD(C301-$G$27,periods_per_year)=0,$G$26,0)+H301&lt;L300+G301,IF(MOD(C301-$G$27,periods_per_year)=0,$G$26,0),L300+G301-IF(AND(C301&gt;=$G$22,MOD(C301-$G$22,int)=0),$G$23,0)-H301))))</f>
        <v>0</v>
      </c>
      <c r="J301" s="7"/>
      <c r="K301" s="6">
        <f t="shared" si="25"/>
        <v>1715.92</v>
      </c>
      <c r="L301" s="6">
        <f t="shared" si="26"/>
        <v>226212.83999999991</v>
      </c>
    </row>
    <row r="302" spans="3:12">
      <c r="C302" s="3">
        <f t="shared" si="22"/>
        <v>262</v>
      </c>
      <c r="D302" s="4">
        <f t="shared" si="27"/>
        <v>53297</v>
      </c>
      <c r="E302" s="8" t="str">
        <f t="shared" si="23"/>
        <v/>
      </c>
      <c r="F302" s="5">
        <f t="shared" si="24"/>
        <v>6.5979999999999997E-2</v>
      </c>
      <c r="G302" s="6">
        <f>IF(C302="","",ROUND((((1+F302/CP)^(CP/periods_per_year))-1)*L301,2))</f>
        <v>1243.79</v>
      </c>
      <c r="H302" s="6">
        <f>IF(C302="","",IF(C302=nper,L301+G302,MIN(L301+G302,IF(F302=F301,H301,IF($G$11="Acc Bi-Weekly",ROUND((-PMT(((1+F302/CP)^(CP/12))-1,(nper-C302+1)*12/26,L301))/2,2),IF($G$11="Acc Weekly",ROUND((-PMT(((1+F302/CP)^(CP/12))-1,(nper-C302+1)*12/52,L301))/4,2),ROUND(-PMT(((1+F302/CP)^(CP/periods_per_year))-1,nper-C302+1,L301),2)))))))</f>
        <v>2969.15</v>
      </c>
      <c r="I302" s="6">
        <f>IF(OR(C302="",C302&lt;$G$22),"",IF(L301&lt;=H302,0,IF(IF(AND(C302&gt;=$G$22,MOD(C302-$G$22,int)=0),$G$23,0)+H302&gt;=L301+G302,L301+G302-H302,IF(AND(C302&gt;=$G$22,MOD(C302-$G$22,int)=0),$G$23,0)+IF(IF(AND(C302&gt;=$G$22,MOD(C302-$G$22,int)=0),$G$23,0)+IF(MOD(C302-$G$27,periods_per_year)=0,$G$26,0)+H302&lt;L301+G302,IF(MOD(C302-$G$27,periods_per_year)=0,$G$26,0),L301+G302-IF(AND(C302&gt;=$G$22,MOD(C302-$G$22,int)=0),$G$23,0)-H302))))</f>
        <v>0</v>
      </c>
      <c r="J302" s="7"/>
      <c r="K302" s="6">
        <f t="shared" si="25"/>
        <v>1725.3600000000001</v>
      </c>
      <c r="L302" s="6">
        <f t="shared" si="26"/>
        <v>224487.47999999992</v>
      </c>
    </row>
    <row r="303" spans="3:12">
      <c r="C303" s="3">
        <f t="shared" si="22"/>
        <v>263</v>
      </c>
      <c r="D303" s="4">
        <f t="shared" si="27"/>
        <v>53328</v>
      </c>
      <c r="E303" s="8" t="str">
        <f t="shared" si="23"/>
        <v/>
      </c>
      <c r="F303" s="5">
        <f t="shared" si="24"/>
        <v>6.5979999999999997E-2</v>
      </c>
      <c r="G303" s="6">
        <f>IF(C303="","",ROUND((((1+F303/CP)^(CP/periods_per_year))-1)*L302,2))</f>
        <v>1234.31</v>
      </c>
      <c r="H303" s="6">
        <f>IF(C303="","",IF(C303=nper,L302+G303,MIN(L302+G303,IF(F303=F302,H302,IF($G$11="Acc Bi-Weekly",ROUND((-PMT(((1+F303/CP)^(CP/12))-1,(nper-C303+1)*12/26,L302))/2,2),IF($G$11="Acc Weekly",ROUND((-PMT(((1+F303/CP)^(CP/12))-1,(nper-C303+1)*12/52,L302))/4,2),ROUND(-PMT(((1+F303/CP)^(CP/periods_per_year))-1,nper-C303+1,L302),2)))))))</f>
        <v>2969.15</v>
      </c>
      <c r="I303" s="6">
        <f>IF(OR(C303="",C303&lt;$G$22),"",IF(L302&lt;=H303,0,IF(IF(AND(C303&gt;=$G$22,MOD(C303-$G$22,int)=0),$G$23,0)+H303&gt;=L302+G303,L302+G303-H303,IF(AND(C303&gt;=$G$22,MOD(C303-$G$22,int)=0),$G$23,0)+IF(IF(AND(C303&gt;=$G$22,MOD(C303-$G$22,int)=0),$G$23,0)+IF(MOD(C303-$G$27,periods_per_year)=0,$G$26,0)+H303&lt;L302+G303,IF(MOD(C303-$G$27,periods_per_year)=0,$G$26,0),L302+G303-IF(AND(C303&gt;=$G$22,MOD(C303-$G$22,int)=0),$G$23,0)-H303))))</f>
        <v>0</v>
      </c>
      <c r="J303" s="7"/>
      <c r="K303" s="6">
        <f t="shared" si="25"/>
        <v>1734.8400000000001</v>
      </c>
      <c r="L303" s="6">
        <f t="shared" si="26"/>
        <v>222752.63999999993</v>
      </c>
    </row>
    <row r="304" spans="3:12">
      <c r="C304" s="3">
        <f t="shared" si="22"/>
        <v>264</v>
      </c>
      <c r="D304" s="4">
        <f t="shared" si="27"/>
        <v>53359</v>
      </c>
      <c r="E304" s="8">
        <f t="shared" si="23"/>
        <v>22</v>
      </c>
      <c r="F304" s="5">
        <f t="shared" si="24"/>
        <v>6.5979999999999997E-2</v>
      </c>
      <c r="G304" s="6">
        <f>IF(C304="","",ROUND((((1+F304/CP)^(CP/periods_per_year))-1)*L303,2))</f>
        <v>1224.77</v>
      </c>
      <c r="H304" s="6">
        <f>IF(C304="","",IF(C304=nper,L303+G304,MIN(L303+G304,IF(F304=F303,H303,IF($G$11="Acc Bi-Weekly",ROUND((-PMT(((1+F304/CP)^(CP/12))-1,(nper-C304+1)*12/26,L303))/2,2),IF($G$11="Acc Weekly",ROUND((-PMT(((1+F304/CP)^(CP/12))-1,(nper-C304+1)*12/52,L303))/4,2),ROUND(-PMT(((1+F304/CP)^(CP/periods_per_year))-1,nper-C304+1,L303),2)))))))</f>
        <v>2969.15</v>
      </c>
      <c r="I304" s="6">
        <f>IF(OR(C304="",C304&lt;$G$22),"",IF(L303&lt;=H304,0,IF(IF(AND(C304&gt;=$G$22,MOD(C304-$G$22,int)=0),$G$23,0)+H304&gt;=L303+G304,L303+G304-H304,IF(AND(C304&gt;=$G$22,MOD(C304-$G$22,int)=0),$G$23,0)+IF(IF(AND(C304&gt;=$G$22,MOD(C304-$G$22,int)=0),$G$23,0)+IF(MOD(C304-$G$27,periods_per_year)=0,$G$26,0)+H304&lt;L303+G304,IF(MOD(C304-$G$27,periods_per_year)=0,$G$26,0),L303+G304-IF(AND(C304&gt;=$G$22,MOD(C304-$G$22,int)=0),$G$23,0)-H304))))</f>
        <v>0</v>
      </c>
      <c r="J304" s="7"/>
      <c r="K304" s="6">
        <f t="shared" si="25"/>
        <v>1744.38</v>
      </c>
      <c r="L304" s="6">
        <f t="shared" si="26"/>
        <v>221008.25999999992</v>
      </c>
    </row>
    <row r="305" spans="3:12">
      <c r="C305" s="3">
        <f t="shared" si="22"/>
        <v>265</v>
      </c>
      <c r="D305" s="4">
        <f t="shared" si="27"/>
        <v>53387</v>
      </c>
      <c r="E305" s="8" t="str">
        <f t="shared" si="23"/>
        <v/>
      </c>
      <c r="F305" s="5">
        <f t="shared" si="24"/>
        <v>6.5979999999999997E-2</v>
      </c>
      <c r="G305" s="6">
        <f>IF(C305="","",ROUND((((1+F305/CP)^(CP/periods_per_year))-1)*L304,2))</f>
        <v>1215.18</v>
      </c>
      <c r="H305" s="6">
        <f>IF(C305="","",IF(C305=nper,L304+G305,MIN(L304+G305,IF(F305=F304,H304,IF($G$11="Acc Bi-Weekly",ROUND((-PMT(((1+F305/CP)^(CP/12))-1,(nper-C305+1)*12/26,L304))/2,2),IF($G$11="Acc Weekly",ROUND((-PMT(((1+F305/CP)^(CP/12))-1,(nper-C305+1)*12/52,L304))/4,2),ROUND(-PMT(((1+F305/CP)^(CP/periods_per_year))-1,nper-C305+1,L304),2)))))))</f>
        <v>2969.15</v>
      </c>
      <c r="I305" s="6">
        <f>IF(OR(C305="",C305&lt;$G$22),"",IF(L304&lt;=H305,0,IF(IF(AND(C305&gt;=$G$22,MOD(C305-$G$22,int)=0),$G$23,0)+H305&gt;=L304+G305,L304+G305-H305,IF(AND(C305&gt;=$G$22,MOD(C305-$G$22,int)=0),$G$23,0)+IF(IF(AND(C305&gt;=$G$22,MOD(C305-$G$22,int)=0),$G$23,0)+IF(MOD(C305-$G$27,periods_per_year)=0,$G$26,0)+H305&lt;L304+G305,IF(MOD(C305-$G$27,periods_per_year)=0,$G$26,0),L304+G305-IF(AND(C305&gt;=$G$22,MOD(C305-$G$22,int)=0),$G$23,0)-H305))))</f>
        <v>0</v>
      </c>
      <c r="J305" s="7"/>
      <c r="K305" s="6">
        <f t="shared" si="25"/>
        <v>1753.97</v>
      </c>
      <c r="L305" s="6">
        <f t="shared" si="26"/>
        <v>219254.28999999992</v>
      </c>
    </row>
    <row r="306" spans="3:12">
      <c r="C306" s="3">
        <f t="shared" si="22"/>
        <v>266</v>
      </c>
      <c r="D306" s="4">
        <f t="shared" si="27"/>
        <v>53418</v>
      </c>
      <c r="E306" s="8" t="str">
        <f t="shared" si="23"/>
        <v/>
      </c>
      <c r="F306" s="5">
        <f t="shared" si="24"/>
        <v>6.5979999999999997E-2</v>
      </c>
      <c r="G306" s="6">
        <f>IF(C306="","",ROUND((((1+F306/CP)^(CP/periods_per_year))-1)*L305,2))</f>
        <v>1205.53</v>
      </c>
      <c r="H306" s="6">
        <f>IF(C306="","",IF(C306=nper,L305+G306,MIN(L305+G306,IF(F306=F305,H305,IF($G$11="Acc Bi-Weekly",ROUND((-PMT(((1+F306/CP)^(CP/12))-1,(nper-C306+1)*12/26,L305))/2,2),IF($G$11="Acc Weekly",ROUND((-PMT(((1+F306/CP)^(CP/12))-1,(nper-C306+1)*12/52,L305))/4,2),ROUND(-PMT(((1+F306/CP)^(CP/periods_per_year))-1,nper-C306+1,L305),2)))))))</f>
        <v>2969.15</v>
      </c>
      <c r="I306" s="6">
        <f>IF(OR(C306="",C306&lt;$G$22),"",IF(L305&lt;=H306,0,IF(IF(AND(C306&gt;=$G$22,MOD(C306-$G$22,int)=0),$G$23,0)+H306&gt;=L305+G306,L305+G306-H306,IF(AND(C306&gt;=$G$22,MOD(C306-$G$22,int)=0),$G$23,0)+IF(IF(AND(C306&gt;=$G$22,MOD(C306-$G$22,int)=0),$G$23,0)+IF(MOD(C306-$G$27,periods_per_year)=0,$G$26,0)+H306&lt;L305+G306,IF(MOD(C306-$G$27,periods_per_year)=0,$G$26,0),L305+G306-IF(AND(C306&gt;=$G$22,MOD(C306-$G$22,int)=0),$G$23,0)-H306))))</f>
        <v>0</v>
      </c>
      <c r="J306" s="7"/>
      <c r="K306" s="6">
        <f t="shared" si="25"/>
        <v>1763.6200000000001</v>
      </c>
      <c r="L306" s="6">
        <f t="shared" si="26"/>
        <v>217490.66999999993</v>
      </c>
    </row>
    <row r="307" spans="3:12">
      <c r="C307" s="3">
        <f t="shared" si="22"/>
        <v>267</v>
      </c>
      <c r="D307" s="4">
        <f t="shared" si="27"/>
        <v>53448</v>
      </c>
      <c r="E307" s="8" t="str">
        <f t="shared" si="23"/>
        <v/>
      </c>
      <c r="F307" s="5">
        <f t="shared" si="24"/>
        <v>6.5979999999999997E-2</v>
      </c>
      <c r="G307" s="6">
        <f>IF(C307="","",ROUND((((1+F307/CP)^(CP/periods_per_year))-1)*L306,2))</f>
        <v>1195.8399999999999</v>
      </c>
      <c r="H307" s="6">
        <f>IF(C307="","",IF(C307=nper,L306+G307,MIN(L306+G307,IF(F307=F306,H306,IF($G$11="Acc Bi-Weekly",ROUND((-PMT(((1+F307/CP)^(CP/12))-1,(nper-C307+1)*12/26,L306))/2,2),IF($G$11="Acc Weekly",ROUND((-PMT(((1+F307/CP)^(CP/12))-1,(nper-C307+1)*12/52,L306))/4,2),ROUND(-PMT(((1+F307/CP)^(CP/periods_per_year))-1,nper-C307+1,L306),2)))))))</f>
        <v>2969.15</v>
      </c>
      <c r="I307" s="6">
        <f>IF(OR(C307="",C307&lt;$G$22),"",IF(L306&lt;=H307,0,IF(IF(AND(C307&gt;=$G$22,MOD(C307-$G$22,int)=0),$G$23,0)+H307&gt;=L306+G307,L306+G307-H307,IF(AND(C307&gt;=$G$22,MOD(C307-$G$22,int)=0),$G$23,0)+IF(IF(AND(C307&gt;=$G$22,MOD(C307-$G$22,int)=0),$G$23,0)+IF(MOD(C307-$G$27,periods_per_year)=0,$G$26,0)+H307&lt;L306+G307,IF(MOD(C307-$G$27,periods_per_year)=0,$G$26,0),L306+G307-IF(AND(C307&gt;=$G$22,MOD(C307-$G$22,int)=0),$G$23,0)-H307))))</f>
        <v>0</v>
      </c>
      <c r="J307" s="7"/>
      <c r="K307" s="6">
        <f t="shared" si="25"/>
        <v>1773.3100000000002</v>
      </c>
      <c r="L307" s="6">
        <f t="shared" si="26"/>
        <v>215717.35999999993</v>
      </c>
    </row>
    <row r="308" spans="3:12">
      <c r="C308" s="3">
        <f t="shared" si="22"/>
        <v>268</v>
      </c>
      <c r="D308" s="4">
        <f t="shared" si="27"/>
        <v>53479</v>
      </c>
      <c r="E308" s="8" t="str">
        <f t="shared" si="23"/>
        <v/>
      </c>
      <c r="F308" s="5">
        <f t="shared" si="24"/>
        <v>6.5979999999999997E-2</v>
      </c>
      <c r="G308" s="6">
        <f>IF(C308="","",ROUND((((1+F308/CP)^(CP/periods_per_year))-1)*L307,2))</f>
        <v>1186.0899999999999</v>
      </c>
      <c r="H308" s="6">
        <f>IF(C308="","",IF(C308=nper,L307+G308,MIN(L307+G308,IF(F308=F307,H307,IF($G$11="Acc Bi-Weekly",ROUND((-PMT(((1+F308/CP)^(CP/12))-1,(nper-C308+1)*12/26,L307))/2,2),IF($G$11="Acc Weekly",ROUND((-PMT(((1+F308/CP)^(CP/12))-1,(nper-C308+1)*12/52,L307))/4,2),ROUND(-PMT(((1+F308/CP)^(CP/periods_per_year))-1,nper-C308+1,L307),2)))))))</f>
        <v>2969.15</v>
      </c>
      <c r="I308" s="6">
        <f>IF(OR(C308="",C308&lt;$G$22),"",IF(L307&lt;=H308,0,IF(IF(AND(C308&gt;=$G$22,MOD(C308-$G$22,int)=0),$G$23,0)+H308&gt;=L307+G308,L307+G308-H308,IF(AND(C308&gt;=$G$22,MOD(C308-$G$22,int)=0),$G$23,0)+IF(IF(AND(C308&gt;=$G$22,MOD(C308-$G$22,int)=0),$G$23,0)+IF(MOD(C308-$G$27,periods_per_year)=0,$G$26,0)+H308&lt;L307+G308,IF(MOD(C308-$G$27,periods_per_year)=0,$G$26,0),L307+G308-IF(AND(C308&gt;=$G$22,MOD(C308-$G$22,int)=0),$G$23,0)-H308))))</f>
        <v>0</v>
      </c>
      <c r="J308" s="7"/>
      <c r="K308" s="6">
        <f t="shared" si="25"/>
        <v>1783.0600000000002</v>
      </c>
      <c r="L308" s="6">
        <f t="shared" si="26"/>
        <v>213934.29999999993</v>
      </c>
    </row>
    <row r="309" spans="3:12">
      <c r="C309" s="3">
        <f t="shared" si="22"/>
        <v>269</v>
      </c>
      <c r="D309" s="4">
        <f t="shared" si="27"/>
        <v>53509</v>
      </c>
      <c r="E309" s="8" t="str">
        <f t="shared" si="23"/>
        <v/>
      </c>
      <c r="F309" s="5">
        <f t="shared" si="24"/>
        <v>6.5979999999999997E-2</v>
      </c>
      <c r="G309" s="6">
        <f>IF(C309="","",ROUND((((1+F309/CP)^(CP/periods_per_year))-1)*L308,2))</f>
        <v>1176.28</v>
      </c>
      <c r="H309" s="6">
        <f>IF(C309="","",IF(C309=nper,L308+G309,MIN(L308+G309,IF(F309=F308,H308,IF($G$11="Acc Bi-Weekly",ROUND((-PMT(((1+F309/CP)^(CP/12))-1,(nper-C309+1)*12/26,L308))/2,2),IF($G$11="Acc Weekly",ROUND((-PMT(((1+F309/CP)^(CP/12))-1,(nper-C309+1)*12/52,L308))/4,2),ROUND(-PMT(((1+F309/CP)^(CP/periods_per_year))-1,nper-C309+1,L308),2)))))))</f>
        <v>2969.15</v>
      </c>
      <c r="I309" s="6">
        <f>IF(OR(C309="",C309&lt;$G$22),"",IF(L308&lt;=H309,0,IF(IF(AND(C309&gt;=$G$22,MOD(C309-$G$22,int)=0),$G$23,0)+H309&gt;=L308+G309,L308+G309-H309,IF(AND(C309&gt;=$G$22,MOD(C309-$G$22,int)=0),$G$23,0)+IF(IF(AND(C309&gt;=$G$22,MOD(C309-$G$22,int)=0),$G$23,0)+IF(MOD(C309-$G$27,periods_per_year)=0,$G$26,0)+H309&lt;L308+G309,IF(MOD(C309-$G$27,periods_per_year)=0,$G$26,0),L308+G309-IF(AND(C309&gt;=$G$22,MOD(C309-$G$22,int)=0),$G$23,0)-H309))))</f>
        <v>0</v>
      </c>
      <c r="J309" s="7"/>
      <c r="K309" s="6">
        <f t="shared" si="25"/>
        <v>1792.8700000000001</v>
      </c>
      <c r="L309" s="6">
        <f t="shared" si="26"/>
        <v>212141.42999999993</v>
      </c>
    </row>
    <row r="310" spans="3:12">
      <c r="C310" s="3">
        <f t="shared" si="22"/>
        <v>270</v>
      </c>
      <c r="D310" s="4">
        <f t="shared" si="27"/>
        <v>53540</v>
      </c>
      <c r="E310" s="8" t="str">
        <f t="shared" si="23"/>
        <v/>
      </c>
      <c r="F310" s="5">
        <f t="shared" si="24"/>
        <v>6.5979999999999997E-2</v>
      </c>
      <c r="G310" s="6">
        <f>IF(C310="","",ROUND((((1+F310/CP)^(CP/periods_per_year))-1)*L309,2))</f>
        <v>1166.42</v>
      </c>
      <c r="H310" s="6">
        <f>IF(C310="","",IF(C310=nper,L309+G310,MIN(L309+G310,IF(F310=F309,H309,IF($G$11="Acc Bi-Weekly",ROUND((-PMT(((1+F310/CP)^(CP/12))-1,(nper-C310+1)*12/26,L309))/2,2),IF($G$11="Acc Weekly",ROUND((-PMT(((1+F310/CP)^(CP/12))-1,(nper-C310+1)*12/52,L309))/4,2),ROUND(-PMT(((1+F310/CP)^(CP/periods_per_year))-1,nper-C310+1,L309),2)))))))</f>
        <v>2969.15</v>
      </c>
      <c r="I310" s="6">
        <f>IF(OR(C310="",C310&lt;$G$22),"",IF(L309&lt;=H310,0,IF(IF(AND(C310&gt;=$G$22,MOD(C310-$G$22,int)=0),$G$23,0)+H310&gt;=L309+G310,L309+G310-H310,IF(AND(C310&gt;=$G$22,MOD(C310-$G$22,int)=0),$G$23,0)+IF(IF(AND(C310&gt;=$G$22,MOD(C310-$G$22,int)=0),$G$23,0)+IF(MOD(C310-$G$27,periods_per_year)=0,$G$26,0)+H310&lt;L309+G310,IF(MOD(C310-$G$27,periods_per_year)=0,$G$26,0),L309+G310-IF(AND(C310&gt;=$G$22,MOD(C310-$G$22,int)=0),$G$23,0)-H310))))</f>
        <v>0</v>
      </c>
      <c r="J310" s="7"/>
      <c r="K310" s="6">
        <f t="shared" si="25"/>
        <v>1802.73</v>
      </c>
      <c r="L310" s="6">
        <f t="shared" si="26"/>
        <v>210338.69999999992</v>
      </c>
    </row>
    <row r="311" spans="3:12">
      <c r="C311" s="3">
        <f t="shared" si="22"/>
        <v>271</v>
      </c>
      <c r="D311" s="4">
        <f t="shared" si="27"/>
        <v>53571</v>
      </c>
      <c r="E311" s="8" t="str">
        <f t="shared" si="23"/>
        <v/>
      </c>
      <c r="F311" s="5">
        <f t="shared" si="24"/>
        <v>6.5979999999999997E-2</v>
      </c>
      <c r="G311" s="6">
        <f>IF(C311="","",ROUND((((1+F311/CP)^(CP/periods_per_year))-1)*L310,2))</f>
        <v>1156.51</v>
      </c>
      <c r="H311" s="6">
        <f>IF(C311="","",IF(C311=nper,L310+G311,MIN(L310+G311,IF(F311=F310,H310,IF($G$11="Acc Bi-Weekly",ROUND((-PMT(((1+F311/CP)^(CP/12))-1,(nper-C311+1)*12/26,L310))/2,2),IF($G$11="Acc Weekly",ROUND((-PMT(((1+F311/CP)^(CP/12))-1,(nper-C311+1)*12/52,L310))/4,2),ROUND(-PMT(((1+F311/CP)^(CP/periods_per_year))-1,nper-C311+1,L310),2)))))))</f>
        <v>2969.15</v>
      </c>
      <c r="I311" s="6">
        <f>IF(OR(C311="",C311&lt;$G$22),"",IF(L310&lt;=H311,0,IF(IF(AND(C311&gt;=$G$22,MOD(C311-$G$22,int)=0),$G$23,0)+H311&gt;=L310+G311,L310+G311-H311,IF(AND(C311&gt;=$G$22,MOD(C311-$G$22,int)=0),$G$23,0)+IF(IF(AND(C311&gt;=$G$22,MOD(C311-$G$22,int)=0),$G$23,0)+IF(MOD(C311-$G$27,periods_per_year)=0,$G$26,0)+H311&lt;L310+G311,IF(MOD(C311-$G$27,periods_per_year)=0,$G$26,0),L310+G311-IF(AND(C311&gt;=$G$22,MOD(C311-$G$22,int)=0),$G$23,0)-H311))))</f>
        <v>0</v>
      </c>
      <c r="J311" s="7"/>
      <c r="K311" s="6">
        <f t="shared" si="25"/>
        <v>1812.64</v>
      </c>
      <c r="L311" s="6">
        <f t="shared" si="26"/>
        <v>208526.05999999991</v>
      </c>
    </row>
    <row r="312" spans="3:12">
      <c r="C312" s="3">
        <f t="shared" si="22"/>
        <v>272</v>
      </c>
      <c r="D312" s="4">
        <f t="shared" si="27"/>
        <v>53601</v>
      </c>
      <c r="E312" s="8" t="str">
        <f t="shared" si="23"/>
        <v/>
      </c>
      <c r="F312" s="5">
        <f t="shared" si="24"/>
        <v>6.5979999999999997E-2</v>
      </c>
      <c r="G312" s="6">
        <f>IF(C312="","",ROUND((((1+F312/CP)^(CP/periods_per_year))-1)*L311,2))</f>
        <v>1146.55</v>
      </c>
      <c r="H312" s="6">
        <f>IF(C312="","",IF(C312=nper,L311+G312,MIN(L311+G312,IF(F312=F311,H311,IF($G$11="Acc Bi-Weekly",ROUND((-PMT(((1+F312/CP)^(CP/12))-1,(nper-C312+1)*12/26,L311))/2,2),IF($G$11="Acc Weekly",ROUND((-PMT(((1+F312/CP)^(CP/12))-1,(nper-C312+1)*12/52,L311))/4,2),ROUND(-PMT(((1+F312/CP)^(CP/periods_per_year))-1,nper-C312+1,L311),2)))))))</f>
        <v>2969.15</v>
      </c>
      <c r="I312" s="6">
        <f>IF(OR(C312="",C312&lt;$G$22),"",IF(L311&lt;=H312,0,IF(IF(AND(C312&gt;=$G$22,MOD(C312-$G$22,int)=0),$G$23,0)+H312&gt;=L311+G312,L311+G312-H312,IF(AND(C312&gt;=$G$22,MOD(C312-$G$22,int)=0),$G$23,0)+IF(IF(AND(C312&gt;=$G$22,MOD(C312-$G$22,int)=0),$G$23,0)+IF(MOD(C312-$G$27,periods_per_year)=0,$G$26,0)+H312&lt;L311+G312,IF(MOD(C312-$G$27,periods_per_year)=0,$G$26,0),L311+G312-IF(AND(C312&gt;=$G$22,MOD(C312-$G$22,int)=0),$G$23,0)-H312))))</f>
        <v>0</v>
      </c>
      <c r="J312" s="7"/>
      <c r="K312" s="6">
        <f t="shared" si="25"/>
        <v>1822.6000000000001</v>
      </c>
      <c r="L312" s="6">
        <f t="shared" si="26"/>
        <v>206703.4599999999</v>
      </c>
    </row>
    <row r="313" spans="3:12">
      <c r="C313" s="3">
        <f t="shared" si="22"/>
        <v>273</v>
      </c>
      <c r="D313" s="4">
        <f t="shared" si="27"/>
        <v>53632</v>
      </c>
      <c r="E313" s="8" t="str">
        <f t="shared" si="23"/>
        <v/>
      </c>
      <c r="F313" s="5">
        <f t="shared" si="24"/>
        <v>6.5979999999999997E-2</v>
      </c>
      <c r="G313" s="6">
        <f>IF(C313="","",ROUND((((1+F313/CP)^(CP/periods_per_year))-1)*L312,2))</f>
        <v>1136.52</v>
      </c>
      <c r="H313" s="6">
        <f>IF(C313="","",IF(C313=nper,L312+G313,MIN(L312+G313,IF(F313=F312,H312,IF($G$11="Acc Bi-Weekly",ROUND((-PMT(((1+F313/CP)^(CP/12))-1,(nper-C313+1)*12/26,L312))/2,2),IF($G$11="Acc Weekly",ROUND((-PMT(((1+F313/CP)^(CP/12))-1,(nper-C313+1)*12/52,L312))/4,2),ROUND(-PMT(((1+F313/CP)^(CP/periods_per_year))-1,nper-C313+1,L312),2)))))))</f>
        <v>2969.15</v>
      </c>
      <c r="I313" s="6">
        <f>IF(OR(C313="",C313&lt;$G$22),"",IF(L312&lt;=H313,0,IF(IF(AND(C313&gt;=$G$22,MOD(C313-$G$22,int)=0),$G$23,0)+H313&gt;=L312+G313,L312+G313-H313,IF(AND(C313&gt;=$G$22,MOD(C313-$G$22,int)=0),$G$23,0)+IF(IF(AND(C313&gt;=$G$22,MOD(C313-$G$22,int)=0),$G$23,0)+IF(MOD(C313-$G$27,periods_per_year)=0,$G$26,0)+H313&lt;L312+G313,IF(MOD(C313-$G$27,periods_per_year)=0,$G$26,0),L312+G313-IF(AND(C313&gt;=$G$22,MOD(C313-$G$22,int)=0),$G$23,0)-H313))))</f>
        <v>0</v>
      </c>
      <c r="J313" s="7"/>
      <c r="K313" s="6">
        <f t="shared" si="25"/>
        <v>1832.63</v>
      </c>
      <c r="L313" s="6">
        <f t="shared" si="26"/>
        <v>204870.8299999999</v>
      </c>
    </row>
    <row r="314" spans="3:12">
      <c r="C314" s="3">
        <f t="shared" si="22"/>
        <v>274</v>
      </c>
      <c r="D314" s="4">
        <f t="shared" si="27"/>
        <v>53662</v>
      </c>
      <c r="E314" s="8" t="str">
        <f t="shared" si="23"/>
        <v/>
      </c>
      <c r="F314" s="5">
        <f t="shared" si="24"/>
        <v>6.5979999999999997E-2</v>
      </c>
      <c r="G314" s="6">
        <f>IF(C314="","",ROUND((((1+F314/CP)^(CP/periods_per_year))-1)*L313,2))</f>
        <v>1126.45</v>
      </c>
      <c r="H314" s="6">
        <f>IF(C314="","",IF(C314=nper,L313+G314,MIN(L313+G314,IF(F314=F313,H313,IF($G$11="Acc Bi-Weekly",ROUND((-PMT(((1+F314/CP)^(CP/12))-1,(nper-C314+1)*12/26,L313))/2,2),IF($G$11="Acc Weekly",ROUND((-PMT(((1+F314/CP)^(CP/12))-1,(nper-C314+1)*12/52,L313))/4,2),ROUND(-PMT(((1+F314/CP)^(CP/periods_per_year))-1,nper-C314+1,L313),2)))))))</f>
        <v>2969.15</v>
      </c>
      <c r="I314" s="6">
        <f>IF(OR(C314="",C314&lt;$G$22),"",IF(L313&lt;=H314,0,IF(IF(AND(C314&gt;=$G$22,MOD(C314-$G$22,int)=0),$G$23,0)+H314&gt;=L313+G314,L313+G314-H314,IF(AND(C314&gt;=$G$22,MOD(C314-$G$22,int)=0),$G$23,0)+IF(IF(AND(C314&gt;=$G$22,MOD(C314-$G$22,int)=0),$G$23,0)+IF(MOD(C314-$G$27,periods_per_year)=0,$G$26,0)+H314&lt;L313+G314,IF(MOD(C314-$G$27,periods_per_year)=0,$G$26,0),L313+G314-IF(AND(C314&gt;=$G$22,MOD(C314-$G$22,int)=0),$G$23,0)-H314))))</f>
        <v>0</v>
      </c>
      <c r="J314" s="7"/>
      <c r="K314" s="6">
        <f t="shared" si="25"/>
        <v>1842.7</v>
      </c>
      <c r="L314" s="6">
        <f t="shared" si="26"/>
        <v>203028.12999999989</v>
      </c>
    </row>
    <row r="315" spans="3:12">
      <c r="C315" s="3">
        <f t="shared" si="22"/>
        <v>275</v>
      </c>
      <c r="D315" s="4">
        <f t="shared" si="27"/>
        <v>53693</v>
      </c>
      <c r="E315" s="8" t="str">
        <f t="shared" si="23"/>
        <v/>
      </c>
      <c r="F315" s="5">
        <f t="shared" si="24"/>
        <v>6.5979999999999997E-2</v>
      </c>
      <c r="G315" s="6">
        <f>IF(C315="","",ROUND((((1+F315/CP)^(CP/periods_per_year))-1)*L314,2))</f>
        <v>1116.32</v>
      </c>
      <c r="H315" s="6">
        <f>IF(C315="","",IF(C315=nper,L314+G315,MIN(L314+G315,IF(F315=F314,H314,IF($G$11="Acc Bi-Weekly",ROUND((-PMT(((1+F315/CP)^(CP/12))-1,(nper-C315+1)*12/26,L314))/2,2),IF($G$11="Acc Weekly",ROUND((-PMT(((1+F315/CP)^(CP/12))-1,(nper-C315+1)*12/52,L314))/4,2),ROUND(-PMT(((1+F315/CP)^(CP/periods_per_year))-1,nper-C315+1,L314),2)))))))</f>
        <v>2969.15</v>
      </c>
      <c r="I315" s="6">
        <f>IF(OR(C315="",C315&lt;$G$22),"",IF(L314&lt;=H315,0,IF(IF(AND(C315&gt;=$G$22,MOD(C315-$G$22,int)=0),$G$23,0)+H315&gt;=L314+G315,L314+G315-H315,IF(AND(C315&gt;=$G$22,MOD(C315-$G$22,int)=0),$G$23,0)+IF(IF(AND(C315&gt;=$G$22,MOD(C315-$G$22,int)=0),$G$23,0)+IF(MOD(C315-$G$27,periods_per_year)=0,$G$26,0)+H315&lt;L314+G315,IF(MOD(C315-$G$27,periods_per_year)=0,$G$26,0),L314+G315-IF(AND(C315&gt;=$G$22,MOD(C315-$G$22,int)=0),$G$23,0)-H315))))</f>
        <v>0</v>
      </c>
      <c r="J315" s="7"/>
      <c r="K315" s="6">
        <f t="shared" si="25"/>
        <v>1852.8300000000002</v>
      </c>
      <c r="L315" s="6">
        <f t="shared" si="26"/>
        <v>201175.2999999999</v>
      </c>
    </row>
    <row r="316" spans="3:12">
      <c r="C316" s="3">
        <f t="shared" si="22"/>
        <v>276</v>
      </c>
      <c r="D316" s="4">
        <f t="shared" si="27"/>
        <v>53724</v>
      </c>
      <c r="E316" s="8">
        <f t="shared" si="23"/>
        <v>23</v>
      </c>
      <c r="F316" s="5">
        <f t="shared" si="24"/>
        <v>6.5979999999999997E-2</v>
      </c>
      <c r="G316" s="6">
        <f>IF(C316="","",ROUND((((1+F316/CP)^(CP/periods_per_year))-1)*L315,2))</f>
        <v>1106.1300000000001</v>
      </c>
      <c r="H316" s="6">
        <f>IF(C316="","",IF(C316=nper,L315+G316,MIN(L315+G316,IF(F316=F315,H315,IF($G$11="Acc Bi-Weekly",ROUND((-PMT(((1+F316/CP)^(CP/12))-1,(nper-C316+1)*12/26,L315))/2,2),IF($G$11="Acc Weekly",ROUND((-PMT(((1+F316/CP)^(CP/12))-1,(nper-C316+1)*12/52,L315))/4,2),ROUND(-PMT(((1+F316/CP)^(CP/periods_per_year))-1,nper-C316+1,L315),2)))))))</f>
        <v>2969.15</v>
      </c>
      <c r="I316" s="6">
        <f>IF(OR(C316="",C316&lt;$G$22),"",IF(L315&lt;=H316,0,IF(IF(AND(C316&gt;=$G$22,MOD(C316-$G$22,int)=0),$G$23,0)+H316&gt;=L315+G316,L315+G316-H316,IF(AND(C316&gt;=$G$22,MOD(C316-$G$22,int)=0),$G$23,0)+IF(IF(AND(C316&gt;=$G$22,MOD(C316-$G$22,int)=0),$G$23,0)+IF(MOD(C316-$G$27,periods_per_year)=0,$G$26,0)+H316&lt;L315+G316,IF(MOD(C316-$G$27,periods_per_year)=0,$G$26,0),L315+G316-IF(AND(C316&gt;=$G$22,MOD(C316-$G$22,int)=0),$G$23,0)-H316))))</f>
        <v>0</v>
      </c>
      <c r="J316" s="7"/>
      <c r="K316" s="6">
        <f t="shared" si="25"/>
        <v>1863.02</v>
      </c>
      <c r="L316" s="6">
        <f t="shared" si="26"/>
        <v>199312.27999999991</v>
      </c>
    </row>
    <row r="317" spans="3:12">
      <c r="C317" s="3">
        <f t="shared" si="22"/>
        <v>277</v>
      </c>
      <c r="D317" s="4">
        <f t="shared" si="27"/>
        <v>53752</v>
      </c>
      <c r="E317" s="8" t="str">
        <f t="shared" si="23"/>
        <v/>
      </c>
      <c r="F317" s="5">
        <f t="shared" si="24"/>
        <v>6.5979999999999997E-2</v>
      </c>
      <c r="G317" s="6">
        <f>IF(C317="","",ROUND((((1+F317/CP)^(CP/periods_per_year))-1)*L316,2))</f>
        <v>1095.8900000000001</v>
      </c>
      <c r="H317" s="6">
        <f>IF(C317="","",IF(C317=nper,L316+G317,MIN(L316+G317,IF(F317=F316,H316,IF($G$11="Acc Bi-Weekly",ROUND((-PMT(((1+F317/CP)^(CP/12))-1,(nper-C317+1)*12/26,L316))/2,2),IF($G$11="Acc Weekly",ROUND((-PMT(((1+F317/CP)^(CP/12))-1,(nper-C317+1)*12/52,L316))/4,2),ROUND(-PMT(((1+F317/CP)^(CP/periods_per_year))-1,nper-C317+1,L316),2)))))))</f>
        <v>2969.15</v>
      </c>
      <c r="I317" s="6">
        <f>IF(OR(C317="",C317&lt;$G$22),"",IF(L316&lt;=H317,0,IF(IF(AND(C317&gt;=$G$22,MOD(C317-$G$22,int)=0),$G$23,0)+H317&gt;=L316+G317,L316+G317-H317,IF(AND(C317&gt;=$G$22,MOD(C317-$G$22,int)=0),$G$23,0)+IF(IF(AND(C317&gt;=$G$22,MOD(C317-$G$22,int)=0),$G$23,0)+IF(MOD(C317-$G$27,periods_per_year)=0,$G$26,0)+H317&lt;L316+G317,IF(MOD(C317-$G$27,periods_per_year)=0,$G$26,0),L316+G317-IF(AND(C317&gt;=$G$22,MOD(C317-$G$22,int)=0),$G$23,0)-H317))))</f>
        <v>0</v>
      </c>
      <c r="J317" s="7"/>
      <c r="K317" s="6">
        <f t="shared" si="25"/>
        <v>1873.26</v>
      </c>
      <c r="L317" s="6">
        <f t="shared" si="26"/>
        <v>197439.0199999999</v>
      </c>
    </row>
    <row r="318" spans="3:12">
      <c r="C318" s="3">
        <f t="shared" si="22"/>
        <v>278</v>
      </c>
      <c r="D318" s="4">
        <f t="shared" si="27"/>
        <v>53783</v>
      </c>
      <c r="E318" s="8" t="str">
        <f t="shared" si="23"/>
        <v/>
      </c>
      <c r="F318" s="5">
        <f t="shared" si="24"/>
        <v>6.5979999999999997E-2</v>
      </c>
      <c r="G318" s="6">
        <f>IF(C318="","",ROUND((((1+F318/CP)^(CP/periods_per_year))-1)*L317,2))</f>
        <v>1085.5899999999999</v>
      </c>
      <c r="H318" s="6">
        <f>IF(C318="","",IF(C318=nper,L317+G318,MIN(L317+G318,IF(F318=F317,H317,IF($G$11="Acc Bi-Weekly",ROUND((-PMT(((1+F318/CP)^(CP/12))-1,(nper-C318+1)*12/26,L317))/2,2),IF($G$11="Acc Weekly",ROUND((-PMT(((1+F318/CP)^(CP/12))-1,(nper-C318+1)*12/52,L317))/4,2),ROUND(-PMT(((1+F318/CP)^(CP/periods_per_year))-1,nper-C318+1,L317),2)))))))</f>
        <v>2969.15</v>
      </c>
      <c r="I318" s="6">
        <f>IF(OR(C318="",C318&lt;$G$22),"",IF(L317&lt;=H318,0,IF(IF(AND(C318&gt;=$G$22,MOD(C318-$G$22,int)=0),$G$23,0)+H318&gt;=L317+G318,L317+G318-H318,IF(AND(C318&gt;=$G$22,MOD(C318-$G$22,int)=0),$G$23,0)+IF(IF(AND(C318&gt;=$G$22,MOD(C318-$G$22,int)=0),$G$23,0)+IF(MOD(C318-$G$27,periods_per_year)=0,$G$26,0)+H318&lt;L317+G318,IF(MOD(C318-$G$27,periods_per_year)=0,$G$26,0),L317+G318-IF(AND(C318&gt;=$G$22,MOD(C318-$G$22,int)=0),$G$23,0)-H318))))</f>
        <v>0</v>
      </c>
      <c r="J318" s="7"/>
      <c r="K318" s="6">
        <f t="shared" si="25"/>
        <v>1883.5600000000002</v>
      </c>
      <c r="L318" s="6">
        <f t="shared" si="26"/>
        <v>195555.4599999999</v>
      </c>
    </row>
    <row r="319" spans="3:12">
      <c r="C319" s="3">
        <f t="shared" si="22"/>
        <v>279</v>
      </c>
      <c r="D319" s="4">
        <f t="shared" si="27"/>
        <v>53813</v>
      </c>
      <c r="E319" s="8" t="str">
        <f t="shared" si="23"/>
        <v/>
      </c>
      <c r="F319" s="5">
        <f t="shared" si="24"/>
        <v>6.5979999999999997E-2</v>
      </c>
      <c r="G319" s="6">
        <f>IF(C319="","",ROUND((((1+F319/CP)^(CP/periods_per_year))-1)*L318,2))</f>
        <v>1075.23</v>
      </c>
      <c r="H319" s="6">
        <f>IF(C319="","",IF(C319=nper,L318+G319,MIN(L318+G319,IF(F319=F318,H318,IF($G$11="Acc Bi-Weekly",ROUND((-PMT(((1+F319/CP)^(CP/12))-1,(nper-C319+1)*12/26,L318))/2,2),IF($G$11="Acc Weekly",ROUND((-PMT(((1+F319/CP)^(CP/12))-1,(nper-C319+1)*12/52,L318))/4,2),ROUND(-PMT(((1+F319/CP)^(CP/periods_per_year))-1,nper-C319+1,L318),2)))))))</f>
        <v>2969.15</v>
      </c>
      <c r="I319" s="6">
        <f>IF(OR(C319="",C319&lt;$G$22),"",IF(L318&lt;=H319,0,IF(IF(AND(C319&gt;=$G$22,MOD(C319-$G$22,int)=0),$G$23,0)+H319&gt;=L318+G319,L318+G319-H319,IF(AND(C319&gt;=$G$22,MOD(C319-$G$22,int)=0),$G$23,0)+IF(IF(AND(C319&gt;=$G$22,MOD(C319-$G$22,int)=0),$G$23,0)+IF(MOD(C319-$G$27,periods_per_year)=0,$G$26,0)+H319&lt;L318+G319,IF(MOD(C319-$G$27,periods_per_year)=0,$G$26,0),L318+G319-IF(AND(C319&gt;=$G$22,MOD(C319-$G$22,int)=0),$G$23,0)-H319))))</f>
        <v>0</v>
      </c>
      <c r="J319" s="7"/>
      <c r="K319" s="6">
        <f t="shared" si="25"/>
        <v>1893.92</v>
      </c>
      <c r="L319" s="6">
        <f t="shared" si="26"/>
        <v>193661.53999999989</v>
      </c>
    </row>
    <row r="320" spans="3:12">
      <c r="C320" s="3">
        <f t="shared" si="22"/>
        <v>280</v>
      </c>
      <c r="D320" s="4">
        <f t="shared" si="27"/>
        <v>53844</v>
      </c>
      <c r="E320" s="8" t="str">
        <f t="shared" si="23"/>
        <v/>
      </c>
      <c r="F320" s="5">
        <f t="shared" si="24"/>
        <v>6.5979999999999997E-2</v>
      </c>
      <c r="G320" s="6">
        <f>IF(C320="","",ROUND((((1+F320/CP)^(CP/periods_per_year))-1)*L319,2))</f>
        <v>1064.82</v>
      </c>
      <c r="H320" s="6">
        <f>IF(C320="","",IF(C320=nper,L319+G320,MIN(L319+G320,IF(F320=F319,H319,IF($G$11="Acc Bi-Weekly",ROUND((-PMT(((1+F320/CP)^(CP/12))-1,(nper-C320+1)*12/26,L319))/2,2),IF($G$11="Acc Weekly",ROUND((-PMT(((1+F320/CP)^(CP/12))-1,(nper-C320+1)*12/52,L319))/4,2),ROUND(-PMT(((1+F320/CP)^(CP/periods_per_year))-1,nper-C320+1,L319),2)))))))</f>
        <v>2969.15</v>
      </c>
      <c r="I320" s="6">
        <f>IF(OR(C320="",C320&lt;$G$22),"",IF(L319&lt;=H320,0,IF(IF(AND(C320&gt;=$G$22,MOD(C320-$G$22,int)=0),$G$23,0)+H320&gt;=L319+G320,L319+G320-H320,IF(AND(C320&gt;=$G$22,MOD(C320-$G$22,int)=0),$G$23,0)+IF(IF(AND(C320&gt;=$G$22,MOD(C320-$G$22,int)=0),$G$23,0)+IF(MOD(C320-$G$27,periods_per_year)=0,$G$26,0)+H320&lt;L319+G320,IF(MOD(C320-$G$27,periods_per_year)=0,$G$26,0),L319+G320-IF(AND(C320&gt;=$G$22,MOD(C320-$G$22,int)=0),$G$23,0)-H320))))</f>
        <v>0</v>
      </c>
      <c r="J320" s="7"/>
      <c r="K320" s="6">
        <f t="shared" si="25"/>
        <v>1904.3300000000002</v>
      </c>
      <c r="L320" s="6">
        <f t="shared" si="26"/>
        <v>191757.2099999999</v>
      </c>
    </row>
    <row r="321" spans="3:12">
      <c r="C321" s="3">
        <f t="shared" si="22"/>
        <v>281</v>
      </c>
      <c r="D321" s="4">
        <f t="shared" si="27"/>
        <v>53874</v>
      </c>
      <c r="E321" s="8" t="str">
        <f t="shared" si="23"/>
        <v/>
      </c>
      <c r="F321" s="5">
        <f t="shared" si="24"/>
        <v>6.5979999999999997E-2</v>
      </c>
      <c r="G321" s="6">
        <f>IF(C321="","",ROUND((((1+F321/CP)^(CP/periods_per_year))-1)*L320,2))</f>
        <v>1054.3499999999999</v>
      </c>
      <c r="H321" s="6">
        <f>IF(C321="","",IF(C321=nper,L320+G321,MIN(L320+G321,IF(F321=F320,H320,IF($G$11="Acc Bi-Weekly",ROUND((-PMT(((1+F321/CP)^(CP/12))-1,(nper-C321+1)*12/26,L320))/2,2),IF($G$11="Acc Weekly",ROUND((-PMT(((1+F321/CP)^(CP/12))-1,(nper-C321+1)*12/52,L320))/4,2),ROUND(-PMT(((1+F321/CP)^(CP/periods_per_year))-1,nper-C321+1,L320),2)))))))</f>
        <v>2969.15</v>
      </c>
      <c r="I321" s="6">
        <f>IF(OR(C321="",C321&lt;$G$22),"",IF(L320&lt;=H321,0,IF(IF(AND(C321&gt;=$G$22,MOD(C321-$G$22,int)=0),$G$23,0)+H321&gt;=L320+G321,L320+G321-H321,IF(AND(C321&gt;=$G$22,MOD(C321-$G$22,int)=0),$G$23,0)+IF(IF(AND(C321&gt;=$G$22,MOD(C321-$G$22,int)=0),$G$23,0)+IF(MOD(C321-$G$27,periods_per_year)=0,$G$26,0)+H321&lt;L320+G321,IF(MOD(C321-$G$27,periods_per_year)=0,$G$26,0),L320+G321-IF(AND(C321&gt;=$G$22,MOD(C321-$G$22,int)=0),$G$23,0)-H321))))</f>
        <v>0</v>
      </c>
      <c r="J321" s="7"/>
      <c r="K321" s="6">
        <f t="shared" si="25"/>
        <v>1914.8000000000002</v>
      </c>
      <c r="L321" s="6">
        <f t="shared" si="26"/>
        <v>189842.40999999992</v>
      </c>
    </row>
    <row r="322" spans="3:12">
      <c r="C322" s="3">
        <f t="shared" si="22"/>
        <v>282</v>
      </c>
      <c r="D322" s="4">
        <f t="shared" si="27"/>
        <v>53905</v>
      </c>
      <c r="E322" s="8" t="str">
        <f t="shared" si="23"/>
        <v/>
      </c>
      <c r="F322" s="5">
        <f t="shared" si="24"/>
        <v>6.5979999999999997E-2</v>
      </c>
      <c r="G322" s="6">
        <f>IF(C322="","",ROUND((((1+F322/CP)^(CP/periods_per_year))-1)*L321,2))</f>
        <v>1043.82</v>
      </c>
      <c r="H322" s="6">
        <f>IF(C322="","",IF(C322=nper,L321+G322,MIN(L321+G322,IF(F322=F321,H321,IF($G$11="Acc Bi-Weekly",ROUND((-PMT(((1+F322/CP)^(CP/12))-1,(nper-C322+1)*12/26,L321))/2,2),IF($G$11="Acc Weekly",ROUND((-PMT(((1+F322/CP)^(CP/12))-1,(nper-C322+1)*12/52,L321))/4,2),ROUND(-PMT(((1+F322/CP)^(CP/periods_per_year))-1,nper-C322+1,L321),2)))))))</f>
        <v>2969.15</v>
      </c>
      <c r="I322" s="6">
        <f>IF(OR(C322="",C322&lt;$G$22),"",IF(L321&lt;=H322,0,IF(IF(AND(C322&gt;=$G$22,MOD(C322-$G$22,int)=0),$G$23,0)+H322&gt;=L321+G322,L321+G322-H322,IF(AND(C322&gt;=$G$22,MOD(C322-$G$22,int)=0),$G$23,0)+IF(IF(AND(C322&gt;=$G$22,MOD(C322-$G$22,int)=0),$G$23,0)+IF(MOD(C322-$G$27,periods_per_year)=0,$G$26,0)+H322&lt;L321+G322,IF(MOD(C322-$G$27,periods_per_year)=0,$G$26,0),L321+G322-IF(AND(C322&gt;=$G$22,MOD(C322-$G$22,int)=0),$G$23,0)-H322))))</f>
        <v>0</v>
      </c>
      <c r="J322" s="7"/>
      <c r="K322" s="6">
        <f t="shared" si="25"/>
        <v>1925.3300000000002</v>
      </c>
      <c r="L322" s="6">
        <f t="shared" si="26"/>
        <v>187917.07999999993</v>
      </c>
    </row>
    <row r="323" spans="3:12">
      <c r="C323" s="3">
        <f t="shared" si="22"/>
        <v>283</v>
      </c>
      <c r="D323" s="4">
        <f t="shared" si="27"/>
        <v>53936</v>
      </c>
      <c r="E323" s="8" t="str">
        <f t="shared" si="23"/>
        <v/>
      </c>
      <c r="F323" s="5">
        <f t="shared" si="24"/>
        <v>6.5979999999999997E-2</v>
      </c>
      <c r="G323" s="6">
        <f>IF(C323="","",ROUND((((1+F323/CP)^(CP/periods_per_year))-1)*L322,2))</f>
        <v>1033.23</v>
      </c>
      <c r="H323" s="6">
        <f>IF(C323="","",IF(C323=nper,L322+G323,MIN(L322+G323,IF(F323=F322,H322,IF($G$11="Acc Bi-Weekly",ROUND((-PMT(((1+F323/CP)^(CP/12))-1,(nper-C323+1)*12/26,L322))/2,2),IF($G$11="Acc Weekly",ROUND((-PMT(((1+F323/CP)^(CP/12))-1,(nper-C323+1)*12/52,L322))/4,2),ROUND(-PMT(((1+F323/CP)^(CP/periods_per_year))-1,nper-C323+1,L322),2)))))))</f>
        <v>2969.15</v>
      </c>
      <c r="I323" s="6">
        <f>IF(OR(C323="",C323&lt;$G$22),"",IF(L322&lt;=H323,0,IF(IF(AND(C323&gt;=$G$22,MOD(C323-$G$22,int)=0),$G$23,0)+H323&gt;=L322+G323,L322+G323-H323,IF(AND(C323&gt;=$G$22,MOD(C323-$G$22,int)=0),$G$23,0)+IF(IF(AND(C323&gt;=$G$22,MOD(C323-$G$22,int)=0),$G$23,0)+IF(MOD(C323-$G$27,periods_per_year)=0,$G$26,0)+H323&lt;L322+G323,IF(MOD(C323-$G$27,periods_per_year)=0,$G$26,0),L322+G323-IF(AND(C323&gt;=$G$22,MOD(C323-$G$22,int)=0),$G$23,0)-H323))))</f>
        <v>0</v>
      </c>
      <c r="J323" s="7"/>
      <c r="K323" s="6">
        <f t="shared" si="25"/>
        <v>1935.92</v>
      </c>
      <c r="L323" s="6">
        <f t="shared" si="26"/>
        <v>185981.15999999992</v>
      </c>
    </row>
    <row r="324" spans="3:12">
      <c r="C324" s="3">
        <f t="shared" si="22"/>
        <v>284</v>
      </c>
      <c r="D324" s="4">
        <f t="shared" si="27"/>
        <v>53966</v>
      </c>
      <c r="E324" s="8" t="str">
        <f t="shared" si="23"/>
        <v/>
      </c>
      <c r="F324" s="5">
        <f t="shared" si="24"/>
        <v>6.5979999999999997E-2</v>
      </c>
      <c r="G324" s="6">
        <f>IF(C324="","",ROUND((((1+F324/CP)^(CP/periods_per_year))-1)*L323,2))</f>
        <v>1022.59</v>
      </c>
      <c r="H324" s="6">
        <f>IF(C324="","",IF(C324=nper,L323+G324,MIN(L323+G324,IF(F324=F323,H323,IF($G$11="Acc Bi-Weekly",ROUND((-PMT(((1+F324/CP)^(CP/12))-1,(nper-C324+1)*12/26,L323))/2,2),IF($G$11="Acc Weekly",ROUND((-PMT(((1+F324/CP)^(CP/12))-1,(nper-C324+1)*12/52,L323))/4,2),ROUND(-PMT(((1+F324/CP)^(CP/periods_per_year))-1,nper-C324+1,L323),2)))))))</f>
        <v>2969.15</v>
      </c>
      <c r="I324" s="6">
        <f>IF(OR(C324="",C324&lt;$G$22),"",IF(L323&lt;=H324,0,IF(IF(AND(C324&gt;=$G$22,MOD(C324-$G$22,int)=0),$G$23,0)+H324&gt;=L323+G324,L323+G324-H324,IF(AND(C324&gt;=$G$22,MOD(C324-$G$22,int)=0),$G$23,0)+IF(IF(AND(C324&gt;=$G$22,MOD(C324-$G$22,int)=0),$G$23,0)+IF(MOD(C324-$G$27,periods_per_year)=0,$G$26,0)+H324&lt;L323+G324,IF(MOD(C324-$G$27,periods_per_year)=0,$G$26,0),L323+G324-IF(AND(C324&gt;=$G$22,MOD(C324-$G$22,int)=0),$G$23,0)-H324))))</f>
        <v>0</v>
      </c>
      <c r="J324" s="7"/>
      <c r="K324" s="6">
        <f t="shared" si="25"/>
        <v>1946.56</v>
      </c>
      <c r="L324" s="6">
        <f t="shared" si="26"/>
        <v>184034.59999999992</v>
      </c>
    </row>
    <row r="325" spans="3:12">
      <c r="C325" s="3">
        <f t="shared" si="22"/>
        <v>285</v>
      </c>
      <c r="D325" s="4">
        <f t="shared" si="27"/>
        <v>53997</v>
      </c>
      <c r="E325" s="8" t="str">
        <f t="shared" si="23"/>
        <v/>
      </c>
      <c r="F325" s="5">
        <f t="shared" si="24"/>
        <v>6.5979999999999997E-2</v>
      </c>
      <c r="G325" s="6">
        <f>IF(C325="","",ROUND((((1+F325/CP)^(CP/periods_per_year))-1)*L324,2))</f>
        <v>1011.88</v>
      </c>
      <c r="H325" s="6">
        <f>IF(C325="","",IF(C325=nper,L324+G325,MIN(L324+G325,IF(F325=F324,H324,IF($G$11="Acc Bi-Weekly",ROUND((-PMT(((1+F325/CP)^(CP/12))-1,(nper-C325+1)*12/26,L324))/2,2),IF($G$11="Acc Weekly",ROUND((-PMT(((1+F325/CP)^(CP/12))-1,(nper-C325+1)*12/52,L324))/4,2),ROUND(-PMT(((1+F325/CP)^(CP/periods_per_year))-1,nper-C325+1,L324),2)))))))</f>
        <v>2969.15</v>
      </c>
      <c r="I325" s="6">
        <f>IF(OR(C325="",C325&lt;$G$22),"",IF(L324&lt;=H325,0,IF(IF(AND(C325&gt;=$G$22,MOD(C325-$G$22,int)=0),$G$23,0)+H325&gt;=L324+G325,L324+G325-H325,IF(AND(C325&gt;=$G$22,MOD(C325-$G$22,int)=0),$G$23,0)+IF(IF(AND(C325&gt;=$G$22,MOD(C325-$G$22,int)=0),$G$23,0)+IF(MOD(C325-$G$27,periods_per_year)=0,$G$26,0)+H325&lt;L324+G325,IF(MOD(C325-$G$27,periods_per_year)=0,$G$26,0),L324+G325-IF(AND(C325&gt;=$G$22,MOD(C325-$G$22,int)=0),$G$23,0)-H325))))</f>
        <v>0</v>
      </c>
      <c r="J325" s="7"/>
      <c r="K325" s="6">
        <f t="shared" si="25"/>
        <v>1957.27</v>
      </c>
      <c r="L325" s="6">
        <f t="shared" si="26"/>
        <v>182077.32999999993</v>
      </c>
    </row>
    <row r="326" spans="3:12">
      <c r="C326" s="3">
        <f t="shared" si="22"/>
        <v>286</v>
      </c>
      <c r="D326" s="4">
        <f t="shared" si="27"/>
        <v>54027</v>
      </c>
      <c r="E326" s="8" t="str">
        <f t="shared" si="23"/>
        <v/>
      </c>
      <c r="F326" s="5">
        <f t="shared" si="24"/>
        <v>6.5979999999999997E-2</v>
      </c>
      <c r="G326" s="6">
        <f>IF(C326="","",ROUND((((1+F326/CP)^(CP/periods_per_year))-1)*L325,2))</f>
        <v>1001.12</v>
      </c>
      <c r="H326" s="6">
        <f>IF(C326="","",IF(C326=nper,L325+G326,MIN(L325+G326,IF(F326=F325,H325,IF($G$11="Acc Bi-Weekly",ROUND((-PMT(((1+F326/CP)^(CP/12))-1,(nper-C326+1)*12/26,L325))/2,2),IF($G$11="Acc Weekly",ROUND((-PMT(((1+F326/CP)^(CP/12))-1,(nper-C326+1)*12/52,L325))/4,2),ROUND(-PMT(((1+F326/CP)^(CP/periods_per_year))-1,nper-C326+1,L325),2)))))))</f>
        <v>2969.15</v>
      </c>
      <c r="I326" s="6">
        <f>IF(OR(C326="",C326&lt;$G$22),"",IF(L325&lt;=H326,0,IF(IF(AND(C326&gt;=$G$22,MOD(C326-$G$22,int)=0),$G$23,0)+H326&gt;=L325+G326,L325+G326-H326,IF(AND(C326&gt;=$G$22,MOD(C326-$G$22,int)=0),$G$23,0)+IF(IF(AND(C326&gt;=$G$22,MOD(C326-$G$22,int)=0),$G$23,0)+IF(MOD(C326-$G$27,periods_per_year)=0,$G$26,0)+H326&lt;L325+G326,IF(MOD(C326-$G$27,periods_per_year)=0,$G$26,0),L325+G326-IF(AND(C326&gt;=$G$22,MOD(C326-$G$22,int)=0),$G$23,0)-H326))))</f>
        <v>0</v>
      </c>
      <c r="J326" s="7"/>
      <c r="K326" s="6">
        <f t="shared" si="25"/>
        <v>1968.0300000000002</v>
      </c>
      <c r="L326" s="6">
        <f t="shared" si="26"/>
        <v>180109.29999999993</v>
      </c>
    </row>
    <row r="327" spans="3:12">
      <c r="C327" s="3">
        <f t="shared" si="22"/>
        <v>287</v>
      </c>
      <c r="D327" s="4">
        <f t="shared" si="27"/>
        <v>54058</v>
      </c>
      <c r="E327" s="8" t="str">
        <f t="shared" si="23"/>
        <v/>
      </c>
      <c r="F327" s="5">
        <f t="shared" si="24"/>
        <v>6.5979999999999997E-2</v>
      </c>
      <c r="G327" s="6">
        <f>IF(C327="","",ROUND((((1+F327/CP)^(CP/periods_per_year))-1)*L326,2))</f>
        <v>990.3</v>
      </c>
      <c r="H327" s="6">
        <f>IF(C327="","",IF(C327=nper,L326+G327,MIN(L326+G327,IF(F327=F326,H326,IF($G$11="Acc Bi-Weekly",ROUND((-PMT(((1+F327/CP)^(CP/12))-1,(nper-C327+1)*12/26,L326))/2,2),IF($G$11="Acc Weekly",ROUND((-PMT(((1+F327/CP)^(CP/12))-1,(nper-C327+1)*12/52,L326))/4,2),ROUND(-PMT(((1+F327/CP)^(CP/periods_per_year))-1,nper-C327+1,L326),2)))))))</f>
        <v>2969.15</v>
      </c>
      <c r="I327" s="6">
        <f>IF(OR(C327="",C327&lt;$G$22),"",IF(L326&lt;=H327,0,IF(IF(AND(C327&gt;=$G$22,MOD(C327-$G$22,int)=0),$G$23,0)+H327&gt;=L326+G327,L326+G327-H327,IF(AND(C327&gt;=$G$22,MOD(C327-$G$22,int)=0),$G$23,0)+IF(IF(AND(C327&gt;=$G$22,MOD(C327-$G$22,int)=0),$G$23,0)+IF(MOD(C327-$G$27,periods_per_year)=0,$G$26,0)+H327&lt;L326+G327,IF(MOD(C327-$G$27,periods_per_year)=0,$G$26,0),L326+G327-IF(AND(C327&gt;=$G$22,MOD(C327-$G$22,int)=0),$G$23,0)-H327))))</f>
        <v>0</v>
      </c>
      <c r="J327" s="7"/>
      <c r="K327" s="6">
        <f t="shared" si="25"/>
        <v>1978.8500000000001</v>
      </c>
      <c r="L327" s="6">
        <f t="shared" si="26"/>
        <v>178130.44999999992</v>
      </c>
    </row>
    <row r="328" spans="3:12">
      <c r="C328" s="3">
        <f t="shared" si="22"/>
        <v>288</v>
      </c>
      <c r="D328" s="4">
        <f t="shared" si="27"/>
        <v>54089</v>
      </c>
      <c r="E328" s="8">
        <f t="shared" si="23"/>
        <v>24</v>
      </c>
      <c r="F328" s="5">
        <f t="shared" si="24"/>
        <v>6.5979999999999997E-2</v>
      </c>
      <c r="G328" s="6">
        <f>IF(C328="","",ROUND((((1+F328/CP)^(CP/periods_per_year))-1)*L327,2))</f>
        <v>979.42</v>
      </c>
      <c r="H328" s="6">
        <f>IF(C328="","",IF(C328=nper,L327+G328,MIN(L327+G328,IF(F328=F327,H327,IF($G$11="Acc Bi-Weekly",ROUND((-PMT(((1+F328/CP)^(CP/12))-1,(nper-C328+1)*12/26,L327))/2,2),IF($G$11="Acc Weekly",ROUND((-PMT(((1+F328/CP)^(CP/12))-1,(nper-C328+1)*12/52,L327))/4,2),ROUND(-PMT(((1+F328/CP)^(CP/periods_per_year))-1,nper-C328+1,L327),2)))))))</f>
        <v>2969.15</v>
      </c>
      <c r="I328" s="6">
        <f>IF(OR(C328="",C328&lt;$G$22),"",IF(L327&lt;=H328,0,IF(IF(AND(C328&gt;=$G$22,MOD(C328-$G$22,int)=0),$G$23,0)+H328&gt;=L327+G328,L327+G328-H328,IF(AND(C328&gt;=$G$22,MOD(C328-$G$22,int)=0),$G$23,0)+IF(IF(AND(C328&gt;=$G$22,MOD(C328-$G$22,int)=0),$G$23,0)+IF(MOD(C328-$G$27,periods_per_year)=0,$G$26,0)+H328&lt;L327+G328,IF(MOD(C328-$G$27,periods_per_year)=0,$G$26,0),L327+G328-IF(AND(C328&gt;=$G$22,MOD(C328-$G$22,int)=0),$G$23,0)-H328))))</f>
        <v>0</v>
      </c>
      <c r="J328" s="7"/>
      <c r="K328" s="6">
        <f t="shared" si="25"/>
        <v>1989.73</v>
      </c>
      <c r="L328" s="6">
        <f t="shared" si="26"/>
        <v>176140.71999999991</v>
      </c>
    </row>
    <row r="329" spans="3:12">
      <c r="C329" s="3">
        <f t="shared" si="22"/>
        <v>289</v>
      </c>
      <c r="D329" s="4">
        <f t="shared" si="27"/>
        <v>54118</v>
      </c>
      <c r="E329" s="8" t="str">
        <f t="shared" si="23"/>
        <v/>
      </c>
      <c r="F329" s="5">
        <f t="shared" si="24"/>
        <v>6.5979999999999997E-2</v>
      </c>
      <c r="G329" s="6">
        <f>IF(C329="","",ROUND((((1+F329/CP)^(CP/periods_per_year))-1)*L328,2))</f>
        <v>968.48</v>
      </c>
      <c r="H329" s="6">
        <f>IF(C329="","",IF(C329=nper,L328+G329,MIN(L328+G329,IF(F329=F328,H328,IF($G$11="Acc Bi-Weekly",ROUND((-PMT(((1+F329/CP)^(CP/12))-1,(nper-C329+1)*12/26,L328))/2,2),IF($G$11="Acc Weekly",ROUND((-PMT(((1+F329/CP)^(CP/12))-1,(nper-C329+1)*12/52,L328))/4,2),ROUND(-PMT(((1+F329/CP)^(CP/periods_per_year))-1,nper-C329+1,L328),2)))))))</f>
        <v>2969.15</v>
      </c>
      <c r="I329" s="6">
        <f>IF(OR(C329="",C329&lt;$G$22),"",IF(L328&lt;=H329,0,IF(IF(AND(C329&gt;=$G$22,MOD(C329-$G$22,int)=0),$G$23,0)+H329&gt;=L328+G329,L328+G329-H329,IF(AND(C329&gt;=$G$22,MOD(C329-$G$22,int)=0),$G$23,0)+IF(IF(AND(C329&gt;=$G$22,MOD(C329-$G$22,int)=0),$G$23,0)+IF(MOD(C329-$G$27,periods_per_year)=0,$G$26,0)+H329&lt;L328+G329,IF(MOD(C329-$G$27,periods_per_year)=0,$G$26,0),L328+G329-IF(AND(C329&gt;=$G$22,MOD(C329-$G$22,int)=0),$G$23,0)-H329))))</f>
        <v>0</v>
      </c>
      <c r="J329" s="7"/>
      <c r="K329" s="6">
        <f t="shared" si="25"/>
        <v>2000.67</v>
      </c>
      <c r="L329" s="6">
        <f t="shared" si="26"/>
        <v>174140.0499999999</v>
      </c>
    </row>
    <row r="330" spans="3:12">
      <c r="C330" s="3">
        <f t="shared" si="22"/>
        <v>290</v>
      </c>
      <c r="D330" s="4">
        <f t="shared" si="27"/>
        <v>54149</v>
      </c>
      <c r="E330" s="8" t="str">
        <f t="shared" si="23"/>
        <v/>
      </c>
      <c r="F330" s="5">
        <f t="shared" si="24"/>
        <v>6.5979999999999997E-2</v>
      </c>
      <c r="G330" s="6">
        <f>IF(C330="","",ROUND((((1+F330/CP)^(CP/periods_per_year))-1)*L329,2))</f>
        <v>957.48</v>
      </c>
      <c r="H330" s="6">
        <f>IF(C330="","",IF(C330=nper,L329+G330,MIN(L329+G330,IF(F330=F329,H329,IF($G$11="Acc Bi-Weekly",ROUND((-PMT(((1+F330/CP)^(CP/12))-1,(nper-C330+1)*12/26,L329))/2,2),IF($G$11="Acc Weekly",ROUND((-PMT(((1+F330/CP)^(CP/12))-1,(nper-C330+1)*12/52,L329))/4,2),ROUND(-PMT(((1+F330/CP)^(CP/periods_per_year))-1,nper-C330+1,L329),2)))))))</f>
        <v>2969.15</v>
      </c>
      <c r="I330" s="6">
        <f>IF(OR(C330="",C330&lt;$G$22),"",IF(L329&lt;=H330,0,IF(IF(AND(C330&gt;=$G$22,MOD(C330-$G$22,int)=0),$G$23,0)+H330&gt;=L329+G330,L329+G330-H330,IF(AND(C330&gt;=$G$22,MOD(C330-$G$22,int)=0),$G$23,0)+IF(IF(AND(C330&gt;=$G$22,MOD(C330-$G$22,int)=0),$G$23,0)+IF(MOD(C330-$G$27,periods_per_year)=0,$G$26,0)+H330&lt;L329+G330,IF(MOD(C330-$G$27,periods_per_year)=0,$G$26,0),L329+G330-IF(AND(C330&gt;=$G$22,MOD(C330-$G$22,int)=0),$G$23,0)-H330))))</f>
        <v>0</v>
      </c>
      <c r="J330" s="7"/>
      <c r="K330" s="6">
        <f t="shared" si="25"/>
        <v>2011.67</v>
      </c>
      <c r="L330" s="6">
        <f t="shared" si="26"/>
        <v>172128.37999999989</v>
      </c>
    </row>
    <row r="331" spans="3:12">
      <c r="C331" s="3">
        <f t="shared" si="22"/>
        <v>291</v>
      </c>
      <c r="D331" s="4">
        <f t="shared" si="27"/>
        <v>54179</v>
      </c>
      <c r="E331" s="8" t="str">
        <f t="shared" si="23"/>
        <v/>
      </c>
      <c r="F331" s="5">
        <f t="shared" si="24"/>
        <v>6.5979999999999997E-2</v>
      </c>
      <c r="G331" s="6">
        <f>IF(C331="","",ROUND((((1+F331/CP)^(CP/periods_per_year))-1)*L330,2))</f>
        <v>946.42</v>
      </c>
      <c r="H331" s="6">
        <f>IF(C331="","",IF(C331=nper,L330+G331,MIN(L330+G331,IF(F331=F330,H330,IF($G$11="Acc Bi-Weekly",ROUND((-PMT(((1+F331/CP)^(CP/12))-1,(nper-C331+1)*12/26,L330))/2,2),IF($G$11="Acc Weekly",ROUND((-PMT(((1+F331/CP)^(CP/12))-1,(nper-C331+1)*12/52,L330))/4,2),ROUND(-PMT(((1+F331/CP)^(CP/periods_per_year))-1,nper-C331+1,L330),2)))))))</f>
        <v>2969.15</v>
      </c>
      <c r="I331" s="6">
        <f>IF(OR(C331="",C331&lt;$G$22),"",IF(L330&lt;=H331,0,IF(IF(AND(C331&gt;=$G$22,MOD(C331-$G$22,int)=0),$G$23,0)+H331&gt;=L330+G331,L330+G331-H331,IF(AND(C331&gt;=$G$22,MOD(C331-$G$22,int)=0),$G$23,0)+IF(IF(AND(C331&gt;=$G$22,MOD(C331-$G$22,int)=0),$G$23,0)+IF(MOD(C331-$G$27,periods_per_year)=0,$G$26,0)+H331&lt;L330+G331,IF(MOD(C331-$G$27,periods_per_year)=0,$G$26,0),L330+G331-IF(AND(C331&gt;=$G$22,MOD(C331-$G$22,int)=0),$G$23,0)-H331))))</f>
        <v>0</v>
      </c>
      <c r="J331" s="7"/>
      <c r="K331" s="6">
        <f t="shared" si="25"/>
        <v>2022.73</v>
      </c>
      <c r="L331" s="6">
        <f t="shared" si="26"/>
        <v>170105.64999999988</v>
      </c>
    </row>
    <row r="332" spans="3:12">
      <c r="C332" s="3">
        <f t="shared" si="22"/>
        <v>292</v>
      </c>
      <c r="D332" s="4">
        <f t="shared" si="27"/>
        <v>54210</v>
      </c>
      <c r="E332" s="8" t="str">
        <f t="shared" si="23"/>
        <v/>
      </c>
      <c r="F332" s="5">
        <f t="shared" si="24"/>
        <v>6.5979999999999997E-2</v>
      </c>
      <c r="G332" s="6">
        <f>IF(C332="","",ROUND((((1+F332/CP)^(CP/periods_per_year))-1)*L331,2))</f>
        <v>935.3</v>
      </c>
      <c r="H332" s="6">
        <f>IF(C332="","",IF(C332=nper,L331+G332,MIN(L331+G332,IF(F332=F331,H331,IF($G$11="Acc Bi-Weekly",ROUND((-PMT(((1+F332/CP)^(CP/12))-1,(nper-C332+1)*12/26,L331))/2,2),IF($G$11="Acc Weekly",ROUND((-PMT(((1+F332/CP)^(CP/12))-1,(nper-C332+1)*12/52,L331))/4,2),ROUND(-PMT(((1+F332/CP)^(CP/periods_per_year))-1,nper-C332+1,L331),2)))))))</f>
        <v>2969.15</v>
      </c>
      <c r="I332" s="6">
        <f>IF(OR(C332="",C332&lt;$G$22),"",IF(L331&lt;=H332,0,IF(IF(AND(C332&gt;=$G$22,MOD(C332-$G$22,int)=0),$G$23,0)+H332&gt;=L331+G332,L331+G332-H332,IF(AND(C332&gt;=$G$22,MOD(C332-$G$22,int)=0),$G$23,0)+IF(IF(AND(C332&gt;=$G$22,MOD(C332-$G$22,int)=0),$G$23,0)+IF(MOD(C332-$G$27,periods_per_year)=0,$G$26,0)+H332&lt;L331+G332,IF(MOD(C332-$G$27,periods_per_year)=0,$G$26,0),L331+G332-IF(AND(C332&gt;=$G$22,MOD(C332-$G$22,int)=0),$G$23,0)-H332))))</f>
        <v>0</v>
      </c>
      <c r="J332" s="7"/>
      <c r="K332" s="6">
        <f t="shared" si="25"/>
        <v>2033.8500000000001</v>
      </c>
      <c r="L332" s="6">
        <f t="shared" si="26"/>
        <v>168071.79999999987</v>
      </c>
    </row>
    <row r="333" spans="3:12">
      <c r="C333" s="3">
        <f t="shared" si="22"/>
        <v>293</v>
      </c>
      <c r="D333" s="4">
        <f t="shared" si="27"/>
        <v>54240</v>
      </c>
      <c r="E333" s="8" t="str">
        <f t="shared" si="23"/>
        <v/>
      </c>
      <c r="F333" s="5">
        <f t="shared" si="24"/>
        <v>6.5979999999999997E-2</v>
      </c>
      <c r="G333" s="6">
        <f>IF(C333="","",ROUND((((1+F333/CP)^(CP/periods_per_year))-1)*L332,2))</f>
        <v>924.11</v>
      </c>
      <c r="H333" s="6">
        <f>IF(C333="","",IF(C333=nper,L332+G333,MIN(L332+G333,IF(F333=F332,H332,IF($G$11="Acc Bi-Weekly",ROUND((-PMT(((1+F333/CP)^(CP/12))-1,(nper-C333+1)*12/26,L332))/2,2),IF($G$11="Acc Weekly",ROUND((-PMT(((1+F333/CP)^(CP/12))-1,(nper-C333+1)*12/52,L332))/4,2),ROUND(-PMT(((1+F333/CP)^(CP/periods_per_year))-1,nper-C333+1,L332),2)))))))</f>
        <v>2969.15</v>
      </c>
      <c r="I333" s="6">
        <f>IF(OR(C333="",C333&lt;$G$22),"",IF(L332&lt;=H333,0,IF(IF(AND(C333&gt;=$G$22,MOD(C333-$G$22,int)=0),$G$23,0)+H333&gt;=L332+G333,L332+G333-H333,IF(AND(C333&gt;=$G$22,MOD(C333-$G$22,int)=0),$G$23,0)+IF(IF(AND(C333&gt;=$G$22,MOD(C333-$G$22,int)=0),$G$23,0)+IF(MOD(C333-$G$27,periods_per_year)=0,$G$26,0)+H333&lt;L332+G333,IF(MOD(C333-$G$27,periods_per_year)=0,$G$26,0),L332+G333-IF(AND(C333&gt;=$G$22,MOD(C333-$G$22,int)=0),$G$23,0)-H333))))</f>
        <v>0</v>
      </c>
      <c r="J333" s="7"/>
      <c r="K333" s="6">
        <f t="shared" si="25"/>
        <v>2045.04</v>
      </c>
      <c r="L333" s="6">
        <f t="shared" si="26"/>
        <v>166026.75999999986</v>
      </c>
    </row>
    <row r="334" spans="3:12">
      <c r="C334" s="3">
        <f t="shared" si="22"/>
        <v>294</v>
      </c>
      <c r="D334" s="4">
        <f t="shared" si="27"/>
        <v>54271</v>
      </c>
      <c r="E334" s="8" t="str">
        <f t="shared" si="23"/>
        <v/>
      </c>
      <c r="F334" s="5">
        <f t="shared" si="24"/>
        <v>6.5979999999999997E-2</v>
      </c>
      <c r="G334" s="6">
        <f>IF(C334="","",ROUND((((1+F334/CP)^(CP/periods_per_year))-1)*L333,2))</f>
        <v>912.87</v>
      </c>
      <c r="H334" s="6">
        <f>IF(C334="","",IF(C334=nper,L333+G334,MIN(L333+G334,IF(F334=F333,H333,IF($G$11="Acc Bi-Weekly",ROUND((-PMT(((1+F334/CP)^(CP/12))-1,(nper-C334+1)*12/26,L333))/2,2),IF($G$11="Acc Weekly",ROUND((-PMT(((1+F334/CP)^(CP/12))-1,(nper-C334+1)*12/52,L333))/4,2),ROUND(-PMT(((1+F334/CP)^(CP/periods_per_year))-1,nper-C334+1,L333),2)))))))</f>
        <v>2969.15</v>
      </c>
      <c r="I334" s="6">
        <f>IF(OR(C334="",C334&lt;$G$22),"",IF(L333&lt;=H334,0,IF(IF(AND(C334&gt;=$G$22,MOD(C334-$G$22,int)=0),$G$23,0)+H334&gt;=L333+G334,L333+G334-H334,IF(AND(C334&gt;=$G$22,MOD(C334-$G$22,int)=0),$G$23,0)+IF(IF(AND(C334&gt;=$G$22,MOD(C334-$G$22,int)=0),$G$23,0)+IF(MOD(C334-$G$27,periods_per_year)=0,$G$26,0)+H334&lt;L333+G334,IF(MOD(C334-$G$27,periods_per_year)=0,$G$26,0),L333+G334-IF(AND(C334&gt;=$G$22,MOD(C334-$G$22,int)=0),$G$23,0)-H334))))</f>
        <v>0</v>
      </c>
      <c r="J334" s="7"/>
      <c r="K334" s="6">
        <f t="shared" si="25"/>
        <v>2056.2800000000002</v>
      </c>
      <c r="L334" s="6">
        <f t="shared" si="26"/>
        <v>163970.47999999986</v>
      </c>
    </row>
    <row r="335" spans="3:12">
      <c r="C335" s="3">
        <f t="shared" si="22"/>
        <v>295</v>
      </c>
      <c r="D335" s="4">
        <f t="shared" si="27"/>
        <v>54302</v>
      </c>
      <c r="E335" s="8" t="str">
        <f t="shared" si="23"/>
        <v/>
      </c>
      <c r="F335" s="5">
        <f t="shared" si="24"/>
        <v>6.5979999999999997E-2</v>
      </c>
      <c r="G335" s="6">
        <f>IF(C335="","",ROUND((((1+F335/CP)^(CP/periods_per_year))-1)*L334,2))</f>
        <v>901.56</v>
      </c>
      <c r="H335" s="6">
        <f>IF(C335="","",IF(C335=nper,L334+G335,MIN(L334+G335,IF(F335=F334,H334,IF($G$11="Acc Bi-Weekly",ROUND((-PMT(((1+F335/CP)^(CP/12))-1,(nper-C335+1)*12/26,L334))/2,2),IF($G$11="Acc Weekly",ROUND((-PMT(((1+F335/CP)^(CP/12))-1,(nper-C335+1)*12/52,L334))/4,2),ROUND(-PMT(((1+F335/CP)^(CP/periods_per_year))-1,nper-C335+1,L334),2)))))))</f>
        <v>2969.15</v>
      </c>
      <c r="I335" s="6">
        <f>IF(OR(C335="",C335&lt;$G$22),"",IF(L334&lt;=H335,0,IF(IF(AND(C335&gt;=$G$22,MOD(C335-$G$22,int)=0),$G$23,0)+H335&gt;=L334+G335,L334+G335-H335,IF(AND(C335&gt;=$G$22,MOD(C335-$G$22,int)=0),$G$23,0)+IF(IF(AND(C335&gt;=$G$22,MOD(C335-$G$22,int)=0),$G$23,0)+IF(MOD(C335-$G$27,periods_per_year)=0,$G$26,0)+H335&lt;L334+G335,IF(MOD(C335-$G$27,periods_per_year)=0,$G$26,0),L334+G335-IF(AND(C335&gt;=$G$22,MOD(C335-$G$22,int)=0),$G$23,0)-H335))))</f>
        <v>0</v>
      </c>
      <c r="J335" s="7"/>
      <c r="K335" s="6">
        <f t="shared" si="25"/>
        <v>2067.59</v>
      </c>
      <c r="L335" s="6">
        <f t="shared" si="26"/>
        <v>161902.88999999987</v>
      </c>
    </row>
    <row r="336" spans="3:12">
      <c r="C336" s="3">
        <f t="shared" si="22"/>
        <v>296</v>
      </c>
      <c r="D336" s="4">
        <f t="shared" si="27"/>
        <v>54332</v>
      </c>
      <c r="E336" s="8" t="str">
        <f t="shared" si="23"/>
        <v/>
      </c>
      <c r="F336" s="5">
        <f t="shared" si="24"/>
        <v>6.5979999999999997E-2</v>
      </c>
      <c r="G336" s="6">
        <f>IF(C336="","",ROUND((((1+F336/CP)^(CP/periods_per_year))-1)*L335,2))</f>
        <v>890.2</v>
      </c>
      <c r="H336" s="6">
        <f>IF(C336="","",IF(C336=nper,L335+G336,MIN(L335+G336,IF(F336=F335,H335,IF($G$11="Acc Bi-Weekly",ROUND((-PMT(((1+F336/CP)^(CP/12))-1,(nper-C336+1)*12/26,L335))/2,2),IF($G$11="Acc Weekly",ROUND((-PMT(((1+F336/CP)^(CP/12))-1,(nper-C336+1)*12/52,L335))/4,2),ROUND(-PMT(((1+F336/CP)^(CP/periods_per_year))-1,nper-C336+1,L335),2)))))))</f>
        <v>2969.15</v>
      </c>
      <c r="I336" s="6">
        <f>IF(OR(C336="",C336&lt;$G$22),"",IF(L335&lt;=H336,0,IF(IF(AND(C336&gt;=$G$22,MOD(C336-$G$22,int)=0),$G$23,0)+H336&gt;=L335+G336,L335+G336-H336,IF(AND(C336&gt;=$G$22,MOD(C336-$G$22,int)=0),$G$23,0)+IF(IF(AND(C336&gt;=$G$22,MOD(C336-$G$22,int)=0),$G$23,0)+IF(MOD(C336-$G$27,periods_per_year)=0,$G$26,0)+H336&lt;L335+G336,IF(MOD(C336-$G$27,periods_per_year)=0,$G$26,0),L335+G336-IF(AND(C336&gt;=$G$22,MOD(C336-$G$22,int)=0),$G$23,0)-H336))))</f>
        <v>0</v>
      </c>
      <c r="J336" s="7"/>
      <c r="K336" s="6">
        <f t="shared" si="25"/>
        <v>2078.9499999999998</v>
      </c>
      <c r="L336" s="6">
        <f t="shared" si="26"/>
        <v>159823.93999999986</v>
      </c>
    </row>
    <row r="337" spans="3:12">
      <c r="C337" s="3">
        <f t="shared" si="22"/>
        <v>297</v>
      </c>
      <c r="D337" s="4">
        <f t="shared" si="27"/>
        <v>54363</v>
      </c>
      <c r="E337" s="8" t="str">
        <f t="shared" si="23"/>
        <v/>
      </c>
      <c r="F337" s="5">
        <f t="shared" si="24"/>
        <v>6.5979999999999997E-2</v>
      </c>
      <c r="G337" s="6">
        <f>IF(C337="","",ROUND((((1+F337/CP)^(CP/periods_per_year))-1)*L336,2))</f>
        <v>878.77</v>
      </c>
      <c r="H337" s="6">
        <f>IF(C337="","",IF(C337=nper,L336+G337,MIN(L336+G337,IF(F337=F336,H336,IF($G$11="Acc Bi-Weekly",ROUND((-PMT(((1+F337/CP)^(CP/12))-1,(nper-C337+1)*12/26,L336))/2,2),IF($G$11="Acc Weekly",ROUND((-PMT(((1+F337/CP)^(CP/12))-1,(nper-C337+1)*12/52,L336))/4,2),ROUND(-PMT(((1+F337/CP)^(CP/periods_per_year))-1,nper-C337+1,L336),2)))))))</f>
        <v>2969.15</v>
      </c>
      <c r="I337" s="6">
        <f>IF(OR(C337="",C337&lt;$G$22),"",IF(L336&lt;=H337,0,IF(IF(AND(C337&gt;=$G$22,MOD(C337-$G$22,int)=0),$G$23,0)+H337&gt;=L336+G337,L336+G337-H337,IF(AND(C337&gt;=$G$22,MOD(C337-$G$22,int)=0),$G$23,0)+IF(IF(AND(C337&gt;=$G$22,MOD(C337-$G$22,int)=0),$G$23,0)+IF(MOD(C337-$G$27,periods_per_year)=0,$G$26,0)+H337&lt;L336+G337,IF(MOD(C337-$G$27,periods_per_year)=0,$G$26,0),L336+G337-IF(AND(C337&gt;=$G$22,MOD(C337-$G$22,int)=0),$G$23,0)-H337))))</f>
        <v>0</v>
      </c>
      <c r="J337" s="7"/>
      <c r="K337" s="6">
        <f t="shared" si="25"/>
        <v>2090.38</v>
      </c>
      <c r="L337" s="6">
        <f t="shared" si="26"/>
        <v>157733.55999999985</v>
      </c>
    </row>
    <row r="338" spans="3:12">
      <c r="C338" s="3">
        <f t="shared" si="22"/>
        <v>298</v>
      </c>
      <c r="D338" s="4">
        <f t="shared" si="27"/>
        <v>54393</v>
      </c>
      <c r="E338" s="8" t="str">
        <f t="shared" si="23"/>
        <v/>
      </c>
      <c r="F338" s="5">
        <f t="shared" si="24"/>
        <v>6.5979999999999997E-2</v>
      </c>
      <c r="G338" s="6">
        <f>IF(C338="","",ROUND((((1+F338/CP)^(CP/periods_per_year))-1)*L337,2))</f>
        <v>867.27</v>
      </c>
      <c r="H338" s="6">
        <f>IF(C338="","",IF(C338=nper,L337+G338,MIN(L337+G338,IF(F338=F337,H337,IF($G$11="Acc Bi-Weekly",ROUND((-PMT(((1+F338/CP)^(CP/12))-1,(nper-C338+1)*12/26,L337))/2,2),IF($G$11="Acc Weekly",ROUND((-PMT(((1+F338/CP)^(CP/12))-1,(nper-C338+1)*12/52,L337))/4,2),ROUND(-PMT(((1+F338/CP)^(CP/periods_per_year))-1,nper-C338+1,L337),2)))))))</f>
        <v>2969.15</v>
      </c>
      <c r="I338" s="6">
        <f>IF(OR(C338="",C338&lt;$G$22),"",IF(L337&lt;=H338,0,IF(IF(AND(C338&gt;=$G$22,MOD(C338-$G$22,int)=0),$G$23,0)+H338&gt;=L337+G338,L337+G338-H338,IF(AND(C338&gt;=$G$22,MOD(C338-$G$22,int)=0),$G$23,0)+IF(IF(AND(C338&gt;=$G$22,MOD(C338-$G$22,int)=0),$G$23,0)+IF(MOD(C338-$G$27,periods_per_year)=0,$G$26,0)+H338&lt;L337+G338,IF(MOD(C338-$G$27,periods_per_year)=0,$G$26,0),L337+G338-IF(AND(C338&gt;=$G$22,MOD(C338-$G$22,int)=0),$G$23,0)-H338))))</f>
        <v>0</v>
      </c>
      <c r="J338" s="7"/>
      <c r="K338" s="6">
        <f t="shared" si="25"/>
        <v>2101.88</v>
      </c>
      <c r="L338" s="6">
        <f t="shared" si="26"/>
        <v>155631.67999999985</v>
      </c>
    </row>
    <row r="339" spans="3:12">
      <c r="C339" s="3">
        <f t="shared" si="22"/>
        <v>299</v>
      </c>
      <c r="D339" s="4">
        <f t="shared" si="27"/>
        <v>54424</v>
      </c>
      <c r="E339" s="8" t="str">
        <f t="shared" si="23"/>
        <v/>
      </c>
      <c r="F339" s="5">
        <f t="shared" si="24"/>
        <v>6.5979999999999997E-2</v>
      </c>
      <c r="G339" s="6">
        <f>IF(C339="","",ROUND((((1+F339/CP)^(CP/periods_per_year))-1)*L338,2))</f>
        <v>855.71</v>
      </c>
      <c r="H339" s="6">
        <f>IF(C339="","",IF(C339=nper,L338+G339,MIN(L338+G339,IF(F339=F338,H338,IF($G$11="Acc Bi-Weekly",ROUND((-PMT(((1+F339/CP)^(CP/12))-1,(nper-C339+1)*12/26,L338))/2,2),IF($G$11="Acc Weekly",ROUND((-PMT(((1+F339/CP)^(CP/12))-1,(nper-C339+1)*12/52,L338))/4,2),ROUND(-PMT(((1+F339/CP)^(CP/periods_per_year))-1,nper-C339+1,L338),2)))))))</f>
        <v>2969.15</v>
      </c>
      <c r="I339" s="6">
        <f>IF(OR(C339="",C339&lt;$G$22),"",IF(L338&lt;=H339,0,IF(IF(AND(C339&gt;=$G$22,MOD(C339-$G$22,int)=0),$G$23,0)+H339&gt;=L338+G339,L338+G339-H339,IF(AND(C339&gt;=$G$22,MOD(C339-$G$22,int)=0),$G$23,0)+IF(IF(AND(C339&gt;=$G$22,MOD(C339-$G$22,int)=0),$G$23,0)+IF(MOD(C339-$G$27,periods_per_year)=0,$G$26,0)+H339&lt;L338+G339,IF(MOD(C339-$G$27,periods_per_year)=0,$G$26,0),L338+G339-IF(AND(C339&gt;=$G$22,MOD(C339-$G$22,int)=0),$G$23,0)-H339))))</f>
        <v>0</v>
      </c>
      <c r="J339" s="7"/>
      <c r="K339" s="6">
        <f t="shared" si="25"/>
        <v>2113.44</v>
      </c>
      <c r="L339" s="6">
        <f t="shared" si="26"/>
        <v>153518.23999999985</v>
      </c>
    </row>
    <row r="340" spans="3:12">
      <c r="C340" s="3">
        <f t="shared" si="22"/>
        <v>300</v>
      </c>
      <c r="D340" s="4">
        <f t="shared" si="27"/>
        <v>54455</v>
      </c>
      <c r="E340" s="8">
        <f t="shared" si="23"/>
        <v>25</v>
      </c>
      <c r="F340" s="5">
        <f t="shared" si="24"/>
        <v>6.5979999999999997E-2</v>
      </c>
      <c r="G340" s="6">
        <f>IF(C340="","",ROUND((((1+F340/CP)^(CP/periods_per_year))-1)*L339,2))</f>
        <v>844.09</v>
      </c>
      <c r="H340" s="6">
        <f>IF(C340="","",IF(C340=nper,L339+G340,MIN(L339+G340,IF(F340=F339,H339,IF($G$11="Acc Bi-Weekly",ROUND((-PMT(((1+F340/CP)^(CP/12))-1,(nper-C340+1)*12/26,L339))/2,2),IF($G$11="Acc Weekly",ROUND((-PMT(((1+F340/CP)^(CP/12))-1,(nper-C340+1)*12/52,L339))/4,2),ROUND(-PMT(((1+F340/CP)^(CP/periods_per_year))-1,nper-C340+1,L339),2)))))))</f>
        <v>2969.15</v>
      </c>
      <c r="I340" s="6">
        <f>IF(OR(C340="",C340&lt;$G$22),"",IF(L339&lt;=H340,0,IF(IF(AND(C340&gt;=$G$22,MOD(C340-$G$22,int)=0),$G$23,0)+H340&gt;=L339+G340,L339+G340-H340,IF(AND(C340&gt;=$G$22,MOD(C340-$G$22,int)=0),$G$23,0)+IF(IF(AND(C340&gt;=$G$22,MOD(C340-$G$22,int)=0),$G$23,0)+IF(MOD(C340-$G$27,periods_per_year)=0,$G$26,0)+H340&lt;L339+G340,IF(MOD(C340-$G$27,periods_per_year)=0,$G$26,0),L339+G340-IF(AND(C340&gt;=$G$22,MOD(C340-$G$22,int)=0),$G$23,0)-H340))))</f>
        <v>0</v>
      </c>
      <c r="J340" s="7"/>
      <c r="K340" s="6">
        <f t="shared" si="25"/>
        <v>2125.06</v>
      </c>
      <c r="L340" s="6">
        <f t="shared" si="26"/>
        <v>151393.17999999985</v>
      </c>
    </row>
    <row r="341" spans="3:12">
      <c r="C341" s="3">
        <f t="shared" si="22"/>
        <v>301</v>
      </c>
      <c r="D341" s="4">
        <f t="shared" si="27"/>
        <v>54483</v>
      </c>
      <c r="E341" s="8" t="str">
        <f t="shared" si="23"/>
        <v/>
      </c>
      <c r="F341" s="5">
        <f t="shared" si="24"/>
        <v>6.5979999999999997E-2</v>
      </c>
      <c r="G341" s="6">
        <f>IF(C341="","",ROUND((((1+F341/CP)^(CP/periods_per_year))-1)*L340,2))</f>
        <v>832.41</v>
      </c>
      <c r="H341" s="6">
        <f>IF(C341="","",IF(C341=nper,L340+G341,MIN(L340+G341,IF(F341=F340,H340,IF($G$11="Acc Bi-Weekly",ROUND((-PMT(((1+F341/CP)^(CP/12))-1,(nper-C341+1)*12/26,L340))/2,2),IF($G$11="Acc Weekly",ROUND((-PMT(((1+F341/CP)^(CP/12))-1,(nper-C341+1)*12/52,L340))/4,2),ROUND(-PMT(((1+F341/CP)^(CP/periods_per_year))-1,nper-C341+1,L340),2)))))))</f>
        <v>2969.15</v>
      </c>
      <c r="I341" s="6">
        <f>IF(OR(C341="",C341&lt;$G$22),"",IF(L340&lt;=H341,0,IF(IF(AND(C341&gt;=$G$22,MOD(C341-$G$22,int)=0),$G$23,0)+H341&gt;=L340+G341,L340+G341-H341,IF(AND(C341&gt;=$G$22,MOD(C341-$G$22,int)=0),$G$23,0)+IF(IF(AND(C341&gt;=$G$22,MOD(C341-$G$22,int)=0),$G$23,0)+IF(MOD(C341-$G$27,periods_per_year)=0,$G$26,0)+H341&lt;L340+G341,IF(MOD(C341-$G$27,periods_per_year)=0,$G$26,0),L340+G341-IF(AND(C341&gt;=$G$22,MOD(C341-$G$22,int)=0),$G$23,0)-H341))))</f>
        <v>0</v>
      </c>
      <c r="J341" s="7"/>
      <c r="K341" s="6">
        <f t="shared" si="25"/>
        <v>2136.7400000000002</v>
      </c>
      <c r="L341" s="6">
        <f t="shared" si="26"/>
        <v>149256.43999999986</v>
      </c>
    </row>
    <row r="342" spans="3:12">
      <c r="C342" s="3">
        <f t="shared" si="22"/>
        <v>302</v>
      </c>
      <c r="D342" s="4">
        <f t="shared" si="27"/>
        <v>54514</v>
      </c>
      <c r="E342" s="8" t="str">
        <f t="shared" si="23"/>
        <v/>
      </c>
      <c r="F342" s="5">
        <f t="shared" si="24"/>
        <v>6.5979999999999997E-2</v>
      </c>
      <c r="G342" s="6">
        <f>IF(C342="","",ROUND((((1+F342/CP)^(CP/periods_per_year))-1)*L341,2))</f>
        <v>820.66</v>
      </c>
      <c r="H342" s="6">
        <f>IF(C342="","",IF(C342=nper,L341+G342,MIN(L341+G342,IF(F342=F341,H341,IF($G$11="Acc Bi-Weekly",ROUND((-PMT(((1+F342/CP)^(CP/12))-1,(nper-C342+1)*12/26,L341))/2,2),IF($G$11="Acc Weekly",ROUND((-PMT(((1+F342/CP)^(CP/12))-1,(nper-C342+1)*12/52,L341))/4,2),ROUND(-PMT(((1+F342/CP)^(CP/periods_per_year))-1,nper-C342+1,L341),2)))))))</f>
        <v>2969.15</v>
      </c>
      <c r="I342" s="6">
        <f>IF(OR(C342="",C342&lt;$G$22),"",IF(L341&lt;=H342,0,IF(IF(AND(C342&gt;=$G$22,MOD(C342-$G$22,int)=0),$G$23,0)+H342&gt;=L341+G342,L341+G342-H342,IF(AND(C342&gt;=$G$22,MOD(C342-$G$22,int)=0),$G$23,0)+IF(IF(AND(C342&gt;=$G$22,MOD(C342-$G$22,int)=0),$G$23,0)+IF(MOD(C342-$G$27,periods_per_year)=0,$G$26,0)+H342&lt;L341+G342,IF(MOD(C342-$G$27,periods_per_year)=0,$G$26,0),L341+G342-IF(AND(C342&gt;=$G$22,MOD(C342-$G$22,int)=0),$G$23,0)-H342))))</f>
        <v>0</v>
      </c>
      <c r="J342" s="7"/>
      <c r="K342" s="6">
        <f t="shared" si="25"/>
        <v>2148.4900000000002</v>
      </c>
      <c r="L342" s="6">
        <f t="shared" si="26"/>
        <v>147107.94999999987</v>
      </c>
    </row>
    <row r="343" spans="3:12">
      <c r="C343" s="3">
        <f t="shared" si="22"/>
        <v>303</v>
      </c>
      <c r="D343" s="4">
        <f t="shared" si="27"/>
        <v>54544</v>
      </c>
      <c r="E343" s="8" t="str">
        <f t="shared" si="23"/>
        <v/>
      </c>
      <c r="F343" s="5">
        <f t="shared" si="24"/>
        <v>6.5979999999999997E-2</v>
      </c>
      <c r="G343" s="6">
        <f>IF(C343="","",ROUND((((1+F343/CP)^(CP/periods_per_year))-1)*L342,2))</f>
        <v>808.85</v>
      </c>
      <c r="H343" s="6">
        <f>IF(C343="","",IF(C343=nper,L342+G343,MIN(L342+G343,IF(F343=F342,H342,IF($G$11="Acc Bi-Weekly",ROUND((-PMT(((1+F343/CP)^(CP/12))-1,(nper-C343+1)*12/26,L342))/2,2),IF($G$11="Acc Weekly",ROUND((-PMT(((1+F343/CP)^(CP/12))-1,(nper-C343+1)*12/52,L342))/4,2),ROUND(-PMT(((1+F343/CP)^(CP/periods_per_year))-1,nper-C343+1,L342),2)))))))</f>
        <v>2969.15</v>
      </c>
      <c r="I343" s="6">
        <f>IF(OR(C343="",C343&lt;$G$22),"",IF(L342&lt;=H343,0,IF(IF(AND(C343&gt;=$G$22,MOD(C343-$G$22,int)=0),$G$23,0)+H343&gt;=L342+G343,L342+G343-H343,IF(AND(C343&gt;=$G$22,MOD(C343-$G$22,int)=0),$G$23,0)+IF(IF(AND(C343&gt;=$G$22,MOD(C343-$G$22,int)=0),$G$23,0)+IF(MOD(C343-$G$27,periods_per_year)=0,$G$26,0)+H343&lt;L342+G343,IF(MOD(C343-$G$27,periods_per_year)=0,$G$26,0),L342+G343-IF(AND(C343&gt;=$G$22,MOD(C343-$G$22,int)=0),$G$23,0)-H343))))</f>
        <v>0</v>
      </c>
      <c r="J343" s="7"/>
      <c r="K343" s="6">
        <f t="shared" si="25"/>
        <v>2160.3000000000002</v>
      </c>
      <c r="L343" s="6">
        <f t="shared" si="26"/>
        <v>144947.64999999988</v>
      </c>
    </row>
    <row r="344" spans="3:12">
      <c r="C344" s="3">
        <f t="shared" si="22"/>
        <v>304</v>
      </c>
      <c r="D344" s="4">
        <f t="shared" si="27"/>
        <v>54575</v>
      </c>
      <c r="E344" s="8" t="str">
        <f t="shared" si="23"/>
        <v/>
      </c>
      <c r="F344" s="5">
        <f t="shared" si="24"/>
        <v>6.5979999999999997E-2</v>
      </c>
      <c r="G344" s="6">
        <f>IF(C344="","",ROUND((((1+F344/CP)^(CP/periods_per_year))-1)*L343,2))</f>
        <v>796.97</v>
      </c>
      <c r="H344" s="6">
        <f>IF(C344="","",IF(C344=nper,L343+G344,MIN(L343+G344,IF(F344=F343,H343,IF($G$11="Acc Bi-Weekly",ROUND((-PMT(((1+F344/CP)^(CP/12))-1,(nper-C344+1)*12/26,L343))/2,2),IF($G$11="Acc Weekly",ROUND((-PMT(((1+F344/CP)^(CP/12))-1,(nper-C344+1)*12/52,L343))/4,2),ROUND(-PMT(((1+F344/CP)^(CP/periods_per_year))-1,nper-C344+1,L343),2)))))))</f>
        <v>2969.15</v>
      </c>
      <c r="I344" s="6">
        <f>IF(OR(C344="",C344&lt;$G$22),"",IF(L343&lt;=H344,0,IF(IF(AND(C344&gt;=$G$22,MOD(C344-$G$22,int)=0),$G$23,0)+H344&gt;=L343+G344,L343+G344-H344,IF(AND(C344&gt;=$G$22,MOD(C344-$G$22,int)=0),$G$23,0)+IF(IF(AND(C344&gt;=$G$22,MOD(C344-$G$22,int)=0),$G$23,0)+IF(MOD(C344-$G$27,periods_per_year)=0,$G$26,0)+H344&lt;L343+G344,IF(MOD(C344-$G$27,periods_per_year)=0,$G$26,0),L343+G344-IF(AND(C344&gt;=$G$22,MOD(C344-$G$22,int)=0),$G$23,0)-H344))))</f>
        <v>0</v>
      </c>
      <c r="J344" s="7"/>
      <c r="K344" s="6">
        <f t="shared" si="25"/>
        <v>2172.1800000000003</v>
      </c>
      <c r="L344" s="6">
        <f t="shared" si="26"/>
        <v>142775.46999999988</v>
      </c>
    </row>
    <row r="345" spans="3:12">
      <c r="C345" s="3">
        <f t="shared" si="22"/>
        <v>305</v>
      </c>
      <c r="D345" s="4">
        <f t="shared" si="27"/>
        <v>54605</v>
      </c>
      <c r="E345" s="8" t="str">
        <f t="shared" si="23"/>
        <v/>
      </c>
      <c r="F345" s="5">
        <f t="shared" si="24"/>
        <v>6.5979999999999997E-2</v>
      </c>
      <c r="G345" s="6">
        <f>IF(C345="","",ROUND((((1+F345/CP)^(CP/periods_per_year))-1)*L344,2))</f>
        <v>785.03</v>
      </c>
      <c r="H345" s="6">
        <f>IF(C345="","",IF(C345=nper,L344+G345,MIN(L344+G345,IF(F345=F344,H344,IF($G$11="Acc Bi-Weekly",ROUND((-PMT(((1+F345/CP)^(CP/12))-1,(nper-C345+1)*12/26,L344))/2,2),IF($G$11="Acc Weekly",ROUND((-PMT(((1+F345/CP)^(CP/12))-1,(nper-C345+1)*12/52,L344))/4,2),ROUND(-PMT(((1+F345/CP)^(CP/periods_per_year))-1,nper-C345+1,L344),2)))))))</f>
        <v>2969.15</v>
      </c>
      <c r="I345" s="6">
        <f>IF(OR(C345="",C345&lt;$G$22),"",IF(L344&lt;=H345,0,IF(IF(AND(C345&gt;=$G$22,MOD(C345-$G$22,int)=0),$G$23,0)+H345&gt;=L344+G345,L344+G345-H345,IF(AND(C345&gt;=$G$22,MOD(C345-$G$22,int)=0),$G$23,0)+IF(IF(AND(C345&gt;=$G$22,MOD(C345-$G$22,int)=0),$G$23,0)+IF(MOD(C345-$G$27,periods_per_year)=0,$G$26,0)+H345&lt;L344+G345,IF(MOD(C345-$G$27,periods_per_year)=0,$G$26,0),L344+G345-IF(AND(C345&gt;=$G$22,MOD(C345-$G$22,int)=0),$G$23,0)-H345))))</f>
        <v>0</v>
      </c>
      <c r="J345" s="7"/>
      <c r="K345" s="6">
        <f t="shared" si="25"/>
        <v>2184.12</v>
      </c>
      <c r="L345" s="6">
        <f t="shared" si="26"/>
        <v>140591.34999999989</v>
      </c>
    </row>
    <row r="346" spans="3:12">
      <c r="C346" s="3">
        <f t="shared" si="22"/>
        <v>306</v>
      </c>
      <c r="D346" s="4">
        <f t="shared" si="27"/>
        <v>54636</v>
      </c>
      <c r="E346" s="8" t="str">
        <f t="shared" si="23"/>
        <v/>
      </c>
      <c r="F346" s="5">
        <f t="shared" si="24"/>
        <v>6.5979999999999997E-2</v>
      </c>
      <c r="G346" s="6">
        <f>IF(C346="","",ROUND((((1+F346/CP)^(CP/periods_per_year))-1)*L345,2))</f>
        <v>773.02</v>
      </c>
      <c r="H346" s="6">
        <f>IF(C346="","",IF(C346=nper,L345+G346,MIN(L345+G346,IF(F346=F345,H345,IF($G$11="Acc Bi-Weekly",ROUND((-PMT(((1+F346/CP)^(CP/12))-1,(nper-C346+1)*12/26,L345))/2,2),IF($G$11="Acc Weekly",ROUND((-PMT(((1+F346/CP)^(CP/12))-1,(nper-C346+1)*12/52,L345))/4,2),ROUND(-PMT(((1+F346/CP)^(CP/periods_per_year))-1,nper-C346+1,L345),2)))))))</f>
        <v>2969.15</v>
      </c>
      <c r="I346" s="6">
        <f>IF(OR(C346="",C346&lt;$G$22),"",IF(L345&lt;=H346,0,IF(IF(AND(C346&gt;=$G$22,MOD(C346-$G$22,int)=0),$G$23,0)+H346&gt;=L345+G346,L345+G346-H346,IF(AND(C346&gt;=$G$22,MOD(C346-$G$22,int)=0),$G$23,0)+IF(IF(AND(C346&gt;=$G$22,MOD(C346-$G$22,int)=0),$G$23,0)+IF(MOD(C346-$G$27,periods_per_year)=0,$G$26,0)+H346&lt;L345+G346,IF(MOD(C346-$G$27,periods_per_year)=0,$G$26,0),L345+G346-IF(AND(C346&gt;=$G$22,MOD(C346-$G$22,int)=0),$G$23,0)-H346))))</f>
        <v>0</v>
      </c>
      <c r="J346" s="7"/>
      <c r="K346" s="6">
        <f t="shared" si="25"/>
        <v>2196.13</v>
      </c>
      <c r="L346" s="6">
        <f t="shared" si="26"/>
        <v>138395.21999999988</v>
      </c>
    </row>
    <row r="347" spans="3:12">
      <c r="C347" s="3">
        <f t="shared" si="22"/>
        <v>307</v>
      </c>
      <c r="D347" s="4">
        <f t="shared" si="27"/>
        <v>54667</v>
      </c>
      <c r="E347" s="8" t="str">
        <f t="shared" si="23"/>
        <v/>
      </c>
      <c r="F347" s="5">
        <f t="shared" si="24"/>
        <v>6.5979999999999997E-2</v>
      </c>
      <c r="G347" s="6">
        <f>IF(C347="","",ROUND((((1+F347/CP)^(CP/periods_per_year))-1)*L346,2))</f>
        <v>760.94</v>
      </c>
      <c r="H347" s="6">
        <f>IF(C347="","",IF(C347=nper,L346+G347,MIN(L346+G347,IF(F347=F346,H346,IF($G$11="Acc Bi-Weekly",ROUND((-PMT(((1+F347/CP)^(CP/12))-1,(nper-C347+1)*12/26,L346))/2,2),IF($G$11="Acc Weekly",ROUND((-PMT(((1+F347/CP)^(CP/12))-1,(nper-C347+1)*12/52,L346))/4,2),ROUND(-PMT(((1+F347/CP)^(CP/periods_per_year))-1,nper-C347+1,L346),2)))))))</f>
        <v>2969.15</v>
      </c>
      <c r="I347" s="6">
        <f>IF(OR(C347="",C347&lt;$G$22),"",IF(L346&lt;=H347,0,IF(IF(AND(C347&gt;=$G$22,MOD(C347-$G$22,int)=0),$G$23,0)+H347&gt;=L346+G347,L346+G347-H347,IF(AND(C347&gt;=$G$22,MOD(C347-$G$22,int)=0),$G$23,0)+IF(IF(AND(C347&gt;=$G$22,MOD(C347-$G$22,int)=0),$G$23,0)+IF(MOD(C347-$G$27,periods_per_year)=0,$G$26,0)+H347&lt;L346+G347,IF(MOD(C347-$G$27,periods_per_year)=0,$G$26,0),L346+G347-IF(AND(C347&gt;=$G$22,MOD(C347-$G$22,int)=0),$G$23,0)-H347))))</f>
        <v>0</v>
      </c>
      <c r="J347" s="7"/>
      <c r="K347" s="6">
        <f t="shared" si="25"/>
        <v>2208.21</v>
      </c>
      <c r="L347" s="6">
        <f t="shared" si="26"/>
        <v>136187.00999999989</v>
      </c>
    </row>
    <row r="348" spans="3:12">
      <c r="C348" s="3">
        <f t="shared" si="22"/>
        <v>308</v>
      </c>
      <c r="D348" s="4">
        <f t="shared" si="27"/>
        <v>54697</v>
      </c>
      <c r="E348" s="8" t="str">
        <f t="shared" si="23"/>
        <v/>
      </c>
      <c r="F348" s="5">
        <f t="shared" si="24"/>
        <v>6.5979999999999997E-2</v>
      </c>
      <c r="G348" s="6">
        <f>IF(C348="","",ROUND((((1+F348/CP)^(CP/periods_per_year))-1)*L347,2))</f>
        <v>748.8</v>
      </c>
      <c r="H348" s="6">
        <f>IF(C348="","",IF(C348=nper,L347+G348,MIN(L347+G348,IF(F348=F347,H347,IF($G$11="Acc Bi-Weekly",ROUND((-PMT(((1+F348/CP)^(CP/12))-1,(nper-C348+1)*12/26,L347))/2,2),IF($G$11="Acc Weekly",ROUND((-PMT(((1+F348/CP)^(CP/12))-1,(nper-C348+1)*12/52,L347))/4,2),ROUND(-PMT(((1+F348/CP)^(CP/periods_per_year))-1,nper-C348+1,L347),2)))))))</f>
        <v>2969.15</v>
      </c>
      <c r="I348" s="6">
        <f>IF(OR(C348="",C348&lt;$G$22),"",IF(L347&lt;=H348,0,IF(IF(AND(C348&gt;=$G$22,MOD(C348-$G$22,int)=0),$G$23,0)+H348&gt;=L347+G348,L347+G348-H348,IF(AND(C348&gt;=$G$22,MOD(C348-$G$22,int)=0),$G$23,0)+IF(IF(AND(C348&gt;=$G$22,MOD(C348-$G$22,int)=0),$G$23,0)+IF(MOD(C348-$G$27,periods_per_year)=0,$G$26,0)+H348&lt;L347+G348,IF(MOD(C348-$G$27,periods_per_year)=0,$G$26,0),L347+G348-IF(AND(C348&gt;=$G$22,MOD(C348-$G$22,int)=0),$G$23,0)-H348))))</f>
        <v>0</v>
      </c>
      <c r="J348" s="7"/>
      <c r="K348" s="6">
        <f t="shared" si="25"/>
        <v>2220.3500000000004</v>
      </c>
      <c r="L348" s="6">
        <f t="shared" si="26"/>
        <v>133966.65999999989</v>
      </c>
    </row>
    <row r="349" spans="3:12">
      <c r="C349" s="3">
        <f t="shared" si="22"/>
        <v>309</v>
      </c>
      <c r="D349" s="4">
        <f t="shared" si="27"/>
        <v>54728</v>
      </c>
      <c r="E349" s="8" t="str">
        <f t="shared" si="23"/>
        <v/>
      </c>
      <c r="F349" s="5">
        <f t="shared" si="24"/>
        <v>6.5979999999999997E-2</v>
      </c>
      <c r="G349" s="6">
        <f>IF(C349="","",ROUND((((1+F349/CP)^(CP/periods_per_year))-1)*L348,2))</f>
        <v>736.59</v>
      </c>
      <c r="H349" s="6">
        <f>IF(C349="","",IF(C349=nper,L348+G349,MIN(L348+G349,IF(F349=F348,H348,IF($G$11="Acc Bi-Weekly",ROUND((-PMT(((1+F349/CP)^(CP/12))-1,(nper-C349+1)*12/26,L348))/2,2),IF($G$11="Acc Weekly",ROUND((-PMT(((1+F349/CP)^(CP/12))-1,(nper-C349+1)*12/52,L348))/4,2),ROUND(-PMT(((1+F349/CP)^(CP/periods_per_year))-1,nper-C349+1,L348),2)))))))</f>
        <v>2969.15</v>
      </c>
      <c r="I349" s="6">
        <f>IF(OR(C349="",C349&lt;$G$22),"",IF(L348&lt;=H349,0,IF(IF(AND(C349&gt;=$G$22,MOD(C349-$G$22,int)=0),$G$23,0)+H349&gt;=L348+G349,L348+G349-H349,IF(AND(C349&gt;=$G$22,MOD(C349-$G$22,int)=0),$G$23,0)+IF(IF(AND(C349&gt;=$G$22,MOD(C349-$G$22,int)=0),$G$23,0)+IF(MOD(C349-$G$27,periods_per_year)=0,$G$26,0)+H349&lt;L348+G349,IF(MOD(C349-$G$27,periods_per_year)=0,$G$26,0),L348+G349-IF(AND(C349&gt;=$G$22,MOD(C349-$G$22,int)=0),$G$23,0)-H349))))</f>
        <v>0</v>
      </c>
      <c r="J349" s="7"/>
      <c r="K349" s="6">
        <f t="shared" si="25"/>
        <v>2232.56</v>
      </c>
      <c r="L349" s="6">
        <f t="shared" si="26"/>
        <v>131734.09999999989</v>
      </c>
    </row>
    <row r="350" spans="3:12">
      <c r="C350" s="3">
        <f t="shared" si="22"/>
        <v>310</v>
      </c>
      <c r="D350" s="4">
        <f t="shared" si="27"/>
        <v>54758</v>
      </c>
      <c r="E350" s="8" t="str">
        <f t="shared" si="23"/>
        <v/>
      </c>
      <c r="F350" s="5">
        <f t="shared" si="24"/>
        <v>6.5979999999999997E-2</v>
      </c>
      <c r="G350" s="6">
        <f>IF(C350="","",ROUND((((1+F350/CP)^(CP/periods_per_year))-1)*L349,2))</f>
        <v>724.32</v>
      </c>
      <c r="H350" s="6">
        <f>IF(C350="","",IF(C350=nper,L349+G350,MIN(L349+G350,IF(F350=F349,H349,IF($G$11="Acc Bi-Weekly",ROUND((-PMT(((1+F350/CP)^(CP/12))-1,(nper-C350+1)*12/26,L349))/2,2),IF($G$11="Acc Weekly",ROUND((-PMT(((1+F350/CP)^(CP/12))-1,(nper-C350+1)*12/52,L349))/4,2),ROUND(-PMT(((1+F350/CP)^(CP/periods_per_year))-1,nper-C350+1,L349),2)))))))</f>
        <v>2969.15</v>
      </c>
      <c r="I350" s="6">
        <f>IF(OR(C350="",C350&lt;$G$22),"",IF(L349&lt;=H350,0,IF(IF(AND(C350&gt;=$G$22,MOD(C350-$G$22,int)=0),$G$23,0)+H350&gt;=L349+G350,L349+G350-H350,IF(AND(C350&gt;=$G$22,MOD(C350-$G$22,int)=0),$G$23,0)+IF(IF(AND(C350&gt;=$G$22,MOD(C350-$G$22,int)=0),$G$23,0)+IF(MOD(C350-$G$27,periods_per_year)=0,$G$26,0)+H350&lt;L349+G350,IF(MOD(C350-$G$27,periods_per_year)=0,$G$26,0),L349+G350-IF(AND(C350&gt;=$G$22,MOD(C350-$G$22,int)=0),$G$23,0)-H350))))</f>
        <v>0</v>
      </c>
      <c r="J350" s="7"/>
      <c r="K350" s="6">
        <f t="shared" si="25"/>
        <v>2244.83</v>
      </c>
      <c r="L350" s="6">
        <f t="shared" si="26"/>
        <v>129489.26999999989</v>
      </c>
    </row>
    <row r="351" spans="3:12">
      <c r="C351" s="3">
        <f t="shared" si="22"/>
        <v>311</v>
      </c>
      <c r="D351" s="4">
        <f t="shared" si="27"/>
        <v>54789</v>
      </c>
      <c r="E351" s="8" t="str">
        <f t="shared" si="23"/>
        <v/>
      </c>
      <c r="F351" s="5">
        <f t="shared" si="24"/>
        <v>6.5979999999999997E-2</v>
      </c>
      <c r="G351" s="6">
        <f>IF(C351="","",ROUND((((1+F351/CP)^(CP/periods_per_year))-1)*L350,2))</f>
        <v>711.98</v>
      </c>
      <c r="H351" s="6">
        <f>IF(C351="","",IF(C351=nper,L350+G351,MIN(L350+G351,IF(F351=F350,H350,IF($G$11="Acc Bi-Weekly",ROUND((-PMT(((1+F351/CP)^(CP/12))-1,(nper-C351+1)*12/26,L350))/2,2),IF($G$11="Acc Weekly",ROUND((-PMT(((1+F351/CP)^(CP/12))-1,(nper-C351+1)*12/52,L350))/4,2),ROUND(-PMT(((1+F351/CP)^(CP/periods_per_year))-1,nper-C351+1,L350),2)))))))</f>
        <v>2969.15</v>
      </c>
      <c r="I351" s="6">
        <f>IF(OR(C351="",C351&lt;$G$22),"",IF(L350&lt;=H351,0,IF(IF(AND(C351&gt;=$G$22,MOD(C351-$G$22,int)=0),$G$23,0)+H351&gt;=L350+G351,L350+G351-H351,IF(AND(C351&gt;=$G$22,MOD(C351-$G$22,int)=0),$G$23,0)+IF(IF(AND(C351&gt;=$G$22,MOD(C351-$G$22,int)=0),$G$23,0)+IF(MOD(C351-$G$27,periods_per_year)=0,$G$26,0)+H351&lt;L350+G351,IF(MOD(C351-$G$27,periods_per_year)=0,$G$26,0),L350+G351-IF(AND(C351&gt;=$G$22,MOD(C351-$G$22,int)=0),$G$23,0)-H351))))</f>
        <v>0</v>
      </c>
      <c r="J351" s="7"/>
      <c r="K351" s="6">
        <f t="shared" si="25"/>
        <v>2257.17</v>
      </c>
      <c r="L351" s="6">
        <f t="shared" si="26"/>
        <v>127232.09999999989</v>
      </c>
    </row>
    <row r="352" spans="3:12">
      <c r="C352" s="3">
        <f t="shared" si="22"/>
        <v>312</v>
      </c>
      <c r="D352" s="4">
        <f t="shared" si="27"/>
        <v>54820</v>
      </c>
      <c r="E352" s="8">
        <f t="shared" si="23"/>
        <v>26</v>
      </c>
      <c r="F352" s="5">
        <f t="shared" si="24"/>
        <v>6.5979999999999997E-2</v>
      </c>
      <c r="G352" s="6">
        <f>IF(C352="","",ROUND((((1+F352/CP)^(CP/periods_per_year))-1)*L351,2))</f>
        <v>699.56</v>
      </c>
      <c r="H352" s="6">
        <f>IF(C352="","",IF(C352=nper,L351+G352,MIN(L351+G352,IF(F352=F351,H351,IF($G$11="Acc Bi-Weekly",ROUND((-PMT(((1+F352/CP)^(CP/12))-1,(nper-C352+1)*12/26,L351))/2,2),IF($G$11="Acc Weekly",ROUND((-PMT(((1+F352/CP)^(CP/12))-1,(nper-C352+1)*12/52,L351))/4,2),ROUND(-PMT(((1+F352/CP)^(CP/periods_per_year))-1,nper-C352+1,L351),2)))))))</f>
        <v>2969.15</v>
      </c>
      <c r="I352" s="6">
        <f>IF(OR(C352="",C352&lt;$G$22),"",IF(L351&lt;=H352,0,IF(IF(AND(C352&gt;=$G$22,MOD(C352-$G$22,int)=0),$G$23,0)+H352&gt;=L351+G352,L351+G352-H352,IF(AND(C352&gt;=$G$22,MOD(C352-$G$22,int)=0),$G$23,0)+IF(IF(AND(C352&gt;=$G$22,MOD(C352-$G$22,int)=0),$G$23,0)+IF(MOD(C352-$G$27,periods_per_year)=0,$G$26,0)+H352&lt;L351+G352,IF(MOD(C352-$G$27,periods_per_year)=0,$G$26,0),L351+G352-IF(AND(C352&gt;=$G$22,MOD(C352-$G$22,int)=0),$G$23,0)-H352))))</f>
        <v>0</v>
      </c>
      <c r="J352" s="7"/>
      <c r="K352" s="6">
        <f t="shared" si="25"/>
        <v>2269.59</v>
      </c>
      <c r="L352" s="6">
        <f t="shared" si="26"/>
        <v>124962.50999999989</v>
      </c>
    </row>
    <row r="353" spans="3:12">
      <c r="C353" s="3">
        <f t="shared" si="22"/>
        <v>313</v>
      </c>
      <c r="D353" s="4">
        <f t="shared" si="27"/>
        <v>54848</v>
      </c>
      <c r="E353" s="8" t="str">
        <f t="shared" si="23"/>
        <v/>
      </c>
      <c r="F353" s="5">
        <f t="shared" si="24"/>
        <v>6.5979999999999997E-2</v>
      </c>
      <c r="G353" s="6">
        <f>IF(C353="","",ROUND((((1+F353/CP)^(CP/periods_per_year))-1)*L352,2))</f>
        <v>687.09</v>
      </c>
      <c r="H353" s="6">
        <f>IF(C353="","",IF(C353=nper,L352+G353,MIN(L352+G353,IF(F353=F352,H352,IF($G$11="Acc Bi-Weekly",ROUND((-PMT(((1+F353/CP)^(CP/12))-1,(nper-C353+1)*12/26,L352))/2,2),IF($G$11="Acc Weekly",ROUND((-PMT(((1+F353/CP)^(CP/12))-1,(nper-C353+1)*12/52,L352))/4,2),ROUND(-PMT(((1+F353/CP)^(CP/periods_per_year))-1,nper-C353+1,L352),2)))))))</f>
        <v>2969.15</v>
      </c>
      <c r="I353" s="6">
        <f>IF(OR(C353="",C353&lt;$G$22),"",IF(L352&lt;=H353,0,IF(IF(AND(C353&gt;=$G$22,MOD(C353-$G$22,int)=0),$G$23,0)+H353&gt;=L352+G353,L352+G353-H353,IF(AND(C353&gt;=$G$22,MOD(C353-$G$22,int)=0),$G$23,0)+IF(IF(AND(C353&gt;=$G$22,MOD(C353-$G$22,int)=0),$G$23,0)+IF(MOD(C353-$G$27,periods_per_year)=0,$G$26,0)+H353&lt;L352+G353,IF(MOD(C353-$G$27,periods_per_year)=0,$G$26,0),L352+G353-IF(AND(C353&gt;=$G$22,MOD(C353-$G$22,int)=0),$G$23,0)-H353))))</f>
        <v>0</v>
      </c>
      <c r="J353" s="7"/>
      <c r="K353" s="6">
        <f t="shared" si="25"/>
        <v>2282.06</v>
      </c>
      <c r="L353" s="6">
        <f t="shared" si="26"/>
        <v>122680.4499999999</v>
      </c>
    </row>
    <row r="354" spans="3:12">
      <c r="C354" s="3">
        <f t="shared" si="22"/>
        <v>314</v>
      </c>
      <c r="D354" s="4">
        <f t="shared" si="27"/>
        <v>54879</v>
      </c>
      <c r="E354" s="8" t="str">
        <f t="shared" si="23"/>
        <v/>
      </c>
      <c r="F354" s="5">
        <f t="shared" si="24"/>
        <v>6.5979999999999997E-2</v>
      </c>
      <c r="G354" s="6">
        <f>IF(C354="","",ROUND((((1+F354/CP)^(CP/periods_per_year))-1)*L353,2))</f>
        <v>674.54</v>
      </c>
      <c r="H354" s="6">
        <f>IF(C354="","",IF(C354=nper,L353+G354,MIN(L353+G354,IF(F354=F353,H353,IF($G$11="Acc Bi-Weekly",ROUND((-PMT(((1+F354/CP)^(CP/12))-1,(nper-C354+1)*12/26,L353))/2,2),IF($G$11="Acc Weekly",ROUND((-PMT(((1+F354/CP)^(CP/12))-1,(nper-C354+1)*12/52,L353))/4,2),ROUND(-PMT(((1+F354/CP)^(CP/periods_per_year))-1,nper-C354+1,L353),2)))))))</f>
        <v>2969.15</v>
      </c>
      <c r="I354" s="6">
        <f>IF(OR(C354="",C354&lt;$G$22),"",IF(L353&lt;=H354,0,IF(IF(AND(C354&gt;=$G$22,MOD(C354-$G$22,int)=0),$G$23,0)+H354&gt;=L353+G354,L353+G354-H354,IF(AND(C354&gt;=$G$22,MOD(C354-$G$22,int)=0),$G$23,0)+IF(IF(AND(C354&gt;=$G$22,MOD(C354-$G$22,int)=0),$G$23,0)+IF(MOD(C354-$G$27,periods_per_year)=0,$G$26,0)+H354&lt;L353+G354,IF(MOD(C354-$G$27,periods_per_year)=0,$G$26,0),L353+G354-IF(AND(C354&gt;=$G$22,MOD(C354-$G$22,int)=0),$G$23,0)-H354))))</f>
        <v>0</v>
      </c>
      <c r="J354" s="7"/>
      <c r="K354" s="6">
        <f t="shared" si="25"/>
        <v>2294.61</v>
      </c>
      <c r="L354" s="6">
        <f t="shared" si="26"/>
        <v>120385.83999999989</v>
      </c>
    </row>
    <row r="355" spans="3:12">
      <c r="C355" s="3">
        <f t="shared" si="22"/>
        <v>315</v>
      </c>
      <c r="D355" s="4">
        <f t="shared" si="27"/>
        <v>54909</v>
      </c>
      <c r="E355" s="8" t="str">
        <f t="shared" si="23"/>
        <v/>
      </c>
      <c r="F355" s="5">
        <f t="shared" si="24"/>
        <v>6.5979999999999997E-2</v>
      </c>
      <c r="G355" s="6">
        <f>IF(C355="","",ROUND((((1+F355/CP)^(CP/periods_per_year))-1)*L354,2))</f>
        <v>661.92</v>
      </c>
      <c r="H355" s="6">
        <f>IF(C355="","",IF(C355=nper,L354+G355,MIN(L354+G355,IF(F355=F354,H354,IF($G$11="Acc Bi-Weekly",ROUND((-PMT(((1+F355/CP)^(CP/12))-1,(nper-C355+1)*12/26,L354))/2,2),IF($G$11="Acc Weekly",ROUND((-PMT(((1+F355/CP)^(CP/12))-1,(nper-C355+1)*12/52,L354))/4,2),ROUND(-PMT(((1+F355/CP)^(CP/periods_per_year))-1,nper-C355+1,L354),2)))))))</f>
        <v>2969.15</v>
      </c>
      <c r="I355" s="6">
        <f>IF(OR(C355="",C355&lt;$G$22),"",IF(L354&lt;=H355,0,IF(IF(AND(C355&gt;=$G$22,MOD(C355-$G$22,int)=0),$G$23,0)+H355&gt;=L354+G355,L354+G355-H355,IF(AND(C355&gt;=$G$22,MOD(C355-$G$22,int)=0),$G$23,0)+IF(IF(AND(C355&gt;=$G$22,MOD(C355-$G$22,int)=0),$G$23,0)+IF(MOD(C355-$G$27,periods_per_year)=0,$G$26,0)+H355&lt;L354+G355,IF(MOD(C355-$G$27,periods_per_year)=0,$G$26,0),L354+G355-IF(AND(C355&gt;=$G$22,MOD(C355-$G$22,int)=0),$G$23,0)-H355))))</f>
        <v>0</v>
      </c>
      <c r="J355" s="7"/>
      <c r="K355" s="6">
        <f t="shared" si="25"/>
        <v>2307.23</v>
      </c>
      <c r="L355" s="6">
        <f t="shared" si="26"/>
        <v>118078.6099999999</v>
      </c>
    </row>
    <row r="356" spans="3:12">
      <c r="C356" s="3">
        <f t="shared" si="22"/>
        <v>316</v>
      </c>
      <c r="D356" s="4">
        <f t="shared" si="27"/>
        <v>54940</v>
      </c>
      <c r="E356" s="8" t="str">
        <f t="shared" si="23"/>
        <v/>
      </c>
      <c r="F356" s="5">
        <f t="shared" si="24"/>
        <v>6.5979999999999997E-2</v>
      </c>
      <c r="G356" s="6">
        <f>IF(C356="","",ROUND((((1+F356/CP)^(CP/periods_per_year))-1)*L355,2))</f>
        <v>649.24</v>
      </c>
      <c r="H356" s="6">
        <f>IF(C356="","",IF(C356=nper,L355+G356,MIN(L355+G356,IF(F356=F355,H355,IF($G$11="Acc Bi-Weekly",ROUND((-PMT(((1+F356/CP)^(CP/12))-1,(nper-C356+1)*12/26,L355))/2,2),IF($G$11="Acc Weekly",ROUND((-PMT(((1+F356/CP)^(CP/12))-1,(nper-C356+1)*12/52,L355))/4,2),ROUND(-PMT(((1+F356/CP)^(CP/periods_per_year))-1,nper-C356+1,L355),2)))))))</f>
        <v>2969.15</v>
      </c>
      <c r="I356" s="6">
        <f>IF(OR(C356="",C356&lt;$G$22),"",IF(L355&lt;=H356,0,IF(IF(AND(C356&gt;=$G$22,MOD(C356-$G$22,int)=0),$G$23,0)+H356&gt;=L355+G356,L355+G356-H356,IF(AND(C356&gt;=$G$22,MOD(C356-$G$22,int)=0),$G$23,0)+IF(IF(AND(C356&gt;=$G$22,MOD(C356-$G$22,int)=0),$G$23,0)+IF(MOD(C356-$G$27,periods_per_year)=0,$G$26,0)+H356&lt;L355+G356,IF(MOD(C356-$G$27,periods_per_year)=0,$G$26,0),L355+G356-IF(AND(C356&gt;=$G$22,MOD(C356-$G$22,int)=0),$G$23,0)-H356))))</f>
        <v>0</v>
      </c>
      <c r="J356" s="7"/>
      <c r="K356" s="6">
        <f t="shared" si="25"/>
        <v>2319.91</v>
      </c>
      <c r="L356" s="6">
        <f t="shared" si="26"/>
        <v>115758.6999999999</v>
      </c>
    </row>
    <row r="357" spans="3:12">
      <c r="C357" s="3">
        <f t="shared" si="22"/>
        <v>317</v>
      </c>
      <c r="D357" s="4">
        <f t="shared" si="27"/>
        <v>54970</v>
      </c>
      <c r="E357" s="8" t="str">
        <f t="shared" si="23"/>
        <v/>
      </c>
      <c r="F357" s="5">
        <f t="shared" si="24"/>
        <v>6.5979999999999997E-2</v>
      </c>
      <c r="G357" s="6">
        <f>IF(C357="","",ROUND((((1+F357/CP)^(CP/periods_per_year))-1)*L356,2))</f>
        <v>636.48</v>
      </c>
      <c r="H357" s="6">
        <f>IF(C357="","",IF(C357=nper,L356+G357,MIN(L356+G357,IF(F357=F356,H356,IF($G$11="Acc Bi-Weekly",ROUND((-PMT(((1+F357/CP)^(CP/12))-1,(nper-C357+1)*12/26,L356))/2,2),IF($G$11="Acc Weekly",ROUND((-PMT(((1+F357/CP)^(CP/12))-1,(nper-C357+1)*12/52,L356))/4,2),ROUND(-PMT(((1+F357/CP)^(CP/periods_per_year))-1,nper-C357+1,L356),2)))))))</f>
        <v>2969.15</v>
      </c>
      <c r="I357" s="6">
        <f>IF(OR(C357="",C357&lt;$G$22),"",IF(L356&lt;=H357,0,IF(IF(AND(C357&gt;=$G$22,MOD(C357-$G$22,int)=0),$G$23,0)+H357&gt;=L356+G357,L356+G357-H357,IF(AND(C357&gt;=$G$22,MOD(C357-$G$22,int)=0),$G$23,0)+IF(IF(AND(C357&gt;=$G$22,MOD(C357-$G$22,int)=0),$G$23,0)+IF(MOD(C357-$G$27,periods_per_year)=0,$G$26,0)+H357&lt;L356+G357,IF(MOD(C357-$G$27,periods_per_year)=0,$G$26,0),L356+G357-IF(AND(C357&gt;=$G$22,MOD(C357-$G$22,int)=0),$G$23,0)-H357))))</f>
        <v>0</v>
      </c>
      <c r="J357" s="7"/>
      <c r="K357" s="6">
        <f t="shared" si="25"/>
        <v>2332.67</v>
      </c>
      <c r="L357" s="6">
        <f t="shared" si="26"/>
        <v>113426.0299999999</v>
      </c>
    </row>
    <row r="358" spans="3:12">
      <c r="C358" s="3">
        <f t="shared" si="22"/>
        <v>318</v>
      </c>
      <c r="D358" s="4">
        <f t="shared" si="27"/>
        <v>55001</v>
      </c>
      <c r="E358" s="8" t="str">
        <f t="shared" si="23"/>
        <v/>
      </c>
      <c r="F358" s="5">
        <f t="shared" si="24"/>
        <v>6.5979999999999997E-2</v>
      </c>
      <c r="G358" s="6">
        <f>IF(C358="","",ROUND((((1+F358/CP)^(CP/periods_per_year))-1)*L357,2))</f>
        <v>623.65</v>
      </c>
      <c r="H358" s="6">
        <f>IF(C358="","",IF(C358=nper,L357+G358,MIN(L357+G358,IF(F358=F357,H357,IF($G$11="Acc Bi-Weekly",ROUND((-PMT(((1+F358/CP)^(CP/12))-1,(nper-C358+1)*12/26,L357))/2,2),IF($G$11="Acc Weekly",ROUND((-PMT(((1+F358/CP)^(CP/12))-1,(nper-C358+1)*12/52,L357))/4,2),ROUND(-PMT(((1+F358/CP)^(CP/periods_per_year))-1,nper-C358+1,L357),2)))))))</f>
        <v>2969.15</v>
      </c>
      <c r="I358" s="6">
        <f>IF(OR(C358="",C358&lt;$G$22),"",IF(L357&lt;=H358,0,IF(IF(AND(C358&gt;=$G$22,MOD(C358-$G$22,int)=0),$G$23,0)+H358&gt;=L357+G358,L357+G358-H358,IF(AND(C358&gt;=$G$22,MOD(C358-$G$22,int)=0),$G$23,0)+IF(IF(AND(C358&gt;=$G$22,MOD(C358-$G$22,int)=0),$G$23,0)+IF(MOD(C358-$G$27,periods_per_year)=0,$G$26,0)+H358&lt;L357+G358,IF(MOD(C358-$G$27,periods_per_year)=0,$G$26,0),L357+G358-IF(AND(C358&gt;=$G$22,MOD(C358-$G$22,int)=0),$G$23,0)-H358))))</f>
        <v>0</v>
      </c>
      <c r="J358" s="7"/>
      <c r="K358" s="6">
        <f t="shared" si="25"/>
        <v>2345.5</v>
      </c>
      <c r="L358" s="6">
        <f t="shared" si="26"/>
        <v>111080.5299999999</v>
      </c>
    </row>
    <row r="359" spans="3:12">
      <c r="C359" s="3">
        <f t="shared" si="22"/>
        <v>319</v>
      </c>
      <c r="D359" s="4">
        <f t="shared" si="27"/>
        <v>55032</v>
      </c>
      <c r="E359" s="8" t="str">
        <f t="shared" si="23"/>
        <v/>
      </c>
      <c r="F359" s="5">
        <f t="shared" si="24"/>
        <v>6.5979999999999997E-2</v>
      </c>
      <c r="G359" s="6">
        <f>IF(C359="","",ROUND((((1+F359/CP)^(CP/periods_per_year))-1)*L358,2))</f>
        <v>610.76</v>
      </c>
      <c r="H359" s="6">
        <f>IF(C359="","",IF(C359=nper,L358+G359,MIN(L358+G359,IF(F359=F358,H358,IF($G$11="Acc Bi-Weekly",ROUND((-PMT(((1+F359/CP)^(CP/12))-1,(nper-C359+1)*12/26,L358))/2,2),IF($G$11="Acc Weekly",ROUND((-PMT(((1+F359/CP)^(CP/12))-1,(nper-C359+1)*12/52,L358))/4,2),ROUND(-PMT(((1+F359/CP)^(CP/periods_per_year))-1,nper-C359+1,L358),2)))))))</f>
        <v>2969.15</v>
      </c>
      <c r="I359" s="6">
        <f>IF(OR(C359="",C359&lt;$G$22),"",IF(L358&lt;=H359,0,IF(IF(AND(C359&gt;=$G$22,MOD(C359-$G$22,int)=0),$G$23,0)+H359&gt;=L358+G359,L358+G359-H359,IF(AND(C359&gt;=$G$22,MOD(C359-$G$22,int)=0),$G$23,0)+IF(IF(AND(C359&gt;=$G$22,MOD(C359-$G$22,int)=0),$G$23,0)+IF(MOD(C359-$G$27,periods_per_year)=0,$G$26,0)+H359&lt;L358+G359,IF(MOD(C359-$G$27,periods_per_year)=0,$G$26,0),L358+G359-IF(AND(C359&gt;=$G$22,MOD(C359-$G$22,int)=0),$G$23,0)-H359))))</f>
        <v>0</v>
      </c>
      <c r="J359" s="7"/>
      <c r="K359" s="6">
        <f t="shared" si="25"/>
        <v>2358.3900000000003</v>
      </c>
      <c r="L359" s="6">
        <f t="shared" si="26"/>
        <v>108722.1399999999</v>
      </c>
    </row>
    <row r="360" spans="3:12">
      <c r="C360" s="3">
        <f t="shared" si="22"/>
        <v>320</v>
      </c>
      <c r="D360" s="4">
        <f t="shared" si="27"/>
        <v>55062</v>
      </c>
      <c r="E360" s="8" t="str">
        <f t="shared" si="23"/>
        <v/>
      </c>
      <c r="F360" s="5">
        <f t="shared" si="24"/>
        <v>6.5979999999999997E-2</v>
      </c>
      <c r="G360" s="6">
        <f>IF(C360="","",ROUND((((1+F360/CP)^(CP/periods_per_year))-1)*L359,2))</f>
        <v>597.79</v>
      </c>
      <c r="H360" s="6">
        <f>IF(C360="","",IF(C360=nper,L359+G360,MIN(L359+G360,IF(F360=F359,H359,IF($G$11="Acc Bi-Weekly",ROUND((-PMT(((1+F360/CP)^(CP/12))-1,(nper-C360+1)*12/26,L359))/2,2),IF($G$11="Acc Weekly",ROUND((-PMT(((1+F360/CP)^(CP/12))-1,(nper-C360+1)*12/52,L359))/4,2),ROUND(-PMT(((1+F360/CP)^(CP/periods_per_year))-1,nper-C360+1,L359),2)))))))</f>
        <v>2969.15</v>
      </c>
      <c r="I360" s="6">
        <f>IF(OR(C360="",C360&lt;$G$22),"",IF(L359&lt;=H360,0,IF(IF(AND(C360&gt;=$G$22,MOD(C360-$G$22,int)=0),$G$23,0)+H360&gt;=L359+G360,L359+G360-H360,IF(AND(C360&gt;=$G$22,MOD(C360-$G$22,int)=0),$G$23,0)+IF(IF(AND(C360&gt;=$G$22,MOD(C360-$G$22,int)=0),$G$23,0)+IF(MOD(C360-$G$27,periods_per_year)=0,$G$26,0)+H360&lt;L359+G360,IF(MOD(C360-$G$27,periods_per_year)=0,$G$26,0),L359+G360-IF(AND(C360&gt;=$G$22,MOD(C360-$G$22,int)=0),$G$23,0)-H360))))</f>
        <v>0</v>
      </c>
      <c r="J360" s="7"/>
      <c r="K360" s="6">
        <f t="shared" si="25"/>
        <v>2371.36</v>
      </c>
      <c r="L360" s="6">
        <f t="shared" si="26"/>
        <v>106350.7799999999</v>
      </c>
    </row>
    <row r="361" spans="3:12">
      <c r="C361" s="3">
        <f t="shared" ref="C361:C424" si="28">IF(L360="","",IF(OR(C360&gt;=nper,ROUND(L360,2)&lt;=0),"",C360+1))</f>
        <v>321</v>
      </c>
      <c r="D361" s="4">
        <f t="shared" si="27"/>
        <v>55093</v>
      </c>
      <c r="E361" s="8" t="str">
        <f>IF(C361="","",IF(MOD(C361,periods_per_year)=0,C361/periods_per_year,""))</f>
        <v/>
      </c>
      <c r="F361" s="5">
        <f t="shared" ref="F361:F424" si="29">IF(C361="","",start_rate)</f>
        <v>6.5979999999999997E-2</v>
      </c>
      <c r="G361" s="6">
        <f>IF(C361="","",ROUND((((1+F361/CP)^(CP/periods_per_year))-1)*L360,2))</f>
        <v>584.75</v>
      </c>
      <c r="H361" s="6">
        <f>IF(C361="","",IF(C361=nper,L360+G361,MIN(L360+G361,IF(F361=F360,H360,IF($G$11="Acc Bi-Weekly",ROUND((-PMT(((1+F361/CP)^(CP/12))-1,(nper-C361+1)*12/26,L360))/2,2),IF($G$11="Acc Weekly",ROUND((-PMT(((1+F361/CP)^(CP/12))-1,(nper-C361+1)*12/52,L360))/4,2),ROUND(-PMT(((1+F361/CP)^(CP/periods_per_year))-1,nper-C361+1,L360),2)))))))</f>
        <v>2969.15</v>
      </c>
      <c r="I361" s="6">
        <f>IF(OR(C361="",C361&lt;$G$22),"",IF(L360&lt;=H361,0,IF(IF(AND(C361&gt;=$G$22,MOD(C361-$G$22,int)=0),$G$23,0)+H361&gt;=L360+G361,L360+G361-H361,IF(AND(C361&gt;=$G$22,MOD(C361-$G$22,int)=0),$G$23,0)+IF(IF(AND(C361&gt;=$G$22,MOD(C361-$G$22,int)=0),$G$23,0)+IF(MOD(C361-$G$27,periods_per_year)=0,$G$26,0)+H361&lt;L360+G361,IF(MOD(C361-$G$27,periods_per_year)=0,$G$26,0),L360+G361-IF(AND(C361&gt;=$G$22,MOD(C361-$G$22,int)=0),$G$23,0)-H361))))</f>
        <v>0</v>
      </c>
      <c r="J361" s="7"/>
      <c r="K361" s="6">
        <f t="shared" ref="K361:K424" si="30">IF(C361="","",H361-G361+J361+IF(I361="",0,I361))</f>
        <v>2384.4</v>
      </c>
      <c r="L361" s="6">
        <f t="shared" ref="L361:L424" si="31">IF(C361="","",L360-K361)</f>
        <v>103966.3799999999</v>
      </c>
    </row>
    <row r="362" spans="3:12">
      <c r="C362" s="3">
        <f t="shared" si="28"/>
        <v>322</v>
      </c>
      <c r="D362" s="4">
        <f t="shared" si="27"/>
        <v>55123</v>
      </c>
      <c r="E362" s="8" t="str">
        <f>IF(C362="","",IF(MOD(C362,periods_per_year)=0,C362/periods_per_year,""))</f>
        <v/>
      </c>
      <c r="F362" s="5">
        <f t="shared" si="29"/>
        <v>6.5979999999999997E-2</v>
      </c>
      <c r="G362" s="6">
        <f>IF(C362="","",ROUND((((1+F362/CP)^(CP/periods_per_year))-1)*L361,2))</f>
        <v>571.64</v>
      </c>
      <c r="H362" s="6">
        <f>IF(C362="","",IF(C362=nper,L361+G362,MIN(L361+G362,IF(F362=F361,H361,IF($G$11="Acc Bi-Weekly",ROUND((-PMT(((1+F362/CP)^(CP/12))-1,(nper-C362+1)*12/26,L361))/2,2),IF($G$11="Acc Weekly",ROUND((-PMT(((1+F362/CP)^(CP/12))-1,(nper-C362+1)*12/52,L361))/4,2),ROUND(-PMT(((1+F362/CP)^(CP/periods_per_year))-1,nper-C362+1,L361),2)))))))</f>
        <v>2969.15</v>
      </c>
      <c r="I362" s="6">
        <f>IF(OR(C362="",C362&lt;$G$22),"",IF(L361&lt;=H362,0,IF(IF(AND(C362&gt;=$G$22,MOD(C362-$G$22,int)=0),$G$23,0)+H362&gt;=L361+G362,L361+G362-H362,IF(AND(C362&gt;=$G$22,MOD(C362-$G$22,int)=0),$G$23,0)+IF(IF(AND(C362&gt;=$G$22,MOD(C362-$G$22,int)=0),$G$23,0)+IF(MOD(C362-$G$27,periods_per_year)=0,$G$26,0)+H362&lt;L361+G362,IF(MOD(C362-$G$27,periods_per_year)=0,$G$26,0),L361+G362-IF(AND(C362&gt;=$G$22,MOD(C362-$G$22,int)=0),$G$23,0)-H362))))</f>
        <v>0</v>
      </c>
      <c r="J362" s="7"/>
      <c r="K362" s="6">
        <f t="shared" si="30"/>
        <v>2397.5100000000002</v>
      </c>
      <c r="L362" s="6">
        <f t="shared" si="31"/>
        <v>101568.86999999991</v>
      </c>
    </row>
    <row r="363" spans="3:12">
      <c r="C363" s="3">
        <f t="shared" si="28"/>
        <v>323</v>
      </c>
      <c r="D363" s="4">
        <f t="shared" ref="D363:D426" si="32">IF(C363="","",EDATE(D362,1))</f>
        <v>55154</v>
      </c>
      <c r="E363" s="8" t="str">
        <f>IF(C363="","",IF(MOD(C363,periods_per_year)=0,C363/periods_per_year,""))</f>
        <v/>
      </c>
      <c r="F363" s="5">
        <f t="shared" si="29"/>
        <v>6.5979999999999997E-2</v>
      </c>
      <c r="G363" s="6">
        <f>IF(C363="","",ROUND((((1+F363/CP)^(CP/periods_per_year))-1)*L362,2))</f>
        <v>558.46</v>
      </c>
      <c r="H363" s="6">
        <f>IF(C363="","",IF(C363=nper,L362+G363,MIN(L362+G363,IF(F363=F362,H362,IF($G$11="Acc Bi-Weekly",ROUND((-PMT(((1+F363/CP)^(CP/12))-1,(nper-C363+1)*12/26,L362))/2,2),IF($G$11="Acc Weekly",ROUND((-PMT(((1+F363/CP)^(CP/12))-1,(nper-C363+1)*12/52,L362))/4,2),ROUND(-PMT(((1+F363/CP)^(CP/periods_per_year))-1,nper-C363+1,L362),2)))))))</f>
        <v>2969.15</v>
      </c>
      <c r="I363" s="6">
        <f>IF(OR(C363="",C363&lt;$G$22),"",IF(L362&lt;=H363,0,IF(IF(AND(C363&gt;=$G$22,MOD(C363-$G$22,int)=0),$G$23,0)+H363&gt;=L362+G363,L362+G363-H363,IF(AND(C363&gt;=$G$22,MOD(C363-$G$22,int)=0),$G$23,0)+IF(IF(AND(C363&gt;=$G$22,MOD(C363-$G$22,int)=0),$G$23,0)+IF(MOD(C363-$G$27,periods_per_year)=0,$G$26,0)+H363&lt;L362+G363,IF(MOD(C363-$G$27,periods_per_year)=0,$G$26,0),L362+G363-IF(AND(C363&gt;=$G$22,MOD(C363-$G$22,int)=0),$G$23,0)-H363))))</f>
        <v>0</v>
      </c>
      <c r="J363" s="7"/>
      <c r="K363" s="6">
        <f t="shared" si="30"/>
        <v>2410.69</v>
      </c>
      <c r="L363" s="6">
        <f t="shared" si="31"/>
        <v>99158.179999999906</v>
      </c>
    </row>
    <row r="364" spans="3:12">
      <c r="C364" s="3">
        <f t="shared" si="28"/>
        <v>324</v>
      </c>
      <c r="D364" s="4">
        <f t="shared" si="32"/>
        <v>55185</v>
      </c>
      <c r="E364" s="8">
        <f>IF(C364="","",IF(MOD(C364,periods_per_year)=0,C364/periods_per_year,""))</f>
        <v>27</v>
      </c>
      <c r="F364" s="5">
        <f t="shared" si="29"/>
        <v>6.5979999999999997E-2</v>
      </c>
      <c r="G364" s="6">
        <f>IF(C364="","",ROUND((((1+F364/CP)^(CP/periods_per_year))-1)*L363,2))</f>
        <v>545.20000000000005</v>
      </c>
      <c r="H364" s="6">
        <f>IF(C364="","",IF(C364=nper,L363+G364,MIN(L363+G364,IF(F364=F363,H363,IF($G$11="Acc Bi-Weekly",ROUND((-PMT(((1+F364/CP)^(CP/12))-1,(nper-C364+1)*12/26,L363))/2,2),IF($G$11="Acc Weekly",ROUND((-PMT(((1+F364/CP)^(CP/12))-1,(nper-C364+1)*12/52,L363))/4,2),ROUND(-PMT(((1+F364/CP)^(CP/periods_per_year))-1,nper-C364+1,L363),2)))))))</f>
        <v>2969.15</v>
      </c>
      <c r="I364" s="6">
        <f>IF(OR(C364="",C364&lt;$G$22),"",IF(L363&lt;=H364,0,IF(IF(AND(C364&gt;=$G$22,MOD(C364-$G$22,int)=0),$G$23,0)+H364&gt;=L363+G364,L363+G364-H364,IF(AND(C364&gt;=$G$22,MOD(C364-$G$22,int)=0),$G$23,0)+IF(IF(AND(C364&gt;=$G$22,MOD(C364-$G$22,int)=0),$G$23,0)+IF(MOD(C364-$G$27,periods_per_year)=0,$G$26,0)+H364&lt;L363+G364,IF(MOD(C364-$G$27,periods_per_year)=0,$G$26,0),L363+G364-IF(AND(C364&gt;=$G$22,MOD(C364-$G$22,int)=0),$G$23,0)-H364))))</f>
        <v>0</v>
      </c>
      <c r="J364" s="7"/>
      <c r="K364" s="6">
        <f t="shared" si="30"/>
        <v>2423.9499999999998</v>
      </c>
      <c r="L364" s="6">
        <f t="shared" si="31"/>
        <v>96734.229999999909</v>
      </c>
    </row>
    <row r="365" spans="3:12">
      <c r="C365" s="3">
        <f t="shared" si="28"/>
        <v>325</v>
      </c>
      <c r="D365" s="4">
        <f t="shared" si="32"/>
        <v>55213</v>
      </c>
      <c r="E365" s="8" t="str">
        <f>IF(C365="","",IF(MOD(C365,periods_per_year)=0,C365/periods_per_year,""))</f>
        <v/>
      </c>
      <c r="F365" s="5">
        <f t="shared" si="29"/>
        <v>6.5979999999999997E-2</v>
      </c>
      <c r="G365" s="6">
        <f>IF(C365="","",ROUND((((1+F365/CP)^(CP/periods_per_year))-1)*L364,2))</f>
        <v>531.88</v>
      </c>
      <c r="H365" s="6">
        <f>IF(C365="","",IF(C365=nper,L364+G365,MIN(L364+G365,IF(F365=F364,H364,IF($G$11="Acc Bi-Weekly",ROUND((-PMT(((1+F365/CP)^(CP/12))-1,(nper-C365+1)*12/26,L364))/2,2),IF($G$11="Acc Weekly",ROUND((-PMT(((1+F365/CP)^(CP/12))-1,(nper-C365+1)*12/52,L364))/4,2),ROUND(-PMT(((1+F365/CP)^(CP/periods_per_year))-1,nper-C365+1,L364),2)))))))</f>
        <v>2969.15</v>
      </c>
      <c r="I365" s="6">
        <f>IF(OR(C365="",C365&lt;$G$22),"",IF(L364&lt;=H365,0,IF(IF(AND(C365&gt;=$G$22,MOD(C365-$G$22,int)=0),$G$23,0)+H365&gt;=L364+G365,L364+G365-H365,IF(AND(C365&gt;=$G$22,MOD(C365-$G$22,int)=0),$G$23,0)+IF(IF(AND(C365&gt;=$G$22,MOD(C365-$G$22,int)=0),$G$23,0)+IF(MOD(C365-$G$27,periods_per_year)=0,$G$26,0)+H365&lt;L364+G365,IF(MOD(C365-$G$27,periods_per_year)=0,$G$26,0),L364+G365-IF(AND(C365&gt;=$G$22,MOD(C365-$G$22,int)=0),$G$23,0)-H365))))</f>
        <v>0</v>
      </c>
      <c r="J365" s="7"/>
      <c r="K365" s="6">
        <f t="shared" si="30"/>
        <v>2437.27</v>
      </c>
      <c r="L365" s="6">
        <f t="shared" si="31"/>
        <v>94296.959999999905</v>
      </c>
    </row>
    <row r="366" spans="3:12">
      <c r="C366" s="3">
        <f t="shared" si="28"/>
        <v>326</v>
      </c>
      <c r="D366" s="4">
        <f t="shared" si="32"/>
        <v>55244</v>
      </c>
      <c r="E366" s="8" t="str">
        <f>IF(C366="","",IF(MOD(C366,periods_per_year)=0,C366/periods_per_year,""))</f>
        <v/>
      </c>
      <c r="F366" s="5">
        <f t="shared" si="29"/>
        <v>6.5979999999999997E-2</v>
      </c>
      <c r="G366" s="6">
        <f>IF(C366="","",ROUND((((1+F366/CP)^(CP/periods_per_year))-1)*L365,2))</f>
        <v>518.48</v>
      </c>
      <c r="H366" s="6">
        <f>IF(C366="","",IF(C366=nper,L365+G366,MIN(L365+G366,IF(F366=F365,H365,IF($G$11="Acc Bi-Weekly",ROUND((-PMT(((1+F366/CP)^(CP/12))-1,(nper-C366+1)*12/26,L365))/2,2),IF($G$11="Acc Weekly",ROUND((-PMT(((1+F366/CP)^(CP/12))-1,(nper-C366+1)*12/52,L365))/4,2),ROUND(-PMT(((1+F366/CP)^(CP/periods_per_year))-1,nper-C366+1,L365),2)))))))</f>
        <v>2969.15</v>
      </c>
      <c r="I366" s="6">
        <f>IF(OR(C366="",C366&lt;$G$22),"",IF(L365&lt;=H366,0,IF(IF(AND(C366&gt;=$G$22,MOD(C366-$G$22,int)=0),$G$23,0)+H366&gt;=L365+G366,L365+G366-H366,IF(AND(C366&gt;=$G$22,MOD(C366-$G$22,int)=0),$G$23,0)+IF(IF(AND(C366&gt;=$G$22,MOD(C366-$G$22,int)=0),$G$23,0)+IF(MOD(C366-$G$27,periods_per_year)=0,$G$26,0)+H366&lt;L365+G366,IF(MOD(C366-$G$27,periods_per_year)=0,$G$26,0),L365+G366-IF(AND(C366&gt;=$G$22,MOD(C366-$G$22,int)=0),$G$23,0)-H366))))</f>
        <v>0</v>
      </c>
      <c r="J366" s="7"/>
      <c r="K366" s="6">
        <f t="shared" si="30"/>
        <v>2450.67</v>
      </c>
      <c r="L366" s="6">
        <f t="shared" si="31"/>
        <v>91846.289999999906</v>
      </c>
    </row>
    <row r="367" spans="3:12">
      <c r="C367" s="3">
        <f t="shared" si="28"/>
        <v>327</v>
      </c>
      <c r="D367" s="4">
        <f t="shared" si="32"/>
        <v>55274</v>
      </c>
      <c r="E367" s="8" t="str">
        <f>IF(C367="","",IF(MOD(C367,periods_per_year)=0,C367/periods_per_year,""))</f>
        <v/>
      </c>
      <c r="F367" s="5">
        <f t="shared" si="29"/>
        <v>6.5979999999999997E-2</v>
      </c>
      <c r="G367" s="6">
        <f>IF(C367="","",ROUND((((1+F367/CP)^(CP/periods_per_year))-1)*L366,2))</f>
        <v>505</v>
      </c>
      <c r="H367" s="6">
        <f>IF(C367="","",IF(C367=nper,L366+G367,MIN(L366+G367,IF(F367=F366,H366,IF($G$11="Acc Bi-Weekly",ROUND((-PMT(((1+F367/CP)^(CP/12))-1,(nper-C367+1)*12/26,L366))/2,2),IF($G$11="Acc Weekly",ROUND((-PMT(((1+F367/CP)^(CP/12))-1,(nper-C367+1)*12/52,L366))/4,2),ROUND(-PMT(((1+F367/CP)^(CP/periods_per_year))-1,nper-C367+1,L366),2)))))))</f>
        <v>2969.15</v>
      </c>
      <c r="I367" s="6">
        <f>IF(OR(C367="",C367&lt;$G$22),"",IF(L366&lt;=H367,0,IF(IF(AND(C367&gt;=$G$22,MOD(C367-$G$22,int)=0),$G$23,0)+H367&gt;=L366+G367,L366+G367-H367,IF(AND(C367&gt;=$G$22,MOD(C367-$G$22,int)=0),$G$23,0)+IF(IF(AND(C367&gt;=$G$22,MOD(C367-$G$22,int)=0),$G$23,0)+IF(MOD(C367-$G$27,periods_per_year)=0,$G$26,0)+H367&lt;L366+G367,IF(MOD(C367-$G$27,periods_per_year)=0,$G$26,0),L366+G367-IF(AND(C367&gt;=$G$22,MOD(C367-$G$22,int)=0),$G$23,0)-H367))))</f>
        <v>0</v>
      </c>
      <c r="J367" s="7"/>
      <c r="K367" s="6">
        <f t="shared" si="30"/>
        <v>2464.15</v>
      </c>
      <c r="L367" s="6">
        <f t="shared" si="31"/>
        <v>89382.139999999912</v>
      </c>
    </row>
    <row r="368" spans="3:12">
      <c r="C368" s="3">
        <f t="shared" si="28"/>
        <v>328</v>
      </c>
      <c r="D368" s="4">
        <f t="shared" si="32"/>
        <v>55305</v>
      </c>
      <c r="E368" s="8" t="str">
        <f>IF(C368="","",IF(MOD(C368,periods_per_year)=0,C368/periods_per_year,""))</f>
        <v/>
      </c>
      <c r="F368" s="5">
        <f t="shared" si="29"/>
        <v>6.5979999999999997E-2</v>
      </c>
      <c r="G368" s="6">
        <f>IF(C368="","",ROUND((((1+F368/CP)^(CP/periods_per_year))-1)*L367,2))</f>
        <v>491.45</v>
      </c>
      <c r="H368" s="6">
        <f>IF(C368="","",IF(C368=nper,L367+G368,MIN(L367+G368,IF(F368=F367,H367,IF($G$11="Acc Bi-Weekly",ROUND((-PMT(((1+F368/CP)^(CP/12))-1,(nper-C368+1)*12/26,L367))/2,2),IF($G$11="Acc Weekly",ROUND((-PMT(((1+F368/CP)^(CP/12))-1,(nper-C368+1)*12/52,L367))/4,2),ROUND(-PMT(((1+F368/CP)^(CP/periods_per_year))-1,nper-C368+1,L367),2)))))))</f>
        <v>2969.15</v>
      </c>
      <c r="I368" s="6">
        <f>IF(OR(C368="",C368&lt;$G$22),"",IF(L367&lt;=H368,0,IF(IF(AND(C368&gt;=$G$22,MOD(C368-$G$22,int)=0),$G$23,0)+H368&gt;=L367+G368,L367+G368-H368,IF(AND(C368&gt;=$G$22,MOD(C368-$G$22,int)=0),$G$23,0)+IF(IF(AND(C368&gt;=$G$22,MOD(C368-$G$22,int)=0),$G$23,0)+IF(MOD(C368-$G$27,periods_per_year)=0,$G$26,0)+H368&lt;L367+G368,IF(MOD(C368-$G$27,periods_per_year)=0,$G$26,0),L367+G368-IF(AND(C368&gt;=$G$22,MOD(C368-$G$22,int)=0),$G$23,0)-H368))))</f>
        <v>0</v>
      </c>
      <c r="J368" s="7"/>
      <c r="K368" s="6">
        <f t="shared" si="30"/>
        <v>2477.7000000000003</v>
      </c>
      <c r="L368" s="6">
        <f t="shared" si="31"/>
        <v>86904.439999999915</v>
      </c>
    </row>
    <row r="369" spans="3:12">
      <c r="C369" s="3">
        <f t="shared" si="28"/>
        <v>329</v>
      </c>
      <c r="D369" s="4">
        <f t="shared" si="32"/>
        <v>55335</v>
      </c>
      <c r="E369" s="8" t="str">
        <f>IF(C369="","",IF(MOD(C369,periods_per_year)=0,C369/periods_per_year,""))</f>
        <v/>
      </c>
      <c r="F369" s="5">
        <f t="shared" si="29"/>
        <v>6.5979999999999997E-2</v>
      </c>
      <c r="G369" s="6">
        <f>IF(C369="","",ROUND((((1+F369/CP)^(CP/periods_per_year))-1)*L368,2))</f>
        <v>477.83</v>
      </c>
      <c r="H369" s="6">
        <f>IF(C369="","",IF(C369=nper,L368+G369,MIN(L368+G369,IF(F369=F368,H368,IF($G$11="Acc Bi-Weekly",ROUND((-PMT(((1+F369/CP)^(CP/12))-1,(nper-C369+1)*12/26,L368))/2,2),IF($G$11="Acc Weekly",ROUND((-PMT(((1+F369/CP)^(CP/12))-1,(nper-C369+1)*12/52,L368))/4,2),ROUND(-PMT(((1+F369/CP)^(CP/periods_per_year))-1,nper-C369+1,L368),2)))))))</f>
        <v>2969.15</v>
      </c>
      <c r="I369" s="6">
        <f>IF(OR(C369="",C369&lt;$G$22),"",IF(L368&lt;=H369,0,IF(IF(AND(C369&gt;=$G$22,MOD(C369-$G$22,int)=0),$G$23,0)+H369&gt;=L368+G369,L368+G369-H369,IF(AND(C369&gt;=$G$22,MOD(C369-$G$22,int)=0),$G$23,0)+IF(IF(AND(C369&gt;=$G$22,MOD(C369-$G$22,int)=0),$G$23,0)+IF(MOD(C369-$G$27,periods_per_year)=0,$G$26,0)+H369&lt;L368+G369,IF(MOD(C369-$G$27,periods_per_year)=0,$G$26,0),L368+G369-IF(AND(C369&gt;=$G$22,MOD(C369-$G$22,int)=0),$G$23,0)-H369))))</f>
        <v>0</v>
      </c>
      <c r="J369" s="7"/>
      <c r="K369" s="6">
        <f t="shared" si="30"/>
        <v>2491.3200000000002</v>
      </c>
      <c r="L369" s="6">
        <f t="shared" si="31"/>
        <v>84413.119999999908</v>
      </c>
    </row>
    <row r="370" spans="3:12">
      <c r="C370" s="3">
        <f t="shared" si="28"/>
        <v>330</v>
      </c>
      <c r="D370" s="4">
        <f t="shared" si="32"/>
        <v>55366</v>
      </c>
      <c r="E370" s="8" t="str">
        <f>IF(C370="","",IF(MOD(C370,periods_per_year)=0,C370/periods_per_year,""))</f>
        <v/>
      </c>
      <c r="F370" s="5">
        <f t="shared" si="29"/>
        <v>6.5979999999999997E-2</v>
      </c>
      <c r="G370" s="6">
        <f>IF(C370="","",ROUND((((1+F370/CP)^(CP/periods_per_year))-1)*L369,2))</f>
        <v>464.13</v>
      </c>
      <c r="H370" s="6">
        <f>IF(C370="","",IF(C370=nper,L369+G370,MIN(L369+G370,IF(F370=F369,H369,IF($G$11="Acc Bi-Weekly",ROUND((-PMT(((1+F370/CP)^(CP/12))-1,(nper-C370+1)*12/26,L369))/2,2),IF($G$11="Acc Weekly",ROUND((-PMT(((1+F370/CP)^(CP/12))-1,(nper-C370+1)*12/52,L369))/4,2),ROUND(-PMT(((1+F370/CP)^(CP/periods_per_year))-1,nper-C370+1,L369),2)))))))</f>
        <v>2969.15</v>
      </c>
      <c r="I370" s="6">
        <f>IF(OR(C370="",C370&lt;$G$22),"",IF(L369&lt;=H370,0,IF(IF(AND(C370&gt;=$G$22,MOD(C370-$G$22,int)=0),$G$23,0)+H370&gt;=L369+G370,L369+G370-H370,IF(AND(C370&gt;=$G$22,MOD(C370-$G$22,int)=0),$G$23,0)+IF(IF(AND(C370&gt;=$G$22,MOD(C370-$G$22,int)=0),$G$23,0)+IF(MOD(C370-$G$27,periods_per_year)=0,$G$26,0)+H370&lt;L369+G370,IF(MOD(C370-$G$27,periods_per_year)=0,$G$26,0),L369+G370-IF(AND(C370&gt;=$G$22,MOD(C370-$G$22,int)=0),$G$23,0)-H370))))</f>
        <v>0</v>
      </c>
      <c r="J370" s="7"/>
      <c r="K370" s="6">
        <f t="shared" si="30"/>
        <v>2505.02</v>
      </c>
      <c r="L370" s="6">
        <f t="shared" si="31"/>
        <v>81908.099999999904</v>
      </c>
    </row>
    <row r="371" spans="3:12">
      <c r="C371" s="3">
        <f t="shared" si="28"/>
        <v>331</v>
      </c>
      <c r="D371" s="4">
        <f t="shared" si="32"/>
        <v>55397</v>
      </c>
      <c r="E371" s="8" t="str">
        <f>IF(C371="","",IF(MOD(C371,periods_per_year)=0,C371/periods_per_year,""))</f>
        <v/>
      </c>
      <c r="F371" s="5">
        <f t="shared" si="29"/>
        <v>6.5979999999999997E-2</v>
      </c>
      <c r="G371" s="6">
        <f>IF(C371="","",ROUND((((1+F371/CP)^(CP/periods_per_year))-1)*L370,2))</f>
        <v>450.36</v>
      </c>
      <c r="H371" s="6">
        <f>IF(C371="","",IF(C371=nper,L370+G371,MIN(L370+G371,IF(F371=F370,H370,IF($G$11="Acc Bi-Weekly",ROUND((-PMT(((1+F371/CP)^(CP/12))-1,(nper-C371+1)*12/26,L370))/2,2),IF($G$11="Acc Weekly",ROUND((-PMT(((1+F371/CP)^(CP/12))-1,(nper-C371+1)*12/52,L370))/4,2),ROUND(-PMT(((1+F371/CP)^(CP/periods_per_year))-1,nper-C371+1,L370),2)))))))</f>
        <v>2969.15</v>
      </c>
      <c r="I371" s="6">
        <f>IF(OR(C371="",C371&lt;$G$22),"",IF(L370&lt;=H371,0,IF(IF(AND(C371&gt;=$G$22,MOD(C371-$G$22,int)=0),$G$23,0)+H371&gt;=L370+G371,L370+G371-H371,IF(AND(C371&gt;=$G$22,MOD(C371-$G$22,int)=0),$G$23,0)+IF(IF(AND(C371&gt;=$G$22,MOD(C371-$G$22,int)=0),$G$23,0)+IF(MOD(C371-$G$27,periods_per_year)=0,$G$26,0)+H371&lt;L370+G371,IF(MOD(C371-$G$27,periods_per_year)=0,$G$26,0),L370+G371-IF(AND(C371&gt;=$G$22,MOD(C371-$G$22,int)=0),$G$23,0)-H371))))</f>
        <v>0</v>
      </c>
      <c r="J371" s="7"/>
      <c r="K371" s="6">
        <f t="shared" si="30"/>
        <v>2518.79</v>
      </c>
      <c r="L371" s="6">
        <f t="shared" si="31"/>
        <v>79389.30999999991</v>
      </c>
    </row>
    <row r="372" spans="3:12">
      <c r="C372" s="3">
        <f t="shared" si="28"/>
        <v>332</v>
      </c>
      <c r="D372" s="4">
        <f t="shared" si="32"/>
        <v>55427</v>
      </c>
      <c r="E372" s="8" t="str">
        <f>IF(C372="","",IF(MOD(C372,periods_per_year)=0,C372/periods_per_year,""))</f>
        <v/>
      </c>
      <c r="F372" s="5">
        <f t="shared" si="29"/>
        <v>6.5979999999999997E-2</v>
      </c>
      <c r="G372" s="6">
        <f>IF(C372="","",ROUND((((1+F372/CP)^(CP/periods_per_year))-1)*L371,2))</f>
        <v>436.51</v>
      </c>
      <c r="H372" s="6">
        <f>IF(C372="","",IF(C372=nper,L371+G372,MIN(L371+G372,IF(F372=F371,H371,IF($G$11="Acc Bi-Weekly",ROUND((-PMT(((1+F372/CP)^(CP/12))-1,(nper-C372+1)*12/26,L371))/2,2),IF($G$11="Acc Weekly",ROUND((-PMT(((1+F372/CP)^(CP/12))-1,(nper-C372+1)*12/52,L371))/4,2),ROUND(-PMT(((1+F372/CP)^(CP/periods_per_year))-1,nper-C372+1,L371),2)))))))</f>
        <v>2969.15</v>
      </c>
      <c r="I372" s="6">
        <f>IF(OR(C372="",C372&lt;$G$22),"",IF(L371&lt;=H372,0,IF(IF(AND(C372&gt;=$G$22,MOD(C372-$G$22,int)=0),$G$23,0)+H372&gt;=L371+G372,L371+G372-H372,IF(AND(C372&gt;=$G$22,MOD(C372-$G$22,int)=0),$G$23,0)+IF(IF(AND(C372&gt;=$G$22,MOD(C372-$G$22,int)=0),$G$23,0)+IF(MOD(C372-$G$27,periods_per_year)=0,$G$26,0)+H372&lt;L371+G372,IF(MOD(C372-$G$27,periods_per_year)=0,$G$26,0),L371+G372-IF(AND(C372&gt;=$G$22,MOD(C372-$G$22,int)=0),$G$23,0)-H372))))</f>
        <v>0</v>
      </c>
      <c r="J372" s="7"/>
      <c r="K372" s="6">
        <f t="shared" si="30"/>
        <v>2532.6400000000003</v>
      </c>
      <c r="L372" s="6">
        <f t="shared" si="31"/>
        <v>76856.669999999911</v>
      </c>
    </row>
    <row r="373" spans="3:12">
      <c r="C373" s="3">
        <f t="shared" si="28"/>
        <v>333</v>
      </c>
      <c r="D373" s="4">
        <f t="shared" si="32"/>
        <v>55458</v>
      </c>
      <c r="E373" s="8" t="str">
        <f>IF(C373="","",IF(MOD(C373,periods_per_year)=0,C373/periods_per_year,""))</f>
        <v/>
      </c>
      <c r="F373" s="5">
        <f t="shared" si="29"/>
        <v>6.5979999999999997E-2</v>
      </c>
      <c r="G373" s="6">
        <f>IF(C373="","",ROUND((((1+F373/CP)^(CP/periods_per_year))-1)*L372,2))</f>
        <v>422.58</v>
      </c>
      <c r="H373" s="6">
        <f>IF(C373="","",IF(C373=nper,L372+G373,MIN(L372+G373,IF(F373=F372,H372,IF($G$11="Acc Bi-Weekly",ROUND((-PMT(((1+F373/CP)^(CP/12))-1,(nper-C373+1)*12/26,L372))/2,2),IF($G$11="Acc Weekly",ROUND((-PMT(((1+F373/CP)^(CP/12))-1,(nper-C373+1)*12/52,L372))/4,2),ROUND(-PMT(((1+F373/CP)^(CP/periods_per_year))-1,nper-C373+1,L372),2)))))))</f>
        <v>2969.15</v>
      </c>
      <c r="I373" s="6">
        <f>IF(OR(C373="",C373&lt;$G$22),"",IF(L372&lt;=H373,0,IF(IF(AND(C373&gt;=$G$22,MOD(C373-$G$22,int)=0),$G$23,0)+H373&gt;=L372+G373,L372+G373-H373,IF(AND(C373&gt;=$G$22,MOD(C373-$G$22,int)=0),$G$23,0)+IF(IF(AND(C373&gt;=$G$22,MOD(C373-$G$22,int)=0),$G$23,0)+IF(MOD(C373-$G$27,periods_per_year)=0,$G$26,0)+H373&lt;L372+G373,IF(MOD(C373-$G$27,periods_per_year)=0,$G$26,0),L372+G373-IF(AND(C373&gt;=$G$22,MOD(C373-$G$22,int)=0),$G$23,0)-H373))))</f>
        <v>0</v>
      </c>
      <c r="J373" s="7"/>
      <c r="K373" s="6">
        <f t="shared" si="30"/>
        <v>2546.5700000000002</v>
      </c>
      <c r="L373" s="6">
        <f t="shared" si="31"/>
        <v>74310.099999999904</v>
      </c>
    </row>
    <row r="374" spans="3:12">
      <c r="C374" s="3">
        <f t="shared" si="28"/>
        <v>334</v>
      </c>
      <c r="D374" s="4">
        <f t="shared" si="32"/>
        <v>55488</v>
      </c>
      <c r="E374" s="8" t="str">
        <f>IF(C374="","",IF(MOD(C374,periods_per_year)=0,C374/periods_per_year,""))</f>
        <v/>
      </c>
      <c r="F374" s="5">
        <f t="shared" si="29"/>
        <v>6.5979999999999997E-2</v>
      </c>
      <c r="G374" s="6">
        <f>IF(C374="","",ROUND((((1+F374/CP)^(CP/periods_per_year))-1)*L373,2))</f>
        <v>408.58</v>
      </c>
      <c r="H374" s="6">
        <f>IF(C374="","",IF(C374=nper,L373+G374,MIN(L373+G374,IF(F374=F373,H373,IF($G$11="Acc Bi-Weekly",ROUND((-PMT(((1+F374/CP)^(CP/12))-1,(nper-C374+1)*12/26,L373))/2,2),IF($G$11="Acc Weekly",ROUND((-PMT(((1+F374/CP)^(CP/12))-1,(nper-C374+1)*12/52,L373))/4,2),ROUND(-PMT(((1+F374/CP)^(CP/periods_per_year))-1,nper-C374+1,L373),2)))))))</f>
        <v>2969.15</v>
      </c>
      <c r="I374" s="6">
        <f>IF(OR(C374="",C374&lt;$G$22),"",IF(L373&lt;=H374,0,IF(IF(AND(C374&gt;=$G$22,MOD(C374-$G$22,int)=0),$G$23,0)+H374&gt;=L373+G374,L373+G374-H374,IF(AND(C374&gt;=$G$22,MOD(C374-$G$22,int)=0),$G$23,0)+IF(IF(AND(C374&gt;=$G$22,MOD(C374-$G$22,int)=0),$G$23,0)+IF(MOD(C374-$G$27,periods_per_year)=0,$G$26,0)+H374&lt;L373+G374,IF(MOD(C374-$G$27,periods_per_year)=0,$G$26,0),L373+G374-IF(AND(C374&gt;=$G$22,MOD(C374-$G$22,int)=0),$G$23,0)-H374))))</f>
        <v>0</v>
      </c>
      <c r="J374" s="7"/>
      <c r="K374" s="6">
        <f t="shared" si="30"/>
        <v>2560.5700000000002</v>
      </c>
      <c r="L374" s="6">
        <f t="shared" si="31"/>
        <v>71749.529999999897</v>
      </c>
    </row>
    <row r="375" spans="3:12">
      <c r="C375" s="3">
        <f t="shared" si="28"/>
        <v>335</v>
      </c>
      <c r="D375" s="4">
        <f t="shared" si="32"/>
        <v>55519</v>
      </c>
      <c r="E375" s="8" t="str">
        <f>IF(C375="","",IF(MOD(C375,periods_per_year)=0,C375/periods_per_year,""))</f>
        <v/>
      </c>
      <c r="F375" s="5">
        <f t="shared" si="29"/>
        <v>6.5979999999999997E-2</v>
      </c>
      <c r="G375" s="6">
        <f>IF(C375="","",ROUND((((1+F375/CP)^(CP/periods_per_year))-1)*L374,2))</f>
        <v>394.5</v>
      </c>
      <c r="H375" s="6">
        <f>IF(C375="","",IF(C375=nper,L374+G375,MIN(L374+G375,IF(F375=F374,H374,IF($G$11="Acc Bi-Weekly",ROUND((-PMT(((1+F375/CP)^(CP/12))-1,(nper-C375+1)*12/26,L374))/2,2),IF($G$11="Acc Weekly",ROUND((-PMT(((1+F375/CP)^(CP/12))-1,(nper-C375+1)*12/52,L374))/4,2),ROUND(-PMT(((1+F375/CP)^(CP/periods_per_year))-1,nper-C375+1,L374),2)))))))</f>
        <v>2969.15</v>
      </c>
      <c r="I375" s="6">
        <f>IF(OR(C375="",C375&lt;$G$22),"",IF(L374&lt;=H375,0,IF(IF(AND(C375&gt;=$G$22,MOD(C375-$G$22,int)=0),$G$23,0)+H375&gt;=L374+G375,L374+G375-H375,IF(AND(C375&gt;=$G$22,MOD(C375-$G$22,int)=0),$G$23,0)+IF(IF(AND(C375&gt;=$G$22,MOD(C375-$G$22,int)=0),$G$23,0)+IF(MOD(C375-$G$27,periods_per_year)=0,$G$26,0)+H375&lt;L374+G375,IF(MOD(C375-$G$27,periods_per_year)=0,$G$26,0),L374+G375-IF(AND(C375&gt;=$G$22,MOD(C375-$G$22,int)=0),$G$23,0)-H375))))</f>
        <v>0</v>
      </c>
      <c r="J375" s="7"/>
      <c r="K375" s="6">
        <f t="shared" si="30"/>
        <v>2574.65</v>
      </c>
      <c r="L375" s="6">
        <f t="shared" si="31"/>
        <v>69174.879999999903</v>
      </c>
    </row>
    <row r="376" spans="3:12">
      <c r="C376" s="3">
        <f t="shared" si="28"/>
        <v>336</v>
      </c>
      <c r="D376" s="4">
        <f t="shared" si="32"/>
        <v>55550</v>
      </c>
      <c r="E376" s="8">
        <f>IF(C376="","",IF(MOD(C376,periods_per_year)=0,C376/periods_per_year,""))</f>
        <v>28</v>
      </c>
      <c r="F376" s="5">
        <f t="shared" si="29"/>
        <v>6.5979999999999997E-2</v>
      </c>
      <c r="G376" s="6">
        <f>IF(C376="","",ROUND((((1+F376/CP)^(CP/periods_per_year))-1)*L375,2))</f>
        <v>380.35</v>
      </c>
      <c r="H376" s="6">
        <f>IF(C376="","",IF(C376=nper,L375+G376,MIN(L375+G376,IF(F376=F375,H375,IF($G$11="Acc Bi-Weekly",ROUND((-PMT(((1+F376/CP)^(CP/12))-1,(nper-C376+1)*12/26,L375))/2,2),IF($G$11="Acc Weekly",ROUND((-PMT(((1+F376/CP)^(CP/12))-1,(nper-C376+1)*12/52,L375))/4,2),ROUND(-PMT(((1+F376/CP)^(CP/periods_per_year))-1,nper-C376+1,L375),2)))))))</f>
        <v>2969.15</v>
      </c>
      <c r="I376" s="6">
        <f>IF(OR(C376="",C376&lt;$G$22),"",IF(L375&lt;=H376,0,IF(IF(AND(C376&gt;=$G$22,MOD(C376-$G$22,int)=0),$G$23,0)+H376&gt;=L375+G376,L375+G376-H376,IF(AND(C376&gt;=$G$22,MOD(C376-$G$22,int)=0),$G$23,0)+IF(IF(AND(C376&gt;=$G$22,MOD(C376-$G$22,int)=0),$G$23,0)+IF(MOD(C376-$G$27,periods_per_year)=0,$G$26,0)+H376&lt;L375+G376,IF(MOD(C376-$G$27,periods_per_year)=0,$G$26,0),L375+G376-IF(AND(C376&gt;=$G$22,MOD(C376-$G$22,int)=0),$G$23,0)-H376))))</f>
        <v>0</v>
      </c>
      <c r="J376" s="7"/>
      <c r="K376" s="6">
        <f t="shared" si="30"/>
        <v>2588.8000000000002</v>
      </c>
      <c r="L376" s="6">
        <f t="shared" si="31"/>
        <v>66586.0799999999</v>
      </c>
    </row>
    <row r="377" spans="3:12">
      <c r="C377" s="3">
        <f t="shared" si="28"/>
        <v>337</v>
      </c>
      <c r="D377" s="4">
        <f t="shared" si="32"/>
        <v>55579</v>
      </c>
      <c r="E377" s="8" t="str">
        <f>IF(C377="","",IF(MOD(C377,periods_per_year)=0,C377/periods_per_year,""))</f>
        <v/>
      </c>
      <c r="F377" s="5">
        <f t="shared" si="29"/>
        <v>6.5979999999999997E-2</v>
      </c>
      <c r="G377" s="6">
        <f>IF(C377="","",ROUND((((1+F377/CP)^(CP/periods_per_year))-1)*L376,2))</f>
        <v>366.11</v>
      </c>
      <c r="H377" s="6">
        <f>IF(C377="","",IF(C377=nper,L376+G377,MIN(L376+G377,IF(F377=F376,H376,IF($G$11="Acc Bi-Weekly",ROUND((-PMT(((1+F377/CP)^(CP/12))-1,(nper-C377+1)*12/26,L376))/2,2),IF($G$11="Acc Weekly",ROUND((-PMT(((1+F377/CP)^(CP/12))-1,(nper-C377+1)*12/52,L376))/4,2),ROUND(-PMT(((1+F377/CP)^(CP/periods_per_year))-1,nper-C377+1,L376),2)))))))</f>
        <v>2969.15</v>
      </c>
      <c r="I377" s="6">
        <f>IF(OR(C377="",C377&lt;$G$22),"",IF(L376&lt;=H377,0,IF(IF(AND(C377&gt;=$G$22,MOD(C377-$G$22,int)=0),$G$23,0)+H377&gt;=L376+G377,L376+G377-H377,IF(AND(C377&gt;=$G$22,MOD(C377-$G$22,int)=0),$G$23,0)+IF(IF(AND(C377&gt;=$G$22,MOD(C377-$G$22,int)=0),$G$23,0)+IF(MOD(C377-$G$27,periods_per_year)=0,$G$26,0)+H377&lt;L376+G377,IF(MOD(C377-$G$27,periods_per_year)=0,$G$26,0),L376+G377-IF(AND(C377&gt;=$G$22,MOD(C377-$G$22,int)=0),$G$23,0)-H377))))</f>
        <v>0</v>
      </c>
      <c r="J377" s="7"/>
      <c r="K377" s="6">
        <f t="shared" si="30"/>
        <v>2603.04</v>
      </c>
      <c r="L377" s="6">
        <f t="shared" si="31"/>
        <v>63983.039999999899</v>
      </c>
    </row>
    <row r="378" spans="3:12">
      <c r="C378" s="3">
        <f t="shared" si="28"/>
        <v>338</v>
      </c>
      <c r="D378" s="4">
        <f t="shared" si="32"/>
        <v>55610</v>
      </c>
      <c r="E378" s="8" t="str">
        <f>IF(C378="","",IF(MOD(C378,periods_per_year)=0,C378/periods_per_year,""))</f>
        <v/>
      </c>
      <c r="F378" s="5">
        <f t="shared" si="29"/>
        <v>6.5979999999999997E-2</v>
      </c>
      <c r="G378" s="6">
        <f>IF(C378="","",ROUND((((1+F378/CP)^(CP/periods_per_year))-1)*L377,2))</f>
        <v>351.8</v>
      </c>
      <c r="H378" s="6">
        <f>IF(C378="","",IF(C378=nper,L377+G378,MIN(L377+G378,IF(F378=F377,H377,IF($G$11="Acc Bi-Weekly",ROUND((-PMT(((1+F378/CP)^(CP/12))-1,(nper-C378+1)*12/26,L377))/2,2),IF($G$11="Acc Weekly",ROUND((-PMT(((1+F378/CP)^(CP/12))-1,(nper-C378+1)*12/52,L377))/4,2),ROUND(-PMT(((1+F378/CP)^(CP/periods_per_year))-1,nper-C378+1,L377),2)))))))</f>
        <v>2969.15</v>
      </c>
      <c r="I378" s="6">
        <f>IF(OR(C378="",C378&lt;$G$22),"",IF(L377&lt;=H378,0,IF(IF(AND(C378&gt;=$G$22,MOD(C378-$G$22,int)=0),$G$23,0)+H378&gt;=L377+G378,L377+G378-H378,IF(AND(C378&gt;=$G$22,MOD(C378-$G$22,int)=0),$G$23,0)+IF(IF(AND(C378&gt;=$G$22,MOD(C378-$G$22,int)=0),$G$23,0)+IF(MOD(C378-$G$27,periods_per_year)=0,$G$26,0)+H378&lt;L377+G378,IF(MOD(C378-$G$27,periods_per_year)=0,$G$26,0),L377+G378-IF(AND(C378&gt;=$G$22,MOD(C378-$G$22,int)=0),$G$23,0)-H378))))</f>
        <v>0</v>
      </c>
      <c r="J378" s="7"/>
      <c r="K378" s="6">
        <f t="shared" si="30"/>
        <v>2617.35</v>
      </c>
      <c r="L378" s="6">
        <f t="shared" si="31"/>
        <v>61365.6899999999</v>
      </c>
    </row>
    <row r="379" spans="3:12">
      <c r="C379" s="3">
        <f t="shared" si="28"/>
        <v>339</v>
      </c>
      <c r="D379" s="4">
        <f t="shared" si="32"/>
        <v>55640</v>
      </c>
      <c r="E379" s="8" t="str">
        <f>IF(C379="","",IF(MOD(C379,periods_per_year)=0,C379/periods_per_year,""))</f>
        <v/>
      </c>
      <c r="F379" s="5">
        <f t="shared" si="29"/>
        <v>6.5979999999999997E-2</v>
      </c>
      <c r="G379" s="6">
        <f>IF(C379="","",ROUND((((1+F379/CP)^(CP/periods_per_year))-1)*L378,2))</f>
        <v>337.41</v>
      </c>
      <c r="H379" s="6">
        <f>IF(C379="","",IF(C379=nper,L378+G379,MIN(L378+G379,IF(F379=F378,H378,IF($G$11="Acc Bi-Weekly",ROUND((-PMT(((1+F379/CP)^(CP/12))-1,(nper-C379+1)*12/26,L378))/2,2),IF($G$11="Acc Weekly",ROUND((-PMT(((1+F379/CP)^(CP/12))-1,(nper-C379+1)*12/52,L378))/4,2),ROUND(-PMT(((1+F379/CP)^(CP/periods_per_year))-1,nper-C379+1,L378),2)))))))</f>
        <v>2969.15</v>
      </c>
      <c r="I379" s="6">
        <f>IF(OR(C379="",C379&lt;$G$22),"",IF(L378&lt;=H379,0,IF(IF(AND(C379&gt;=$G$22,MOD(C379-$G$22,int)=0),$G$23,0)+H379&gt;=L378+G379,L378+G379-H379,IF(AND(C379&gt;=$G$22,MOD(C379-$G$22,int)=0),$G$23,0)+IF(IF(AND(C379&gt;=$G$22,MOD(C379-$G$22,int)=0),$G$23,0)+IF(MOD(C379-$G$27,periods_per_year)=0,$G$26,0)+H379&lt;L378+G379,IF(MOD(C379-$G$27,periods_per_year)=0,$G$26,0),L378+G379-IF(AND(C379&gt;=$G$22,MOD(C379-$G$22,int)=0),$G$23,0)-H379))))</f>
        <v>0</v>
      </c>
      <c r="J379" s="7"/>
      <c r="K379" s="6">
        <f t="shared" si="30"/>
        <v>2631.7400000000002</v>
      </c>
      <c r="L379" s="6">
        <f t="shared" si="31"/>
        <v>58733.949999999903</v>
      </c>
    </row>
    <row r="380" spans="3:12">
      <c r="C380" s="3">
        <f t="shared" si="28"/>
        <v>340</v>
      </c>
      <c r="D380" s="4">
        <f t="shared" si="32"/>
        <v>55671</v>
      </c>
      <c r="E380" s="8" t="str">
        <f>IF(C380="","",IF(MOD(C380,periods_per_year)=0,C380/periods_per_year,""))</f>
        <v/>
      </c>
      <c r="F380" s="5">
        <f t="shared" si="29"/>
        <v>6.5979999999999997E-2</v>
      </c>
      <c r="G380" s="6">
        <f>IF(C380="","",ROUND((((1+F380/CP)^(CP/periods_per_year))-1)*L379,2))</f>
        <v>322.94</v>
      </c>
      <c r="H380" s="6">
        <f>IF(C380="","",IF(C380=nper,L379+G380,MIN(L379+G380,IF(F380=F379,H379,IF($G$11="Acc Bi-Weekly",ROUND((-PMT(((1+F380/CP)^(CP/12))-1,(nper-C380+1)*12/26,L379))/2,2),IF($G$11="Acc Weekly",ROUND((-PMT(((1+F380/CP)^(CP/12))-1,(nper-C380+1)*12/52,L379))/4,2),ROUND(-PMT(((1+F380/CP)^(CP/periods_per_year))-1,nper-C380+1,L379),2)))))))</f>
        <v>2969.15</v>
      </c>
      <c r="I380" s="6">
        <f>IF(OR(C380="",C380&lt;$G$22),"",IF(L379&lt;=H380,0,IF(IF(AND(C380&gt;=$G$22,MOD(C380-$G$22,int)=0),$G$23,0)+H380&gt;=L379+G380,L379+G380-H380,IF(AND(C380&gt;=$G$22,MOD(C380-$G$22,int)=0),$G$23,0)+IF(IF(AND(C380&gt;=$G$22,MOD(C380-$G$22,int)=0),$G$23,0)+IF(MOD(C380-$G$27,periods_per_year)=0,$G$26,0)+H380&lt;L379+G380,IF(MOD(C380-$G$27,periods_per_year)=0,$G$26,0),L379+G380-IF(AND(C380&gt;=$G$22,MOD(C380-$G$22,int)=0),$G$23,0)-H380))))</f>
        <v>0</v>
      </c>
      <c r="J380" s="7"/>
      <c r="K380" s="6">
        <f t="shared" si="30"/>
        <v>2646.21</v>
      </c>
      <c r="L380" s="6">
        <f t="shared" si="31"/>
        <v>56087.739999999903</v>
      </c>
    </row>
    <row r="381" spans="3:12">
      <c r="C381" s="3">
        <f t="shared" si="28"/>
        <v>341</v>
      </c>
      <c r="D381" s="4">
        <f t="shared" si="32"/>
        <v>55701</v>
      </c>
      <c r="E381" s="8" t="str">
        <f>IF(C381="","",IF(MOD(C381,periods_per_year)=0,C381/periods_per_year,""))</f>
        <v/>
      </c>
      <c r="F381" s="5">
        <f t="shared" si="29"/>
        <v>6.5979999999999997E-2</v>
      </c>
      <c r="G381" s="6">
        <f>IF(C381="","",ROUND((((1+F381/CP)^(CP/periods_per_year))-1)*L380,2))</f>
        <v>308.39</v>
      </c>
      <c r="H381" s="6">
        <f>IF(C381="","",IF(C381=nper,L380+G381,MIN(L380+G381,IF(F381=F380,H380,IF($G$11="Acc Bi-Weekly",ROUND((-PMT(((1+F381/CP)^(CP/12))-1,(nper-C381+1)*12/26,L380))/2,2),IF($G$11="Acc Weekly",ROUND((-PMT(((1+F381/CP)^(CP/12))-1,(nper-C381+1)*12/52,L380))/4,2),ROUND(-PMT(((1+F381/CP)^(CP/periods_per_year))-1,nper-C381+1,L380),2)))))))</f>
        <v>2969.15</v>
      </c>
      <c r="I381" s="6">
        <f>IF(OR(C381="",C381&lt;$G$22),"",IF(L380&lt;=H381,0,IF(IF(AND(C381&gt;=$G$22,MOD(C381-$G$22,int)=0),$G$23,0)+H381&gt;=L380+G381,L380+G381-H381,IF(AND(C381&gt;=$G$22,MOD(C381-$G$22,int)=0),$G$23,0)+IF(IF(AND(C381&gt;=$G$22,MOD(C381-$G$22,int)=0),$G$23,0)+IF(MOD(C381-$G$27,periods_per_year)=0,$G$26,0)+H381&lt;L380+G381,IF(MOD(C381-$G$27,periods_per_year)=0,$G$26,0),L380+G381-IF(AND(C381&gt;=$G$22,MOD(C381-$G$22,int)=0),$G$23,0)-H381))))</f>
        <v>0</v>
      </c>
      <c r="J381" s="7"/>
      <c r="K381" s="6">
        <f t="shared" si="30"/>
        <v>2660.76</v>
      </c>
      <c r="L381" s="6">
        <f t="shared" si="31"/>
        <v>53426.979999999901</v>
      </c>
    </row>
    <row r="382" spans="3:12">
      <c r="C382" s="3">
        <f t="shared" si="28"/>
        <v>342</v>
      </c>
      <c r="D382" s="4">
        <f t="shared" si="32"/>
        <v>55732</v>
      </c>
      <c r="E382" s="8" t="str">
        <f>IF(C382="","",IF(MOD(C382,periods_per_year)=0,C382/periods_per_year,""))</f>
        <v/>
      </c>
      <c r="F382" s="5">
        <f t="shared" si="29"/>
        <v>6.5979999999999997E-2</v>
      </c>
      <c r="G382" s="6">
        <f>IF(C382="","",ROUND((((1+F382/CP)^(CP/periods_per_year))-1)*L381,2))</f>
        <v>293.76</v>
      </c>
      <c r="H382" s="6">
        <f>IF(C382="","",IF(C382=nper,L381+G382,MIN(L381+G382,IF(F382=F381,H381,IF($G$11="Acc Bi-Weekly",ROUND((-PMT(((1+F382/CP)^(CP/12))-1,(nper-C382+1)*12/26,L381))/2,2),IF($G$11="Acc Weekly",ROUND((-PMT(((1+F382/CP)^(CP/12))-1,(nper-C382+1)*12/52,L381))/4,2),ROUND(-PMT(((1+F382/CP)^(CP/periods_per_year))-1,nper-C382+1,L381),2)))))))</f>
        <v>2969.15</v>
      </c>
      <c r="I382" s="6">
        <f>IF(OR(C382="",C382&lt;$G$22),"",IF(L381&lt;=H382,0,IF(IF(AND(C382&gt;=$G$22,MOD(C382-$G$22,int)=0),$G$23,0)+H382&gt;=L381+G382,L381+G382-H382,IF(AND(C382&gt;=$G$22,MOD(C382-$G$22,int)=0),$G$23,0)+IF(IF(AND(C382&gt;=$G$22,MOD(C382-$G$22,int)=0),$G$23,0)+IF(MOD(C382-$G$27,periods_per_year)=0,$G$26,0)+H382&lt;L381+G382,IF(MOD(C382-$G$27,periods_per_year)=0,$G$26,0),L381+G382-IF(AND(C382&gt;=$G$22,MOD(C382-$G$22,int)=0),$G$23,0)-H382))))</f>
        <v>0</v>
      </c>
      <c r="J382" s="7"/>
      <c r="K382" s="6">
        <f t="shared" si="30"/>
        <v>2675.3900000000003</v>
      </c>
      <c r="L382" s="6">
        <f t="shared" si="31"/>
        <v>50751.589999999902</v>
      </c>
    </row>
    <row r="383" spans="3:12">
      <c r="C383" s="3">
        <f t="shared" si="28"/>
        <v>343</v>
      </c>
      <c r="D383" s="4">
        <f t="shared" si="32"/>
        <v>55763</v>
      </c>
      <c r="E383" s="8" t="str">
        <f>IF(C383="","",IF(MOD(C383,periods_per_year)=0,C383/periods_per_year,""))</f>
        <v/>
      </c>
      <c r="F383" s="5">
        <f t="shared" si="29"/>
        <v>6.5979999999999997E-2</v>
      </c>
      <c r="G383" s="6">
        <f>IF(C383="","",ROUND((((1+F383/CP)^(CP/periods_per_year))-1)*L382,2))</f>
        <v>279.05</v>
      </c>
      <c r="H383" s="6">
        <f>IF(C383="","",IF(C383=nper,L382+G383,MIN(L382+G383,IF(F383=F382,H382,IF($G$11="Acc Bi-Weekly",ROUND((-PMT(((1+F383/CP)^(CP/12))-1,(nper-C383+1)*12/26,L382))/2,2),IF($G$11="Acc Weekly",ROUND((-PMT(((1+F383/CP)^(CP/12))-1,(nper-C383+1)*12/52,L382))/4,2),ROUND(-PMT(((1+F383/CP)^(CP/periods_per_year))-1,nper-C383+1,L382),2)))))))</f>
        <v>2969.15</v>
      </c>
      <c r="I383" s="6">
        <f>IF(OR(C383="",C383&lt;$G$22),"",IF(L382&lt;=H383,0,IF(IF(AND(C383&gt;=$G$22,MOD(C383-$G$22,int)=0),$G$23,0)+H383&gt;=L382+G383,L382+G383-H383,IF(AND(C383&gt;=$G$22,MOD(C383-$G$22,int)=0),$G$23,0)+IF(IF(AND(C383&gt;=$G$22,MOD(C383-$G$22,int)=0),$G$23,0)+IF(MOD(C383-$G$27,periods_per_year)=0,$G$26,0)+H383&lt;L382+G383,IF(MOD(C383-$G$27,periods_per_year)=0,$G$26,0),L382+G383-IF(AND(C383&gt;=$G$22,MOD(C383-$G$22,int)=0),$G$23,0)-H383))))</f>
        <v>0</v>
      </c>
      <c r="J383" s="7"/>
      <c r="K383" s="6">
        <f t="shared" si="30"/>
        <v>2690.1</v>
      </c>
      <c r="L383" s="6">
        <f t="shared" si="31"/>
        <v>48061.489999999903</v>
      </c>
    </row>
    <row r="384" spans="3:12">
      <c r="C384" s="3">
        <f t="shared" si="28"/>
        <v>344</v>
      </c>
      <c r="D384" s="4">
        <f t="shared" si="32"/>
        <v>55793</v>
      </c>
      <c r="E384" s="8" t="str">
        <f>IF(C384="","",IF(MOD(C384,periods_per_year)=0,C384/periods_per_year,""))</f>
        <v/>
      </c>
      <c r="F384" s="5">
        <f t="shared" si="29"/>
        <v>6.5979999999999997E-2</v>
      </c>
      <c r="G384" s="6">
        <f>IF(C384="","",ROUND((((1+F384/CP)^(CP/periods_per_year))-1)*L383,2))</f>
        <v>264.26</v>
      </c>
      <c r="H384" s="6">
        <f>IF(C384="","",IF(C384=nper,L383+G384,MIN(L383+G384,IF(F384=F383,H383,IF($G$11="Acc Bi-Weekly",ROUND((-PMT(((1+F384/CP)^(CP/12))-1,(nper-C384+1)*12/26,L383))/2,2),IF($G$11="Acc Weekly",ROUND((-PMT(((1+F384/CP)^(CP/12))-1,(nper-C384+1)*12/52,L383))/4,2),ROUND(-PMT(((1+F384/CP)^(CP/periods_per_year))-1,nper-C384+1,L383),2)))))))</f>
        <v>2969.15</v>
      </c>
      <c r="I384" s="6">
        <f>IF(OR(C384="",C384&lt;$G$22),"",IF(L383&lt;=H384,0,IF(IF(AND(C384&gt;=$G$22,MOD(C384-$G$22,int)=0),$G$23,0)+H384&gt;=L383+G384,L383+G384-H384,IF(AND(C384&gt;=$G$22,MOD(C384-$G$22,int)=0),$G$23,0)+IF(IF(AND(C384&gt;=$G$22,MOD(C384-$G$22,int)=0),$G$23,0)+IF(MOD(C384-$G$27,periods_per_year)=0,$G$26,0)+H384&lt;L383+G384,IF(MOD(C384-$G$27,periods_per_year)=0,$G$26,0),L383+G384-IF(AND(C384&gt;=$G$22,MOD(C384-$G$22,int)=0),$G$23,0)-H384))))</f>
        <v>0</v>
      </c>
      <c r="J384" s="7"/>
      <c r="K384" s="6">
        <f t="shared" si="30"/>
        <v>2704.8900000000003</v>
      </c>
      <c r="L384" s="6">
        <f t="shared" si="31"/>
        <v>45356.599999999904</v>
      </c>
    </row>
    <row r="385" spans="3:12">
      <c r="C385" s="3">
        <f t="shared" si="28"/>
        <v>345</v>
      </c>
      <c r="D385" s="4">
        <f t="shared" si="32"/>
        <v>55824</v>
      </c>
      <c r="E385" s="8" t="str">
        <f>IF(C385="","",IF(MOD(C385,periods_per_year)=0,C385/periods_per_year,""))</f>
        <v/>
      </c>
      <c r="F385" s="5">
        <f t="shared" si="29"/>
        <v>6.5979999999999997E-2</v>
      </c>
      <c r="G385" s="6">
        <f>IF(C385="","",ROUND((((1+F385/CP)^(CP/periods_per_year))-1)*L384,2))</f>
        <v>249.39</v>
      </c>
      <c r="H385" s="6">
        <f>IF(C385="","",IF(C385=nper,L384+G385,MIN(L384+G385,IF(F385=F384,H384,IF($G$11="Acc Bi-Weekly",ROUND((-PMT(((1+F385/CP)^(CP/12))-1,(nper-C385+1)*12/26,L384))/2,2),IF($G$11="Acc Weekly",ROUND((-PMT(((1+F385/CP)^(CP/12))-1,(nper-C385+1)*12/52,L384))/4,2),ROUND(-PMT(((1+F385/CP)^(CP/periods_per_year))-1,nper-C385+1,L384),2)))))))</f>
        <v>2969.15</v>
      </c>
      <c r="I385" s="6">
        <f>IF(OR(C385="",C385&lt;$G$22),"",IF(L384&lt;=H385,0,IF(IF(AND(C385&gt;=$G$22,MOD(C385-$G$22,int)=0),$G$23,0)+H385&gt;=L384+G385,L384+G385-H385,IF(AND(C385&gt;=$G$22,MOD(C385-$G$22,int)=0),$G$23,0)+IF(IF(AND(C385&gt;=$G$22,MOD(C385-$G$22,int)=0),$G$23,0)+IF(MOD(C385-$G$27,periods_per_year)=0,$G$26,0)+H385&lt;L384+G385,IF(MOD(C385-$G$27,periods_per_year)=0,$G$26,0),L384+G385-IF(AND(C385&gt;=$G$22,MOD(C385-$G$22,int)=0),$G$23,0)-H385))))</f>
        <v>0</v>
      </c>
      <c r="J385" s="7"/>
      <c r="K385" s="6">
        <f t="shared" si="30"/>
        <v>2719.76</v>
      </c>
      <c r="L385" s="6">
        <f t="shared" si="31"/>
        <v>42636.839999999902</v>
      </c>
    </row>
    <row r="386" spans="3:12">
      <c r="C386" s="3">
        <f t="shared" si="28"/>
        <v>346</v>
      </c>
      <c r="D386" s="4">
        <f t="shared" si="32"/>
        <v>55854</v>
      </c>
      <c r="E386" s="8" t="str">
        <f>IF(C386="","",IF(MOD(C386,periods_per_year)=0,C386/periods_per_year,""))</f>
        <v/>
      </c>
      <c r="F386" s="5">
        <f t="shared" si="29"/>
        <v>6.5979999999999997E-2</v>
      </c>
      <c r="G386" s="6">
        <f>IF(C386="","",ROUND((((1+F386/CP)^(CP/periods_per_year))-1)*L385,2))</f>
        <v>234.43</v>
      </c>
      <c r="H386" s="6">
        <f>IF(C386="","",IF(C386=nper,L385+G386,MIN(L385+G386,IF(F386=F385,H385,IF($G$11="Acc Bi-Weekly",ROUND((-PMT(((1+F386/CP)^(CP/12))-1,(nper-C386+1)*12/26,L385))/2,2),IF($G$11="Acc Weekly",ROUND((-PMT(((1+F386/CP)^(CP/12))-1,(nper-C386+1)*12/52,L385))/4,2),ROUND(-PMT(((1+F386/CP)^(CP/periods_per_year))-1,nper-C386+1,L385),2)))))))</f>
        <v>2969.15</v>
      </c>
      <c r="I386" s="6">
        <f>IF(OR(C386="",C386&lt;$G$22),"",IF(L385&lt;=H386,0,IF(IF(AND(C386&gt;=$G$22,MOD(C386-$G$22,int)=0),$G$23,0)+H386&gt;=L385+G386,L385+G386-H386,IF(AND(C386&gt;=$G$22,MOD(C386-$G$22,int)=0),$G$23,0)+IF(IF(AND(C386&gt;=$G$22,MOD(C386-$G$22,int)=0),$G$23,0)+IF(MOD(C386-$G$27,periods_per_year)=0,$G$26,0)+H386&lt;L385+G386,IF(MOD(C386-$G$27,periods_per_year)=0,$G$26,0),L385+G386-IF(AND(C386&gt;=$G$22,MOD(C386-$G$22,int)=0),$G$23,0)-H386))))</f>
        <v>0</v>
      </c>
      <c r="J386" s="7"/>
      <c r="K386" s="6">
        <f t="shared" si="30"/>
        <v>2734.7200000000003</v>
      </c>
      <c r="L386" s="6">
        <f t="shared" si="31"/>
        <v>39902.119999999901</v>
      </c>
    </row>
    <row r="387" spans="3:12">
      <c r="C387" s="3">
        <f t="shared" si="28"/>
        <v>347</v>
      </c>
      <c r="D387" s="4">
        <f t="shared" si="32"/>
        <v>55885</v>
      </c>
      <c r="E387" s="8" t="str">
        <f>IF(C387="","",IF(MOD(C387,periods_per_year)=0,C387/periods_per_year,""))</f>
        <v/>
      </c>
      <c r="F387" s="5">
        <f t="shared" si="29"/>
        <v>6.5979999999999997E-2</v>
      </c>
      <c r="G387" s="6">
        <f>IF(C387="","",ROUND((((1+F387/CP)^(CP/periods_per_year))-1)*L386,2))</f>
        <v>219.4</v>
      </c>
      <c r="H387" s="6">
        <f>IF(C387="","",IF(C387=nper,L386+G387,MIN(L386+G387,IF(F387=F386,H386,IF($G$11="Acc Bi-Weekly",ROUND((-PMT(((1+F387/CP)^(CP/12))-1,(nper-C387+1)*12/26,L386))/2,2),IF($G$11="Acc Weekly",ROUND((-PMT(((1+F387/CP)^(CP/12))-1,(nper-C387+1)*12/52,L386))/4,2),ROUND(-PMT(((1+F387/CP)^(CP/periods_per_year))-1,nper-C387+1,L386),2)))))))</f>
        <v>2969.15</v>
      </c>
      <c r="I387" s="6">
        <f>IF(OR(C387="",C387&lt;$G$22),"",IF(L386&lt;=H387,0,IF(IF(AND(C387&gt;=$G$22,MOD(C387-$G$22,int)=0),$G$23,0)+H387&gt;=L386+G387,L386+G387-H387,IF(AND(C387&gt;=$G$22,MOD(C387-$G$22,int)=0),$G$23,0)+IF(IF(AND(C387&gt;=$G$22,MOD(C387-$G$22,int)=0),$G$23,0)+IF(MOD(C387-$G$27,periods_per_year)=0,$G$26,0)+H387&lt;L386+G387,IF(MOD(C387-$G$27,periods_per_year)=0,$G$26,0),L386+G387-IF(AND(C387&gt;=$G$22,MOD(C387-$G$22,int)=0),$G$23,0)-H387))))</f>
        <v>0</v>
      </c>
      <c r="J387" s="7"/>
      <c r="K387" s="6">
        <f t="shared" si="30"/>
        <v>2749.75</v>
      </c>
      <c r="L387" s="6">
        <f t="shared" si="31"/>
        <v>37152.369999999901</v>
      </c>
    </row>
    <row r="388" spans="3:12">
      <c r="C388" s="3">
        <f t="shared" si="28"/>
        <v>348</v>
      </c>
      <c r="D388" s="4">
        <f t="shared" si="32"/>
        <v>55916</v>
      </c>
      <c r="E388" s="8">
        <f>IF(C388="","",IF(MOD(C388,periods_per_year)=0,C388/periods_per_year,""))</f>
        <v>29</v>
      </c>
      <c r="F388" s="5">
        <f t="shared" si="29"/>
        <v>6.5979999999999997E-2</v>
      </c>
      <c r="G388" s="6">
        <f>IF(C388="","",ROUND((((1+F388/CP)^(CP/periods_per_year))-1)*L387,2))</f>
        <v>204.28</v>
      </c>
      <c r="H388" s="6">
        <f>IF(C388="","",IF(C388=nper,L387+G388,MIN(L387+G388,IF(F388=F387,H387,IF($G$11="Acc Bi-Weekly",ROUND((-PMT(((1+F388/CP)^(CP/12))-1,(nper-C388+1)*12/26,L387))/2,2),IF($G$11="Acc Weekly",ROUND((-PMT(((1+F388/CP)^(CP/12))-1,(nper-C388+1)*12/52,L387))/4,2),ROUND(-PMT(((1+F388/CP)^(CP/periods_per_year))-1,nper-C388+1,L387),2)))))))</f>
        <v>2969.15</v>
      </c>
      <c r="I388" s="6">
        <f>IF(OR(C388="",C388&lt;$G$22),"",IF(L387&lt;=H388,0,IF(IF(AND(C388&gt;=$G$22,MOD(C388-$G$22,int)=0),$G$23,0)+H388&gt;=L387+G388,L387+G388-H388,IF(AND(C388&gt;=$G$22,MOD(C388-$G$22,int)=0),$G$23,0)+IF(IF(AND(C388&gt;=$G$22,MOD(C388-$G$22,int)=0),$G$23,0)+IF(MOD(C388-$G$27,periods_per_year)=0,$G$26,0)+H388&lt;L387+G388,IF(MOD(C388-$G$27,periods_per_year)=0,$G$26,0),L387+G388-IF(AND(C388&gt;=$G$22,MOD(C388-$G$22,int)=0),$G$23,0)-H388))))</f>
        <v>0</v>
      </c>
      <c r="J388" s="7"/>
      <c r="K388" s="6">
        <f t="shared" si="30"/>
        <v>2764.87</v>
      </c>
      <c r="L388" s="6">
        <f t="shared" si="31"/>
        <v>34387.499999999898</v>
      </c>
    </row>
    <row r="389" spans="3:12">
      <c r="C389" s="3">
        <f t="shared" si="28"/>
        <v>349</v>
      </c>
      <c r="D389" s="4">
        <f t="shared" si="32"/>
        <v>55944</v>
      </c>
      <c r="E389" s="8" t="str">
        <f>IF(C389="","",IF(MOD(C389,periods_per_year)=0,C389/periods_per_year,""))</f>
        <v/>
      </c>
      <c r="F389" s="5">
        <f t="shared" si="29"/>
        <v>6.5979999999999997E-2</v>
      </c>
      <c r="G389" s="6">
        <f>IF(C389="","",ROUND((((1+F389/CP)^(CP/periods_per_year))-1)*L388,2))</f>
        <v>189.07</v>
      </c>
      <c r="H389" s="6">
        <f>IF(C389="","",IF(C389=nper,L388+G389,MIN(L388+G389,IF(F389=F388,H388,IF($G$11="Acc Bi-Weekly",ROUND((-PMT(((1+F389/CP)^(CP/12))-1,(nper-C389+1)*12/26,L388))/2,2),IF($G$11="Acc Weekly",ROUND((-PMT(((1+F389/CP)^(CP/12))-1,(nper-C389+1)*12/52,L388))/4,2),ROUND(-PMT(((1+F389/CP)^(CP/periods_per_year))-1,nper-C389+1,L388),2)))))))</f>
        <v>2969.15</v>
      </c>
      <c r="I389" s="6">
        <f>IF(OR(C389="",C389&lt;$G$22),"",IF(L388&lt;=H389,0,IF(IF(AND(C389&gt;=$G$22,MOD(C389-$G$22,int)=0),$G$23,0)+H389&gt;=L388+G389,L388+G389-H389,IF(AND(C389&gt;=$G$22,MOD(C389-$G$22,int)=0),$G$23,0)+IF(IF(AND(C389&gt;=$G$22,MOD(C389-$G$22,int)=0),$G$23,0)+IF(MOD(C389-$G$27,periods_per_year)=0,$G$26,0)+H389&lt;L388+G389,IF(MOD(C389-$G$27,periods_per_year)=0,$G$26,0),L388+G389-IF(AND(C389&gt;=$G$22,MOD(C389-$G$22,int)=0),$G$23,0)-H389))))</f>
        <v>0</v>
      </c>
      <c r="J389" s="7"/>
      <c r="K389" s="6">
        <f t="shared" si="30"/>
        <v>2780.08</v>
      </c>
      <c r="L389" s="6">
        <f t="shared" si="31"/>
        <v>31607.419999999896</v>
      </c>
    </row>
    <row r="390" spans="3:12">
      <c r="C390" s="3">
        <f t="shared" si="28"/>
        <v>350</v>
      </c>
      <c r="D390" s="4">
        <f t="shared" si="32"/>
        <v>55975</v>
      </c>
      <c r="E390" s="8" t="str">
        <f>IF(C390="","",IF(MOD(C390,periods_per_year)=0,C390/periods_per_year,""))</f>
        <v/>
      </c>
      <c r="F390" s="5">
        <f t="shared" si="29"/>
        <v>6.5979999999999997E-2</v>
      </c>
      <c r="G390" s="6">
        <f>IF(C390="","",ROUND((((1+F390/CP)^(CP/periods_per_year))-1)*L389,2))</f>
        <v>173.79</v>
      </c>
      <c r="H390" s="6">
        <f>IF(C390="","",IF(C390=nper,L389+G390,MIN(L389+G390,IF(F390=F389,H389,IF($G$11="Acc Bi-Weekly",ROUND((-PMT(((1+F390/CP)^(CP/12))-1,(nper-C390+1)*12/26,L389))/2,2),IF($G$11="Acc Weekly",ROUND((-PMT(((1+F390/CP)^(CP/12))-1,(nper-C390+1)*12/52,L389))/4,2),ROUND(-PMT(((1+F390/CP)^(CP/periods_per_year))-1,nper-C390+1,L389),2)))))))</f>
        <v>2969.15</v>
      </c>
      <c r="I390" s="6">
        <f>IF(OR(C390="",C390&lt;$G$22),"",IF(L389&lt;=H390,0,IF(IF(AND(C390&gt;=$G$22,MOD(C390-$G$22,int)=0),$G$23,0)+H390&gt;=L389+G390,L389+G390-H390,IF(AND(C390&gt;=$G$22,MOD(C390-$G$22,int)=0),$G$23,0)+IF(IF(AND(C390&gt;=$G$22,MOD(C390-$G$22,int)=0),$G$23,0)+IF(MOD(C390-$G$27,periods_per_year)=0,$G$26,0)+H390&lt;L389+G390,IF(MOD(C390-$G$27,periods_per_year)=0,$G$26,0),L389+G390-IF(AND(C390&gt;=$G$22,MOD(C390-$G$22,int)=0),$G$23,0)-H390))))</f>
        <v>0</v>
      </c>
      <c r="J390" s="7"/>
      <c r="K390" s="6">
        <f t="shared" si="30"/>
        <v>2795.36</v>
      </c>
      <c r="L390" s="6">
        <f t="shared" si="31"/>
        <v>28812.059999999896</v>
      </c>
    </row>
    <row r="391" spans="3:12">
      <c r="C391" s="3">
        <f t="shared" si="28"/>
        <v>351</v>
      </c>
      <c r="D391" s="4">
        <f t="shared" si="32"/>
        <v>56005</v>
      </c>
      <c r="E391" s="8" t="str">
        <f>IF(C391="","",IF(MOD(C391,periods_per_year)=0,C391/periods_per_year,""))</f>
        <v/>
      </c>
      <c r="F391" s="5">
        <f t="shared" si="29"/>
        <v>6.5979999999999997E-2</v>
      </c>
      <c r="G391" s="6">
        <f>IF(C391="","",ROUND((((1+F391/CP)^(CP/periods_per_year))-1)*L390,2))</f>
        <v>158.41999999999999</v>
      </c>
      <c r="H391" s="6">
        <f>IF(C391="","",IF(C391=nper,L390+G391,MIN(L390+G391,IF(F391=F390,H390,IF($G$11="Acc Bi-Weekly",ROUND((-PMT(((1+F391/CP)^(CP/12))-1,(nper-C391+1)*12/26,L390))/2,2),IF($G$11="Acc Weekly",ROUND((-PMT(((1+F391/CP)^(CP/12))-1,(nper-C391+1)*12/52,L390))/4,2),ROUND(-PMT(((1+F391/CP)^(CP/periods_per_year))-1,nper-C391+1,L390),2)))))))</f>
        <v>2969.15</v>
      </c>
      <c r="I391" s="6">
        <f>IF(OR(C391="",C391&lt;$G$22),"",IF(L390&lt;=H391,0,IF(IF(AND(C391&gt;=$G$22,MOD(C391-$G$22,int)=0),$G$23,0)+H391&gt;=L390+G391,L390+G391-H391,IF(AND(C391&gt;=$G$22,MOD(C391-$G$22,int)=0),$G$23,0)+IF(IF(AND(C391&gt;=$G$22,MOD(C391-$G$22,int)=0),$G$23,0)+IF(MOD(C391-$G$27,periods_per_year)=0,$G$26,0)+H391&lt;L390+G391,IF(MOD(C391-$G$27,periods_per_year)=0,$G$26,0),L390+G391-IF(AND(C391&gt;=$G$22,MOD(C391-$G$22,int)=0),$G$23,0)-H391))))</f>
        <v>0</v>
      </c>
      <c r="J391" s="7"/>
      <c r="K391" s="6">
        <f t="shared" si="30"/>
        <v>2810.73</v>
      </c>
      <c r="L391" s="6">
        <f t="shared" si="31"/>
        <v>26001.329999999896</v>
      </c>
    </row>
    <row r="392" spans="3:12">
      <c r="C392" s="3">
        <f t="shared" si="28"/>
        <v>352</v>
      </c>
      <c r="D392" s="4">
        <f t="shared" si="32"/>
        <v>56036</v>
      </c>
      <c r="E392" s="8" t="str">
        <f>IF(C392="","",IF(MOD(C392,periods_per_year)=0,C392/periods_per_year,""))</f>
        <v/>
      </c>
      <c r="F392" s="5">
        <f t="shared" si="29"/>
        <v>6.5979999999999997E-2</v>
      </c>
      <c r="G392" s="6">
        <f>IF(C392="","",ROUND((((1+F392/CP)^(CP/periods_per_year))-1)*L391,2))</f>
        <v>142.96</v>
      </c>
      <c r="H392" s="6">
        <f>IF(C392="","",IF(C392=nper,L391+G392,MIN(L391+G392,IF(F392=F391,H391,IF($G$11="Acc Bi-Weekly",ROUND((-PMT(((1+F392/CP)^(CP/12))-1,(nper-C392+1)*12/26,L391))/2,2),IF($G$11="Acc Weekly",ROUND((-PMT(((1+F392/CP)^(CP/12))-1,(nper-C392+1)*12/52,L391))/4,2),ROUND(-PMT(((1+F392/CP)^(CP/periods_per_year))-1,nper-C392+1,L391),2)))))))</f>
        <v>2969.15</v>
      </c>
      <c r="I392" s="6">
        <f>IF(OR(C392="",C392&lt;$G$22),"",IF(L391&lt;=H392,0,IF(IF(AND(C392&gt;=$G$22,MOD(C392-$G$22,int)=0),$G$23,0)+H392&gt;=L391+G392,L391+G392-H392,IF(AND(C392&gt;=$G$22,MOD(C392-$G$22,int)=0),$G$23,0)+IF(IF(AND(C392&gt;=$G$22,MOD(C392-$G$22,int)=0),$G$23,0)+IF(MOD(C392-$G$27,periods_per_year)=0,$G$26,0)+H392&lt;L391+G392,IF(MOD(C392-$G$27,periods_per_year)=0,$G$26,0),L391+G392-IF(AND(C392&gt;=$G$22,MOD(C392-$G$22,int)=0),$G$23,0)-H392))))</f>
        <v>0</v>
      </c>
      <c r="J392" s="7"/>
      <c r="K392" s="6">
        <f t="shared" si="30"/>
        <v>2826.19</v>
      </c>
      <c r="L392" s="6">
        <f t="shared" si="31"/>
        <v>23175.139999999898</v>
      </c>
    </row>
    <row r="393" spans="3:12">
      <c r="C393" s="3">
        <f t="shared" si="28"/>
        <v>353</v>
      </c>
      <c r="D393" s="4">
        <f t="shared" si="32"/>
        <v>56066</v>
      </c>
      <c r="E393" s="8" t="str">
        <f>IF(C393="","",IF(MOD(C393,periods_per_year)=0,C393/periods_per_year,""))</f>
        <v/>
      </c>
      <c r="F393" s="5">
        <f t="shared" si="29"/>
        <v>6.5979999999999997E-2</v>
      </c>
      <c r="G393" s="6">
        <f>IF(C393="","",ROUND((((1+F393/CP)^(CP/periods_per_year))-1)*L392,2))</f>
        <v>127.42</v>
      </c>
      <c r="H393" s="6">
        <f>IF(C393="","",IF(C393=nper,L392+G393,MIN(L392+G393,IF(F393=F392,H392,IF($G$11="Acc Bi-Weekly",ROUND((-PMT(((1+F393/CP)^(CP/12))-1,(nper-C393+1)*12/26,L392))/2,2),IF($G$11="Acc Weekly",ROUND((-PMT(((1+F393/CP)^(CP/12))-1,(nper-C393+1)*12/52,L392))/4,2),ROUND(-PMT(((1+F393/CP)^(CP/periods_per_year))-1,nper-C393+1,L392),2)))))))</f>
        <v>2969.15</v>
      </c>
      <c r="I393" s="6">
        <f>IF(OR(C393="",C393&lt;$G$22),"",IF(L392&lt;=H393,0,IF(IF(AND(C393&gt;=$G$22,MOD(C393-$G$22,int)=0),$G$23,0)+H393&gt;=L392+G393,L392+G393-H393,IF(AND(C393&gt;=$G$22,MOD(C393-$G$22,int)=0),$G$23,0)+IF(IF(AND(C393&gt;=$G$22,MOD(C393-$G$22,int)=0),$G$23,0)+IF(MOD(C393-$G$27,periods_per_year)=0,$G$26,0)+H393&lt;L392+G393,IF(MOD(C393-$G$27,periods_per_year)=0,$G$26,0),L392+G393-IF(AND(C393&gt;=$G$22,MOD(C393-$G$22,int)=0),$G$23,0)-H393))))</f>
        <v>0</v>
      </c>
      <c r="J393" s="7"/>
      <c r="K393" s="6">
        <f t="shared" si="30"/>
        <v>2841.73</v>
      </c>
      <c r="L393" s="6">
        <f t="shared" si="31"/>
        <v>20333.409999999898</v>
      </c>
    </row>
    <row r="394" spans="3:12">
      <c r="C394" s="3">
        <f t="shared" si="28"/>
        <v>354</v>
      </c>
      <c r="D394" s="4">
        <f t="shared" si="32"/>
        <v>56097</v>
      </c>
      <c r="E394" s="8" t="str">
        <f>IF(C394="","",IF(MOD(C394,periods_per_year)=0,C394/periods_per_year,""))</f>
        <v/>
      </c>
      <c r="F394" s="5">
        <f t="shared" si="29"/>
        <v>6.5979999999999997E-2</v>
      </c>
      <c r="G394" s="6">
        <f>IF(C394="","",ROUND((((1+F394/CP)^(CP/periods_per_year))-1)*L393,2))</f>
        <v>111.8</v>
      </c>
      <c r="H394" s="6">
        <f>IF(C394="","",IF(C394=nper,L393+G394,MIN(L393+G394,IF(F394=F393,H393,IF($G$11="Acc Bi-Weekly",ROUND((-PMT(((1+F394/CP)^(CP/12))-1,(nper-C394+1)*12/26,L393))/2,2),IF($G$11="Acc Weekly",ROUND((-PMT(((1+F394/CP)^(CP/12))-1,(nper-C394+1)*12/52,L393))/4,2),ROUND(-PMT(((1+F394/CP)^(CP/periods_per_year))-1,nper-C394+1,L393),2)))))))</f>
        <v>2969.15</v>
      </c>
      <c r="I394" s="6">
        <f>IF(OR(C394="",C394&lt;$G$22),"",IF(L393&lt;=H394,0,IF(IF(AND(C394&gt;=$G$22,MOD(C394-$G$22,int)=0),$G$23,0)+H394&gt;=L393+G394,L393+G394-H394,IF(AND(C394&gt;=$G$22,MOD(C394-$G$22,int)=0),$G$23,0)+IF(IF(AND(C394&gt;=$G$22,MOD(C394-$G$22,int)=0),$G$23,0)+IF(MOD(C394-$G$27,periods_per_year)=0,$G$26,0)+H394&lt;L393+G394,IF(MOD(C394-$G$27,periods_per_year)=0,$G$26,0),L393+G394-IF(AND(C394&gt;=$G$22,MOD(C394-$G$22,int)=0),$G$23,0)-H394))))</f>
        <v>0</v>
      </c>
      <c r="J394" s="7"/>
      <c r="K394" s="6">
        <f t="shared" si="30"/>
        <v>2857.35</v>
      </c>
      <c r="L394" s="6">
        <f t="shared" si="31"/>
        <v>17476.059999999899</v>
      </c>
    </row>
    <row r="395" spans="3:12">
      <c r="C395" s="3">
        <f t="shared" si="28"/>
        <v>355</v>
      </c>
      <c r="D395" s="4">
        <f t="shared" si="32"/>
        <v>56128</v>
      </c>
      <c r="E395" s="8" t="str">
        <f>IF(C395="","",IF(MOD(C395,periods_per_year)=0,C395/periods_per_year,""))</f>
        <v/>
      </c>
      <c r="F395" s="5">
        <f t="shared" si="29"/>
        <v>6.5979999999999997E-2</v>
      </c>
      <c r="G395" s="6">
        <f>IF(C395="","",ROUND((((1+F395/CP)^(CP/periods_per_year))-1)*L394,2))</f>
        <v>96.09</v>
      </c>
      <c r="H395" s="6">
        <f>IF(C395="","",IF(C395=nper,L394+G395,MIN(L394+G395,IF(F395=F394,H394,IF($G$11="Acc Bi-Weekly",ROUND((-PMT(((1+F395/CP)^(CP/12))-1,(nper-C395+1)*12/26,L394))/2,2),IF($G$11="Acc Weekly",ROUND((-PMT(((1+F395/CP)^(CP/12))-1,(nper-C395+1)*12/52,L394))/4,2),ROUND(-PMT(((1+F395/CP)^(CP/periods_per_year))-1,nper-C395+1,L394),2)))))))</f>
        <v>2969.15</v>
      </c>
      <c r="I395" s="6">
        <f>IF(OR(C395="",C395&lt;$G$22),"",IF(L394&lt;=H395,0,IF(IF(AND(C395&gt;=$G$22,MOD(C395-$G$22,int)=0),$G$23,0)+H395&gt;=L394+G395,L394+G395-H395,IF(AND(C395&gt;=$G$22,MOD(C395-$G$22,int)=0),$G$23,0)+IF(IF(AND(C395&gt;=$G$22,MOD(C395-$G$22,int)=0),$G$23,0)+IF(MOD(C395-$G$27,periods_per_year)=0,$G$26,0)+H395&lt;L394+G395,IF(MOD(C395-$G$27,periods_per_year)=0,$G$26,0),L394+G395-IF(AND(C395&gt;=$G$22,MOD(C395-$G$22,int)=0),$G$23,0)-H395))))</f>
        <v>0</v>
      </c>
      <c r="J395" s="7"/>
      <c r="K395" s="6">
        <f t="shared" si="30"/>
        <v>2873.06</v>
      </c>
      <c r="L395" s="6">
        <f t="shared" si="31"/>
        <v>14602.9999999999</v>
      </c>
    </row>
    <row r="396" spans="3:12">
      <c r="C396" s="3">
        <f t="shared" si="28"/>
        <v>356</v>
      </c>
      <c r="D396" s="4">
        <f t="shared" si="32"/>
        <v>56158</v>
      </c>
      <c r="E396" s="8" t="str">
        <f>IF(C396="","",IF(MOD(C396,periods_per_year)=0,C396/periods_per_year,""))</f>
        <v/>
      </c>
      <c r="F396" s="5">
        <f t="shared" si="29"/>
        <v>6.5979999999999997E-2</v>
      </c>
      <c r="G396" s="6">
        <f>IF(C396="","",ROUND((((1+F396/CP)^(CP/periods_per_year))-1)*L395,2))</f>
        <v>80.290000000000006</v>
      </c>
      <c r="H396" s="6">
        <f>IF(C396="","",IF(C396=nper,L395+G396,MIN(L395+G396,IF(F396=F395,H395,IF($G$11="Acc Bi-Weekly",ROUND((-PMT(((1+F396/CP)^(CP/12))-1,(nper-C396+1)*12/26,L395))/2,2),IF($G$11="Acc Weekly",ROUND((-PMT(((1+F396/CP)^(CP/12))-1,(nper-C396+1)*12/52,L395))/4,2),ROUND(-PMT(((1+F396/CP)^(CP/periods_per_year))-1,nper-C396+1,L395),2)))))))</f>
        <v>2969.15</v>
      </c>
      <c r="I396" s="6">
        <f>IF(OR(C396="",C396&lt;$G$22),"",IF(L395&lt;=H396,0,IF(IF(AND(C396&gt;=$G$22,MOD(C396-$G$22,int)=0),$G$23,0)+H396&gt;=L395+G396,L395+G396-H396,IF(AND(C396&gt;=$G$22,MOD(C396-$G$22,int)=0),$G$23,0)+IF(IF(AND(C396&gt;=$G$22,MOD(C396-$G$22,int)=0),$G$23,0)+IF(MOD(C396-$G$27,periods_per_year)=0,$G$26,0)+H396&lt;L395+G396,IF(MOD(C396-$G$27,periods_per_year)=0,$G$26,0),L395+G396-IF(AND(C396&gt;=$G$22,MOD(C396-$G$22,int)=0),$G$23,0)-H396))))</f>
        <v>0</v>
      </c>
      <c r="J396" s="7"/>
      <c r="K396" s="6">
        <f t="shared" si="30"/>
        <v>2888.86</v>
      </c>
      <c r="L396" s="6">
        <f t="shared" si="31"/>
        <v>11714.139999999899</v>
      </c>
    </row>
    <row r="397" spans="3:12">
      <c r="C397" s="3">
        <f t="shared" si="28"/>
        <v>357</v>
      </c>
      <c r="D397" s="4">
        <f t="shared" si="32"/>
        <v>56189</v>
      </c>
      <c r="E397" s="8" t="str">
        <f>IF(C397="","",IF(MOD(C397,periods_per_year)=0,C397/periods_per_year,""))</f>
        <v/>
      </c>
      <c r="F397" s="5">
        <f t="shared" si="29"/>
        <v>6.5979999999999997E-2</v>
      </c>
      <c r="G397" s="6">
        <f>IF(C397="","",ROUND((((1+F397/CP)^(CP/periods_per_year))-1)*L396,2))</f>
        <v>64.41</v>
      </c>
      <c r="H397" s="6">
        <f>IF(C397="","",IF(C397=nper,L396+G397,MIN(L396+G397,IF(F397=F396,H396,IF($G$11="Acc Bi-Weekly",ROUND((-PMT(((1+F397/CP)^(CP/12))-1,(nper-C397+1)*12/26,L396))/2,2),IF($G$11="Acc Weekly",ROUND((-PMT(((1+F397/CP)^(CP/12))-1,(nper-C397+1)*12/52,L396))/4,2),ROUND(-PMT(((1+F397/CP)^(CP/periods_per_year))-1,nper-C397+1,L396),2)))))))</f>
        <v>2969.15</v>
      </c>
      <c r="I397" s="6">
        <f>IF(OR(C397="",C397&lt;$G$22),"",IF(L396&lt;=H397,0,IF(IF(AND(C397&gt;=$G$22,MOD(C397-$G$22,int)=0),$G$23,0)+H397&gt;=L396+G397,L396+G397-H397,IF(AND(C397&gt;=$G$22,MOD(C397-$G$22,int)=0),$G$23,0)+IF(IF(AND(C397&gt;=$G$22,MOD(C397-$G$22,int)=0),$G$23,0)+IF(MOD(C397-$G$27,periods_per_year)=0,$G$26,0)+H397&lt;L396+G397,IF(MOD(C397-$G$27,periods_per_year)=0,$G$26,0),L396+G397-IF(AND(C397&gt;=$G$22,MOD(C397-$G$22,int)=0),$G$23,0)-H397))))</f>
        <v>0</v>
      </c>
      <c r="J397" s="7"/>
      <c r="K397" s="6">
        <f t="shared" si="30"/>
        <v>2904.7400000000002</v>
      </c>
      <c r="L397" s="6">
        <f t="shared" si="31"/>
        <v>8809.3999999998996</v>
      </c>
    </row>
    <row r="398" spans="3:12">
      <c r="C398" s="3">
        <f t="shared" si="28"/>
        <v>358</v>
      </c>
      <c r="D398" s="4">
        <f t="shared" si="32"/>
        <v>56219</v>
      </c>
      <c r="E398" s="8" t="str">
        <f>IF(C398="","",IF(MOD(C398,periods_per_year)=0,C398/periods_per_year,""))</f>
        <v/>
      </c>
      <c r="F398" s="5">
        <f t="shared" si="29"/>
        <v>6.5979999999999997E-2</v>
      </c>
      <c r="G398" s="6">
        <f>IF(C398="","",ROUND((((1+F398/CP)^(CP/periods_per_year))-1)*L397,2))</f>
        <v>48.44</v>
      </c>
      <c r="H398" s="6">
        <f>IF(C398="","",IF(C398=nper,L397+G398,MIN(L397+G398,IF(F398=F397,H397,IF($G$11="Acc Bi-Weekly",ROUND((-PMT(((1+F398/CP)^(CP/12))-1,(nper-C398+1)*12/26,L397))/2,2),IF($G$11="Acc Weekly",ROUND((-PMT(((1+F398/CP)^(CP/12))-1,(nper-C398+1)*12/52,L397))/4,2),ROUND(-PMT(((1+F398/CP)^(CP/periods_per_year))-1,nper-C398+1,L397),2)))))))</f>
        <v>2969.15</v>
      </c>
      <c r="I398" s="6">
        <f>IF(OR(C398="",C398&lt;$G$22),"",IF(L397&lt;=H398,0,IF(IF(AND(C398&gt;=$G$22,MOD(C398-$G$22,int)=0),$G$23,0)+H398&gt;=L397+G398,L397+G398-H398,IF(AND(C398&gt;=$G$22,MOD(C398-$G$22,int)=0),$G$23,0)+IF(IF(AND(C398&gt;=$G$22,MOD(C398-$G$22,int)=0),$G$23,0)+IF(MOD(C398-$G$27,periods_per_year)=0,$G$26,0)+H398&lt;L397+G398,IF(MOD(C398-$G$27,periods_per_year)=0,$G$26,0),L397+G398-IF(AND(C398&gt;=$G$22,MOD(C398-$G$22,int)=0),$G$23,0)-H398))))</f>
        <v>0</v>
      </c>
      <c r="J398" s="7"/>
      <c r="K398" s="6">
        <f t="shared" si="30"/>
        <v>2920.71</v>
      </c>
      <c r="L398" s="6">
        <f t="shared" si="31"/>
        <v>5888.6899999998996</v>
      </c>
    </row>
    <row r="399" spans="3:12">
      <c r="C399" s="3">
        <f t="shared" si="28"/>
        <v>359</v>
      </c>
      <c r="D399" s="4">
        <f t="shared" si="32"/>
        <v>56250</v>
      </c>
      <c r="E399" s="8" t="str">
        <f>IF(C399="","",IF(MOD(C399,periods_per_year)=0,C399/periods_per_year,""))</f>
        <v/>
      </c>
      <c r="F399" s="5">
        <f t="shared" si="29"/>
        <v>6.5979999999999997E-2</v>
      </c>
      <c r="G399" s="6">
        <f>IF(C399="","",ROUND((((1+F399/CP)^(CP/periods_per_year))-1)*L398,2))</f>
        <v>32.380000000000003</v>
      </c>
      <c r="H399" s="6">
        <f>IF(C399="","",IF(C399=nper,L398+G399,MIN(L398+G399,IF(F399=F398,H398,IF($G$11="Acc Bi-Weekly",ROUND((-PMT(((1+F399/CP)^(CP/12))-1,(nper-C399+1)*12/26,L398))/2,2),IF($G$11="Acc Weekly",ROUND((-PMT(((1+F399/CP)^(CP/12))-1,(nper-C399+1)*12/52,L398))/4,2),ROUND(-PMT(((1+F399/CP)^(CP/periods_per_year))-1,nper-C399+1,L398),2)))))))</f>
        <v>2969.15</v>
      </c>
      <c r="I399" s="6">
        <f>IF(OR(C399="",C399&lt;$G$22),"",IF(L398&lt;=H399,0,IF(IF(AND(C399&gt;=$G$22,MOD(C399-$G$22,int)=0),$G$23,0)+H399&gt;=L398+G399,L398+G399-H399,IF(AND(C399&gt;=$G$22,MOD(C399-$G$22,int)=0),$G$23,0)+IF(IF(AND(C399&gt;=$G$22,MOD(C399-$G$22,int)=0),$G$23,0)+IF(MOD(C399-$G$27,periods_per_year)=0,$G$26,0)+H399&lt;L398+G399,IF(MOD(C399-$G$27,periods_per_year)=0,$G$26,0),L398+G399-IF(AND(C399&gt;=$G$22,MOD(C399-$G$22,int)=0),$G$23,0)-H399))))</f>
        <v>0</v>
      </c>
      <c r="J399" s="7"/>
      <c r="K399" s="6">
        <f t="shared" si="30"/>
        <v>2936.77</v>
      </c>
      <c r="L399" s="6">
        <f t="shared" si="31"/>
        <v>2951.9199999998996</v>
      </c>
    </row>
    <row r="400" spans="3:12">
      <c r="C400" s="3">
        <f t="shared" si="28"/>
        <v>360</v>
      </c>
      <c r="D400" s="4">
        <f t="shared" si="32"/>
        <v>56281</v>
      </c>
      <c r="E400" s="8">
        <f>IF(C400="","",IF(MOD(C400,periods_per_year)=0,C400/periods_per_year,""))</f>
        <v>30</v>
      </c>
      <c r="F400" s="5">
        <f t="shared" si="29"/>
        <v>6.5979999999999997E-2</v>
      </c>
      <c r="G400" s="6">
        <f>IF(C400="","",ROUND((((1+F400/CP)^(CP/periods_per_year))-1)*L399,2))</f>
        <v>16.23</v>
      </c>
      <c r="H400" s="6">
        <f>IF(C400="","",IF(C400=nper,L399+G400,MIN(L399+G400,IF(F400=F399,H399,IF($G$11="Acc Bi-Weekly",ROUND((-PMT(((1+F400/CP)^(CP/12))-1,(nper-C400+1)*12/26,L399))/2,2),IF($G$11="Acc Weekly",ROUND((-PMT(((1+F400/CP)^(CP/12))-1,(nper-C400+1)*12/52,L399))/4,2),ROUND(-PMT(((1+F400/CP)^(CP/periods_per_year))-1,nper-C400+1,L399),2)))))))</f>
        <v>2968.1499999998996</v>
      </c>
      <c r="I400" s="6">
        <f>IF(OR(C400="",C400&lt;$G$22),"",IF(L399&lt;=H400,0,IF(IF(AND(C400&gt;=$G$22,MOD(C400-$G$22,int)=0),$G$23,0)+H400&gt;=L399+G400,L399+G400-H400,IF(AND(C400&gt;=$G$22,MOD(C400-$G$22,int)=0),$G$23,0)+IF(IF(AND(C400&gt;=$G$22,MOD(C400-$G$22,int)=0),$G$23,0)+IF(MOD(C400-$G$27,periods_per_year)=0,$G$26,0)+H400&lt;L399+G400,IF(MOD(C400-$G$27,periods_per_year)=0,$G$26,0),L399+G400-IF(AND(C400&gt;=$G$22,MOD(C400-$G$22,int)=0),$G$23,0)-H400))))</f>
        <v>0</v>
      </c>
      <c r="J400" s="7"/>
      <c r="K400" s="6">
        <f t="shared" si="30"/>
        <v>2951.9199999998996</v>
      </c>
      <c r="L400" s="6">
        <f t="shared" si="31"/>
        <v>0</v>
      </c>
    </row>
    <row r="401" spans="3:12">
      <c r="C401" s="3" t="str">
        <f t="shared" si="28"/>
        <v/>
      </c>
      <c r="D401" s="4" t="str">
        <f t="shared" si="32"/>
        <v/>
      </c>
      <c r="E401" s="8" t="str">
        <f>IF(C401="","",IF(MOD(C401,periods_per_year)=0,C401/periods_per_year,""))</f>
        <v/>
      </c>
      <c r="F401" s="5" t="str">
        <f t="shared" si="29"/>
        <v/>
      </c>
      <c r="G401" s="6" t="str">
        <f>IF(C401="","",ROUND((((1+F401/CP)^(CP/periods_per_year))-1)*L400,2))</f>
        <v/>
      </c>
      <c r="H401" s="6" t="str">
        <f>IF(C401="","",IF(C401=nper,L400+G401,MIN(L400+G401,IF(F401=F400,H400,IF($G$11="Acc Bi-Weekly",ROUND((-PMT(((1+F401/CP)^(CP/12))-1,(nper-C401+1)*12/26,L400))/2,2),IF($G$11="Acc Weekly",ROUND((-PMT(((1+F401/CP)^(CP/12))-1,(nper-C401+1)*12/52,L400))/4,2),ROUND(-PMT(((1+F401/CP)^(CP/periods_per_year))-1,nper-C401+1,L400),2)))))))</f>
        <v/>
      </c>
      <c r="I401" s="6" t="str">
        <f>IF(OR(C401="",C401&lt;$G$22),"",IF(L400&lt;=H401,0,IF(IF(AND(C401&gt;=$G$22,MOD(C401-$G$22,int)=0),$G$23,0)+H401&gt;=L400+G401,L400+G401-H401,IF(AND(C401&gt;=$G$22,MOD(C401-$G$22,int)=0),$G$23,0)+IF(IF(AND(C401&gt;=$G$22,MOD(C401-$G$22,int)=0),$G$23,0)+IF(MOD(C401-$G$27,periods_per_year)=0,$G$26,0)+H401&lt;L400+G401,IF(MOD(C401-$G$27,periods_per_year)=0,$G$26,0),L400+G401-IF(AND(C401&gt;=$G$22,MOD(C401-$G$22,int)=0),$G$23,0)-H401))))</f>
        <v/>
      </c>
      <c r="J401" s="7"/>
      <c r="K401" s="6" t="str">
        <f t="shared" si="30"/>
        <v/>
      </c>
      <c r="L401" s="6" t="str">
        <f t="shared" si="31"/>
        <v/>
      </c>
    </row>
    <row r="402" spans="3:12">
      <c r="C402" s="3" t="str">
        <f t="shared" si="28"/>
        <v/>
      </c>
      <c r="D402" s="4" t="str">
        <f t="shared" si="32"/>
        <v/>
      </c>
      <c r="E402" s="8" t="str">
        <f>IF(C402="","",IF(MOD(C402,periods_per_year)=0,C402/periods_per_year,""))</f>
        <v/>
      </c>
      <c r="F402" s="5" t="str">
        <f t="shared" si="29"/>
        <v/>
      </c>
      <c r="G402" s="6" t="str">
        <f>IF(C402="","",ROUND((((1+F402/CP)^(CP/periods_per_year))-1)*L401,2))</f>
        <v/>
      </c>
      <c r="H402" s="6" t="str">
        <f>IF(C402="","",IF(C402=nper,L401+G402,MIN(L401+G402,IF(F402=F401,H401,IF($G$11="Acc Bi-Weekly",ROUND((-PMT(((1+F402/CP)^(CP/12))-1,(nper-C402+1)*12/26,L401))/2,2),IF($G$11="Acc Weekly",ROUND((-PMT(((1+F402/CP)^(CP/12))-1,(nper-C402+1)*12/52,L401))/4,2),ROUND(-PMT(((1+F402/CP)^(CP/periods_per_year))-1,nper-C402+1,L401),2)))))))</f>
        <v/>
      </c>
      <c r="I402" s="6" t="str">
        <f>IF(OR(C402="",C402&lt;$G$22),"",IF(L401&lt;=H402,0,IF(IF(AND(C402&gt;=$G$22,MOD(C402-$G$22,int)=0),$G$23,0)+H402&gt;=L401+G402,L401+G402-H402,IF(AND(C402&gt;=$G$22,MOD(C402-$G$22,int)=0),$G$23,0)+IF(IF(AND(C402&gt;=$G$22,MOD(C402-$G$22,int)=0),$G$23,0)+IF(MOD(C402-$G$27,periods_per_year)=0,$G$26,0)+H402&lt;L401+G402,IF(MOD(C402-$G$27,periods_per_year)=0,$G$26,0),L401+G402-IF(AND(C402&gt;=$G$22,MOD(C402-$G$22,int)=0),$G$23,0)-H402))))</f>
        <v/>
      </c>
      <c r="J402" s="7"/>
      <c r="K402" s="6" t="str">
        <f t="shared" si="30"/>
        <v/>
      </c>
      <c r="L402" s="6" t="str">
        <f t="shared" si="31"/>
        <v/>
      </c>
    </row>
    <row r="403" spans="3:12">
      <c r="C403" s="3" t="str">
        <f t="shared" si="28"/>
        <v/>
      </c>
      <c r="D403" s="4" t="str">
        <f t="shared" si="32"/>
        <v/>
      </c>
      <c r="E403" s="8" t="str">
        <f>IF(C403="","",IF(MOD(C403,periods_per_year)=0,C403/periods_per_year,""))</f>
        <v/>
      </c>
      <c r="F403" s="5" t="str">
        <f t="shared" si="29"/>
        <v/>
      </c>
      <c r="G403" s="6" t="str">
        <f>IF(C403="","",ROUND((((1+F403/CP)^(CP/periods_per_year))-1)*L402,2))</f>
        <v/>
      </c>
      <c r="H403" s="6" t="str">
        <f>IF(C403="","",IF(C403=nper,L402+G403,MIN(L402+G403,IF(F403=F402,H402,IF($G$11="Acc Bi-Weekly",ROUND((-PMT(((1+F403/CP)^(CP/12))-1,(nper-C403+1)*12/26,L402))/2,2),IF($G$11="Acc Weekly",ROUND((-PMT(((1+F403/CP)^(CP/12))-1,(nper-C403+1)*12/52,L402))/4,2),ROUND(-PMT(((1+F403/CP)^(CP/periods_per_year))-1,nper-C403+1,L402),2)))))))</f>
        <v/>
      </c>
      <c r="I403" s="6" t="str">
        <f>IF(OR(C403="",C403&lt;$G$22),"",IF(L402&lt;=H403,0,IF(IF(AND(C403&gt;=$G$22,MOD(C403-$G$22,int)=0),$G$23,0)+H403&gt;=L402+G403,L402+G403-H403,IF(AND(C403&gt;=$G$22,MOD(C403-$G$22,int)=0),$G$23,0)+IF(IF(AND(C403&gt;=$G$22,MOD(C403-$G$22,int)=0),$G$23,0)+IF(MOD(C403-$G$27,periods_per_year)=0,$G$26,0)+H403&lt;L402+G403,IF(MOD(C403-$G$27,periods_per_year)=0,$G$26,0),L402+G403-IF(AND(C403&gt;=$G$22,MOD(C403-$G$22,int)=0),$G$23,0)-H403))))</f>
        <v/>
      </c>
      <c r="J403" s="7"/>
      <c r="K403" s="6" t="str">
        <f t="shared" si="30"/>
        <v/>
      </c>
      <c r="L403" s="6" t="str">
        <f t="shared" si="31"/>
        <v/>
      </c>
    </row>
    <row r="404" spans="3:12">
      <c r="C404" s="3" t="str">
        <f t="shared" si="28"/>
        <v/>
      </c>
      <c r="D404" s="4" t="str">
        <f t="shared" si="32"/>
        <v/>
      </c>
      <c r="E404" s="8" t="str">
        <f>IF(C404="","",IF(MOD(C404,periods_per_year)=0,C404/periods_per_year,""))</f>
        <v/>
      </c>
      <c r="F404" s="5" t="str">
        <f t="shared" si="29"/>
        <v/>
      </c>
      <c r="G404" s="6" t="str">
        <f>IF(C404="","",ROUND((((1+F404/CP)^(CP/periods_per_year))-1)*L403,2))</f>
        <v/>
      </c>
      <c r="H404" s="6" t="str">
        <f>IF(C404="","",IF(C404=nper,L403+G404,MIN(L403+G404,IF(F404=F403,H403,IF($G$11="Acc Bi-Weekly",ROUND((-PMT(((1+F404/CP)^(CP/12))-1,(nper-C404+1)*12/26,L403))/2,2),IF($G$11="Acc Weekly",ROUND((-PMT(((1+F404/CP)^(CP/12))-1,(nper-C404+1)*12/52,L403))/4,2),ROUND(-PMT(((1+F404/CP)^(CP/periods_per_year))-1,nper-C404+1,L403),2)))))))</f>
        <v/>
      </c>
      <c r="I404" s="6" t="str">
        <f>IF(OR(C404="",C404&lt;$G$22),"",IF(L403&lt;=H404,0,IF(IF(AND(C404&gt;=$G$22,MOD(C404-$G$22,int)=0),$G$23,0)+H404&gt;=L403+G404,L403+G404-H404,IF(AND(C404&gt;=$G$22,MOD(C404-$G$22,int)=0),$G$23,0)+IF(IF(AND(C404&gt;=$G$22,MOD(C404-$G$22,int)=0),$G$23,0)+IF(MOD(C404-$G$27,periods_per_year)=0,$G$26,0)+H404&lt;L403+G404,IF(MOD(C404-$G$27,periods_per_year)=0,$G$26,0),L403+G404-IF(AND(C404&gt;=$G$22,MOD(C404-$G$22,int)=0),$G$23,0)-H404))))</f>
        <v/>
      </c>
      <c r="J404" s="7"/>
      <c r="K404" s="6" t="str">
        <f t="shared" si="30"/>
        <v/>
      </c>
      <c r="L404" s="6" t="str">
        <f t="shared" si="31"/>
        <v/>
      </c>
    </row>
    <row r="405" spans="3:12">
      <c r="C405" s="3" t="str">
        <f t="shared" si="28"/>
        <v/>
      </c>
      <c r="D405" s="4" t="str">
        <f t="shared" si="32"/>
        <v/>
      </c>
      <c r="E405" s="8" t="str">
        <f>IF(C405="","",IF(MOD(C405,periods_per_year)=0,C405/periods_per_year,""))</f>
        <v/>
      </c>
      <c r="F405" s="5" t="str">
        <f t="shared" si="29"/>
        <v/>
      </c>
      <c r="G405" s="6" t="str">
        <f>IF(C405="","",ROUND((((1+F405/CP)^(CP/periods_per_year))-1)*L404,2))</f>
        <v/>
      </c>
      <c r="H405" s="6" t="str">
        <f>IF(C405="","",IF(C405=nper,L404+G405,MIN(L404+G405,IF(F405=F404,H404,IF($G$11="Acc Bi-Weekly",ROUND((-PMT(((1+F405/CP)^(CP/12))-1,(nper-C405+1)*12/26,L404))/2,2),IF($G$11="Acc Weekly",ROUND((-PMT(((1+F405/CP)^(CP/12))-1,(nper-C405+1)*12/52,L404))/4,2),ROUND(-PMT(((1+F405/CP)^(CP/periods_per_year))-1,nper-C405+1,L404),2)))))))</f>
        <v/>
      </c>
      <c r="I405" s="6" t="str">
        <f>IF(OR(C405="",C405&lt;$G$22),"",IF(L404&lt;=H405,0,IF(IF(AND(C405&gt;=$G$22,MOD(C405-$G$22,int)=0),$G$23,0)+H405&gt;=L404+G405,L404+G405-H405,IF(AND(C405&gt;=$G$22,MOD(C405-$G$22,int)=0),$G$23,0)+IF(IF(AND(C405&gt;=$G$22,MOD(C405-$G$22,int)=0),$G$23,0)+IF(MOD(C405-$G$27,periods_per_year)=0,$G$26,0)+H405&lt;L404+G405,IF(MOD(C405-$G$27,periods_per_year)=0,$G$26,0),L404+G405-IF(AND(C405&gt;=$G$22,MOD(C405-$G$22,int)=0),$G$23,0)-H405))))</f>
        <v/>
      </c>
      <c r="J405" s="7"/>
      <c r="K405" s="6" t="str">
        <f t="shared" si="30"/>
        <v/>
      </c>
      <c r="L405" s="6" t="str">
        <f t="shared" si="31"/>
        <v/>
      </c>
    </row>
    <row r="406" spans="3:12">
      <c r="C406" s="3" t="str">
        <f t="shared" si="28"/>
        <v/>
      </c>
      <c r="D406" s="4" t="str">
        <f t="shared" si="32"/>
        <v/>
      </c>
      <c r="E406" s="8" t="str">
        <f>IF(C406="","",IF(MOD(C406,periods_per_year)=0,C406/periods_per_year,""))</f>
        <v/>
      </c>
      <c r="F406" s="5" t="str">
        <f t="shared" si="29"/>
        <v/>
      </c>
      <c r="G406" s="6" t="str">
        <f>IF(C406="","",ROUND((((1+F406/CP)^(CP/periods_per_year))-1)*L405,2))</f>
        <v/>
      </c>
      <c r="H406" s="6" t="str">
        <f>IF(C406="","",IF(C406=nper,L405+G406,MIN(L405+G406,IF(F406=F405,H405,IF($G$11="Acc Bi-Weekly",ROUND((-PMT(((1+F406/CP)^(CP/12))-1,(nper-C406+1)*12/26,L405))/2,2),IF($G$11="Acc Weekly",ROUND((-PMT(((1+F406/CP)^(CP/12))-1,(nper-C406+1)*12/52,L405))/4,2),ROUND(-PMT(((1+F406/CP)^(CP/periods_per_year))-1,nper-C406+1,L405),2)))))))</f>
        <v/>
      </c>
      <c r="I406" s="6" t="str">
        <f>IF(OR(C406="",C406&lt;$G$22),"",IF(L405&lt;=H406,0,IF(IF(AND(C406&gt;=$G$22,MOD(C406-$G$22,int)=0),$G$23,0)+H406&gt;=L405+G406,L405+G406-H406,IF(AND(C406&gt;=$G$22,MOD(C406-$G$22,int)=0),$G$23,0)+IF(IF(AND(C406&gt;=$G$22,MOD(C406-$G$22,int)=0),$G$23,0)+IF(MOD(C406-$G$27,periods_per_year)=0,$G$26,0)+H406&lt;L405+G406,IF(MOD(C406-$G$27,periods_per_year)=0,$G$26,0),L405+G406-IF(AND(C406&gt;=$G$22,MOD(C406-$G$22,int)=0),$G$23,0)-H406))))</f>
        <v/>
      </c>
      <c r="J406" s="7"/>
      <c r="K406" s="6" t="str">
        <f t="shared" si="30"/>
        <v/>
      </c>
      <c r="L406" s="6" t="str">
        <f t="shared" si="31"/>
        <v/>
      </c>
    </row>
    <row r="407" spans="3:12">
      <c r="C407" s="3" t="str">
        <f t="shared" si="28"/>
        <v/>
      </c>
      <c r="D407" s="4" t="str">
        <f t="shared" si="32"/>
        <v/>
      </c>
      <c r="E407" s="8" t="str">
        <f>IF(C407="","",IF(MOD(C407,periods_per_year)=0,C407/periods_per_year,""))</f>
        <v/>
      </c>
      <c r="F407" s="5" t="str">
        <f t="shared" si="29"/>
        <v/>
      </c>
      <c r="G407" s="6" t="str">
        <f>IF(C407="","",ROUND((((1+F407/CP)^(CP/periods_per_year))-1)*L406,2))</f>
        <v/>
      </c>
      <c r="H407" s="6" t="str">
        <f>IF(C407="","",IF(C407=nper,L406+G407,MIN(L406+G407,IF(F407=F406,H406,IF($G$11="Acc Bi-Weekly",ROUND((-PMT(((1+F407/CP)^(CP/12))-1,(nper-C407+1)*12/26,L406))/2,2),IF($G$11="Acc Weekly",ROUND((-PMT(((1+F407/CP)^(CP/12))-1,(nper-C407+1)*12/52,L406))/4,2),ROUND(-PMT(((1+F407/CP)^(CP/periods_per_year))-1,nper-C407+1,L406),2)))))))</f>
        <v/>
      </c>
      <c r="I407" s="6" t="str">
        <f>IF(OR(C407="",C407&lt;$G$22),"",IF(L406&lt;=H407,0,IF(IF(AND(C407&gt;=$G$22,MOD(C407-$G$22,int)=0),$G$23,0)+H407&gt;=L406+G407,L406+G407-H407,IF(AND(C407&gt;=$G$22,MOD(C407-$G$22,int)=0),$G$23,0)+IF(IF(AND(C407&gt;=$G$22,MOD(C407-$G$22,int)=0),$G$23,0)+IF(MOD(C407-$G$27,periods_per_year)=0,$G$26,0)+H407&lt;L406+G407,IF(MOD(C407-$G$27,periods_per_year)=0,$G$26,0),L406+G407-IF(AND(C407&gt;=$G$22,MOD(C407-$G$22,int)=0),$G$23,0)-H407))))</f>
        <v/>
      </c>
      <c r="J407" s="7"/>
      <c r="K407" s="6" t="str">
        <f t="shared" si="30"/>
        <v/>
      </c>
      <c r="L407" s="6" t="str">
        <f t="shared" si="31"/>
        <v/>
      </c>
    </row>
    <row r="408" spans="3:12">
      <c r="C408" s="3" t="str">
        <f t="shared" si="28"/>
        <v/>
      </c>
      <c r="D408" s="4" t="str">
        <f t="shared" si="32"/>
        <v/>
      </c>
      <c r="E408" s="8" t="str">
        <f>IF(C408="","",IF(MOD(C408,periods_per_year)=0,C408/periods_per_year,""))</f>
        <v/>
      </c>
      <c r="F408" s="5" t="str">
        <f t="shared" si="29"/>
        <v/>
      </c>
      <c r="G408" s="6" t="str">
        <f>IF(C408="","",ROUND((((1+F408/CP)^(CP/periods_per_year))-1)*L407,2))</f>
        <v/>
      </c>
      <c r="H408" s="6" t="str">
        <f>IF(C408="","",IF(C408=nper,L407+G408,MIN(L407+G408,IF(F408=F407,H407,IF($G$11="Acc Bi-Weekly",ROUND((-PMT(((1+F408/CP)^(CP/12))-1,(nper-C408+1)*12/26,L407))/2,2),IF($G$11="Acc Weekly",ROUND((-PMT(((1+F408/CP)^(CP/12))-1,(nper-C408+1)*12/52,L407))/4,2),ROUND(-PMT(((1+F408/CP)^(CP/periods_per_year))-1,nper-C408+1,L407),2)))))))</f>
        <v/>
      </c>
      <c r="I408" s="6" t="str">
        <f>IF(OR(C408="",C408&lt;$G$22),"",IF(L407&lt;=H408,0,IF(IF(AND(C408&gt;=$G$22,MOD(C408-$G$22,int)=0),$G$23,0)+H408&gt;=L407+G408,L407+G408-H408,IF(AND(C408&gt;=$G$22,MOD(C408-$G$22,int)=0),$G$23,0)+IF(IF(AND(C408&gt;=$G$22,MOD(C408-$G$22,int)=0),$G$23,0)+IF(MOD(C408-$G$27,periods_per_year)=0,$G$26,0)+H408&lt;L407+G408,IF(MOD(C408-$G$27,periods_per_year)=0,$G$26,0),L407+G408-IF(AND(C408&gt;=$G$22,MOD(C408-$G$22,int)=0),$G$23,0)-H408))))</f>
        <v/>
      </c>
      <c r="J408" s="7"/>
      <c r="K408" s="6" t="str">
        <f t="shared" si="30"/>
        <v/>
      </c>
      <c r="L408" s="6" t="str">
        <f t="shared" si="31"/>
        <v/>
      </c>
    </row>
    <row r="409" spans="3:12">
      <c r="C409" s="3" t="str">
        <f t="shared" si="28"/>
        <v/>
      </c>
      <c r="D409" s="4" t="str">
        <f t="shared" si="32"/>
        <v/>
      </c>
      <c r="E409" s="8" t="str">
        <f>IF(C409="","",IF(MOD(C409,periods_per_year)=0,C409/periods_per_year,""))</f>
        <v/>
      </c>
      <c r="F409" s="5" t="str">
        <f t="shared" si="29"/>
        <v/>
      </c>
      <c r="G409" s="6" t="str">
        <f>IF(C409="","",ROUND((((1+F409/CP)^(CP/periods_per_year))-1)*L408,2))</f>
        <v/>
      </c>
      <c r="H409" s="6" t="str">
        <f>IF(C409="","",IF(C409=nper,L408+G409,MIN(L408+G409,IF(F409=F408,H408,IF($G$11="Acc Bi-Weekly",ROUND((-PMT(((1+F409/CP)^(CP/12))-1,(nper-C409+1)*12/26,L408))/2,2),IF($G$11="Acc Weekly",ROUND((-PMT(((1+F409/CP)^(CP/12))-1,(nper-C409+1)*12/52,L408))/4,2),ROUND(-PMT(((1+F409/CP)^(CP/periods_per_year))-1,nper-C409+1,L408),2)))))))</f>
        <v/>
      </c>
      <c r="I409" s="6" t="str">
        <f>IF(OR(C409="",C409&lt;$G$22),"",IF(L408&lt;=H409,0,IF(IF(AND(C409&gt;=$G$22,MOD(C409-$G$22,int)=0),$G$23,0)+H409&gt;=L408+G409,L408+G409-H409,IF(AND(C409&gt;=$G$22,MOD(C409-$G$22,int)=0),$G$23,0)+IF(IF(AND(C409&gt;=$G$22,MOD(C409-$G$22,int)=0),$G$23,0)+IF(MOD(C409-$G$27,periods_per_year)=0,$G$26,0)+H409&lt;L408+G409,IF(MOD(C409-$G$27,periods_per_year)=0,$G$26,0),L408+G409-IF(AND(C409&gt;=$G$22,MOD(C409-$G$22,int)=0),$G$23,0)-H409))))</f>
        <v/>
      </c>
      <c r="J409" s="7"/>
      <c r="K409" s="6" t="str">
        <f t="shared" si="30"/>
        <v/>
      </c>
      <c r="L409" s="6" t="str">
        <f t="shared" si="31"/>
        <v/>
      </c>
    </row>
    <row r="410" spans="3:12">
      <c r="C410" s="3" t="str">
        <f t="shared" si="28"/>
        <v/>
      </c>
      <c r="D410" s="4" t="str">
        <f t="shared" si="32"/>
        <v/>
      </c>
      <c r="E410" s="8" t="str">
        <f>IF(C410="","",IF(MOD(C410,periods_per_year)=0,C410/periods_per_year,""))</f>
        <v/>
      </c>
      <c r="F410" s="5" t="str">
        <f t="shared" si="29"/>
        <v/>
      </c>
      <c r="G410" s="6" t="str">
        <f>IF(C410="","",ROUND((((1+F410/CP)^(CP/periods_per_year))-1)*L409,2))</f>
        <v/>
      </c>
      <c r="H410" s="6" t="str">
        <f>IF(C410="","",IF(C410=nper,L409+G410,MIN(L409+G410,IF(F410=F409,H409,IF($G$11="Acc Bi-Weekly",ROUND((-PMT(((1+F410/CP)^(CP/12))-1,(nper-C410+1)*12/26,L409))/2,2),IF($G$11="Acc Weekly",ROUND((-PMT(((1+F410/CP)^(CP/12))-1,(nper-C410+1)*12/52,L409))/4,2),ROUND(-PMT(((1+F410/CP)^(CP/periods_per_year))-1,nper-C410+1,L409),2)))))))</f>
        <v/>
      </c>
      <c r="I410" s="6" t="str">
        <f>IF(OR(C410="",C410&lt;$G$22),"",IF(L409&lt;=H410,0,IF(IF(AND(C410&gt;=$G$22,MOD(C410-$G$22,int)=0),$G$23,0)+H410&gt;=L409+G410,L409+G410-H410,IF(AND(C410&gt;=$G$22,MOD(C410-$G$22,int)=0),$G$23,0)+IF(IF(AND(C410&gt;=$G$22,MOD(C410-$G$22,int)=0),$G$23,0)+IF(MOD(C410-$G$27,periods_per_year)=0,$G$26,0)+H410&lt;L409+G410,IF(MOD(C410-$G$27,periods_per_year)=0,$G$26,0),L409+G410-IF(AND(C410&gt;=$G$22,MOD(C410-$G$22,int)=0),$G$23,0)-H410))))</f>
        <v/>
      </c>
      <c r="J410" s="7"/>
      <c r="K410" s="6" t="str">
        <f t="shared" si="30"/>
        <v/>
      </c>
      <c r="L410" s="6" t="str">
        <f t="shared" si="31"/>
        <v/>
      </c>
    </row>
    <row r="411" spans="3:12">
      <c r="C411" s="3" t="str">
        <f t="shared" si="28"/>
        <v/>
      </c>
      <c r="D411" s="4" t="str">
        <f t="shared" si="32"/>
        <v/>
      </c>
      <c r="E411" s="8" t="str">
        <f>IF(C411="","",IF(MOD(C411,periods_per_year)=0,C411/periods_per_year,""))</f>
        <v/>
      </c>
      <c r="F411" s="5" t="str">
        <f t="shared" si="29"/>
        <v/>
      </c>
      <c r="G411" s="6" t="str">
        <f>IF(C411="","",ROUND((((1+F411/CP)^(CP/periods_per_year))-1)*L410,2))</f>
        <v/>
      </c>
      <c r="H411" s="6" t="str">
        <f>IF(C411="","",IF(C411=nper,L410+G411,MIN(L410+G411,IF(F411=F410,H410,IF($G$11="Acc Bi-Weekly",ROUND((-PMT(((1+F411/CP)^(CP/12))-1,(nper-C411+1)*12/26,L410))/2,2),IF($G$11="Acc Weekly",ROUND((-PMT(((1+F411/CP)^(CP/12))-1,(nper-C411+1)*12/52,L410))/4,2),ROUND(-PMT(((1+F411/CP)^(CP/periods_per_year))-1,nper-C411+1,L410),2)))))))</f>
        <v/>
      </c>
      <c r="I411" s="6" t="str">
        <f>IF(OR(C411="",C411&lt;$G$22),"",IF(L410&lt;=H411,0,IF(IF(AND(C411&gt;=$G$22,MOD(C411-$G$22,int)=0),$G$23,0)+H411&gt;=L410+G411,L410+G411-H411,IF(AND(C411&gt;=$G$22,MOD(C411-$G$22,int)=0),$G$23,0)+IF(IF(AND(C411&gt;=$G$22,MOD(C411-$G$22,int)=0),$G$23,0)+IF(MOD(C411-$G$27,periods_per_year)=0,$G$26,0)+H411&lt;L410+G411,IF(MOD(C411-$G$27,periods_per_year)=0,$G$26,0),L410+G411-IF(AND(C411&gt;=$G$22,MOD(C411-$G$22,int)=0),$G$23,0)-H411))))</f>
        <v/>
      </c>
      <c r="J411" s="7"/>
      <c r="K411" s="6" t="str">
        <f t="shared" si="30"/>
        <v/>
      </c>
      <c r="L411" s="6" t="str">
        <f t="shared" si="31"/>
        <v/>
      </c>
    </row>
    <row r="412" spans="3:12">
      <c r="C412" s="3" t="str">
        <f t="shared" si="28"/>
        <v/>
      </c>
      <c r="D412" s="4" t="str">
        <f t="shared" si="32"/>
        <v/>
      </c>
      <c r="E412" s="8" t="str">
        <f>IF(C412="","",IF(MOD(C412,periods_per_year)=0,C412/periods_per_year,""))</f>
        <v/>
      </c>
      <c r="F412" s="5" t="str">
        <f t="shared" si="29"/>
        <v/>
      </c>
      <c r="G412" s="6" t="str">
        <f>IF(C412="","",ROUND((((1+F412/CP)^(CP/periods_per_year))-1)*L411,2))</f>
        <v/>
      </c>
      <c r="H412" s="6" t="str">
        <f>IF(C412="","",IF(C412=nper,L411+G412,MIN(L411+G412,IF(F412=F411,H411,IF($G$11="Acc Bi-Weekly",ROUND((-PMT(((1+F412/CP)^(CP/12))-1,(nper-C412+1)*12/26,L411))/2,2),IF($G$11="Acc Weekly",ROUND((-PMT(((1+F412/CP)^(CP/12))-1,(nper-C412+1)*12/52,L411))/4,2),ROUND(-PMT(((1+F412/CP)^(CP/periods_per_year))-1,nper-C412+1,L411),2)))))))</f>
        <v/>
      </c>
      <c r="I412" s="6" t="str">
        <f>IF(OR(C412="",C412&lt;$G$22),"",IF(L411&lt;=H412,0,IF(IF(AND(C412&gt;=$G$22,MOD(C412-$G$22,int)=0),$G$23,0)+H412&gt;=L411+G412,L411+G412-H412,IF(AND(C412&gt;=$G$22,MOD(C412-$G$22,int)=0),$G$23,0)+IF(IF(AND(C412&gt;=$G$22,MOD(C412-$G$22,int)=0),$G$23,0)+IF(MOD(C412-$G$27,periods_per_year)=0,$G$26,0)+H412&lt;L411+G412,IF(MOD(C412-$G$27,periods_per_year)=0,$G$26,0),L411+G412-IF(AND(C412&gt;=$G$22,MOD(C412-$G$22,int)=0),$G$23,0)-H412))))</f>
        <v/>
      </c>
      <c r="J412" s="7"/>
      <c r="K412" s="6" t="str">
        <f t="shared" si="30"/>
        <v/>
      </c>
      <c r="L412" s="6" t="str">
        <f t="shared" si="31"/>
        <v/>
      </c>
    </row>
    <row r="413" spans="3:12">
      <c r="C413" s="3" t="str">
        <f t="shared" si="28"/>
        <v/>
      </c>
      <c r="D413" s="4" t="str">
        <f t="shared" si="32"/>
        <v/>
      </c>
      <c r="E413" s="8" t="str">
        <f>IF(C413="","",IF(MOD(C413,periods_per_year)=0,C413/periods_per_year,""))</f>
        <v/>
      </c>
      <c r="F413" s="5" t="str">
        <f t="shared" si="29"/>
        <v/>
      </c>
      <c r="G413" s="6" t="str">
        <f>IF(C413="","",ROUND((((1+F413/CP)^(CP/periods_per_year))-1)*L412,2))</f>
        <v/>
      </c>
      <c r="H413" s="6" t="str">
        <f>IF(C413="","",IF(C413=nper,L412+G413,MIN(L412+G413,IF(F413=F412,H412,IF($G$11="Acc Bi-Weekly",ROUND((-PMT(((1+F413/CP)^(CP/12))-1,(nper-C413+1)*12/26,L412))/2,2),IF($G$11="Acc Weekly",ROUND((-PMT(((1+F413/CP)^(CP/12))-1,(nper-C413+1)*12/52,L412))/4,2),ROUND(-PMT(((1+F413/CP)^(CP/periods_per_year))-1,nper-C413+1,L412),2)))))))</f>
        <v/>
      </c>
      <c r="I413" s="6" t="str">
        <f>IF(OR(C413="",C413&lt;$G$22),"",IF(L412&lt;=H413,0,IF(IF(AND(C413&gt;=$G$22,MOD(C413-$G$22,int)=0),$G$23,0)+H413&gt;=L412+G413,L412+G413-H413,IF(AND(C413&gt;=$G$22,MOD(C413-$G$22,int)=0),$G$23,0)+IF(IF(AND(C413&gt;=$G$22,MOD(C413-$G$22,int)=0),$G$23,0)+IF(MOD(C413-$G$27,periods_per_year)=0,$G$26,0)+H413&lt;L412+G413,IF(MOD(C413-$G$27,periods_per_year)=0,$G$26,0),L412+G413-IF(AND(C413&gt;=$G$22,MOD(C413-$G$22,int)=0),$G$23,0)-H413))))</f>
        <v/>
      </c>
      <c r="J413" s="7"/>
      <c r="K413" s="6" t="str">
        <f t="shared" si="30"/>
        <v/>
      </c>
      <c r="L413" s="6" t="str">
        <f t="shared" si="31"/>
        <v/>
      </c>
    </row>
    <row r="414" spans="3:12">
      <c r="C414" s="3" t="str">
        <f t="shared" si="28"/>
        <v/>
      </c>
      <c r="D414" s="4" t="str">
        <f t="shared" si="32"/>
        <v/>
      </c>
      <c r="E414" s="8" t="str">
        <f>IF(C414="","",IF(MOD(C414,periods_per_year)=0,C414/periods_per_year,""))</f>
        <v/>
      </c>
      <c r="F414" s="5" t="str">
        <f t="shared" si="29"/>
        <v/>
      </c>
      <c r="G414" s="6" t="str">
        <f>IF(C414="","",ROUND((((1+F414/CP)^(CP/periods_per_year))-1)*L413,2))</f>
        <v/>
      </c>
      <c r="H414" s="6" t="str">
        <f>IF(C414="","",IF(C414=nper,L413+G414,MIN(L413+G414,IF(F414=F413,H413,IF($G$11="Acc Bi-Weekly",ROUND((-PMT(((1+F414/CP)^(CP/12))-1,(nper-C414+1)*12/26,L413))/2,2),IF($G$11="Acc Weekly",ROUND((-PMT(((1+F414/CP)^(CP/12))-1,(nper-C414+1)*12/52,L413))/4,2),ROUND(-PMT(((1+F414/CP)^(CP/periods_per_year))-1,nper-C414+1,L413),2)))))))</f>
        <v/>
      </c>
      <c r="I414" s="6" t="str">
        <f>IF(OR(C414="",C414&lt;$G$22),"",IF(L413&lt;=H414,0,IF(IF(AND(C414&gt;=$G$22,MOD(C414-$G$22,int)=0),$G$23,0)+H414&gt;=L413+G414,L413+G414-H414,IF(AND(C414&gt;=$G$22,MOD(C414-$G$22,int)=0),$G$23,0)+IF(IF(AND(C414&gt;=$G$22,MOD(C414-$G$22,int)=0),$G$23,0)+IF(MOD(C414-$G$27,periods_per_year)=0,$G$26,0)+H414&lt;L413+G414,IF(MOD(C414-$G$27,periods_per_year)=0,$G$26,0),L413+G414-IF(AND(C414&gt;=$G$22,MOD(C414-$G$22,int)=0),$G$23,0)-H414))))</f>
        <v/>
      </c>
      <c r="J414" s="7"/>
      <c r="K414" s="6" t="str">
        <f t="shared" si="30"/>
        <v/>
      </c>
      <c r="L414" s="6" t="str">
        <f t="shared" si="31"/>
        <v/>
      </c>
    </row>
    <row r="415" spans="3:12">
      <c r="C415" s="3" t="str">
        <f t="shared" si="28"/>
        <v/>
      </c>
      <c r="D415" s="4" t="str">
        <f t="shared" si="32"/>
        <v/>
      </c>
      <c r="E415" s="8" t="str">
        <f>IF(C415="","",IF(MOD(C415,periods_per_year)=0,C415/periods_per_year,""))</f>
        <v/>
      </c>
      <c r="F415" s="5" t="str">
        <f t="shared" si="29"/>
        <v/>
      </c>
      <c r="G415" s="6" t="str">
        <f>IF(C415="","",ROUND((((1+F415/CP)^(CP/periods_per_year))-1)*L414,2))</f>
        <v/>
      </c>
      <c r="H415" s="6" t="str">
        <f>IF(C415="","",IF(C415=nper,L414+G415,MIN(L414+G415,IF(F415=F414,H414,IF($G$11="Acc Bi-Weekly",ROUND((-PMT(((1+F415/CP)^(CP/12))-1,(nper-C415+1)*12/26,L414))/2,2),IF($G$11="Acc Weekly",ROUND((-PMT(((1+F415/CP)^(CP/12))-1,(nper-C415+1)*12/52,L414))/4,2),ROUND(-PMT(((1+F415/CP)^(CP/periods_per_year))-1,nper-C415+1,L414),2)))))))</f>
        <v/>
      </c>
      <c r="I415" s="6" t="str">
        <f>IF(OR(C415="",C415&lt;$G$22),"",IF(L414&lt;=H415,0,IF(IF(AND(C415&gt;=$G$22,MOD(C415-$G$22,int)=0),$G$23,0)+H415&gt;=L414+G415,L414+G415-H415,IF(AND(C415&gt;=$G$22,MOD(C415-$G$22,int)=0),$G$23,0)+IF(IF(AND(C415&gt;=$G$22,MOD(C415-$G$22,int)=0),$G$23,0)+IF(MOD(C415-$G$27,periods_per_year)=0,$G$26,0)+H415&lt;L414+G415,IF(MOD(C415-$G$27,periods_per_year)=0,$G$26,0),L414+G415-IF(AND(C415&gt;=$G$22,MOD(C415-$G$22,int)=0),$G$23,0)-H415))))</f>
        <v/>
      </c>
      <c r="J415" s="7"/>
      <c r="K415" s="6" t="str">
        <f t="shared" si="30"/>
        <v/>
      </c>
      <c r="L415" s="6" t="str">
        <f t="shared" si="31"/>
        <v/>
      </c>
    </row>
    <row r="416" spans="3:12">
      <c r="C416" s="3" t="str">
        <f t="shared" si="28"/>
        <v/>
      </c>
      <c r="D416" s="4" t="str">
        <f t="shared" si="32"/>
        <v/>
      </c>
      <c r="E416" s="8" t="str">
        <f>IF(C416="","",IF(MOD(C416,periods_per_year)=0,C416/periods_per_year,""))</f>
        <v/>
      </c>
      <c r="F416" s="5" t="str">
        <f t="shared" si="29"/>
        <v/>
      </c>
      <c r="G416" s="6" t="str">
        <f>IF(C416="","",ROUND((((1+F416/CP)^(CP/periods_per_year))-1)*L415,2))</f>
        <v/>
      </c>
      <c r="H416" s="6" t="str">
        <f>IF(C416="","",IF(C416=nper,L415+G416,MIN(L415+G416,IF(F416=F415,H415,IF($G$11="Acc Bi-Weekly",ROUND((-PMT(((1+F416/CP)^(CP/12))-1,(nper-C416+1)*12/26,L415))/2,2),IF($G$11="Acc Weekly",ROUND((-PMT(((1+F416/CP)^(CP/12))-1,(nper-C416+1)*12/52,L415))/4,2),ROUND(-PMT(((1+F416/CP)^(CP/periods_per_year))-1,nper-C416+1,L415),2)))))))</f>
        <v/>
      </c>
      <c r="I416" s="6" t="str">
        <f>IF(OR(C416="",C416&lt;$G$22),"",IF(L415&lt;=H416,0,IF(IF(AND(C416&gt;=$G$22,MOD(C416-$G$22,int)=0),$G$23,0)+H416&gt;=L415+G416,L415+G416-H416,IF(AND(C416&gt;=$G$22,MOD(C416-$G$22,int)=0),$G$23,0)+IF(IF(AND(C416&gt;=$G$22,MOD(C416-$G$22,int)=0),$G$23,0)+IF(MOD(C416-$G$27,periods_per_year)=0,$G$26,0)+H416&lt;L415+G416,IF(MOD(C416-$G$27,periods_per_year)=0,$G$26,0),L415+G416-IF(AND(C416&gt;=$G$22,MOD(C416-$G$22,int)=0),$G$23,0)-H416))))</f>
        <v/>
      </c>
      <c r="J416" s="7"/>
      <c r="K416" s="6" t="str">
        <f t="shared" si="30"/>
        <v/>
      </c>
      <c r="L416" s="6" t="str">
        <f t="shared" si="31"/>
        <v/>
      </c>
    </row>
    <row r="417" spans="3:12">
      <c r="C417" s="3" t="str">
        <f t="shared" si="28"/>
        <v/>
      </c>
      <c r="D417" s="4" t="str">
        <f t="shared" si="32"/>
        <v/>
      </c>
      <c r="E417" s="8" t="str">
        <f>IF(C417="","",IF(MOD(C417,periods_per_year)=0,C417/periods_per_year,""))</f>
        <v/>
      </c>
      <c r="F417" s="5" t="str">
        <f t="shared" si="29"/>
        <v/>
      </c>
      <c r="G417" s="6" t="str">
        <f>IF(C417="","",ROUND((((1+F417/CP)^(CP/periods_per_year))-1)*L416,2))</f>
        <v/>
      </c>
      <c r="H417" s="6" t="str">
        <f>IF(C417="","",IF(C417=nper,L416+G417,MIN(L416+G417,IF(F417=F416,H416,IF($G$11="Acc Bi-Weekly",ROUND((-PMT(((1+F417/CP)^(CP/12))-1,(nper-C417+1)*12/26,L416))/2,2),IF($G$11="Acc Weekly",ROUND((-PMT(((1+F417/CP)^(CP/12))-1,(nper-C417+1)*12/52,L416))/4,2),ROUND(-PMT(((1+F417/CP)^(CP/periods_per_year))-1,nper-C417+1,L416),2)))))))</f>
        <v/>
      </c>
      <c r="I417" s="6" t="str">
        <f>IF(OR(C417="",C417&lt;$G$22),"",IF(L416&lt;=H417,0,IF(IF(AND(C417&gt;=$G$22,MOD(C417-$G$22,int)=0),$G$23,0)+H417&gt;=L416+G417,L416+G417-H417,IF(AND(C417&gt;=$G$22,MOD(C417-$G$22,int)=0),$G$23,0)+IF(IF(AND(C417&gt;=$G$22,MOD(C417-$G$22,int)=0),$G$23,0)+IF(MOD(C417-$G$27,periods_per_year)=0,$G$26,0)+H417&lt;L416+G417,IF(MOD(C417-$G$27,periods_per_year)=0,$G$26,0),L416+G417-IF(AND(C417&gt;=$G$22,MOD(C417-$G$22,int)=0),$G$23,0)-H417))))</f>
        <v/>
      </c>
      <c r="J417" s="7"/>
      <c r="K417" s="6" t="str">
        <f t="shared" si="30"/>
        <v/>
      </c>
      <c r="L417" s="6" t="str">
        <f t="shared" si="31"/>
        <v/>
      </c>
    </row>
    <row r="418" spans="3:12">
      <c r="C418" s="3" t="str">
        <f t="shared" si="28"/>
        <v/>
      </c>
      <c r="D418" s="4" t="str">
        <f t="shared" si="32"/>
        <v/>
      </c>
      <c r="E418" s="8" t="str">
        <f>IF(C418="","",IF(MOD(C418,periods_per_year)=0,C418/periods_per_year,""))</f>
        <v/>
      </c>
      <c r="F418" s="5" t="str">
        <f t="shared" si="29"/>
        <v/>
      </c>
      <c r="G418" s="6" t="str">
        <f>IF(C418="","",ROUND((((1+F418/CP)^(CP/periods_per_year))-1)*L417,2))</f>
        <v/>
      </c>
      <c r="H418" s="6" t="str">
        <f>IF(C418="","",IF(C418=nper,L417+G418,MIN(L417+G418,IF(F418=F417,H417,IF($G$11="Acc Bi-Weekly",ROUND((-PMT(((1+F418/CP)^(CP/12))-1,(nper-C418+1)*12/26,L417))/2,2),IF($G$11="Acc Weekly",ROUND((-PMT(((1+F418/CP)^(CP/12))-1,(nper-C418+1)*12/52,L417))/4,2),ROUND(-PMT(((1+F418/CP)^(CP/periods_per_year))-1,nper-C418+1,L417),2)))))))</f>
        <v/>
      </c>
      <c r="I418" s="6" t="str">
        <f>IF(OR(C418="",C418&lt;$G$22),"",IF(L417&lt;=H418,0,IF(IF(AND(C418&gt;=$G$22,MOD(C418-$G$22,int)=0),$G$23,0)+H418&gt;=L417+G418,L417+G418-H418,IF(AND(C418&gt;=$G$22,MOD(C418-$G$22,int)=0),$G$23,0)+IF(IF(AND(C418&gt;=$G$22,MOD(C418-$G$22,int)=0),$G$23,0)+IF(MOD(C418-$G$27,periods_per_year)=0,$G$26,0)+H418&lt;L417+G418,IF(MOD(C418-$G$27,periods_per_year)=0,$G$26,0),L417+G418-IF(AND(C418&gt;=$G$22,MOD(C418-$G$22,int)=0),$G$23,0)-H418))))</f>
        <v/>
      </c>
      <c r="J418" s="7"/>
      <c r="K418" s="6" t="str">
        <f t="shared" si="30"/>
        <v/>
      </c>
      <c r="L418" s="6" t="str">
        <f t="shared" si="31"/>
        <v/>
      </c>
    </row>
    <row r="419" spans="3:12">
      <c r="C419" s="3" t="str">
        <f t="shared" si="28"/>
        <v/>
      </c>
      <c r="D419" s="4" t="str">
        <f t="shared" si="32"/>
        <v/>
      </c>
      <c r="E419" s="8" t="str">
        <f>IF(C419="","",IF(MOD(C419,periods_per_year)=0,C419/periods_per_year,""))</f>
        <v/>
      </c>
      <c r="F419" s="5" t="str">
        <f t="shared" si="29"/>
        <v/>
      </c>
      <c r="G419" s="6" t="str">
        <f>IF(C419="","",ROUND((((1+F419/CP)^(CP/periods_per_year))-1)*L418,2))</f>
        <v/>
      </c>
      <c r="H419" s="6" t="str">
        <f>IF(C419="","",IF(C419=nper,L418+G419,MIN(L418+G419,IF(F419=F418,H418,IF($G$11="Acc Bi-Weekly",ROUND((-PMT(((1+F419/CP)^(CP/12))-1,(nper-C419+1)*12/26,L418))/2,2),IF($G$11="Acc Weekly",ROUND((-PMT(((1+F419/CP)^(CP/12))-1,(nper-C419+1)*12/52,L418))/4,2),ROUND(-PMT(((1+F419/CP)^(CP/periods_per_year))-1,nper-C419+1,L418),2)))))))</f>
        <v/>
      </c>
      <c r="I419" s="6" t="str">
        <f>IF(OR(C419="",C419&lt;$G$22),"",IF(L418&lt;=H419,0,IF(IF(AND(C419&gt;=$G$22,MOD(C419-$G$22,int)=0),$G$23,0)+H419&gt;=L418+G419,L418+G419-H419,IF(AND(C419&gt;=$G$22,MOD(C419-$G$22,int)=0),$G$23,0)+IF(IF(AND(C419&gt;=$G$22,MOD(C419-$G$22,int)=0),$G$23,0)+IF(MOD(C419-$G$27,periods_per_year)=0,$G$26,0)+H419&lt;L418+G419,IF(MOD(C419-$G$27,periods_per_year)=0,$G$26,0),L418+G419-IF(AND(C419&gt;=$G$22,MOD(C419-$G$22,int)=0),$G$23,0)-H419))))</f>
        <v/>
      </c>
      <c r="J419" s="7"/>
      <c r="K419" s="6" t="str">
        <f t="shared" si="30"/>
        <v/>
      </c>
      <c r="L419" s="6" t="str">
        <f t="shared" si="31"/>
        <v/>
      </c>
    </row>
    <row r="420" spans="3:12">
      <c r="C420" s="3" t="str">
        <f t="shared" si="28"/>
        <v/>
      </c>
      <c r="D420" s="4" t="str">
        <f t="shared" si="32"/>
        <v/>
      </c>
      <c r="E420" s="8" t="str">
        <f>IF(C420="","",IF(MOD(C420,periods_per_year)=0,C420/periods_per_year,""))</f>
        <v/>
      </c>
      <c r="F420" s="5" t="str">
        <f t="shared" si="29"/>
        <v/>
      </c>
      <c r="G420" s="6" t="str">
        <f>IF(C420="","",ROUND((((1+F420/CP)^(CP/periods_per_year))-1)*L419,2))</f>
        <v/>
      </c>
      <c r="H420" s="6" t="str">
        <f>IF(C420="","",IF(C420=nper,L419+G420,MIN(L419+G420,IF(F420=F419,H419,IF($G$11="Acc Bi-Weekly",ROUND((-PMT(((1+F420/CP)^(CP/12))-1,(nper-C420+1)*12/26,L419))/2,2),IF($G$11="Acc Weekly",ROUND((-PMT(((1+F420/CP)^(CP/12))-1,(nper-C420+1)*12/52,L419))/4,2),ROUND(-PMT(((1+F420/CP)^(CP/periods_per_year))-1,nper-C420+1,L419),2)))))))</f>
        <v/>
      </c>
      <c r="I420" s="6" t="str">
        <f>IF(OR(C420="",C420&lt;$G$22),"",IF(L419&lt;=H420,0,IF(IF(AND(C420&gt;=$G$22,MOD(C420-$G$22,int)=0),$G$23,0)+H420&gt;=L419+G420,L419+G420-H420,IF(AND(C420&gt;=$G$22,MOD(C420-$G$22,int)=0),$G$23,0)+IF(IF(AND(C420&gt;=$G$22,MOD(C420-$G$22,int)=0),$G$23,0)+IF(MOD(C420-$G$27,periods_per_year)=0,$G$26,0)+H420&lt;L419+G420,IF(MOD(C420-$G$27,periods_per_year)=0,$G$26,0),L419+G420-IF(AND(C420&gt;=$G$22,MOD(C420-$G$22,int)=0),$G$23,0)-H420))))</f>
        <v/>
      </c>
      <c r="J420" s="7"/>
      <c r="K420" s="6" t="str">
        <f t="shared" si="30"/>
        <v/>
      </c>
      <c r="L420" s="6" t="str">
        <f t="shared" si="31"/>
        <v/>
      </c>
    </row>
    <row r="421" spans="3:12">
      <c r="C421" s="3" t="str">
        <f t="shared" si="28"/>
        <v/>
      </c>
      <c r="D421" s="4" t="str">
        <f t="shared" si="32"/>
        <v/>
      </c>
      <c r="E421" s="8" t="str">
        <f>IF(C421="","",IF(MOD(C421,periods_per_year)=0,C421/periods_per_year,""))</f>
        <v/>
      </c>
      <c r="F421" s="5" t="str">
        <f t="shared" si="29"/>
        <v/>
      </c>
      <c r="G421" s="6" t="str">
        <f>IF(C421="","",ROUND((((1+F421/CP)^(CP/periods_per_year))-1)*L420,2))</f>
        <v/>
      </c>
      <c r="H421" s="6" t="str">
        <f>IF(C421="","",IF(C421=nper,L420+G421,MIN(L420+G421,IF(F421=F420,H420,IF($G$11="Acc Bi-Weekly",ROUND((-PMT(((1+F421/CP)^(CP/12))-1,(nper-C421+1)*12/26,L420))/2,2),IF($G$11="Acc Weekly",ROUND((-PMT(((1+F421/CP)^(CP/12))-1,(nper-C421+1)*12/52,L420))/4,2),ROUND(-PMT(((1+F421/CP)^(CP/periods_per_year))-1,nper-C421+1,L420),2)))))))</f>
        <v/>
      </c>
      <c r="I421" s="6" t="str">
        <f>IF(OR(C421="",C421&lt;$G$22),"",IF(L420&lt;=H421,0,IF(IF(AND(C421&gt;=$G$22,MOD(C421-$G$22,int)=0),$G$23,0)+H421&gt;=L420+G421,L420+G421-H421,IF(AND(C421&gt;=$G$22,MOD(C421-$G$22,int)=0),$G$23,0)+IF(IF(AND(C421&gt;=$G$22,MOD(C421-$G$22,int)=0),$G$23,0)+IF(MOD(C421-$G$27,periods_per_year)=0,$G$26,0)+H421&lt;L420+G421,IF(MOD(C421-$G$27,periods_per_year)=0,$G$26,0),L420+G421-IF(AND(C421&gt;=$G$22,MOD(C421-$G$22,int)=0),$G$23,0)-H421))))</f>
        <v/>
      </c>
      <c r="J421" s="7"/>
      <c r="K421" s="6" t="str">
        <f t="shared" si="30"/>
        <v/>
      </c>
      <c r="L421" s="6" t="str">
        <f t="shared" si="31"/>
        <v/>
      </c>
    </row>
    <row r="422" spans="3:12">
      <c r="C422" s="3" t="str">
        <f t="shared" si="28"/>
        <v/>
      </c>
      <c r="D422" s="4" t="str">
        <f t="shared" si="32"/>
        <v/>
      </c>
      <c r="E422" s="8" t="str">
        <f>IF(C422="","",IF(MOD(C422,periods_per_year)=0,C422/periods_per_year,""))</f>
        <v/>
      </c>
      <c r="F422" s="5" t="str">
        <f t="shared" si="29"/>
        <v/>
      </c>
      <c r="G422" s="6" t="str">
        <f>IF(C422="","",ROUND((((1+F422/CP)^(CP/periods_per_year))-1)*L421,2))</f>
        <v/>
      </c>
      <c r="H422" s="6" t="str">
        <f>IF(C422="","",IF(C422=nper,L421+G422,MIN(L421+G422,IF(F422=F421,H421,IF($G$11="Acc Bi-Weekly",ROUND((-PMT(((1+F422/CP)^(CP/12))-1,(nper-C422+1)*12/26,L421))/2,2),IF($G$11="Acc Weekly",ROUND((-PMT(((1+F422/CP)^(CP/12))-1,(nper-C422+1)*12/52,L421))/4,2),ROUND(-PMT(((1+F422/CP)^(CP/periods_per_year))-1,nper-C422+1,L421),2)))))))</f>
        <v/>
      </c>
      <c r="I422" s="6" t="str">
        <f>IF(OR(C422="",C422&lt;$G$22),"",IF(L421&lt;=H422,0,IF(IF(AND(C422&gt;=$G$22,MOD(C422-$G$22,int)=0),$G$23,0)+H422&gt;=L421+G422,L421+G422-H422,IF(AND(C422&gt;=$G$22,MOD(C422-$G$22,int)=0),$G$23,0)+IF(IF(AND(C422&gt;=$G$22,MOD(C422-$G$22,int)=0),$G$23,0)+IF(MOD(C422-$G$27,periods_per_year)=0,$G$26,0)+H422&lt;L421+G422,IF(MOD(C422-$G$27,periods_per_year)=0,$G$26,0),L421+G422-IF(AND(C422&gt;=$G$22,MOD(C422-$G$22,int)=0),$G$23,0)-H422))))</f>
        <v/>
      </c>
      <c r="J422" s="7"/>
      <c r="K422" s="6" t="str">
        <f t="shared" si="30"/>
        <v/>
      </c>
      <c r="L422" s="6" t="str">
        <f t="shared" si="31"/>
        <v/>
      </c>
    </row>
    <row r="423" spans="3:12">
      <c r="C423" s="3" t="str">
        <f t="shared" si="28"/>
        <v/>
      </c>
      <c r="D423" s="4" t="str">
        <f t="shared" si="32"/>
        <v/>
      </c>
      <c r="E423" s="8" t="str">
        <f>IF(C423="","",IF(MOD(C423,periods_per_year)=0,C423/periods_per_year,""))</f>
        <v/>
      </c>
      <c r="F423" s="5" t="str">
        <f t="shared" si="29"/>
        <v/>
      </c>
      <c r="G423" s="6" t="str">
        <f>IF(C423="","",ROUND((((1+F423/CP)^(CP/periods_per_year))-1)*L422,2))</f>
        <v/>
      </c>
      <c r="H423" s="6" t="str">
        <f>IF(C423="","",IF(C423=nper,L422+G423,MIN(L422+G423,IF(F423=F422,H422,IF($G$11="Acc Bi-Weekly",ROUND((-PMT(((1+F423/CP)^(CP/12))-1,(nper-C423+1)*12/26,L422))/2,2),IF($G$11="Acc Weekly",ROUND((-PMT(((1+F423/CP)^(CP/12))-1,(nper-C423+1)*12/52,L422))/4,2),ROUND(-PMT(((1+F423/CP)^(CP/periods_per_year))-1,nper-C423+1,L422),2)))))))</f>
        <v/>
      </c>
      <c r="I423" s="6" t="str">
        <f>IF(OR(C423="",C423&lt;$G$22),"",IF(L422&lt;=H423,0,IF(IF(AND(C423&gt;=$G$22,MOD(C423-$G$22,int)=0),$G$23,0)+H423&gt;=L422+G423,L422+G423-H423,IF(AND(C423&gt;=$G$22,MOD(C423-$G$22,int)=0),$G$23,0)+IF(IF(AND(C423&gt;=$G$22,MOD(C423-$G$22,int)=0),$G$23,0)+IF(MOD(C423-$G$27,periods_per_year)=0,$G$26,0)+H423&lt;L422+G423,IF(MOD(C423-$G$27,periods_per_year)=0,$G$26,0),L422+G423-IF(AND(C423&gt;=$G$22,MOD(C423-$G$22,int)=0),$G$23,0)-H423))))</f>
        <v/>
      </c>
      <c r="J423" s="7"/>
      <c r="K423" s="6" t="str">
        <f t="shared" si="30"/>
        <v/>
      </c>
      <c r="L423" s="6" t="str">
        <f t="shared" si="31"/>
        <v/>
      </c>
    </row>
    <row r="424" spans="3:12">
      <c r="C424" s="3" t="str">
        <f t="shared" si="28"/>
        <v/>
      </c>
      <c r="D424" s="4" t="str">
        <f t="shared" si="32"/>
        <v/>
      </c>
      <c r="E424" s="8" t="str">
        <f>IF(C424="","",IF(MOD(C424,periods_per_year)=0,C424/periods_per_year,""))</f>
        <v/>
      </c>
      <c r="F424" s="5" t="str">
        <f t="shared" si="29"/>
        <v/>
      </c>
      <c r="G424" s="6" t="str">
        <f>IF(C424="","",ROUND((((1+F424/CP)^(CP/periods_per_year))-1)*L423,2))</f>
        <v/>
      </c>
      <c r="H424" s="6" t="str">
        <f>IF(C424="","",IF(C424=nper,L423+G424,MIN(L423+G424,IF(F424=F423,H423,IF($G$11="Acc Bi-Weekly",ROUND((-PMT(((1+F424/CP)^(CP/12))-1,(nper-C424+1)*12/26,L423))/2,2),IF($G$11="Acc Weekly",ROUND((-PMT(((1+F424/CP)^(CP/12))-1,(nper-C424+1)*12/52,L423))/4,2),ROUND(-PMT(((1+F424/CP)^(CP/periods_per_year))-1,nper-C424+1,L423),2)))))))</f>
        <v/>
      </c>
      <c r="I424" s="6" t="str">
        <f>IF(OR(C424="",C424&lt;$G$22),"",IF(L423&lt;=H424,0,IF(IF(AND(C424&gt;=$G$22,MOD(C424-$G$22,int)=0),$G$23,0)+H424&gt;=L423+G424,L423+G424-H424,IF(AND(C424&gt;=$G$22,MOD(C424-$G$22,int)=0),$G$23,0)+IF(IF(AND(C424&gt;=$G$22,MOD(C424-$G$22,int)=0),$G$23,0)+IF(MOD(C424-$G$27,periods_per_year)=0,$G$26,0)+H424&lt;L423+G424,IF(MOD(C424-$G$27,periods_per_year)=0,$G$26,0),L423+G424-IF(AND(C424&gt;=$G$22,MOD(C424-$G$22,int)=0),$G$23,0)-H424))))</f>
        <v/>
      </c>
      <c r="J424" s="7"/>
      <c r="K424" s="6" t="str">
        <f t="shared" si="30"/>
        <v/>
      </c>
      <c r="L424" s="6" t="str">
        <f t="shared" si="31"/>
        <v/>
      </c>
    </row>
    <row r="425" spans="3:12">
      <c r="C425" s="3" t="str">
        <f t="shared" ref="C425:C488" si="33">IF(L424="","",IF(OR(C424&gt;=nper,ROUND(L424,2)&lt;=0),"",C424+1))</f>
        <v/>
      </c>
      <c r="D425" s="4" t="str">
        <f t="shared" si="32"/>
        <v/>
      </c>
      <c r="E425" s="8" t="str">
        <f t="shared" ref="E425:E488" si="34">IF(C425="","",IF(MOD(C425,periods_per_year)=0,C425/periods_per_year,""))</f>
        <v/>
      </c>
      <c r="F425" s="5" t="str">
        <f t="shared" ref="F425:F488" si="35">IF(C425="","",start_rate)</f>
        <v/>
      </c>
      <c r="G425" s="6" t="str">
        <f>IF(C425="","",ROUND((((1+F425/CP)^(CP/periods_per_year))-1)*L424,2))</f>
        <v/>
      </c>
      <c r="H425" s="6" t="str">
        <f>IF(C425="","",IF(C425=nper,L424+G425,MIN(L424+G425,IF(F425=F424,H424,IF($G$11="Acc Bi-Weekly",ROUND((-PMT(((1+F425/CP)^(CP/12))-1,(nper-C425+1)*12/26,L424))/2,2),IF($G$11="Acc Weekly",ROUND((-PMT(((1+F425/CP)^(CP/12))-1,(nper-C425+1)*12/52,L424))/4,2),ROUND(-PMT(((1+F425/CP)^(CP/periods_per_year))-1,nper-C425+1,L424),2)))))))</f>
        <v/>
      </c>
      <c r="I425" s="6" t="str">
        <f>IF(OR(C425="",C425&lt;$G$22),"",IF(L424&lt;=H425,0,IF(IF(AND(C425&gt;=$G$22,MOD(C425-$G$22,int)=0),$G$23,0)+H425&gt;=L424+G425,L424+G425-H425,IF(AND(C425&gt;=$G$22,MOD(C425-$G$22,int)=0),$G$23,0)+IF(IF(AND(C425&gt;=$G$22,MOD(C425-$G$22,int)=0),$G$23,0)+IF(MOD(C425-$G$27,periods_per_year)=0,$G$26,0)+H425&lt;L424+G425,IF(MOD(C425-$G$27,periods_per_year)=0,$G$26,0),L424+G425-IF(AND(C425&gt;=$G$22,MOD(C425-$G$22,int)=0),$G$23,0)-H425))))</f>
        <v/>
      </c>
      <c r="J425" s="7"/>
      <c r="K425" s="6" t="str">
        <f t="shared" ref="K425:K488" si="36">IF(C425="","",H425-G425+J425+IF(I425="",0,I425))</f>
        <v/>
      </c>
      <c r="L425" s="6" t="str">
        <f t="shared" ref="L425:L488" si="37">IF(C425="","",L424-K425)</f>
        <v/>
      </c>
    </row>
    <row r="426" spans="3:12">
      <c r="C426" s="3" t="str">
        <f t="shared" si="33"/>
        <v/>
      </c>
      <c r="D426" s="4" t="str">
        <f t="shared" si="32"/>
        <v/>
      </c>
      <c r="E426" s="8" t="str">
        <f t="shared" si="34"/>
        <v/>
      </c>
      <c r="F426" s="5" t="str">
        <f t="shared" si="35"/>
        <v/>
      </c>
      <c r="G426" s="6" t="str">
        <f>IF(C426="","",ROUND((((1+F426/CP)^(CP/periods_per_year))-1)*L425,2))</f>
        <v/>
      </c>
      <c r="H426" s="6" t="str">
        <f>IF(C426="","",IF(C426=nper,L425+G426,MIN(L425+G426,IF(F426=F425,H425,IF($G$11="Acc Bi-Weekly",ROUND((-PMT(((1+F426/CP)^(CP/12))-1,(nper-C426+1)*12/26,L425))/2,2),IF($G$11="Acc Weekly",ROUND((-PMT(((1+F426/CP)^(CP/12))-1,(nper-C426+1)*12/52,L425))/4,2),ROUND(-PMT(((1+F426/CP)^(CP/periods_per_year))-1,nper-C426+1,L425),2)))))))</f>
        <v/>
      </c>
      <c r="I426" s="6" t="str">
        <f>IF(OR(C426="",C426&lt;$G$22),"",IF(L425&lt;=H426,0,IF(IF(AND(C426&gt;=$G$22,MOD(C426-$G$22,int)=0),$G$23,0)+H426&gt;=L425+G426,L425+G426-H426,IF(AND(C426&gt;=$G$22,MOD(C426-$G$22,int)=0),$G$23,0)+IF(IF(AND(C426&gt;=$G$22,MOD(C426-$G$22,int)=0),$G$23,0)+IF(MOD(C426-$G$27,periods_per_year)=0,$G$26,0)+H426&lt;L425+G426,IF(MOD(C426-$G$27,periods_per_year)=0,$G$26,0),L425+G426-IF(AND(C426&gt;=$G$22,MOD(C426-$G$22,int)=0),$G$23,0)-H426))))</f>
        <v/>
      </c>
      <c r="J426" s="7"/>
      <c r="K426" s="6" t="str">
        <f t="shared" si="36"/>
        <v/>
      </c>
      <c r="L426" s="6" t="str">
        <f t="shared" si="37"/>
        <v/>
      </c>
    </row>
    <row r="427" spans="3:12">
      <c r="C427" s="3" t="str">
        <f t="shared" si="33"/>
        <v/>
      </c>
      <c r="D427" s="4" t="str">
        <f t="shared" ref="D427:D490" si="38">IF(C427="","",EDATE(D426,1))</f>
        <v/>
      </c>
      <c r="E427" s="8" t="str">
        <f t="shared" si="34"/>
        <v/>
      </c>
      <c r="F427" s="5" t="str">
        <f t="shared" si="35"/>
        <v/>
      </c>
      <c r="G427" s="6" t="str">
        <f>IF(C427="","",ROUND((((1+F427/CP)^(CP/periods_per_year))-1)*L426,2))</f>
        <v/>
      </c>
      <c r="H427" s="6" t="str">
        <f>IF(C427="","",IF(C427=nper,L426+G427,MIN(L426+G427,IF(F427=F426,H426,IF($G$11="Acc Bi-Weekly",ROUND((-PMT(((1+F427/CP)^(CP/12))-1,(nper-C427+1)*12/26,L426))/2,2),IF($G$11="Acc Weekly",ROUND((-PMT(((1+F427/CP)^(CP/12))-1,(nper-C427+1)*12/52,L426))/4,2),ROUND(-PMT(((1+F427/CP)^(CP/periods_per_year))-1,nper-C427+1,L426),2)))))))</f>
        <v/>
      </c>
      <c r="I427" s="6" t="str">
        <f>IF(OR(C427="",C427&lt;$G$22),"",IF(L426&lt;=H427,0,IF(IF(AND(C427&gt;=$G$22,MOD(C427-$G$22,int)=0),$G$23,0)+H427&gt;=L426+G427,L426+G427-H427,IF(AND(C427&gt;=$G$22,MOD(C427-$G$22,int)=0),$G$23,0)+IF(IF(AND(C427&gt;=$G$22,MOD(C427-$G$22,int)=0),$G$23,0)+IF(MOD(C427-$G$27,periods_per_year)=0,$G$26,0)+H427&lt;L426+G427,IF(MOD(C427-$G$27,periods_per_year)=0,$G$26,0),L426+G427-IF(AND(C427&gt;=$G$22,MOD(C427-$G$22,int)=0),$G$23,0)-H427))))</f>
        <v/>
      </c>
      <c r="J427" s="7"/>
      <c r="K427" s="6" t="str">
        <f t="shared" si="36"/>
        <v/>
      </c>
      <c r="L427" s="6" t="str">
        <f t="shared" si="37"/>
        <v/>
      </c>
    </row>
    <row r="428" spans="3:12">
      <c r="C428" s="3" t="str">
        <f t="shared" si="33"/>
        <v/>
      </c>
      <c r="D428" s="4" t="str">
        <f t="shared" si="38"/>
        <v/>
      </c>
      <c r="E428" s="8" t="str">
        <f t="shared" si="34"/>
        <v/>
      </c>
      <c r="F428" s="5" t="str">
        <f t="shared" si="35"/>
        <v/>
      </c>
      <c r="G428" s="6" t="str">
        <f>IF(C428="","",ROUND((((1+F428/CP)^(CP/periods_per_year))-1)*L427,2))</f>
        <v/>
      </c>
      <c r="H428" s="6" t="str">
        <f>IF(C428="","",IF(C428=nper,L427+G428,MIN(L427+G428,IF(F428=F427,H427,IF($G$11="Acc Bi-Weekly",ROUND((-PMT(((1+F428/CP)^(CP/12))-1,(nper-C428+1)*12/26,L427))/2,2),IF($G$11="Acc Weekly",ROUND((-PMT(((1+F428/CP)^(CP/12))-1,(nper-C428+1)*12/52,L427))/4,2),ROUND(-PMT(((1+F428/CP)^(CP/periods_per_year))-1,nper-C428+1,L427),2)))))))</f>
        <v/>
      </c>
      <c r="I428" s="6" t="str">
        <f>IF(OR(C428="",C428&lt;$G$22),"",IF(L427&lt;=H428,0,IF(IF(AND(C428&gt;=$G$22,MOD(C428-$G$22,int)=0),$G$23,0)+H428&gt;=L427+G428,L427+G428-H428,IF(AND(C428&gt;=$G$22,MOD(C428-$G$22,int)=0),$G$23,0)+IF(IF(AND(C428&gt;=$G$22,MOD(C428-$G$22,int)=0),$G$23,0)+IF(MOD(C428-$G$27,periods_per_year)=0,$G$26,0)+H428&lt;L427+G428,IF(MOD(C428-$G$27,periods_per_year)=0,$G$26,0),L427+G428-IF(AND(C428&gt;=$G$22,MOD(C428-$G$22,int)=0),$G$23,0)-H428))))</f>
        <v/>
      </c>
      <c r="J428" s="7"/>
      <c r="K428" s="6" t="str">
        <f t="shared" si="36"/>
        <v/>
      </c>
      <c r="L428" s="6" t="str">
        <f t="shared" si="37"/>
        <v/>
      </c>
    </row>
    <row r="429" spans="3:12">
      <c r="C429" s="3" t="str">
        <f t="shared" si="33"/>
        <v/>
      </c>
      <c r="D429" s="4" t="str">
        <f t="shared" si="38"/>
        <v/>
      </c>
      <c r="E429" s="8" t="str">
        <f t="shared" si="34"/>
        <v/>
      </c>
      <c r="F429" s="5" t="str">
        <f t="shared" si="35"/>
        <v/>
      </c>
      <c r="G429" s="6" t="str">
        <f>IF(C429="","",ROUND((((1+F429/CP)^(CP/periods_per_year))-1)*L428,2))</f>
        <v/>
      </c>
      <c r="H429" s="6" t="str">
        <f>IF(C429="","",IF(C429=nper,L428+G429,MIN(L428+G429,IF(F429=F428,H428,IF($G$11="Acc Bi-Weekly",ROUND((-PMT(((1+F429/CP)^(CP/12))-1,(nper-C429+1)*12/26,L428))/2,2),IF($G$11="Acc Weekly",ROUND((-PMT(((1+F429/CP)^(CP/12))-1,(nper-C429+1)*12/52,L428))/4,2),ROUND(-PMT(((1+F429/CP)^(CP/periods_per_year))-1,nper-C429+1,L428),2)))))))</f>
        <v/>
      </c>
      <c r="I429" s="6" t="str">
        <f>IF(OR(C429="",C429&lt;$G$22),"",IF(L428&lt;=H429,0,IF(IF(AND(C429&gt;=$G$22,MOD(C429-$G$22,int)=0),$G$23,0)+H429&gt;=L428+G429,L428+G429-H429,IF(AND(C429&gt;=$G$22,MOD(C429-$G$22,int)=0),$G$23,0)+IF(IF(AND(C429&gt;=$G$22,MOD(C429-$G$22,int)=0),$G$23,0)+IF(MOD(C429-$G$27,periods_per_year)=0,$G$26,0)+H429&lt;L428+G429,IF(MOD(C429-$G$27,periods_per_year)=0,$G$26,0),L428+G429-IF(AND(C429&gt;=$G$22,MOD(C429-$G$22,int)=0),$G$23,0)-H429))))</f>
        <v/>
      </c>
      <c r="J429" s="7"/>
      <c r="K429" s="6" t="str">
        <f t="shared" si="36"/>
        <v/>
      </c>
      <c r="L429" s="6" t="str">
        <f t="shared" si="37"/>
        <v/>
      </c>
    </row>
    <row r="430" spans="3:12">
      <c r="C430" s="3" t="str">
        <f t="shared" si="33"/>
        <v/>
      </c>
      <c r="D430" s="4" t="str">
        <f t="shared" si="38"/>
        <v/>
      </c>
      <c r="E430" s="8" t="str">
        <f t="shared" si="34"/>
        <v/>
      </c>
      <c r="F430" s="5" t="str">
        <f t="shared" si="35"/>
        <v/>
      </c>
      <c r="G430" s="6" t="str">
        <f>IF(C430="","",ROUND((((1+F430/CP)^(CP/periods_per_year))-1)*L429,2))</f>
        <v/>
      </c>
      <c r="H430" s="6" t="str">
        <f>IF(C430="","",IF(C430=nper,L429+G430,MIN(L429+G430,IF(F430=F429,H429,IF($G$11="Acc Bi-Weekly",ROUND((-PMT(((1+F430/CP)^(CP/12))-1,(nper-C430+1)*12/26,L429))/2,2),IF($G$11="Acc Weekly",ROUND((-PMT(((1+F430/CP)^(CP/12))-1,(nper-C430+1)*12/52,L429))/4,2),ROUND(-PMT(((1+F430/CP)^(CP/periods_per_year))-1,nper-C430+1,L429),2)))))))</f>
        <v/>
      </c>
      <c r="I430" s="6" t="str">
        <f>IF(OR(C430="",C430&lt;$G$22),"",IF(L429&lt;=H430,0,IF(IF(AND(C430&gt;=$G$22,MOD(C430-$G$22,int)=0),$G$23,0)+H430&gt;=L429+G430,L429+G430-H430,IF(AND(C430&gt;=$G$22,MOD(C430-$G$22,int)=0),$G$23,0)+IF(IF(AND(C430&gt;=$G$22,MOD(C430-$G$22,int)=0),$G$23,0)+IF(MOD(C430-$G$27,periods_per_year)=0,$G$26,0)+H430&lt;L429+G430,IF(MOD(C430-$G$27,periods_per_year)=0,$G$26,0),L429+G430-IF(AND(C430&gt;=$G$22,MOD(C430-$G$22,int)=0),$G$23,0)-H430))))</f>
        <v/>
      </c>
      <c r="J430" s="7"/>
      <c r="K430" s="6" t="str">
        <f t="shared" si="36"/>
        <v/>
      </c>
      <c r="L430" s="6" t="str">
        <f t="shared" si="37"/>
        <v/>
      </c>
    </row>
    <row r="431" spans="3:12">
      <c r="C431" s="3" t="str">
        <f t="shared" si="33"/>
        <v/>
      </c>
      <c r="D431" s="4" t="str">
        <f t="shared" si="38"/>
        <v/>
      </c>
      <c r="E431" s="8" t="str">
        <f t="shared" si="34"/>
        <v/>
      </c>
      <c r="F431" s="5" t="str">
        <f t="shared" si="35"/>
        <v/>
      </c>
      <c r="G431" s="6" t="str">
        <f>IF(C431="","",ROUND((((1+F431/CP)^(CP/periods_per_year))-1)*L430,2))</f>
        <v/>
      </c>
      <c r="H431" s="6" t="str">
        <f>IF(C431="","",IF(C431=nper,L430+G431,MIN(L430+G431,IF(F431=F430,H430,IF($G$11="Acc Bi-Weekly",ROUND((-PMT(((1+F431/CP)^(CP/12))-1,(nper-C431+1)*12/26,L430))/2,2),IF($G$11="Acc Weekly",ROUND((-PMT(((1+F431/CP)^(CP/12))-1,(nper-C431+1)*12/52,L430))/4,2),ROUND(-PMT(((1+F431/CP)^(CP/periods_per_year))-1,nper-C431+1,L430),2)))))))</f>
        <v/>
      </c>
      <c r="I431" s="6" t="str">
        <f>IF(OR(C431="",C431&lt;$G$22),"",IF(L430&lt;=H431,0,IF(IF(AND(C431&gt;=$G$22,MOD(C431-$G$22,int)=0),$G$23,0)+H431&gt;=L430+G431,L430+G431-H431,IF(AND(C431&gt;=$G$22,MOD(C431-$G$22,int)=0),$G$23,0)+IF(IF(AND(C431&gt;=$G$22,MOD(C431-$G$22,int)=0),$G$23,0)+IF(MOD(C431-$G$27,periods_per_year)=0,$G$26,0)+H431&lt;L430+G431,IF(MOD(C431-$G$27,periods_per_year)=0,$G$26,0),L430+G431-IF(AND(C431&gt;=$G$22,MOD(C431-$G$22,int)=0),$G$23,0)-H431))))</f>
        <v/>
      </c>
      <c r="J431" s="7"/>
      <c r="K431" s="6" t="str">
        <f t="shared" si="36"/>
        <v/>
      </c>
      <c r="L431" s="6" t="str">
        <f t="shared" si="37"/>
        <v/>
      </c>
    </row>
    <row r="432" spans="3:12">
      <c r="C432" s="3" t="str">
        <f t="shared" si="33"/>
        <v/>
      </c>
      <c r="D432" s="4" t="str">
        <f t="shared" si="38"/>
        <v/>
      </c>
      <c r="E432" s="8" t="str">
        <f t="shared" si="34"/>
        <v/>
      </c>
      <c r="F432" s="5" t="str">
        <f t="shared" si="35"/>
        <v/>
      </c>
      <c r="G432" s="6" t="str">
        <f>IF(C432="","",ROUND((((1+F432/CP)^(CP/periods_per_year))-1)*L431,2))</f>
        <v/>
      </c>
      <c r="H432" s="6" t="str">
        <f>IF(C432="","",IF(C432=nper,L431+G432,MIN(L431+G432,IF(F432=F431,H431,IF($G$11="Acc Bi-Weekly",ROUND((-PMT(((1+F432/CP)^(CP/12))-1,(nper-C432+1)*12/26,L431))/2,2),IF($G$11="Acc Weekly",ROUND((-PMT(((1+F432/CP)^(CP/12))-1,(nper-C432+1)*12/52,L431))/4,2),ROUND(-PMT(((1+F432/CP)^(CP/periods_per_year))-1,nper-C432+1,L431),2)))))))</f>
        <v/>
      </c>
      <c r="I432" s="6" t="str">
        <f>IF(OR(C432="",C432&lt;$G$22),"",IF(L431&lt;=H432,0,IF(IF(AND(C432&gt;=$G$22,MOD(C432-$G$22,int)=0),$G$23,0)+H432&gt;=L431+G432,L431+G432-H432,IF(AND(C432&gt;=$G$22,MOD(C432-$G$22,int)=0),$G$23,0)+IF(IF(AND(C432&gt;=$G$22,MOD(C432-$G$22,int)=0),$G$23,0)+IF(MOD(C432-$G$27,periods_per_year)=0,$G$26,0)+H432&lt;L431+G432,IF(MOD(C432-$G$27,periods_per_year)=0,$G$26,0),L431+G432-IF(AND(C432&gt;=$G$22,MOD(C432-$G$22,int)=0),$G$23,0)-H432))))</f>
        <v/>
      </c>
      <c r="J432" s="7"/>
      <c r="K432" s="6" t="str">
        <f t="shared" si="36"/>
        <v/>
      </c>
      <c r="L432" s="6" t="str">
        <f t="shared" si="37"/>
        <v/>
      </c>
    </row>
    <row r="433" spans="3:12">
      <c r="C433" s="3" t="str">
        <f t="shared" si="33"/>
        <v/>
      </c>
      <c r="D433" s="4" t="str">
        <f t="shared" si="38"/>
        <v/>
      </c>
      <c r="E433" s="8" t="str">
        <f t="shared" si="34"/>
        <v/>
      </c>
      <c r="F433" s="5" t="str">
        <f t="shared" si="35"/>
        <v/>
      </c>
      <c r="G433" s="6" t="str">
        <f>IF(C433="","",ROUND((((1+F433/CP)^(CP/periods_per_year))-1)*L432,2))</f>
        <v/>
      </c>
      <c r="H433" s="6" t="str">
        <f>IF(C433="","",IF(C433=nper,L432+G433,MIN(L432+G433,IF(F433=F432,H432,IF($G$11="Acc Bi-Weekly",ROUND((-PMT(((1+F433/CP)^(CP/12))-1,(nper-C433+1)*12/26,L432))/2,2),IF($G$11="Acc Weekly",ROUND((-PMT(((1+F433/CP)^(CP/12))-1,(nper-C433+1)*12/52,L432))/4,2),ROUND(-PMT(((1+F433/CP)^(CP/periods_per_year))-1,nper-C433+1,L432),2)))))))</f>
        <v/>
      </c>
      <c r="I433" s="6" t="str">
        <f>IF(OR(C433="",C433&lt;$G$22),"",IF(L432&lt;=H433,0,IF(IF(AND(C433&gt;=$G$22,MOD(C433-$G$22,int)=0),$G$23,0)+H433&gt;=L432+G433,L432+G433-H433,IF(AND(C433&gt;=$G$22,MOD(C433-$G$22,int)=0),$G$23,0)+IF(IF(AND(C433&gt;=$G$22,MOD(C433-$G$22,int)=0),$G$23,0)+IF(MOD(C433-$G$27,periods_per_year)=0,$G$26,0)+H433&lt;L432+G433,IF(MOD(C433-$G$27,periods_per_year)=0,$G$26,0),L432+G433-IF(AND(C433&gt;=$G$22,MOD(C433-$G$22,int)=0),$G$23,0)-H433))))</f>
        <v/>
      </c>
      <c r="J433" s="7"/>
      <c r="K433" s="6" t="str">
        <f t="shared" si="36"/>
        <v/>
      </c>
      <c r="L433" s="6" t="str">
        <f t="shared" si="37"/>
        <v/>
      </c>
    </row>
    <row r="434" spans="3:12">
      <c r="C434" s="3" t="str">
        <f t="shared" si="33"/>
        <v/>
      </c>
      <c r="D434" s="4" t="str">
        <f t="shared" si="38"/>
        <v/>
      </c>
      <c r="E434" s="8" t="str">
        <f t="shared" si="34"/>
        <v/>
      </c>
      <c r="F434" s="5" t="str">
        <f t="shared" si="35"/>
        <v/>
      </c>
      <c r="G434" s="6" t="str">
        <f>IF(C434="","",ROUND((((1+F434/CP)^(CP/periods_per_year))-1)*L433,2))</f>
        <v/>
      </c>
      <c r="H434" s="6" t="str">
        <f>IF(C434="","",IF(C434=nper,L433+G434,MIN(L433+G434,IF(F434=F433,H433,IF($G$11="Acc Bi-Weekly",ROUND((-PMT(((1+F434/CP)^(CP/12))-1,(nper-C434+1)*12/26,L433))/2,2),IF($G$11="Acc Weekly",ROUND((-PMT(((1+F434/CP)^(CP/12))-1,(nper-C434+1)*12/52,L433))/4,2),ROUND(-PMT(((1+F434/CP)^(CP/periods_per_year))-1,nper-C434+1,L433),2)))))))</f>
        <v/>
      </c>
      <c r="I434" s="6" t="str">
        <f>IF(OR(C434="",C434&lt;$G$22),"",IF(L433&lt;=H434,0,IF(IF(AND(C434&gt;=$G$22,MOD(C434-$G$22,int)=0),$G$23,0)+H434&gt;=L433+G434,L433+G434-H434,IF(AND(C434&gt;=$G$22,MOD(C434-$G$22,int)=0),$G$23,0)+IF(IF(AND(C434&gt;=$G$22,MOD(C434-$G$22,int)=0),$G$23,0)+IF(MOD(C434-$G$27,periods_per_year)=0,$G$26,0)+H434&lt;L433+G434,IF(MOD(C434-$G$27,periods_per_year)=0,$G$26,0),L433+G434-IF(AND(C434&gt;=$G$22,MOD(C434-$G$22,int)=0),$G$23,0)-H434))))</f>
        <v/>
      </c>
      <c r="J434" s="7"/>
      <c r="K434" s="6" t="str">
        <f t="shared" si="36"/>
        <v/>
      </c>
      <c r="L434" s="6" t="str">
        <f t="shared" si="37"/>
        <v/>
      </c>
    </row>
    <row r="435" spans="3:12">
      <c r="C435" s="3" t="str">
        <f t="shared" si="33"/>
        <v/>
      </c>
      <c r="D435" s="4" t="str">
        <f t="shared" si="38"/>
        <v/>
      </c>
      <c r="E435" s="8" t="str">
        <f t="shared" si="34"/>
        <v/>
      </c>
      <c r="F435" s="5" t="str">
        <f t="shared" si="35"/>
        <v/>
      </c>
      <c r="G435" s="6" t="str">
        <f>IF(C435="","",ROUND((((1+F435/CP)^(CP/periods_per_year))-1)*L434,2))</f>
        <v/>
      </c>
      <c r="H435" s="6" t="str">
        <f>IF(C435="","",IF(C435=nper,L434+G435,MIN(L434+G435,IF(F435=F434,H434,IF($G$11="Acc Bi-Weekly",ROUND((-PMT(((1+F435/CP)^(CP/12))-1,(nper-C435+1)*12/26,L434))/2,2),IF($G$11="Acc Weekly",ROUND((-PMT(((1+F435/CP)^(CP/12))-1,(nper-C435+1)*12/52,L434))/4,2),ROUND(-PMT(((1+F435/CP)^(CP/periods_per_year))-1,nper-C435+1,L434),2)))))))</f>
        <v/>
      </c>
      <c r="I435" s="6" t="str">
        <f>IF(OR(C435="",C435&lt;$G$22),"",IF(L434&lt;=H435,0,IF(IF(AND(C435&gt;=$G$22,MOD(C435-$G$22,int)=0),$G$23,0)+H435&gt;=L434+G435,L434+G435-H435,IF(AND(C435&gt;=$G$22,MOD(C435-$G$22,int)=0),$G$23,0)+IF(IF(AND(C435&gt;=$G$22,MOD(C435-$G$22,int)=0),$G$23,0)+IF(MOD(C435-$G$27,periods_per_year)=0,$G$26,0)+H435&lt;L434+G435,IF(MOD(C435-$G$27,periods_per_year)=0,$G$26,0),L434+G435-IF(AND(C435&gt;=$G$22,MOD(C435-$G$22,int)=0),$G$23,0)-H435))))</f>
        <v/>
      </c>
      <c r="J435" s="7"/>
      <c r="K435" s="6" t="str">
        <f t="shared" si="36"/>
        <v/>
      </c>
      <c r="L435" s="6" t="str">
        <f t="shared" si="37"/>
        <v/>
      </c>
    </row>
    <row r="436" spans="3:12">
      <c r="C436" s="3" t="str">
        <f t="shared" si="33"/>
        <v/>
      </c>
      <c r="D436" s="4" t="str">
        <f t="shared" si="38"/>
        <v/>
      </c>
      <c r="E436" s="8" t="str">
        <f t="shared" si="34"/>
        <v/>
      </c>
      <c r="F436" s="5" t="str">
        <f t="shared" si="35"/>
        <v/>
      </c>
      <c r="G436" s="6" t="str">
        <f>IF(C436="","",ROUND((((1+F436/CP)^(CP/periods_per_year))-1)*L435,2))</f>
        <v/>
      </c>
      <c r="H436" s="6" t="str">
        <f>IF(C436="","",IF(C436=nper,L435+G436,MIN(L435+G436,IF(F436=F435,H435,IF($G$11="Acc Bi-Weekly",ROUND((-PMT(((1+F436/CP)^(CP/12))-1,(nper-C436+1)*12/26,L435))/2,2),IF($G$11="Acc Weekly",ROUND((-PMT(((1+F436/CP)^(CP/12))-1,(nper-C436+1)*12/52,L435))/4,2),ROUND(-PMT(((1+F436/CP)^(CP/periods_per_year))-1,nper-C436+1,L435),2)))))))</f>
        <v/>
      </c>
      <c r="I436" s="6" t="str">
        <f>IF(OR(C436="",C436&lt;$G$22),"",IF(L435&lt;=H436,0,IF(IF(AND(C436&gt;=$G$22,MOD(C436-$G$22,int)=0),$G$23,0)+H436&gt;=L435+G436,L435+G436-H436,IF(AND(C436&gt;=$G$22,MOD(C436-$G$22,int)=0),$G$23,0)+IF(IF(AND(C436&gt;=$G$22,MOD(C436-$G$22,int)=0),$G$23,0)+IF(MOD(C436-$G$27,periods_per_year)=0,$G$26,0)+H436&lt;L435+G436,IF(MOD(C436-$G$27,periods_per_year)=0,$G$26,0),L435+G436-IF(AND(C436&gt;=$G$22,MOD(C436-$G$22,int)=0),$G$23,0)-H436))))</f>
        <v/>
      </c>
      <c r="J436" s="7"/>
      <c r="K436" s="6" t="str">
        <f t="shared" si="36"/>
        <v/>
      </c>
      <c r="L436" s="6" t="str">
        <f t="shared" si="37"/>
        <v/>
      </c>
    </row>
    <row r="437" spans="3:12">
      <c r="C437" s="3" t="str">
        <f t="shared" si="33"/>
        <v/>
      </c>
      <c r="D437" s="4" t="str">
        <f t="shared" si="38"/>
        <v/>
      </c>
      <c r="E437" s="8" t="str">
        <f t="shared" si="34"/>
        <v/>
      </c>
      <c r="F437" s="5" t="str">
        <f t="shared" si="35"/>
        <v/>
      </c>
      <c r="G437" s="6" t="str">
        <f>IF(C437="","",ROUND((((1+F437/CP)^(CP/periods_per_year))-1)*L436,2))</f>
        <v/>
      </c>
      <c r="H437" s="6" t="str">
        <f>IF(C437="","",IF(C437=nper,L436+G437,MIN(L436+G437,IF(F437=F436,H436,IF($G$11="Acc Bi-Weekly",ROUND((-PMT(((1+F437/CP)^(CP/12))-1,(nper-C437+1)*12/26,L436))/2,2),IF($G$11="Acc Weekly",ROUND((-PMT(((1+F437/CP)^(CP/12))-1,(nper-C437+1)*12/52,L436))/4,2),ROUND(-PMT(((1+F437/CP)^(CP/periods_per_year))-1,nper-C437+1,L436),2)))))))</f>
        <v/>
      </c>
      <c r="I437" s="6" t="str">
        <f>IF(OR(C437="",C437&lt;$G$22),"",IF(L436&lt;=H437,0,IF(IF(AND(C437&gt;=$G$22,MOD(C437-$G$22,int)=0),$G$23,0)+H437&gt;=L436+G437,L436+G437-H437,IF(AND(C437&gt;=$G$22,MOD(C437-$G$22,int)=0),$G$23,0)+IF(IF(AND(C437&gt;=$G$22,MOD(C437-$G$22,int)=0),$G$23,0)+IF(MOD(C437-$G$27,periods_per_year)=0,$G$26,0)+H437&lt;L436+G437,IF(MOD(C437-$G$27,periods_per_year)=0,$G$26,0),L436+G437-IF(AND(C437&gt;=$G$22,MOD(C437-$G$22,int)=0),$G$23,0)-H437))))</f>
        <v/>
      </c>
      <c r="J437" s="7"/>
      <c r="K437" s="6" t="str">
        <f t="shared" si="36"/>
        <v/>
      </c>
      <c r="L437" s="6" t="str">
        <f t="shared" si="37"/>
        <v/>
      </c>
    </row>
    <row r="438" spans="3:12">
      <c r="C438" s="3" t="str">
        <f t="shared" si="33"/>
        <v/>
      </c>
      <c r="D438" s="4" t="str">
        <f t="shared" si="38"/>
        <v/>
      </c>
      <c r="E438" s="8" t="str">
        <f t="shared" si="34"/>
        <v/>
      </c>
      <c r="F438" s="5" t="str">
        <f t="shared" si="35"/>
        <v/>
      </c>
      <c r="G438" s="6" t="str">
        <f>IF(C438="","",ROUND((((1+F438/CP)^(CP/periods_per_year))-1)*L437,2))</f>
        <v/>
      </c>
      <c r="H438" s="6" t="str">
        <f>IF(C438="","",IF(C438=nper,L437+G438,MIN(L437+G438,IF(F438=F437,H437,IF($G$11="Acc Bi-Weekly",ROUND((-PMT(((1+F438/CP)^(CP/12))-1,(nper-C438+1)*12/26,L437))/2,2),IF($G$11="Acc Weekly",ROUND((-PMT(((1+F438/CP)^(CP/12))-1,(nper-C438+1)*12/52,L437))/4,2),ROUND(-PMT(((1+F438/CP)^(CP/periods_per_year))-1,nper-C438+1,L437),2)))))))</f>
        <v/>
      </c>
      <c r="I438" s="6" t="str">
        <f>IF(OR(C438="",C438&lt;$G$22),"",IF(L437&lt;=H438,0,IF(IF(AND(C438&gt;=$G$22,MOD(C438-$G$22,int)=0),$G$23,0)+H438&gt;=L437+G438,L437+G438-H438,IF(AND(C438&gt;=$G$22,MOD(C438-$G$22,int)=0),$G$23,0)+IF(IF(AND(C438&gt;=$G$22,MOD(C438-$G$22,int)=0),$G$23,0)+IF(MOD(C438-$G$27,periods_per_year)=0,$G$26,0)+H438&lt;L437+G438,IF(MOD(C438-$G$27,periods_per_year)=0,$G$26,0),L437+G438-IF(AND(C438&gt;=$G$22,MOD(C438-$G$22,int)=0),$G$23,0)-H438))))</f>
        <v/>
      </c>
      <c r="J438" s="7"/>
      <c r="K438" s="6" t="str">
        <f t="shared" si="36"/>
        <v/>
      </c>
      <c r="L438" s="6" t="str">
        <f t="shared" si="37"/>
        <v/>
      </c>
    </row>
    <row r="439" spans="3:12">
      <c r="C439" s="3" t="str">
        <f t="shared" si="33"/>
        <v/>
      </c>
      <c r="D439" s="4" t="str">
        <f t="shared" si="38"/>
        <v/>
      </c>
      <c r="E439" s="8" t="str">
        <f t="shared" si="34"/>
        <v/>
      </c>
      <c r="F439" s="5" t="str">
        <f t="shared" si="35"/>
        <v/>
      </c>
      <c r="G439" s="6" t="str">
        <f>IF(C439="","",ROUND((((1+F439/CP)^(CP/periods_per_year))-1)*L438,2))</f>
        <v/>
      </c>
      <c r="H439" s="6" t="str">
        <f>IF(C439="","",IF(C439=nper,L438+G439,MIN(L438+G439,IF(F439=F438,H438,IF($G$11="Acc Bi-Weekly",ROUND((-PMT(((1+F439/CP)^(CP/12))-1,(nper-C439+1)*12/26,L438))/2,2),IF($G$11="Acc Weekly",ROUND((-PMT(((1+F439/CP)^(CP/12))-1,(nper-C439+1)*12/52,L438))/4,2),ROUND(-PMT(((1+F439/CP)^(CP/periods_per_year))-1,nper-C439+1,L438),2)))))))</f>
        <v/>
      </c>
      <c r="I439" s="6" t="str">
        <f>IF(OR(C439="",C439&lt;$G$22),"",IF(L438&lt;=H439,0,IF(IF(AND(C439&gt;=$G$22,MOD(C439-$G$22,int)=0),$G$23,0)+H439&gt;=L438+G439,L438+G439-H439,IF(AND(C439&gt;=$G$22,MOD(C439-$G$22,int)=0),$G$23,0)+IF(IF(AND(C439&gt;=$G$22,MOD(C439-$G$22,int)=0),$G$23,0)+IF(MOD(C439-$G$27,periods_per_year)=0,$G$26,0)+H439&lt;L438+G439,IF(MOD(C439-$G$27,periods_per_year)=0,$G$26,0),L438+G439-IF(AND(C439&gt;=$G$22,MOD(C439-$G$22,int)=0),$G$23,0)-H439))))</f>
        <v/>
      </c>
      <c r="J439" s="7"/>
      <c r="K439" s="6" t="str">
        <f t="shared" si="36"/>
        <v/>
      </c>
      <c r="L439" s="6" t="str">
        <f t="shared" si="37"/>
        <v/>
      </c>
    </row>
    <row r="440" spans="3:12">
      <c r="C440" s="3" t="str">
        <f t="shared" si="33"/>
        <v/>
      </c>
      <c r="D440" s="4" t="str">
        <f t="shared" si="38"/>
        <v/>
      </c>
      <c r="E440" s="8" t="str">
        <f t="shared" si="34"/>
        <v/>
      </c>
      <c r="F440" s="5" t="str">
        <f t="shared" si="35"/>
        <v/>
      </c>
      <c r="G440" s="6" t="str">
        <f>IF(C440="","",ROUND((((1+F440/CP)^(CP/periods_per_year))-1)*L439,2))</f>
        <v/>
      </c>
      <c r="H440" s="6" t="str">
        <f>IF(C440="","",IF(C440=nper,L439+G440,MIN(L439+G440,IF(F440=F439,H439,IF($G$11="Acc Bi-Weekly",ROUND((-PMT(((1+F440/CP)^(CP/12))-1,(nper-C440+1)*12/26,L439))/2,2),IF($G$11="Acc Weekly",ROUND((-PMT(((1+F440/CP)^(CP/12))-1,(nper-C440+1)*12/52,L439))/4,2),ROUND(-PMT(((1+F440/CP)^(CP/periods_per_year))-1,nper-C440+1,L439),2)))))))</f>
        <v/>
      </c>
      <c r="I440" s="6" t="str">
        <f>IF(OR(C440="",C440&lt;$G$22),"",IF(L439&lt;=H440,0,IF(IF(AND(C440&gt;=$G$22,MOD(C440-$G$22,int)=0),$G$23,0)+H440&gt;=L439+G440,L439+G440-H440,IF(AND(C440&gt;=$G$22,MOD(C440-$G$22,int)=0),$G$23,0)+IF(IF(AND(C440&gt;=$G$22,MOD(C440-$G$22,int)=0),$G$23,0)+IF(MOD(C440-$G$27,periods_per_year)=0,$G$26,0)+H440&lt;L439+G440,IF(MOD(C440-$G$27,periods_per_year)=0,$G$26,0),L439+G440-IF(AND(C440&gt;=$G$22,MOD(C440-$G$22,int)=0),$G$23,0)-H440))))</f>
        <v/>
      </c>
      <c r="J440" s="7"/>
      <c r="K440" s="6" t="str">
        <f t="shared" si="36"/>
        <v/>
      </c>
      <c r="L440" s="6" t="str">
        <f t="shared" si="37"/>
        <v/>
      </c>
    </row>
    <row r="441" spans="3:12">
      <c r="C441" s="3" t="str">
        <f t="shared" si="33"/>
        <v/>
      </c>
      <c r="D441" s="4" t="str">
        <f t="shared" si="38"/>
        <v/>
      </c>
      <c r="E441" s="8" t="str">
        <f t="shared" si="34"/>
        <v/>
      </c>
      <c r="F441" s="5" t="str">
        <f t="shared" si="35"/>
        <v/>
      </c>
      <c r="G441" s="6" t="str">
        <f>IF(C441="","",ROUND((((1+F441/CP)^(CP/periods_per_year))-1)*L440,2))</f>
        <v/>
      </c>
      <c r="H441" s="6" t="str">
        <f>IF(C441="","",IF(C441=nper,L440+G441,MIN(L440+G441,IF(F441=F440,H440,IF($G$11="Acc Bi-Weekly",ROUND((-PMT(((1+F441/CP)^(CP/12))-1,(nper-C441+1)*12/26,L440))/2,2),IF($G$11="Acc Weekly",ROUND((-PMT(((1+F441/CP)^(CP/12))-1,(nper-C441+1)*12/52,L440))/4,2),ROUND(-PMT(((1+F441/CP)^(CP/periods_per_year))-1,nper-C441+1,L440),2)))))))</f>
        <v/>
      </c>
      <c r="I441" s="6" t="str">
        <f>IF(OR(C441="",C441&lt;$G$22),"",IF(L440&lt;=H441,0,IF(IF(AND(C441&gt;=$G$22,MOD(C441-$G$22,int)=0),$G$23,0)+H441&gt;=L440+G441,L440+G441-H441,IF(AND(C441&gt;=$G$22,MOD(C441-$G$22,int)=0),$G$23,0)+IF(IF(AND(C441&gt;=$G$22,MOD(C441-$G$22,int)=0),$G$23,0)+IF(MOD(C441-$G$27,periods_per_year)=0,$G$26,0)+H441&lt;L440+G441,IF(MOD(C441-$G$27,periods_per_year)=0,$G$26,0),L440+G441-IF(AND(C441&gt;=$G$22,MOD(C441-$G$22,int)=0),$G$23,0)-H441))))</f>
        <v/>
      </c>
      <c r="J441" s="7"/>
      <c r="K441" s="6" t="str">
        <f t="shared" si="36"/>
        <v/>
      </c>
      <c r="L441" s="6" t="str">
        <f t="shared" si="37"/>
        <v/>
      </c>
    </row>
    <row r="442" spans="3:12">
      <c r="C442" s="3" t="str">
        <f t="shared" si="33"/>
        <v/>
      </c>
      <c r="D442" s="4" t="str">
        <f t="shared" si="38"/>
        <v/>
      </c>
      <c r="E442" s="8" t="str">
        <f t="shared" si="34"/>
        <v/>
      </c>
      <c r="F442" s="5" t="str">
        <f t="shared" si="35"/>
        <v/>
      </c>
      <c r="G442" s="6" t="str">
        <f>IF(C442="","",ROUND((((1+F442/CP)^(CP/periods_per_year))-1)*L441,2))</f>
        <v/>
      </c>
      <c r="H442" s="6" t="str">
        <f>IF(C442="","",IF(C442=nper,L441+G442,MIN(L441+G442,IF(F442=F441,H441,IF($G$11="Acc Bi-Weekly",ROUND((-PMT(((1+F442/CP)^(CP/12))-1,(nper-C442+1)*12/26,L441))/2,2),IF($G$11="Acc Weekly",ROUND((-PMT(((1+F442/CP)^(CP/12))-1,(nper-C442+1)*12/52,L441))/4,2),ROUND(-PMT(((1+F442/CP)^(CP/periods_per_year))-1,nper-C442+1,L441),2)))))))</f>
        <v/>
      </c>
      <c r="I442" s="6" t="str">
        <f>IF(OR(C442="",C442&lt;$G$22),"",IF(L441&lt;=H442,0,IF(IF(AND(C442&gt;=$G$22,MOD(C442-$G$22,int)=0),$G$23,0)+H442&gt;=L441+G442,L441+G442-H442,IF(AND(C442&gt;=$G$22,MOD(C442-$G$22,int)=0),$G$23,0)+IF(IF(AND(C442&gt;=$G$22,MOD(C442-$G$22,int)=0),$G$23,0)+IF(MOD(C442-$G$27,periods_per_year)=0,$G$26,0)+H442&lt;L441+G442,IF(MOD(C442-$G$27,periods_per_year)=0,$G$26,0),L441+G442-IF(AND(C442&gt;=$G$22,MOD(C442-$G$22,int)=0),$G$23,0)-H442))))</f>
        <v/>
      </c>
      <c r="J442" s="7"/>
      <c r="K442" s="6" t="str">
        <f t="shared" si="36"/>
        <v/>
      </c>
      <c r="L442" s="6" t="str">
        <f t="shared" si="37"/>
        <v/>
      </c>
    </row>
    <row r="443" spans="3:12">
      <c r="C443" s="3" t="str">
        <f t="shared" si="33"/>
        <v/>
      </c>
      <c r="D443" s="4" t="str">
        <f t="shared" si="38"/>
        <v/>
      </c>
      <c r="E443" s="8" t="str">
        <f t="shared" si="34"/>
        <v/>
      </c>
      <c r="F443" s="5" t="str">
        <f t="shared" si="35"/>
        <v/>
      </c>
      <c r="G443" s="6" t="str">
        <f>IF(C443="","",ROUND((((1+F443/CP)^(CP/periods_per_year))-1)*L442,2))</f>
        <v/>
      </c>
      <c r="H443" s="6" t="str">
        <f>IF(C443="","",IF(C443=nper,L442+G443,MIN(L442+G443,IF(F443=F442,H442,IF($G$11="Acc Bi-Weekly",ROUND((-PMT(((1+F443/CP)^(CP/12))-1,(nper-C443+1)*12/26,L442))/2,2),IF($G$11="Acc Weekly",ROUND((-PMT(((1+F443/CP)^(CP/12))-1,(nper-C443+1)*12/52,L442))/4,2),ROUND(-PMT(((1+F443/CP)^(CP/periods_per_year))-1,nper-C443+1,L442),2)))))))</f>
        <v/>
      </c>
      <c r="I443" s="6" t="str">
        <f>IF(OR(C443="",C443&lt;$G$22),"",IF(L442&lt;=H443,0,IF(IF(AND(C443&gt;=$G$22,MOD(C443-$G$22,int)=0),$G$23,0)+H443&gt;=L442+G443,L442+G443-H443,IF(AND(C443&gt;=$G$22,MOD(C443-$G$22,int)=0),$G$23,0)+IF(IF(AND(C443&gt;=$G$22,MOD(C443-$G$22,int)=0),$G$23,0)+IF(MOD(C443-$G$27,periods_per_year)=0,$G$26,0)+H443&lt;L442+G443,IF(MOD(C443-$G$27,periods_per_year)=0,$G$26,0),L442+G443-IF(AND(C443&gt;=$G$22,MOD(C443-$G$22,int)=0),$G$23,0)-H443))))</f>
        <v/>
      </c>
      <c r="J443" s="7"/>
      <c r="K443" s="6" t="str">
        <f t="shared" si="36"/>
        <v/>
      </c>
      <c r="L443" s="6" t="str">
        <f t="shared" si="37"/>
        <v/>
      </c>
    </row>
    <row r="444" spans="3:12">
      <c r="C444" s="3" t="str">
        <f t="shared" si="33"/>
        <v/>
      </c>
      <c r="D444" s="4" t="str">
        <f t="shared" si="38"/>
        <v/>
      </c>
      <c r="E444" s="8" t="str">
        <f t="shared" si="34"/>
        <v/>
      </c>
      <c r="F444" s="5" t="str">
        <f t="shared" si="35"/>
        <v/>
      </c>
      <c r="G444" s="6" t="str">
        <f>IF(C444="","",ROUND((((1+F444/CP)^(CP/periods_per_year))-1)*L443,2))</f>
        <v/>
      </c>
      <c r="H444" s="6" t="str">
        <f>IF(C444="","",IF(C444=nper,L443+G444,MIN(L443+G444,IF(F444=F443,H443,IF($G$11="Acc Bi-Weekly",ROUND((-PMT(((1+F444/CP)^(CP/12))-1,(nper-C444+1)*12/26,L443))/2,2),IF($G$11="Acc Weekly",ROUND((-PMT(((1+F444/CP)^(CP/12))-1,(nper-C444+1)*12/52,L443))/4,2),ROUND(-PMT(((1+F444/CP)^(CP/periods_per_year))-1,nper-C444+1,L443),2)))))))</f>
        <v/>
      </c>
      <c r="I444" s="6" t="str">
        <f>IF(OR(C444="",C444&lt;$G$22),"",IF(L443&lt;=H444,0,IF(IF(AND(C444&gt;=$G$22,MOD(C444-$G$22,int)=0),$G$23,0)+H444&gt;=L443+G444,L443+G444-H444,IF(AND(C444&gt;=$G$22,MOD(C444-$G$22,int)=0),$G$23,0)+IF(IF(AND(C444&gt;=$G$22,MOD(C444-$G$22,int)=0),$G$23,0)+IF(MOD(C444-$G$27,periods_per_year)=0,$G$26,0)+H444&lt;L443+G444,IF(MOD(C444-$G$27,periods_per_year)=0,$G$26,0),L443+G444-IF(AND(C444&gt;=$G$22,MOD(C444-$G$22,int)=0),$G$23,0)-H444))))</f>
        <v/>
      </c>
      <c r="J444" s="7"/>
      <c r="K444" s="6" t="str">
        <f t="shared" si="36"/>
        <v/>
      </c>
      <c r="L444" s="6" t="str">
        <f t="shared" si="37"/>
        <v/>
      </c>
    </row>
    <row r="445" spans="3:12">
      <c r="C445" s="3" t="str">
        <f t="shared" si="33"/>
        <v/>
      </c>
      <c r="D445" s="4" t="str">
        <f t="shared" si="38"/>
        <v/>
      </c>
      <c r="E445" s="8" t="str">
        <f t="shared" si="34"/>
        <v/>
      </c>
      <c r="F445" s="5" t="str">
        <f t="shared" si="35"/>
        <v/>
      </c>
      <c r="G445" s="6" t="str">
        <f>IF(C445="","",ROUND((((1+F445/CP)^(CP/periods_per_year))-1)*L444,2))</f>
        <v/>
      </c>
      <c r="H445" s="6" t="str">
        <f>IF(C445="","",IF(C445=nper,L444+G445,MIN(L444+G445,IF(F445=F444,H444,IF($G$11="Acc Bi-Weekly",ROUND((-PMT(((1+F445/CP)^(CP/12))-1,(nper-C445+1)*12/26,L444))/2,2),IF($G$11="Acc Weekly",ROUND((-PMT(((1+F445/CP)^(CP/12))-1,(nper-C445+1)*12/52,L444))/4,2),ROUND(-PMT(((1+F445/CP)^(CP/periods_per_year))-1,nper-C445+1,L444),2)))))))</f>
        <v/>
      </c>
      <c r="I445" s="6" t="str">
        <f>IF(OR(C445="",C445&lt;$G$22),"",IF(L444&lt;=H445,0,IF(IF(AND(C445&gt;=$G$22,MOD(C445-$G$22,int)=0),$G$23,0)+H445&gt;=L444+G445,L444+G445-H445,IF(AND(C445&gt;=$G$22,MOD(C445-$G$22,int)=0),$G$23,0)+IF(IF(AND(C445&gt;=$G$22,MOD(C445-$G$22,int)=0),$G$23,0)+IF(MOD(C445-$G$27,periods_per_year)=0,$G$26,0)+H445&lt;L444+G445,IF(MOD(C445-$G$27,periods_per_year)=0,$G$26,0),L444+G445-IF(AND(C445&gt;=$G$22,MOD(C445-$G$22,int)=0),$G$23,0)-H445))))</f>
        <v/>
      </c>
      <c r="J445" s="7"/>
      <c r="K445" s="6" t="str">
        <f t="shared" si="36"/>
        <v/>
      </c>
      <c r="L445" s="6" t="str">
        <f t="shared" si="37"/>
        <v/>
      </c>
    </row>
    <row r="446" spans="3:12">
      <c r="C446" s="3" t="str">
        <f t="shared" si="33"/>
        <v/>
      </c>
      <c r="D446" s="4" t="str">
        <f t="shared" si="38"/>
        <v/>
      </c>
      <c r="E446" s="8" t="str">
        <f t="shared" si="34"/>
        <v/>
      </c>
      <c r="F446" s="5" t="str">
        <f t="shared" si="35"/>
        <v/>
      </c>
      <c r="G446" s="6" t="str">
        <f>IF(C446="","",ROUND((((1+F446/CP)^(CP/periods_per_year))-1)*L445,2))</f>
        <v/>
      </c>
      <c r="H446" s="6" t="str">
        <f>IF(C446="","",IF(C446=nper,L445+G446,MIN(L445+G446,IF(F446=F445,H445,IF($G$11="Acc Bi-Weekly",ROUND((-PMT(((1+F446/CP)^(CP/12))-1,(nper-C446+1)*12/26,L445))/2,2),IF($G$11="Acc Weekly",ROUND((-PMT(((1+F446/CP)^(CP/12))-1,(nper-C446+1)*12/52,L445))/4,2),ROUND(-PMT(((1+F446/CP)^(CP/periods_per_year))-1,nper-C446+1,L445),2)))))))</f>
        <v/>
      </c>
      <c r="I446" s="6" t="str">
        <f>IF(OR(C446="",C446&lt;$G$22),"",IF(L445&lt;=H446,0,IF(IF(AND(C446&gt;=$G$22,MOD(C446-$G$22,int)=0),$G$23,0)+H446&gt;=L445+G446,L445+G446-H446,IF(AND(C446&gt;=$G$22,MOD(C446-$G$22,int)=0),$G$23,0)+IF(IF(AND(C446&gt;=$G$22,MOD(C446-$G$22,int)=0),$G$23,0)+IF(MOD(C446-$G$27,periods_per_year)=0,$G$26,0)+H446&lt;L445+G446,IF(MOD(C446-$G$27,periods_per_year)=0,$G$26,0),L445+G446-IF(AND(C446&gt;=$G$22,MOD(C446-$G$22,int)=0),$G$23,0)-H446))))</f>
        <v/>
      </c>
      <c r="J446" s="7"/>
      <c r="K446" s="6" t="str">
        <f t="shared" si="36"/>
        <v/>
      </c>
      <c r="L446" s="6" t="str">
        <f t="shared" si="37"/>
        <v/>
      </c>
    </row>
    <row r="447" spans="3:12">
      <c r="C447" s="3" t="str">
        <f t="shared" si="33"/>
        <v/>
      </c>
      <c r="D447" s="4" t="str">
        <f t="shared" si="38"/>
        <v/>
      </c>
      <c r="E447" s="8" t="str">
        <f t="shared" si="34"/>
        <v/>
      </c>
      <c r="F447" s="5" t="str">
        <f t="shared" si="35"/>
        <v/>
      </c>
      <c r="G447" s="6" t="str">
        <f>IF(C447="","",ROUND((((1+F447/CP)^(CP/periods_per_year))-1)*L446,2))</f>
        <v/>
      </c>
      <c r="H447" s="6" t="str">
        <f>IF(C447="","",IF(C447=nper,L446+G447,MIN(L446+G447,IF(F447=F446,H446,IF($G$11="Acc Bi-Weekly",ROUND((-PMT(((1+F447/CP)^(CP/12))-1,(nper-C447+1)*12/26,L446))/2,2),IF($G$11="Acc Weekly",ROUND((-PMT(((1+F447/CP)^(CP/12))-1,(nper-C447+1)*12/52,L446))/4,2),ROUND(-PMT(((1+F447/CP)^(CP/periods_per_year))-1,nper-C447+1,L446),2)))))))</f>
        <v/>
      </c>
      <c r="I447" s="6" t="str">
        <f>IF(OR(C447="",C447&lt;$G$22),"",IF(L446&lt;=H447,0,IF(IF(AND(C447&gt;=$G$22,MOD(C447-$G$22,int)=0),$G$23,0)+H447&gt;=L446+G447,L446+G447-H447,IF(AND(C447&gt;=$G$22,MOD(C447-$G$22,int)=0),$G$23,0)+IF(IF(AND(C447&gt;=$G$22,MOD(C447-$G$22,int)=0),$G$23,0)+IF(MOD(C447-$G$27,periods_per_year)=0,$G$26,0)+H447&lt;L446+G447,IF(MOD(C447-$G$27,periods_per_year)=0,$G$26,0),L446+G447-IF(AND(C447&gt;=$G$22,MOD(C447-$G$22,int)=0),$G$23,0)-H447))))</f>
        <v/>
      </c>
      <c r="J447" s="7"/>
      <c r="K447" s="6" t="str">
        <f t="shared" si="36"/>
        <v/>
      </c>
      <c r="L447" s="6" t="str">
        <f t="shared" si="37"/>
        <v/>
      </c>
    </row>
    <row r="448" spans="3:12">
      <c r="C448" s="3" t="str">
        <f t="shared" si="33"/>
        <v/>
      </c>
      <c r="D448" s="4" t="str">
        <f t="shared" si="38"/>
        <v/>
      </c>
      <c r="E448" s="8" t="str">
        <f t="shared" si="34"/>
        <v/>
      </c>
      <c r="F448" s="5" t="str">
        <f t="shared" si="35"/>
        <v/>
      </c>
      <c r="G448" s="6" t="str">
        <f>IF(C448="","",ROUND((((1+F448/CP)^(CP/periods_per_year))-1)*L447,2))</f>
        <v/>
      </c>
      <c r="H448" s="6" t="str">
        <f>IF(C448="","",IF(C448=nper,L447+G448,MIN(L447+G448,IF(F448=F447,H447,IF($G$11="Acc Bi-Weekly",ROUND((-PMT(((1+F448/CP)^(CP/12))-1,(nper-C448+1)*12/26,L447))/2,2),IF($G$11="Acc Weekly",ROUND((-PMT(((1+F448/CP)^(CP/12))-1,(nper-C448+1)*12/52,L447))/4,2),ROUND(-PMT(((1+F448/CP)^(CP/periods_per_year))-1,nper-C448+1,L447),2)))))))</f>
        <v/>
      </c>
      <c r="I448" s="6" t="str">
        <f>IF(OR(C448="",C448&lt;$G$22),"",IF(L447&lt;=H448,0,IF(IF(AND(C448&gt;=$G$22,MOD(C448-$G$22,int)=0),$G$23,0)+H448&gt;=L447+G448,L447+G448-H448,IF(AND(C448&gt;=$G$22,MOD(C448-$G$22,int)=0),$G$23,0)+IF(IF(AND(C448&gt;=$G$22,MOD(C448-$G$22,int)=0),$G$23,0)+IF(MOD(C448-$G$27,periods_per_year)=0,$G$26,0)+H448&lt;L447+G448,IF(MOD(C448-$G$27,periods_per_year)=0,$G$26,0),L447+G448-IF(AND(C448&gt;=$G$22,MOD(C448-$G$22,int)=0),$G$23,0)-H448))))</f>
        <v/>
      </c>
      <c r="J448" s="7"/>
      <c r="K448" s="6" t="str">
        <f t="shared" si="36"/>
        <v/>
      </c>
      <c r="L448" s="6" t="str">
        <f t="shared" si="37"/>
        <v/>
      </c>
    </row>
    <row r="449" spans="3:12">
      <c r="C449" s="3" t="str">
        <f t="shared" si="33"/>
        <v/>
      </c>
      <c r="D449" s="4" t="str">
        <f t="shared" si="38"/>
        <v/>
      </c>
      <c r="E449" s="8" t="str">
        <f t="shared" si="34"/>
        <v/>
      </c>
      <c r="F449" s="5" t="str">
        <f t="shared" si="35"/>
        <v/>
      </c>
      <c r="G449" s="6" t="str">
        <f>IF(C449="","",ROUND((((1+F449/CP)^(CP/periods_per_year))-1)*L448,2))</f>
        <v/>
      </c>
      <c r="H449" s="6" t="str">
        <f>IF(C449="","",IF(C449=nper,L448+G449,MIN(L448+G449,IF(F449=F448,H448,IF($G$11="Acc Bi-Weekly",ROUND((-PMT(((1+F449/CP)^(CP/12))-1,(nper-C449+1)*12/26,L448))/2,2),IF($G$11="Acc Weekly",ROUND((-PMT(((1+F449/CP)^(CP/12))-1,(nper-C449+1)*12/52,L448))/4,2),ROUND(-PMT(((1+F449/CP)^(CP/periods_per_year))-1,nper-C449+1,L448),2)))))))</f>
        <v/>
      </c>
      <c r="I449" s="6" t="str">
        <f>IF(OR(C449="",C449&lt;$G$22),"",IF(L448&lt;=H449,0,IF(IF(AND(C449&gt;=$G$22,MOD(C449-$G$22,int)=0),$G$23,0)+H449&gt;=L448+G449,L448+G449-H449,IF(AND(C449&gt;=$G$22,MOD(C449-$G$22,int)=0),$G$23,0)+IF(IF(AND(C449&gt;=$G$22,MOD(C449-$G$22,int)=0),$G$23,0)+IF(MOD(C449-$G$27,periods_per_year)=0,$G$26,0)+H449&lt;L448+G449,IF(MOD(C449-$G$27,periods_per_year)=0,$G$26,0),L448+G449-IF(AND(C449&gt;=$G$22,MOD(C449-$G$22,int)=0),$G$23,0)-H449))))</f>
        <v/>
      </c>
      <c r="J449" s="7"/>
      <c r="K449" s="6" t="str">
        <f t="shared" si="36"/>
        <v/>
      </c>
      <c r="L449" s="6" t="str">
        <f t="shared" si="37"/>
        <v/>
      </c>
    </row>
    <row r="450" spans="3:12">
      <c r="C450" s="3" t="str">
        <f t="shared" si="33"/>
        <v/>
      </c>
      <c r="D450" s="4" t="str">
        <f t="shared" si="38"/>
        <v/>
      </c>
      <c r="E450" s="8" t="str">
        <f t="shared" si="34"/>
        <v/>
      </c>
      <c r="F450" s="5" t="str">
        <f t="shared" si="35"/>
        <v/>
      </c>
      <c r="G450" s="6" t="str">
        <f>IF(C450="","",ROUND((((1+F450/CP)^(CP/periods_per_year))-1)*L449,2))</f>
        <v/>
      </c>
      <c r="H450" s="6" t="str">
        <f>IF(C450="","",IF(C450=nper,L449+G450,MIN(L449+G450,IF(F450=F449,H449,IF($G$11="Acc Bi-Weekly",ROUND((-PMT(((1+F450/CP)^(CP/12))-1,(nper-C450+1)*12/26,L449))/2,2),IF($G$11="Acc Weekly",ROUND((-PMT(((1+F450/CP)^(CP/12))-1,(nper-C450+1)*12/52,L449))/4,2),ROUND(-PMT(((1+F450/CP)^(CP/periods_per_year))-1,nper-C450+1,L449),2)))))))</f>
        <v/>
      </c>
      <c r="I450" s="6" t="str">
        <f>IF(OR(C450="",C450&lt;$G$22),"",IF(L449&lt;=H450,0,IF(IF(AND(C450&gt;=$G$22,MOD(C450-$G$22,int)=0),$G$23,0)+H450&gt;=L449+G450,L449+G450-H450,IF(AND(C450&gt;=$G$22,MOD(C450-$G$22,int)=0),$G$23,0)+IF(IF(AND(C450&gt;=$G$22,MOD(C450-$G$22,int)=0),$G$23,0)+IF(MOD(C450-$G$27,periods_per_year)=0,$G$26,0)+H450&lt;L449+G450,IF(MOD(C450-$G$27,periods_per_year)=0,$G$26,0),L449+G450-IF(AND(C450&gt;=$G$22,MOD(C450-$G$22,int)=0),$G$23,0)-H450))))</f>
        <v/>
      </c>
      <c r="J450" s="7"/>
      <c r="K450" s="6" t="str">
        <f t="shared" si="36"/>
        <v/>
      </c>
      <c r="L450" s="6" t="str">
        <f t="shared" si="37"/>
        <v/>
      </c>
    </row>
    <row r="451" spans="3:12">
      <c r="C451" s="3" t="str">
        <f t="shared" si="33"/>
        <v/>
      </c>
      <c r="D451" s="4" t="str">
        <f t="shared" si="38"/>
        <v/>
      </c>
      <c r="E451" s="8" t="str">
        <f t="shared" si="34"/>
        <v/>
      </c>
      <c r="F451" s="5" t="str">
        <f t="shared" si="35"/>
        <v/>
      </c>
      <c r="G451" s="6" t="str">
        <f>IF(C451="","",ROUND((((1+F451/CP)^(CP/periods_per_year))-1)*L450,2))</f>
        <v/>
      </c>
      <c r="H451" s="6" t="str">
        <f>IF(C451="","",IF(C451=nper,L450+G451,MIN(L450+G451,IF(F451=F450,H450,IF($G$11="Acc Bi-Weekly",ROUND((-PMT(((1+F451/CP)^(CP/12))-1,(nper-C451+1)*12/26,L450))/2,2),IF($G$11="Acc Weekly",ROUND((-PMT(((1+F451/CP)^(CP/12))-1,(nper-C451+1)*12/52,L450))/4,2),ROUND(-PMT(((1+F451/CP)^(CP/periods_per_year))-1,nper-C451+1,L450),2)))))))</f>
        <v/>
      </c>
      <c r="I451" s="6" t="str">
        <f>IF(OR(C451="",C451&lt;$G$22),"",IF(L450&lt;=H451,0,IF(IF(AND(C451&gt;=$G$22,MOD(C451-$G$22,int)=0),$G$23,0)+H451&gt;=L450+G451,L450+G451-H451,IF(AND(C451&gt;=$G$22,MOD(C451-$G$22,int)=0),$G$23,0)+IF(IF(AND(C451&gt;=$G$22,MOD(C451-$G$22,int)=0),$G$23,0)+IF(MOD(C451-$G$27,periods_per_year)=0,$G$26,0)+H451&lt;L450+G451,IF(MOD(C451-$G$27,periods_per_year)=0,$G$26,0),L450+G451-IF(AND(C451&gt;=$G$22,MOD(C451-$G$22,int)=0),$G$23,0)-H451))))</f>
        <v/>
      </c>
      <c r="J451" s="7"/>
      <c r="K451" s="6" t="str">
        <f t="shared" si="36"/>
        <v/>
      </c>
      <c r="L451" s="6" t="str">
        <f t="shared" si="37"/>
        <v/>
      </c>
    </row>
    <row r="452" spans="3:12">
      <c r="C452" s="3" t="str">
        <f t="shared" si="33"/>
        <v/>
      </c>
      <c r="D452" s="4" t="str">
        <f t="shared" si="38"/>
        <v/>
      </c>
      <c r="E452" s="8" t="str">
        <f t="shared" si="34"/>
        <v/>
      </c>
      <c r="F452" s="5" t="str">
        <f t="shared" si="35"/>
        <v/>
      </c>
      <c r="G452" s="6" t="str">
        <f>IF(C452="","",ROUND((((1+F452/CP)^(CP/periods_per_year))-1)*L451,2))</f>
        <v/>
      </c>
      <c r="H452" s="6" t="str">
        <f>IF(C452="","",IF(C452=nper,L451+G452,MIN(L451+G452,IF(F452=F451,H451,IF($G$11="Acc Bi-Weekly",ROUND((-PMT(((1+F452/CP)^(CP/12))-1,(nper-C452+1)*12/26,L451))/2,2),IF($G$11="Acc Weekly",ROUND((-PMT(((1+F452/CP)^(CP/12))-1,(nper-C452+1)*12/52,L451))/4,2),ROUND(-PMT(((1+F452/CP)^(CP/periods_per_year))-1,nper-C452+1,L451),2)))))))</f>
        <v/>
      </c>
      <c r="I452" s="6" t="str">
        <f>IF(OR(C452="",C452&lt;$G$22),"",IF(L451&lt;=H452,0,IF(IF(AND(C452&gt;=$G$22,MOD(C452-$G$22,int)=0),$G$23,0)+H452&gt;=L451+G452,L451+G452-H452,IF(AND(C452&gt;=$G$22,MOD(C452-$G$22,int)=0),$G$23,0)+IF(IF(AND(C452&gt;=$G$22,MOD(C452-$G$22,int)=0),$G$23,0)+IF(MOD(C452-$G$27,periods_per_year)=0,$G$26,0)+H452&lt;L451+G452,IF(MOD(C452-$G$27,periods_per_year)=0,$G$26,0),L451+G452-IF(AND(C452&gt;=$G$22,MOD(C452-$G$22,int)=0),$G$23,0)-H452))))</f>
        <v/>
      </c>
      <c r="J452" s="7"/>
      <c r="K452" s="6" t="str">
        <f t="shared" si="36"/>
        <v/>
      </c>
      <c r="L452" s="6" t="str">
        <f t="shared" si="37"/>
        <v/>
      </c>
    </row>
    <row r="453" spans="3:12">
      <c r="C453" s="3" t="str">
        <f t="shared" si="33"/>
        <v/>
      </c>
      <c r="D453" s="4" t="str">
        <f t="shared" si="38"/>
        <v/>
      </c>
      <c r="E453" s="8" t="str">
        <f t="shared" si="34"/>
        <v/>
      </c>
      <c r="F453" s="5" t="str">
        <f t="shared" si="35"/>
        <v/>
      </c>
      <c r="G453" s="6" t="str">
        <f>IF(C453="","",ROUND((((1+F453/CP)^(CP/periods_per_year))-1)*L452,2))</f>
        <v/>
      </c>
      <c r="H453" s="6" t="str">
        <f>IF(C453="","",IF(C453=nper,L452+G453,MIN(L452+G453,IF(F453=F452,H452,IF($G$11="Acc Bi-Weekly",ROUND((-PMT(((1+F453/CP)^(CP/12))-1,(nper-C453+1)*12/26,L452))/2,2),IF($G$11="Acc Weekly",ROUND((-PMT(((1+F453/CP)^(CP/12))-1,(nper-C453+1)*12/52,L452))/4,2),ROUND(-PMT(((1+F453/CP)^(CP/periods_per_year))-1,nper-C453+1,L452),2)))))))</f>
        <v/>
      </c>
      <c r="I453" s="6" t="str">
        <f>IF(OR(C453="",C453&lt;$G$22),"",IF(L452&lt;=H453,0,IF(IF(AND(C453&gt;=$G$22,MOD(C453-$G$22,int)=0),$G$23,0)+H453&gt;=L452+G453,L452+G453-H453,IF(AND(C453&gt;=$G$22,MOD(C453-$G$22,int)=0),$G$23,0)+IF(IF(AND(C453&gt;=$G$22,MOD(C453-$G$22,int)=0),$G$23,0)+IF(MOD(C453-$G$27,periods_per_year)=0,$G$26,0)+H453&lt;L452+G453,IF(MOD(C453-$G$27,periods_per_year)=0,$G$26,0),L452+G453-IF(AND(C453&gt;=$G$22,MOD(C453-$G$22,int)=0),$G$23,0)-H453))))</f>
        <v/>
      </c>
      <c r="J453" s="7"/>
      <c r="K453" s="6" t="str">
        <f t="shared" si="36"/>
        <v/>
      </c>
      <c r="L453" s="6" t="str">
        <f t="shared" si="37"/>
        <v/>
      </c>
    </row>
    <row r="454" spans="3:12">
      <c r="C454" s="3" t="str">
        <f t="shared" si="33"/>
        <v/>
      </c>
      <c r="D454" s="4" t="str">
        <f t="shared" si="38"/>
        <v/>
      </c>
      <c r="E454" s="8" t="str">
        <f t="shared" si="34"/>
        <v/>
      </c>
      <c r="F454" s="5" t="str">
        <f t="shared" si="35"/>
        <v/>
      </c>
      <c r="G454" s="6" t="str">
        <f>IF(C454="","",ROUND((((1+F454/CP)^(CP/periods_per_year))-1)*L453,2))</f>
        <v/>
      </c>
      <c r="H454" s="6" t="str">
        <f>IF(C454="","",IF(C454=nper,L453+G454,MIN(L453+G454,IF(F454=F453,H453,IF($G$11="Acc Bi-Weekly",ROUND((-PMT(((1+F454/CP)^(CP/12))-1,(nper-C454+1)*12/26,L453))/2,2),IF($G$11="Acc Weekly",ROUND((-PMT(((1+F454/CP)^(CP/12))-1,(nper-C454+1)*12/52,L453))/4,2),ROUND(-PMT(((1+F454/CP)^(CP/periods_per_year))-1,nper-C454+1,L453),2)))))))</f>
        <v/>
      </c>
      <c r="I454" s="6" t="str">
        <f>IF(OR(C454="",C454&lt;$G$22),"",IF(L453&lt;=H454,0,IF(IF(AND(C454&gt;=$G$22,MOD(C454-$G$22,int)=0),$G$23,0)+H454&gt;=L453+G454,L453+G454-H454,IF(AND(C454&gt;=$G$22,MOD(C454-$G$22,int)=0),$G$23,0)+IF(IF(AND(C454&gt;=$G$22,MOD(C454-$G$22,int)=0),$G$23,0)+IF(MOD(C454-$G$27,periods_per_year)=0,$G$26,0)+H454&lt;L453+G454,IF(MOD(C454-$G$27,periods_per_year)=0,$G$26,0),L453+G454-IF(AND(C454&gt;=$G$22,MOD(C454-$G$22,int)=0),$G$23,0)-H454))))</f>
        <v/>
      </c>
      <c r="J454" s="7"/>
      <c r="K454" s="6" t="str">
        <f t="shared" si="36"/>
        <v/>
      </c>
      <c r="L454" s="6" t="str">
        <f t="shared" si="37"/>
        <v/>
      </c>
    </row>
    <row r="455" spans="3:12">
      <c r="C455" s="3" t="str">
        <f t="shared" si="33"/>
        <v/>
      </c>
      <c r="D455" s="4" t="str">
        <f t="shared" si="38"/>
        <v/>
      </c>
      <c r="E455" s="8" t="str">
        <f t="shared" si="34"/>
        <v/>
      </c>
      <c r="F455" s="5" t="str">
        <f t="shared" si="35"/>
        <v/>
      </c>
      <c r="G455" s="6" t="str">
        <f>IF(C455="","",ROUND((((1+F455/CP)^(CP/periods_per_year))-1)*L454,2))</f>
        <v/>
      </c>
      <c r="H455" s="6" t="str">
        <f>IF(C455="","",IF(C455=nper,L454+G455,MIN(L454+G455,IF(F455=F454,H454,IF($G$11="Acc Bi-Weekly",ROUND((-PMT(((1+F455/CP)^(CP/12))-1,(nper-C455+1)*12/26,L454))/2,2),IF($G$11="Acc Weekly",ROUND((-PMT(((1+F455/CP)^(CP/12))-1,(nper-C455+1)*12/52,L454))/4,2),ROUND(-PMT(((1+F455/CP)^(CP/periods_per_year))-1,nper-C455+1,L454),2)))))))</f>
        <v/>
      </c>
      <c r="I455" s="6" t="str">
        <f>IF(OR(C455="",C455&lt;$G$22),"",IF(L454&lt;=H455,0,IF(IF(AND(C455&gt;=$G$22,MOD(C455-$G$22,int)=0),$G$23,0)+H455&gt;=L454+G455,L454+G455-H455,IF(AND(C455&gt;=$G$22,MOD(C455-$G$22,int)=0),$G$23,0)+IF(IF(AND(C455&gt;=$G$22,MOD(C455-$G$22,int)=0),$G$23,0)+IF(MOD(C455-$G$27,periods_per_year)=0,$G$26,0)+H455&lt;L454+G455,IF(MOD(C455-$G$27,periods_per_year)=0,$G$26,0),L454+G455-IF(AND(C455&gt;=$G$22,MOD(C455-$G$22,int)=0),$G$23,0)-H455))))</f>
        <v/>
      </c>
      <c r="J455" s="7"/>
      <c r="K455" s="6" t="str">
        <f t="shared" si="36"/>
        <v/>
      </c>
      <c r="L455" s="6" t="str">
        <f t="shared" si="37"/>
        <v/>
      </c>
    </row>
    <row r="456" spans="3:12">
      <c r="C456" s="3" t="str">
        <f t="shared" si="33"/>
        <v/>
      </c>
      <c r="D456" s="4" t="str">
        <f t="shared" si="38"/>
        <v/>
      </c>
      <c r="E456" s="8" t="str">
        <f t="shared" si="34"/>
        <v/>
      </c>
      <c r="F456" s="5" t="str">
        <f t="shared" si="35"/>
        <v/>
      </c>
      <c r="G456" s="6" t="str">
        <f>IF(C456="","",ROUND((((1+F456/CP)^(CP/periods_per_year))-1)*L455,2))</f>
        <v/>
      </c>
      <c r="H456" s="6" t="str">
        <f>IF(C456="","",IF(C456=nper,L455+G456,MIN(L455+G456,IF(F456=F455,H455,IF($G$11="Acc Bi-Weekly",ROUND((-PMT(((1+F456/CP)^(CP/12))-1,(nper-C456+1)*12/26,L455))/2,2),IF($G$11="Acc Weekly",ROUND((-PMT(((1+F456/CP)^(CP/12))-1,(nper-C456+1)*12/52,L455))/4,2),ROUND(-PMT(((1+F456/CP)^(CP/periods_per_year))-1,nper-C456+1,L455),2)))))))</f>
        <v/>
      </c>
      <c r="I456" s="6" t="str">
        <f>IF(OR(C456="",C456&lt;$G$22),"",IF(L455&lt;=H456,0,IF(IF(AND(C456&gt;=$G$22,MOD(C456-$G$22,int)=0),$G$23,0)+H456&gt;=L455+G456,L455+G456-H456,IF(AND(C456&gt;=$G$22,MOD(C456-$G$22,int)=0),$G$23,0)+IF(IF(AND(C456&gt;=$G$22,MOD(C456-$G$22,int)=0),$G$23,0)+IF(MOD(C456-$G$27,periods_per_year)=0,$G$26,0)+H456&lt;L455+G456,IF(MOD(C456-$G$27,periods_per_year)=0,$G$26,0),L455+G456-IF(AND(C456&gt;=$G$22,MOD(C456-$G$22,int)=0),$G$23,0)-H456))))</f>
        <v/>
      </c>
      <c r="J456" s="7"/>
      <c r="K456" s="6" t="str">
        <f t="shared" si="36"/>
        <v/>
      </c>
      <c r="L456" s="6" t="str">
        <f t="shared" si="37"/>
        <v/>
      </c>
    </row>
    <row r="457" spans="3:12">
      <c r="C457" s="3" t="str">
        <f t="shared" si="33"/>
        <v/>
      </c>
      <c r="D457" s="4" t="str">
        <f t="shared" si="38"/>
        <v/>
      </c>
      <c r="E457" s="8" t="str">
        <f t="shared" si="34"/>
        <v/>
      </c>
      <c r="F457" s="5" t="str">
        <f t="shared" si="35"/>
        <v/>
      </c>
      <c r="G457" s="6" t="str">
        <f>IF(C457="","",ROUND((((1+F457/CP)^(CP/periods_per_year))-1)*L456,2))</f>
        <v/>
      </c>
      <c r="H457" s="6" t="str">
        <f>IF(C457="","",IF(C457=nper,L456+G457,MIN(L456+G457,IF(F457=F456,H456,IF($G$11="Acc Bi-Weekly",ROUND((-PMT(((1+F457/CP)^(CP/12))-1,(nper-C457+1)*12/26,L456))/2,2),IF($G$11="Acc Weekly",ROUND((-PMT(((1+F457/CP)^(CP/12))-1,(nper-C457+1)*12/52,L456))/4,2),ROUND(-PMT(((1+F457/CP)^(CP/periods_per_year))-1,nper-C457+1,L456),2)))))))</f>
        <v/>
      </c>
      <c r="I457" s="6" t="str">
        <f>IF(OR(C457="",C457&lt;$G$22),"",IF(L456&lt;=H457,0,IF(IF(AND(C457&gt;=$G$22,MOD(C457-$G$22,int)=0),$G$23,0)+H457&gt;=L456+G457,L456+G457-H457,IF(AND(C457&gt;=$G$22,MOD(C457-$G$22,int)=0),$G$23,0)+IF(IF(AND(C457&gt;=$G$22,MOD(C457-$G$22,int)=0),$G$23,0)+IF(MOD(C457-$G$27,periods_per_year)=0,$G$26,0)+H457&lt;L456+G457,IF(MOD(C457-$G$27,periods_per_year)=0,$G$26,0),L456+G457-IF(AND(C457&gt;=$G$22,MOD(C457-$G$22,int)=0),$G$23,0)-H457))))</f>
        <v/>
      </c>
      <c r="J457" s="7"/>
      <c r="K457" s="6" t="str">
        <f t="shared" si="36"/>
        <v/>
      </c>
      <c r="L457" s="6" t="str">
        <f t="shared" si="37"/>
        <v/>
      </c>
    </row>
    <row r="458" spans="3:12">
      <c r="C458" s="3" t="str">
        <f t="shared" si="33"/>
        <v/>
      </c>
      <c r="D458" s="4" t="str">
        <f t="shared" si="38"/>
        <v/>
      </c>
      <c r="E458" s="8" t="str">
        <f t="shared" si="34"/>
        <v/>
      </c>
      <c r="F458" s="5" t="str">
        <f t="shared" si="35"/>
        <v/>
      </c>
      <c r="G458" s="6" t="str">
        <f>IF(C458="","",ROUND((((1+F458/CP)^(CP/periods_per_year))-1)*L457,2))</f>
        <v/>
      </c>
      <c r="H458" s="6" t="str">
        <f>IF(C458="","",IF(C458=nper,L457+G458,MIN(L457+G458,IF(F458=F457,H457,IF($G$11="Acc Bi-Weekly",ROUND((-PMT(((1+F458/CP)^(CP/12))-1,(nper-C458+1)*12/26,L457))/2,2),IF($G$11="Acc Weekly",ROUND((-PMT(((1+F458/CP)^(CP/12))-1,(nper-C458+1)*12/52,L457))/4,2),ROUND(-PMT(((1+F458/CP)^(CP/periods_per_year))-1,nper-C458+1,L457),2)))))))</f>
        <v/>
      </c>
      <c r="I458" s="6" t="str">
        <f>IF(OR(C458="",C458&lt;$G$22),"",IF(L457&lt;=H458,0,IF(IF(AND(C458&gt;=$G$22,MOD(C458-$G$22,int)=0),$G$23,0)+H458&gt;=L457+G458,L457+G458-H458,IF(AND(C458&gt;=$G$22,MOD(C458-$G$22,int)=0),$G$23,0)+IF(IF(AND(C458&gt;=$G$22,MOD(C458-$G$22,int)=0),$G$23,0)+IF(MOD(C458-$G$27,periods_per_year)=0,$G$26,0)+H458&lt;L457+G458,IF(MOD(C458-$G$27,periods_per_year)=0,$G$26,0),L457+G458-IF(AND(C458&gt;=$G$22,MOD(C458-$G$22,int)=0),$G$23,0)-H458))))</f>
        <v/>
      </c>
      <c r="J458" s="7"/>
      <c r="K458" s="6" t="str">
        <f t="shared" si="36"/>
        <v/>
      </c>
      <c r="L458" s="6" t="str">
        <f t="shared" si="37"/>
        <v/>
      </c>
    </row>
    <row r="459" spans="3:12">
      <c r="C459" s="3" t="str">
        <f t="shared" si="33"/>
        <v/>
      </c>
      <c r="D459" s="4" t="str">
        <f t="shared" si="38"/>
        <v/>
      </c>
      <c r="E459" s="8" t="str">
        <f t="shared" si="34"/>
        <v/>
      </c>
      <c r="F459" s="5" t="str">
        <f t="shared" si="35"/>
        <v/>
      </c>
      <c r="G459" s="6" t="str">
        <f>IF(C459="","",ROUND((((1+F459/CP)^(CP/periods_per_year))-1)*L458,2))</f>
        <v/>
      </c>
      <c r="H459" s="6" t="str">
        <f>IF(C459="","",IF(C459=nper,L458+G459,MIN(L458+G459,IF(F459=F458,H458,IF($G$11="Acc Bi-Weekly",ROUND((-PMT(((1+F459/CP)^(CP/12))-1,(nper-C459+1)*12/26,L458))/2,2),IF($G$11="Acc Weekly",ROUND((-PMT(((1+F459/CP)^(CP/12))-1,(nper-C459+1)*12/52,L458))/4,2),ROUND(-PMT(((1+F459/CP)^(CP/periods_per_year))-1,nper-C459+1,L458),2)))))))</f>
        <v/>
      </c>
      <c r="I459" s="6" t="str">
        <f>IF(OR(C459="",C459&lt;$G$22),"",IF(L458&lt;=H459,0,IF(IF(AND(C459&gt;=$G$22,MOD(C459-$G$22,int)=0),$G$23,0)+H459&gt;=L458+G459,L458+G459-H459,IF(AND(C459&gt;=$G$22,MOD(C459-$G$22,int)=0),$G$23,0)+IF(IF(AND(C459&gt;=$G$22,MOD(C459-$G$22,int)=0),$G$23,0)+IF(MOD(C459-$G$27,periods_per_year)=0,$G$26,0)+H459&lt;L458+G459,IF(MOD(C459-$G$27,periods_per_year)=0,$G$26,0),L458+G459-IF(AND(C459&gt;=$G$22,MOD(C459-$G$22,int)=0),$G$23,0)-H459))))</f>
        <v/>
      </c>
      <c r="J459" s="7"/>
      <c r="K459" s="6" t="str">
        <f t="shared" si="36"/>
        <v/>
      </c>
      <c r="L459" s="6" t="str">
        <f t="shared" si="37"/>
        <v/>
      </c>
    </row>
    <row r="460" spans="3:12">
      <c r="C460" s="3" t="str">
        <f t="shared" si="33"/>
        <v/>
      </c>
      <c r="D460" s="4" t="str">
        <f t="shared" si="38"/>
        <v/>
      </c>
      <c r="E460" s="8" t="str">
        <f t="shared" si="34"/>
        <v/>
      </c>
      <c r="F460" s="5" t="str">
        <f t="shared" si="35"/>
        <v/>
      </c>
      <c r="G460" s="6" t="str">
        <f>IF(C460="","",ROUND((((1+F460/CP)^(CP/periods_per_year))-1)*L459,2))</f>
        <v/>
      </c>
      <c r="H460" s="6" t="str">
        <f>IF(C460="","",IF(C460=nper,L459+G460,MIN(L459+G460,IF(F460=F459,H459,IF($G$11="Acc Bi-Weekly",ROUND((-PMT(((1+F460/CP)^(CP/12))-1,(nper-C460+1)*12/26,L459))/2,2),IF($G$11="Acc Weekly",ROUND((-PMT(((1+F460/CP)^(CP/12))-1,(nper-C460+1)*12/52,L459))/4,2),ROUND(-PMT(((1+F460/CP)^(CP/periods_per_year))-1,nper-C460+1,L459),2)))))))</f>
        <v/>
      </c>
      <c r="I460" s="6" t="str">
        <f>IF(OR(C460="",C460&lt;$G$22),"",IF(L459&lt;=H460,0,IF(IF(AND(C460&gt;=$G$22,MOD(C460-$G$22,int)=0),$G$23,0)+H460&gt;=L459+G460,L459+G460-H460,IF(AND(C460&gt;=$G$22,MOD(C460-$G$22,int)=0),$G$23,0)+IF(IF(AND(C460&gt;=$G$22,MOD(C460-$G$22,int)=0),$G$23,0)+IF(MOD(C460-$G$27,periods_per_year)=0,$G$26,0)+H460&lt;L459+G460,IF(MOD(C460-$G$27,periods_per_year)=0,$G$26,0),L459+G460-IF(AND(C460&gt;=$G$22,MOD(C460-$G$22,int)=0),$G$23,0)-H460))))</f>
        <v/>
      </c>
      <c r="J460" s="7"/>
      <c r="K460" s="6" t="str">
        <f t="shared" si="36"/>
        <v/>
      </c>
      <c r="L460" s="6" t="str">
        <f t="shared" si="37"/>
        <v/>
      </c>
    </row>
    <row r="461" spans="3:12">
      <c r="C461" s="3" t="str">
        <f t="shared" si="33"/>
        <v/>
      </c>
      <c r="D461" s="4" t="str">
        <f t="shared" si="38"/>
        <v/>
      </c>
      <c r="E461" s="8" t="str">
        <f t="shared" si="34"/>
        <v/>
      </c>
      <c r="F461" s="5" t="str">
        <f t="shared" si="35"/>
        <v/>
      </c>
      <c r="G461" s="6" t="str">
        <f>IF(C461="","",ROUND((((1+F461/CP)^(CP/periods_per_year))-1)*L460,2))</f>
        <v/>
      </c>
      <c r="H461" s="6" t="str">
        <f>IF(C461="","",IF(C461=nper,L460+G461,MIN(L460+G461,IF(F461=F460,H460,IF($G$11="Acc Bi-Weekly",ROUND((-PMT(((1+F461/CP)^(CP/12))-1,(nper-C461+1)*12/26,L460))/2,2),IF($G$11="Acc Weekly",ROUND((-PMT(((1+F461/CP)^(CP/12))-1,(nper-C461+1)*12/52,L460))/4,2),ROUND(-PMT(((1+F461/CP)^(CP/periods_per_year))-1,nper-C461+1,L460),2)))))))</f>
        <v/>
      </c>
      <c r="I461" s="6" t="str">
        <f>IF(OR(C461="",C461&lt;$G$22),"",IF(L460&lt;=H461,0,IF(IF(AND(C461&gt;=$G$22,MOD(C461-$G$22,int)=0),$G$23,0)+H461&gt;=L460+G461,L460+G461-H461,IF(AND(C461&gt;=$G$22,MOD(C461-$G$22,int)=0),$G$23,0)+IF(IF(AND(C461&gt;=$G$22,MOD(C461-$G$22,int)=0),$G$23,0)+IF(MOD(C461-$G$27,periods_per_year)=0,$G$26,0)+H461&lt;L460+G461,IF(MOD(C461-$G$27,periods_per_year)=0,$G$26,0),L460+G461-IF(AND(C461&gt;=$G$22,MOD(C461-$G$22,int)=0),$G$23,0)-H461))))</f>
        <v/>
      </c>
      <c r="J461" s="7"/>
      <c r="K461" s="6" t="str">
        <f t="shared" si="36"/>
        <v/>
      </c>
      <c r="L461" s="6" t="str">
        <f t="shared" si="37"/>
        <v/>
      </c>
    </row>
    <row r="462" spans="3:12">
      <c r="C462" s="3" t="str">
        <f t="shared" si="33"/>
        <v/>
      </c>
      <c r="D462" s="4" t="str">
        <f t="shared" si="38"/>
        <v/>
      </c>
      <c r="E462" s="8" t="str">
        <f t="shared" si="34"/>
        <v/>
      </c>
      <c r="F462" s="5" t="str">
        <f t="shared" si="35"/>
        <v/>
      </c>
      <c r="G462" s="6" t="str">
        <f>IF(C462="","",ROUND((((1+F462/CP)^(CP/periods_per_year))-1)*L461,2))</f>
        <v/>
      </c>
      <c r="H462" s="6" t="str">
        <f>IF(C462="","",IF(C462=nper,L461+G462,MIN(L461+G462,IF(F462=F461,H461,IF($G$11="Acc Bi-Weekly",ROUND((-PMT(((1+F462/CP)^(CP/12))-1,(nper-C462+1)*12/26,L461))/2,2),IF($G$11="Acc Weekly",ROUND((-PMT(((1+F462/CP)^(CP/12))-1,(nper-C462+1)*12/52,L461))/4,2),ROUND(-PMT(((1+F462/CP)^(CP/periods_per_year))-1,nper-C462+1,L461),2)))))))</f>
        <v/>
      </c>
      <c r="I462" s="6" t="str">
        <f>IF(OR(C462="",C462&lt;$G$22),"",IF(L461&lt;=H462,0,IF(IF(AND(C462&gt;=$G$22,MOD(C462-$G$22,int)=0),$G$23,0)+H462&gt;=L461+G462,L461+G462-H462,IF(AND(C462&gt;=$G$22,MOD(C462-$G$22,int)=0),$G$23,0)+IF(IF(AND(C462&gt;=$G$22,MOD(C462-$G$22,int)=0),$G$23,0)+IF(MOD(C462-$G$27,periods_per_year)=0,$G$26,0)+H462&lt;L461+G462,IF(MOD(C462-$G$27,periods_per_year)=0,$G$26,0),L461+G462-IF(AND(C462&gt;=$G$22,MOD(C462-$G$22,int)=0),$G$23,0)-H462))))</f>
        <v/>
      </c>
      <c r="J462" s="7"/>
      <c r="K462" s="6" t="str">
        <f t="shared" si="36"/>
        <v/>
      </c>
      <c r="L462" s="6" t="str">
        <f t="shared" si="37"/>
        <v/>
      </c>
    </row>
    <row r="463" spans="3:12">
      <c r="C463" s="3" t="str">
        <f t="shared" si="33"/>
        <v/>
      </c>
      <c r="D463" s="4" t="str">
        <f t="shared" si="38"/>
        <v/>
      </c>
      <c r="E463" s="8" t="str">
        <f t="shared" si="34"/>
        <v/>
      </c>
      <c r="F463" s="5" t="str">
        <f t="shared" si="35"/>
        <v/>
      </c>
      <c r="G463" s="6" t="str">
        <f>IF(C463="","",ROUND((((1+F463/CP)^(CP/periods_per_year))-1)*L462,2))</f>
        <v/>
      </c>
      <c r="H463" s="6" t="str">
        <f>IF(C463="","",IF(C463=nper,L462+G463,MIN(L462+G463,IF(F463=F462,H462,IF($G$11="Acc Bi-Weekly",ROUND((-PMT(((1+F463/CP)^(CP/12))-1,(nper-C463+1)*12/26,L462))/2,2),IF($G$11="Acc Weekly",ROUND((-PMT(((1+F463/CP)^(CP/12))-1,(nper-C463+1)*12/52,L462))/4,2),ROUND(-PMT(((1+F463/CP)^(CP/periods_per_year))-1,nper-C463+1,L462),2)))))))</f>
        <v/>
      </c>
      <c r="I463" s="6" t="str">
        <f>IF(OR(C463="",C463&lt;$G$22),"",IF(L462&lt;=H463,0,IF(IF(AND(C463&gt;=$G$22,MOD(C463-$G$22,int)=0),$G$23,0)+H463&gt;=L462+G463,L462+G463-H463,IF(AND(C463&gt;=$G$22,MOD(C463-$G$22,int)=0),$G$23,0)+IF(IF(AND(C463&gt;=$G$22,MOD(C463-$G$22,int)=0),$G$23,0)+IF(MOD(C463-$G$27,periods_per_year)=0,$G$26,0)+H463&lt;L462+G463,IF(MOD(C463-$G$27,periods_per_year)=0,$G$26,0),L462+G463-IF(AND(C463&gt;=$G$22,MOD(C463-$G$22,int)=0),$G$23,0)-H463))))</f>
        <v/>
      </c>
      <c r="J463" s="7"/>
      <c r="K463" s="6" t="str">
        <f t="shared" si="36"/>
        <v/>
      </c>
      <c r="L463" s="6" t="str">
        <f t="shared" si="37"/>
        <v/>
      </c>
    </row>
    <row r="464" spans="3:12">
      <c r="C464" s="3" t="str">
        <f t="shared" si="33"/>
        <v/>
      </c>
      <c r="D464" s="4" t="str">
        <f t="shared" si="38"/>
        <v/>
      </c>
      <c r="E464" s="8" t="str">
        <f t="shared" si="34"/>
        <v/>
      </c>
      <c r="F464" s="5" t="str">
        <f t="shared" si="35"/>
        <v/>
      </c>
      <c r="G464" s="6" t="str">
        <f>IF(C464="","",ROUND((((1+F464/CP)^(CP/periods_per_year))-1)*L463,2))</f>
        <v/>
      </c>
      <c r="H464" s="6" t="str">
        <f>IF(C464="","",IF(C464=nper,L463+G464,MIN(L463+G464,IF(F464=F463,H463,IF($G$11="Acc Bi-Weekly",ROUND((-PMT(((1+F464/CP)^(CP/12))-1,(nper-C464+1)*12/26,L463))/2,2),IF($G$11="Acc Weekly",ROUND((-PMT(((1+F464/CP)^(CP/12))-1,(nper-C464+1)*12/52,L463))/4,2),ROUND(-PMT(((1+F464/CP)^(CP/periods_per_year))-1,nper-C464+1,L463),2)))))))</f>
        <v/>
      </c>
      <c r="I464" s="6" t="str">
        <f>IF(OR(C464="",C464&lt;$G$22),"",IF(L463&lt;=H464,0,IF(IF(AND(C464&gt;=$G$22,MOD(C464-$G$22,int)=0),$G$23,0)+H464&gt;=L463+G464,L463+G464-H464,IF(AND(C464&gt;=$G$22,MOD(C464-$G$22,int)=0),$G$23,0)+IF(IF(AND(C464&gt;=$G$22,MOD(C464-$G$22,int)=0),$G$23,0)+IF(MOD(C464-$G$27,periods_per_year)=0,$G$26,0)+H464&lt;L463+G464,IF(MOD(C464-$G$27,periods_per_year)=0,$G$26,0),L463+G464-IF(AND(C464&gt;=$G$22,MOD(C464-$G$22,int)=0),$G$23,0)-H464))))</f>
        <v/>
      </c>
      <c r="J464" s="7"/>
      <c r="K464" s="6" t="str">
        <f t="shared" si="36"/>
        <v/>
      </c>
      <c r="L464" s="6" t="str">
        <f t="shared" si="37"/>
        <v/>
      </c>
    </row>
    <row r="465" spans="3:12">
      <c r="C465" s="3" t="str">
        <f t="shared" si="33"/>
        <v/>
      </c>
      <c r="D465" s="4" t="str">
        <f t="shared" si="38"/>
        <v/>
      </c>
      <c r="E465" s="8" t="str">
        <f t="shared" si="34"/>
        <v/>
      </c>
      <c r="F465" s="5" t="str">
        <f t="shared" si="35"/>
        <v/>
      </c>
      <c r="G465" s="6" t="str">
        <f>IF(C465="","",ROUND((((1+F465/CP)^(CP/periods_per_year))-1)*L464,2))</f>
        <v/>
      </c>
      <c r="H465" s="6" t="str">
        <f>IF(C465="","",IF(C465=nper,L464+G465,MIN(L464+G465,IF(F465=F464,H464,IF($G$11="Acc Bi-Weekly",ROUND((-PMT(((1+F465/CP)^(CP/12))-1,(nper-C465+1)*12/26,L464))/2,2),IF($G$11="Acc Weekly",ROUND((-PMT(((1+F465/CP)^(CP/12))-1,(nper-C465+1)*12/52,L464))/4,2),ROUND(-PMT(((1+F465/CP)^(CP/periods_per_year))-1,nper-C465+1,L464),2)))))))</f>
        <v/>
      </c>
      <c r="I465" s="6" t="str">
        <f>IF(OR(C465="",C465&lt;$G$22),"",IF(L464&lt;=H465,0,IF(IF(AND(C465&gt;=$G$22,MOD(C465-$G$22,int)=0),$G$23,0)+H465&gt;=L464+G465,L464+G465-H465,IF(AND(C465&gt;=$G$22,MOD(C465-$G$22,int)=0),$G$23,0)+IF(IF(AND(C465&gt;=$G$22,MOD(C465-$G$22,int)=0),$G$23,0)+IF(MOD(C465-$G$27,periods_per_year)=0,$G$26,0)+H465&lt;L464+G465,IF(MOD(C465-$G$27,periods_per_year)=0,$G$26,0),L464+G465-IF(AND(C465&gt;=$G$22,MOD(C465-$G$22,int)=0),$G$23,0)-H465))))</f>
        <v/>
      </c>
      <c r="J465" s="7"/>
      <c r="K465" s="6" t="str">
        <f t="shared" si="36"/>
        <v/>
      </c>
      <c r="L465" s="6" t="str">
        <f t="shared" si="37"/>
        <v/>
      </c>
    </row>
    <row r="466" spans="3:12">
      <c r="C466" s="3" t="str">
        <f t="shared" si="33"/>
        <v/>
      </c>
      <c r="D466" s="4" t="str">
        <f t="shared" si="38"/>
        <v/>
      </c>
      <c r="E466" s="8" t="str">
        <f t="shared" si="34"/>
        <v/>
      </c>
      <c r="F466" s="5" t="str">
        <f t="shared" si="35"/>
        <v/>
      </c>
      <c r="G466" s="6" t="str">
        <f>IF(C466="","",ROUND((((1+F466/CP)^(CP/periods_per_year))-1)*L465,2))</f>
        <v/>
      </c>
      <c r="H466" s="6" t="str">
        <f>IF(C466="","",IF(C466=nper,L465+G466,MIN(L465+G466,IF(F466=F465,H465,IF($G$11="Acc Bi-Weekly",ROUND((-PMT(((1+F466/CP)^(CP/12))-1,(nper-C466+1)*12/26,L465))/2,2),IF($G$11="Acc Weekly",ROUND((-PMT(((1+F466/CP)^(CP/12))-1,(nper-C466+1)*12/52,L465))/4,2),ROUND(-PMT(((1+F466/CP)^(CP/periods_per_year))-1,nper-C466+1,L465),2)))))))</f>
        <v/>
      </c>
      <c r="I466" s="6" t="str">
        <f>IF(OR(C466="",C466&lt;$G$22),"",IF(L465&lt;=H466,0,IF(IF(AND(C466&gt;=$G$22,MOD(C466-$G$22,int)=0),$G$23,0)+H466&gt;=L465+G466,L465+G466-H466,IF(AND(C466&gt;=$G$22,MOD(C466-$G$22,int)=0),$G$23,0)+IF(IF(AND(C466&gt;=$G$22,MOD(C466-$G$22,int)=0),$G$23,0)+IF(MOD(C466-$G$27,periods_per_year)=0,$G$26,0)+H466&lt;L465+G466,IF(MOD(C466-$G$27,periods_per_year)=0,$G$26,0),L465+G466-IF(AND(C466&gt;=$G$22,MOD(C466-$G$22,int)=0),$G$23,0)-H466))))</f>
        <v/>
      </c>
      <c r="J466" s="7"/>
      <c r="K466" s="6" t="str">
        <f t="shared" si="36"/>
        <v/>
      </c>
      <c r="L466" s="6" t="str">
        <f t="shared" si="37"/>
        <v/>
      </c>
    </row>
    <row r="467" spans="3:12">
      <c r="C467" s="3" t="str">
        <f t="shared" si="33"/>
        <v/>
      </c>
      <c r="D467" s="4" t="str">
        <f t="shared" si="38"/>
        <v/>
      </c>
      <c r="E467" s="8" t="str">
        <f t="shared" si="34"/>
        <v/>
      </c>
      <c r="F467" s="5" t="str">
        <f t="shared" si="35"/>
        <v/>
      </c>
      <c r="G467" s="6" t="str">
        <f>IF(C467="","",ROUND((((1+F467/CP)^(CP/periods_per_year))-1)*L466,2))</f>
        <v/>
      </c>
      <c r="H467" s="6" t="str">
        <f>IF(C467="","",IF(C467=nper,L466+G467,MIN(L466+G467,IF(F467=F466,H466,IF($G$11="Acc Bi-Weekly",ROUND((-PMT(((1+F467/CP)^(CP/12))-1,(nper-C467+1)*12/26,L466))/2,2),IF($G$11="Acc Weekly",ROUND((-PMT(((1+F467/CP)^(CP/12))-1,(nper-C467+1)*12/52,L466))/4,2),ROUND(-PMT(((1+F467/CP)^(CP/periods_per_year))-1,nper-C467+1,L466),2)))))))</f>
        <v/>
      </c>
      <c r="I467" s="6" t="str">
        <f>IF(OR(C467="",C467&lt;$G$22),"",IF(L466&lt;=H467,0,IF(IF(AND(C467&gt;=$G$22,MOD(C467-$G$22,int)=0),$G$23,0)+H467&gt;=L466+G467,L466+G467-H467,IF(AND(C467&gt;=$G$22,MOD(C467-$G$22,int)=0),$G$23,0)+IF(IF(AND(C467&gt;=$G$22,MOD(C467-$G$22,int)=0),$G$23,0)+IF(MOD(C467-$G$27,periods_per_year)=0,$G$26,0)+H467&lt;L466+G467,IF(MOD(C467-$G$27,periods_per_year)=0,$G$26,0),L466+G467-IF(AND(C467&gt;=$G$22,MOD(C467-$G$22,int)=0),$G$23,0)-H467))))</f>
        <v/>
      </c>
      <c r="J467" s="7"/>
      <c r="K467" s="6" t="str">
        <f t="shared" si="36"/>
        <v/>
      </c>
      <c r="L467" s="6" t="str">
        <f t="shared" si="37"/>
        <v/>
      </c>
    </row>
    <row r="468" spans="3:12">
      <c r="C468" s="3" t="str">
        <f t="shared" si="33"/>
        <v/>
      </c>
      <c r="D468" s="4" t="str">
        <f t="shared" si="38"/>
        <v/>
      </c>
      <c r="E468" s="8" t="str">
        <f t="shared" si="34"/>
        <v/>
      </c>
      <c r="F468" s="5" t="str">
        <f t="shared" si="35"/>
        <v/>
      </c>
      <c r="G468" s="6" t="str">
        <f>IF(C468="","",ROUND((((1+F468/CP)^(CP/periods_per_year))-1)*L467,2))</f>
        <v/>
      </c>
      <c r="H468" s="6" t="str">
        <f>IF(C468="","",IF(C468=nper,L467+G468,MIN(L467+G468,IF(F468=F467,H467,IF($G$11="Acc Bi-Weekly",ROUND((-PMT(((1+F468/CP)^(CP/12))-1,(nper-C468+1)*12/26,L467))/2,2),IF($G$11="Acc Weekly",ROUND((-PMT(((1+F468/CP)^(CP/12))-1,(nper-C468+1)*12/52,L467))/4,2),ROUND(-PMT(((1+F468/CP)^(CP/periods_per_year))-1,nper-C468+1,L467),2)))))))</f>
        <v/>
      </c>
      <c r="I468" s="6" t="str">
        <f>IF(OR(C468="",C468&lt;$G$22),"",IF(L467&lt;=H468,0,IF(IF(AND(C468&gt;=$G$22,MOD(C468-$G$22,int)=0),$G$23,0)+H468&gt;=L467+G468,L467+G468-H468,IF(AND(C468&gt;=$G$22,MOD(C468-$G$22,int)=0),$G$23,0)+IF(IF(AND(C468&gt;=$G$22,MOD(C468-$G$22,int)=0),$G$23,0)+IF(MOD(C468-$G$27,periods_per_year)=0,$G$26,0)+H468&lt;L467+G468,IF(MOD(C468-$G$27,periods_per_year)=0,$G$26,0),L467+G468-IF(AND(C468&gt;=$G$22,MOD(C468-$G$22,int)=0),$G$23,0)-H468))))</f>
        <v/>
      </c>
      <c r="J468" s="7"/>
      <c r="K468" s="6" t="str">
        <f t="shared" si="36"/>
        <v/>
      </c>
      <c r="L468" s="6" t="str">
        <f t="shared" si="37"/>
        <v/>
      </c>
    </row>
    <row r="469" spans="3:12">
      <c r="C469" s="3" t="str">
        <f t="shared" si="33"/>
        <v/>
      </c>
      <c r="D469" s="4" t="str">
        <f t="shared" si="38"/>
        <v/>
      </c>
      <c r="E469" s="8" t="str">
        <f t="shared" si="34"/>
        <v/>
      </c>
      <c r="F469" s="5" t="str">
        <f t="shared" si="35"/>
        <v/>
      </c>
      <c r="G469" s="6" t="str">
        <f>IF(C469="","",ROUND((((1+F469/CP)^(CP/periods_per_year))-1)*L468,2))</f>
        <v/>
      </c>
      <c r="H469" s="6" t="str">
        <f>IF(C469="","",IF(C469=nper,L468+G469,MIN(L468+G469,IF(F469=F468,H468,IF($G$11="Acc Bi-Weekly",ROUND((-PMT(((1+F469/CP)^(CP/12))-1,(nper-C469+1)*12/26,L468))/2,2),IF($G$11="Acc Weekly",ROUND((-PMT(((1+F469/CP)^(CP/12))-1,(nper-C469+1)*12/52,L468))/4,2),ROUND(-PMT(((1+F469/CP)^(CP/periods_per_year))-1,nper-C469+1,L468),2)))))))</f>
        <v/>
      </c>
      <c r="I469" s="6" t="str">
        <f>IF(OR(C469="",C469&lt;$G$22),"",IF(L468&lt;=H469,0,IF(IF(AND(C469&gt;=$G$22,MOD(C469-$G$22,int)=0),$G$23,0)+H469&gt;=L468+G469,L468+G469-H469,IF(AND(C469&gt;=$G$22,MOD(C469-$G$22,int)=0),$G$23,0)+IF(IF(AND(C469&gt;=$G$22,MOD(C469-$G$22,int)=0),$G$23,0)+IF(MOD(C469-$G$27,periods_per_year)=0,$G$26,0)+H469&lt;L468+G469,IF(MOD(C469-$G$27,periods_per_year)=0,$G$26,0),L468+G469-IF(AND(C469&gt;=$G$22,MOD(C469-$G$22,int)=0),$G$23,0)-H469))))</f>
        <v/>
      </c>
      <c r="J469" s="7"/>
      <c r="K469" s="6" t="str">
        <f t="shared" si="36"/>
        <v/>
      </c>
      <c r="L469" s="6" t="str">
        <f t="shared" si="37"/>
        <v/>
      </c>
    </row>
    <row r="470" spans="3:12">
      <c r="C470" s="3" t="str">
        <f t="shared" si="33"/>
        <v/>
      </c>
      <c r="D470" s="4" t="str">
        <f t="shared" si="38"/>
        <v/>
      </c>
      <c r="E470" s="8" t="str">
        <f t="shared" si="34"/>
        <v/>
      </c>
      <c r="F470" s="5" t="str">
        <f t="shared" si="35"/>
        <v/>
      </c>
      <c r="G470" s="6" t="str">
        <f>IF(C470="","",ROUND((((1+F470/CP)^(CP/periods_per_year))-1)*L469,2))</f>
        <v/>
      </c>
      <c r="H470" s="6" t="str">
        <f>IF(C470="","",IF(C470=nper,L469+G470,MIN(L469+G470,IF(F470=F469,H469,IF($G$11="Acc Bi-Weekly",ROUND((-PMT(((1+F470/CP)^(CP/12))-1,(nper-C470+1)*12/26,L469))/2,2),IF($G$11="Acc Weekly",ROUND((-PMT(((1+F470/CP)^(CP/12))-1,(nper-C470+1)*12/52,L469))/4,2),ROUND(-PMT(((1+F470/CP)^(CP/periods_per_year))-1,nper-C470+1,L469),2)))))))</f>
        <v/>
      </c>
      <c r="I470" s="6" t="str">
        <f>IF(OR(C470="",C470&lt;$G$22),"",IF(L469&lt;=H470,0,IF(IF(AND(C470&gt;=$G$22,MOD(C470-$G$22,int)=0),$G$23,0)+H470&gt;=L469+G470,L469+G470-H470,IF(AND(C470&gt;=$G$22,MOD(C470-$G$22,int)=0),$G$23,0)+IF(IF(AND(C470&gt;=$G$22,MOD(C470-$G$22,int)=0),$G$23,0)+IF(MOD(C470-$G$27,periods_per_year)=0,$G$26,0)+H470&lt;L469+G470,IF(MOD(C470-$G$27,periods_per_year)=0,$G$26,0),L469+G470-IF(AND(C470&gt;=$G$22,MOD(C470-$G$22,int)=0),$G$23,0)-H470))))</f>
        <v/>
      </c>
      <c r="J470" s="7"/>
      <c r="K470" s="6" t="str">
        <f t="shared" si="36"/>
        <v/>
      </c>
      <c r="L470" s="6" t="str">
        <f t="shared" si="37"/>
        <v/>
      </c>
    </row>
    <row r="471" spans="3:12">
      <c r="C471" s="3" t="str">
        <f t="shared" si="33"/>
        <v/>
      </c>
      <c r="D471" s="4" t="str">
        <f t="shared" si="38"/>
        <v/>
      </c>
      <c r="E471" s="8" t="str">
        <f t="shared" si="34"/>
        <v/>
      </c>
      <c r="F471" s="5" t="str">
        <f t="shared" si="35"/>
        <v/>
      </c>
      <c r="G471" s="6" t="str">
        <f>IF(C471="","",ROUND((((1+F471/CP)^(CP/periods_per_year))-1)*L470,2))</f>
        <v/>
      </c>
      <c r="H471" s="6" t="str">
        <f>IF(C471="","",IF(C471=nper,L470+G471,MIN(L470+G471,IF(F471=F470,H470,IF($G$11="Acc Bi-Weekly",ROUND((-PMT(((1+F471/CP)^(CP/12))-1,(nper-C471+1)*12/26,L470))/2,2),IF($G$11="Acc Weekly",ROUND((-PMT(((1+F471/CP)^(CP/12))-1,(nper-C471+1)*12/52,L470))/4,2),ROUND(-PMT(((1+F471/CP)^(CP/periods_per_year))-1,nper-C471+1,L470),2)))))))</f>
        <v/>
      </c>
      <c r="I471" s="6" t="str">
        <f>IF(OR(C471="",C471&lt;$G$22),"",IF(L470&lt;=H471,0,IF(IF(AND(C471&gt;=$G$22,MOD(C471-$G$22,int)=0),$G$23,0)+H471&gt;=L470+G471,L470+G471-H471,IF(AND(C471&gt;=$G$22,MOD(C471-$G$22,int)=0),$G$23,0)+IF(IF(AND(C471&gt;=$G$22,MOD(C471-$G$22,int)=0),$G$23,0)+IF(MOD(C471-$G$27,periods_per_year)=0,$G$26,0)+H471&lt;L470+G471,IF(MOD(C471-$G$27,periods_per_year)=0,$G$26,0),L470+G471-IF(AND(C471&gt;=$G$22,MOD(C471-$G$22,int)=0),$G$23,0)-H471))))</f>
        <v/>
      </c>
      <c r="J471" s="7"/>
      <c r="K471" s="6" t="str">
        <f t="shared" si="36"/>
        <v/>
      </c>
      <c r="L471" s="6" t="str">
        <f t="shared" si="37"/>
        <v/>
      </c>
    </row>
    <row r="472" spans="3:12">
      <c r="C472" s="3" t="str">
        <f t="shared" si="33"/>
        <v/>
      </c>
      <c r="D472" s="4" t="str">
        <f t="shared" si="38"/>
        <v/>
      </c>
      <c r="E472" s="8" t="str">
        <f t="shared" si="34"/>
        <v/>
      </c>
      <c r="F472" s="5" t="str">
        <f t="shared" si="35"/>
        <v/>
      </c>
      <c r="G472" s="6" t="str">
        <f>IF(C472="","",ROUND((((1+F472/CP)^(CP/periods_per_year))-1)*L471,2))</f>
        <v/>
      </c>
      <c r="H472" s="6" t="str">
        <f>IF(C472="","",IF(C472=nper,L471+G472,MIN(L471+G472,IF(F472=F471,H471,IF($G$11="Acc Bi-Weekly",ROUND((-PMT(((1+F472/CP)^(CP/12))-1,(nper-C472+1)*12/26,L471))/2,2),IF($G$11="Acc Weekly",ROUND((-PMT(((1+F472/CP)^(CP/12))-1,(nper-C472+1)*12/52,L471))/4,2),ROUND(-PMT(((1+F472/CP)^(CP/periods_per_year))-1,nper-C472+1,L471),2)))))))</f>
        <v/>
      </c>
      <c r="I472" s="6" t="str">
        <f>IF(OR(C472="",C472&lt;$G$22),"",IF(L471&lt;=H472,0,IF(IF(AND(C472&gt;=$G$22,MOD(C472-$G$22,int)=0),$G$23,0)+H472&gt;=L471+G472,L471+G472-H472,IF(AND(C472&gt;=$G$22,MOD(C472-$G$22,int)=0),$G$23,0)+IF(IF(AND(C472&gt;=$G$22,MOD(C472-$G$22,int)=0),$G$23,0)+IF(MOD(C472-$G$27,periods_per_year)=0,$G$26,0)+H472&lt;L471+G472,IF(MOD(C472-$G$27,periods_per_year)=0,$G$26,0),L471+G472-IF(AND(C472&gt;=$G$22,MOD(C472-$G$22,int)=0),$G$23,0)-H472))))</f>
        <v/>
      </c>
      <c r="J472" s="7"/>
      <c r="K472" s="6" t="str">
        <f t="shared" si="36"/>
        <v/>
      </c>
      <c r="L472" s="6" t="str">
        <f t="shared" si="37"/>
        <v/>
      </c>
    </row>
    <row r="473" spans="3:12">
      <c r="C473" s="3" t="str">
        <f t="shared" si="33"/>
        <v/>
      </c>
      <c r="D473" s="4" t="str">
        <f t="shared" si="38"/>
        <v/>
      </c>
      <c r="E473" s="8" t="str">
        <f t="shared" si="34"/>
        <v/>
      </c>
      <c r="F473" s="5" t="str">
        <f t="shared" si="35"/>
        <v/>
      </c>
      <c r="G473" s="6" t="str">
        <f>IF(C473="","",ROUND((((1+F473/CP)^(CP/periods_per_year))-1)*L472,2))</f>
        <v/>
      </c>
      <c r="H473" s="6" t="str">
        <f>IF(C473="","",IF(C473=nper,L472+G473,MIN(L472+G473,IF(F473=F472,H472,IF($G$11="Acc Bi-Weekly",ROUND((-PMT(((1+F473/CP)^(CP/12))-1,(nper-C473+1)*12/26,L472))/2,2),IF($G$11="Acc Weekly",ROUND((-PMT(((1+F473/CP)^(CP/12))-1,(nper-C473+1)*12/52,L472))/4,2),ROUND(-PMT(((1+F473/CP)^(CP/periods_per_year))-1,nper-C473+1,L472),2)))))))</f>
        <v/>
      </c>
      <c r="I473" s="6" t="str">
        <f>IF(OR(C473="",C473&lt;$G$22),"",IF(L472&lt;=H473,0,IF(IF(AND(C473&gt;=$G$22,MOD(C473-$G$22,int)=0),$G$23,0)+H473&gt;=L472+G473,L472+G473-H473,IF(AND(C473&gt;=$G$22,MOD(C473-$G$22,int)=0),$G$23,0)+IF(IF(AND(C473&gt;=$G$22,MOD(C473-$G$22,int)=0),$G$23,0)+IF(MOD(C473-$G$27,periods_per_year)=0,$G$26,0)+H473&lt;L472+G473,IF(MOD(C473-$G$27,periods_per_year)=0,$G$26,0),L472+G473-IF(AND(C473&gt;=$G$22,MOD(C473-$G$22,int)=0),$G$23,0)-H473))))</f>
        <v/>
      </c>
      <c r="J473" s="7"/>
      <c r="K473" s="6" t="str">
        <f t="shared" si="36"/>
        <v/>
      </c>
      <c r="L473" s="6" t="str">
        <f t="shared" si="37"/>
        <v/>
      </c>
    </row>
    <row r="474" spans="3:12">
      <c r="C474" s="3" t="str">
        <f t="shared" si="33"/>
        <v/>
      </c>
      <c r="D474" s="4" t="str">
        <f t="shared" si="38"/>
        <v/>
      </c>
      <c r="E474" s="8" t="str">
        <f t="shared" si="34"/>
        <v/>
      </c>
      <c r="F474" s="5" t="str">
        <f t="shared" si="35"/>
        <v/>
      </c>
      <c r="G474" s="6" t="str">
        <f>IF(C474="","",ROUND((((1+F474/CP)^(CP/periods_per_year))-1)*L473,2))</f>
        <v/>
      </c>
      <c r="H474" s="6" t="str">
        <f>IF(C474="","",IF(C474=nper,L473+G474,MIN(L473+G474,IF(F474=F473,H473,IF($G$11="Acc Bi-Weekly",ROUND((-PMT(((1+F474/CP)^(CP/12))-1,(nper-C474+1)*12/26,L473))/2,2),IF($G$11="Acc Weekly",ROUND((-PMT(((1+F474/CP)^(CP/12))-1,(nper-C474+1)*12/52,L473))/4,2),ROUND(-PMT(((1+F474/CP)^(CP/periods_per_year))-1,nper-C474+1,L473),2)))))))</f>
        <v/>
      </c>
      <c r="I474" s="6" t="str">
        <f>IF(OR(C474="",C474&lt;$G$22),"",IF(L473&lt;=H474,0,IF(IF(AND(C474&gt;=$G$22,MOD(C474-$G$22,int)=0),$G$23,0)+H474&gt;=L473+G474,L473+G474-H474,IF(AND(C474&gt;=$G$22,MOD(C474-$G$22,int)=0),$G$23,0)+IF(IF(AND(C474&gt;=$G$22,MOD(C474-$G$22,int)=0),$G$23,0)+IF(MOD(C474-$G$27,periods_per_year)=0,$G$26,0)+H474&lt;L473+G474,IF(MOD(C474-$G$27,periods_per_year)=0,$G$26,0),L473+G474-IF(AND(C474&gt;=$G$22,MOD(C474-$G$22,int)=0),$G$23,0)-H474))))</f>
        <v/>
      </c>
      <c r="J474" s="7"/>
      <c r="K474" s="6" t="str">
        <f t="shared" si="36"/>
        <v/>
      </c>
      <c r="L474" s="6" t="str">
        <f t="shared" si="37"/>
        <v/>
      </c>
    </row>
    <row r="475" spans="3:12">
      <c r="C475" s="3" t="str">
        <f t="shared" si="33"/>
        <v/>
      </c>
      <c r="D475" s="4" t="str">
        <f t="shared" si="38"/>
        <v/>
      </c>
      <c r="E475" s="8" t="str">
        <f t="shared" si="34"/>
        <v/>
      </c>
      <c r="F475" s="5" t="str">
        <f t="shared" si="35"/>
        <v/>
      </c>
      <c r="G475" s="6" t="str">
        <f>IF(C475="","",ROUND((((1+F475/CP)^(CP/periods_per_year))-1)*L474,2))</f>
        <v/>
      </c>
      <c r="H475" s="6" t="str">
        <f>IF(C475="","",IF(C475=nper,L474+G475,MIN(L474+G475,IF(F475=F474,H474,IF($G$11="Acc Bi-Weekly",ROUND((-PMT(((1+F475/CP)^(CP/12))-1,(nper-C475+1)*12/26,L474))/2,2),IF($G$11="Acc Weekly",ROUND((-PMT(((1+F475/CP)^(CP/12))-1,(nper-C475+1)*12/52,L474))/4,2),ROUND(-PMT(((1+F475/CP)^(CP/periods_per_year))-1,nper-C475+1,L474),2)))))))</f>
        <v/>
      </c>
      <c r="I475" s="6" t="str">
        <f>IF(OR(C475="",C475&lt;$G$22),"",IF(L474&lt;=H475,0,IF(IF(AND(C475&gt;=$G$22,MOD(C475-$G$22,int)=0),$G$23,0)+H475&gt;=L474+G475,L474+G475-H475,IF(AND(C475&gt;=$G$22,MOD(C475-$G$22,int)=0),$G$23,0)+IF(IF(AND(C475&gt;=$G$22,MOD(C475-$G$22,int)=0),$G$23,0)+IF(MOD(C475-$G$27,periods_per_year)=0,$G$26,0)+H475&lt;L474+G475,IF(MOD(C475-$G$27,periods_per_year)=0,$G$26,0),L474+G475-IF(AND(C475&gt;=$G$22,MOD(C475-$G$22,int)=0),$G$23,0)-H475))))</f>
        <v/>
      </c>
      <c r="J475" s="7"/>
      <c r="K475" s="6" t="str">
        <f t="shared" si="36"/>
        <v/>
      </c>
      <c r="L475" s="6" t="str">
        <f t="shared" si="37"/>
        <v/>
      </c>
    </row>
    <row r="476" spans="3:12">
      <c r="C476" s="3" t="str">
        <f t="shared" si="33"/>
        <v/>
      </c>
      <c r="D476" s="4" t="str">
        <f t="shared" si="38"/>
        <v/>
      </c>
      <c r="E476" s="8" t="str">
        <f t="shared" si="34"/>
        <v/>
      </c>
      <c r="F476" s="5" t="str">
        <f t="shared" si="35"/>
        <v/>
      </c>
      <c r="G476" s="6" t="str">
        <f>IF(C476="","",ROUND((((1+F476/CP)^(CP/periods_per_year))-1)*L475,2))</f>
        <v/>
      </c>
      <c r="H476" s="6" t="str">
        <f>IF(C476="","",IF(C476=nper,L475+G476,MIN(L475+G476,IF(F476=F475,H475,IF($G$11="Acc Bi-Weekly",ROUND((-PMT(((1+F476/CP)^(CP/12))-1,(nper-C476+1)*12/26,L475))/2,2),IF($G$11="Acc Weekly",ROUND((-PMT(((1+F476/CP)^(CP/12))-1,(nper-C476+1)*12/52,L475))/4,2),ROUND(-PMT(((1+F476/CP)^(CP/periods_per_year))-1,nper-C476+1,L475),2)))))))</f>
        <v/>
      </c>
      <c r="I476" s="6" t="str">
        <f>IF(OR(C476="",C476&lt;$G$22),"",IF(L475&lt;=H476,0,IF(IF(AND(C476&gt;=$G$22,MOD(C476-$G$22,int)=0),$G$23,0)+H476&gt;=L475+G476,L475+G476-H476,IF(AND(C476&gt;=$G$22,MOD(C476-$G$22,int)=0),$G$23,0)+IF(IF(AND(C476&gt;=$G$22,MOD(C476-$G$22,int)=0),$G$23,0)+IF(MOD(C476-$G$27,periods_per_year)=0,$G$26,0)+H476&lt;L475+G476,IF(MOD(C476-$G$27,periods_per_year)=0,$G$26,0),L475+G476-IF(AND(C476&gt;=$G$22,MOD(C476-$G$22,int)=0),$G$23,0)-H476))))</f>
        <v/>
      </c>
      <c r="J476" s="7"/>
      <c r="K476" s="6" t="str">
        <f t="shared" si="36"/>
        <v/>
      </c>
      <c r="L476" s="6" t="str">
        <f t="shared" si="37"/>
        <v/>
      </c>
    </row>
    <row r="477" spans="3:12">
      <c r="C477" s="3" t="str">
        <f t="shared" si="33"/>
        <v/>
      </c>
      <c r="D477" s="4" t="str">
        <f t="shared" si="38"/>
        <v/>
      </c>
      <c r="E477" s="8" t="str">
        <f t="shared" si="34"/>
        <v/>
      </c>
      <c r="F477" s="5" t="str">
        <f t="shared" si="35"/>
        <v/>
      </c>
      <c r="G477" s="6" t="str">
        <f>IF(C477="","",ROUND((((1+F477/CP)^(CP/periods_per_year))-1)*L476,2))</f>
        <v/>
      </c>
      <c r="H477" s="6" t="str">
        <f>IF(C477="","",IF(C477=nper,L476+G477,MIN(L476+G477,IF(F477=F476,H476,IF($G$11="Acc Bi-Weekly",ROUND((-PMT(((1+F477/CP)^(CP/12))-1,(nper-C477+1)*12/26,L476))/2,2),IF($G$11="Acc Weekly",ROUND((-PMT(((1+F477/CP)^(CP/12))-1,(nper-C477+1)*12/52,L476))/4,2),ROUND(-PMT(((1+F477/CP)^(CP/periods_per_year))-1,nper-C477+1,L476),2)))))))</f>
        <v/>
      </c>
      <c r="I477" s="6" t="str">
        <f>IF(OR(C477="",C477&lt;$G$22),"",IF(L476&lt;=H477,0,IF(IF(AND(C477&gt;=$G$22,MOD(C477-$G$22,int)=0),$G$23,0)+H477&gt;=L476+G477,L476+G477-H477,IF(AND(C477&gt;=$G$22,MOD(C477-$G$22,int)=0),$G$23,0)+IF(IF(AND(C477&gt;=$G$22,MOD(C477-$G$22,int)=0),$G$23,0)+IF(MOD(C477-$G$27,periods_per_year)=0,$G$26,0)+H477&lt;L476+G477,IF(MOD(C477-$G$27,periods_per_year)=0,$G$26,0),L476+G477-IF(AND(C477&gt;=$G$22,MOD(C477-$G$22,int)=0),$G$23,0)-H477))))</f>
        <v/>
      </c>
      <c r="J477" s="7"/>
      <c r="K477" s="6" t="str">
        <f t="shared" si="36"/>
        <v/>
      </c>
      <c r="L477" s="6" t="str">
        <f t="shared" si="37"/>
        <v/>
      </c>
    </row>
    <row r="478" spans="3:12">
      <c r="C478" s="3" t="str">
        <f t="shared" si="33"/>
        <v/>
      </c>
      <c r="D478" s="4" t="str">
        <f t="shared" si="38"/>
        <v/>
      </c>
      <c r="E478" s="8" t="str">
        <f t="shared" si="34"/>
        <v/>
      </c>
      <c r="F478" s="5" t="str">
        <f t="shared" si="35"/>
        <v/>
      </c>
      <c r="G478" s="6" t="str">
        <f>IF(C478="","",ROUND((((1+F478/CP)^(CP/periods_per_year))-1)*L477,2))</f>
        <v/>
      </c>
      <c r="H478" s="6" t="str">
        <f>IF(C478="","",IF(C478=nper,L477+G478,MIN(L477+G478,IF(F478=F477,H477,IF($G$11="Acc Bi-Weekly",ROUND((-PMT(((1+F478/CP)^(CP/12))-1,(nper-C478+1)*12/26,L477))/2,2),IF($G$11="Acc Weekly",ROUND((-PMT(((1+F478/CP)^(CP/12))-1,(nper-C478+1)*12/52,L477))/4,2),ROUND(-PMT(((1+F478/CP)^(CP/periods_per_year))-1,nper-C478+1,L477),2)))))))</f>
        <v/>
      </c>
      <c r="I478" s="6" t="str">
        <f>IF(OR(C478="",C478&lt;$G$22),"",IF(L477&lt;=H478,0,IF(IF(AND(C478&gt;=$G$22,MOD(C478-$G$22,int)=0),$G$23,0)+H478&gt;=L477+G478,L477+G478-H478,IF(AND(C478&gt;=$G$22,MOD(C478-$G$22,int)=0),$G$23,0)+IF(IF(AND(C478&gt;=$G$22,MOD(C478-$G$22,int)=0),$G$23,0)+IF(MOD(C478-$G$27,periods_per_year)=0,$G$26,0)+H478&lt;L477+G478,IF(MOD(C478-$G$27,periods_per_year)=0,$G$26,0),L477+G478-IF(AND(C478&gt;=$G$22,MOD(C478-$G$22,int)=0),$G$23,0)-H478))))</f>
        <v/>
      </c>
      <c r="J478" s="7"/>
      <c r="K478" s="6" t="str">
        <f t="shared" si="36"/>
        <v/>
      </c>
      <c r="L478" s="6" t="str">
        <f t="shared" si="37"/>
        <v/>
      </c>
    </row>
    <row r="479" spans="3:12">
      <c r="C479" s="3" t="str">
        <f t="shared" si="33"/>
        <v/>
      </c>
      <c r="D479" s="4" t="str">
        <f t="shared" si="38"/>
        <v/>
      </c>
      <c r="E479" s="8" t="str">
        <f t="shared" si="34"/>
        <v/>
      </c>
      <c r="F479" s="5" t="str">
        <f t="shared" si="35"/>
        <v/>
      </c>
      <c r="G479" s="6" t="str">
        <f>IF(C479="","",ROUND((((1+F479/CP)^(CP/periods_per_year))-1)*L478,2))</f>
        <v/>
      </c>
      <c r="H479" s="6" t="str">
        <f>IF(C479="","",IF(C479=nper,L478+G479,MIN(L478+G479,IF(F479=F478,H478,IF($G$11="Acc Bi-Weekly",ROUND((-PMT(((1+F479/CP)^(CP/12))-1,(nper-C479+1)*12/26,L478))/2,2),IF($G$11="Acc Weekly",ROUND((-PMT(((1+F479/CP)^(CP/12))-1,(nper-C479+1)*12/52,L478))/4,2),ROUND(-PMT(((1+F479/CP)^(CP/periods_per_year))-1,nper-C479+1,L478),2)))))))</f>
        <v/>
      </c>
      <c r="I479" s="6" t="str">
        <f>IF(OR(C479="",C479&lt;$G$22),"",IF(L478&lt;=H479,0,IF(IF(AND(C479&gt;=$G$22,MOD(C479-$G$22,int)=0),$G$23,0)+H479&gt;=L478+G479,L478+G479-H479,IF(AND(C479&gt;=$G$22,MOD(C479-$G$22,int)=0),$G$23,0)+IF(IF(AND(C479&gt;=$G$22,MOD(C479-$G$22,int)=0),$G$23,0)+IF(MOD(C479-$G$27,periods_per_year)=0,$G$26,0)+H479&lt;L478+G479,IF(MOD(C479-$G$27,periods_per_year)=0,$G$26,0),L478+G479-IF(AND(C479&gt;=$G$22,MOD(C479-$G$22,int)=0),$G$23,0)-H479))))</f>
        <v/>
      </c>
      <c r="J479" s="7"/>
      <c r="K479" s="6" t="str">
        <f t="shared" si="36"/>
        <v/>
      </c>
      <c r="L479" s="6" t="str">
        <f t="shared" si="37"/>
        <v/>
      </c>
    </row>
    <row r="480" spans="3:12">
      <c r="C480" s="3" t="str">
        <f t="shared" si="33"/>
        <v/>
      </c>
      <c r="D480" s="4" t="str">
        <f t="shared" si="38"/>
        <v/>
      </c>
      <c r="E480" s="8" t="str">
        <f t="shared" si="34"/>
        <v/>
      </c>
      <c r="F480" s="5" t="str">
        <f t="shared" si="35"/>
        <v/>
      </c>
      <c r="G480" s="6" t="str">
        <f>IF(C480="","",ROUND((((1+F480/CP)^(CP/periods_per_year))-1)*L479,2))</f>
        <v/>
      </c>
      <c r="H480" s="6" t="str">
        <f>IF(C480="","",IF(C480=nper,L479+G480,MIN(L479+G480,IF(F480=F479,H479,IF($G$11="Acc Bi-Weekly",ROUND((-PMT(((1+F480/CP)^(CP/12))-1,(nper-C480+1)*12/26,L479))/2,2),IF($G$11="Acc Weekly",ROUND((-PMT(((1+F480/CP)^(CP/12))-1,(nper-C480+1)*12/52,L479))/4,2),ROUND(-PMT(((1+F480/CP)^(CP/periods_per_year))-1,nper-C480+1,L479),2)))))))</f>
        <v/>
      </c>
      <c r="I480" s="6" t="str">
        <f>IF(OR(C480="",C480&lt;$G$22),"",IF(L479&lt;=H480,0,IF(IF(AND(C480&gt;=$G$22,MOD(C480-$G$22,int)=0),$G$23,0)+H480&gt;=L479+G480,L479+G480-H480,IF(AND(C480&gt;=$G$22,MOD(C480-$G$22,int)=0),$G$23,0)+IF(IF(AND(C480&gt;=$G$22,MOD(C480-$G$22,int)=0),$G$23,0)+IF(MOD(C480-$G$27,periods_per_year)=0,$G$26,0)+H480&lt;L479+G480,IF(MOD(C480-$G$27,periods_per_year)=0,$G$26,0),L479+G480-IF(AND(C480&gt;=$G$22,MOD(C480-$G$22,int)=0),$G$23,0)-H480))))</f>
        <v/>
      </c>
      <c r="J480" s="7"/>
      <c r="K480" s="6" t="str">
        <f t="shared" si="36"/>
        <v/>
      </c>
      <c r="L480" s="6" t="str">
        <f t="shared" si="37"/>
        <v/>
      </c>
    </row>
    <row r="481" spans="3:12">
      <c r="C481" s="3" t="str">
        <f t="shared" si="33"/>
        <v/>
      </c>
      <c r="D481" s="4" t="str">
        <f t="shared" si="38"/>
        <v/>
      </c>
      <c r="E481" s="8" t="str">
        <f t="shared" si="34"/>
        <v/>
      </c>
      <c r="F481" s="5" t="str">
        <f t="shared" si="35"/>
        <v/>
      </c>
      <c r="G481" s="6" t="str">
        <f>IF(C481="","",ROUND((((1+F481/CP)^(CP/periods_per_year))-1)*L480,2))</f>
        <v/>
      </c>
      <c r="H481" s="6" t="str">
        <f>IF(C481="","",IF(C481=nper,L480+G481,MIN(L480+G481,IF(F481=F480,H480,IF($G$11="Acc Bi-Weekly",ROUND((-PMT(((1+F481/CP)^(CP/12))-1,(nper-C481+1)*12/26,L480))/2,2),IF($G$11="Acc Weekly",ROUND((-PMT(((1+F481/CP)^(CP/12))-1,(nper-C481+1)*12/52,L480))/4,2),ROUND(-PMT(((1+F481/CP)^(CP/periods_per_year))-1,nper-C481+1,L480),2)))))))</f>
        <v/>
      </c>
      <c r="I481" s="6" t="str">
        <f>IF(OR(C481="",C481&lt;$G$22),"",IF(L480&lt;=H481,0,IF(IF(AND(C481&gt;=$G$22,MOD(C481-$G$22,int)=0),$G$23,0)+H481&gt;=L480+G481,L480+G481-H481,IF(AND(C481&gt;=$G$22,MOD(C481-$G$22,int)=0),$G$23,0)+IF(IF(AND(C481&gt;=$G$22,MOD(C481-$G$22,int)=0),$G$23,0)+IF(MOD(C481-$G$27,periods_per_year)=0,$G$26,0)+H481&lt;L480+G481,IF(MOD(C481-$G$27,periods_per_year)=0,$G$26,0),L480+G481-IF(AND(C481&gt;=$G$22,MOD(C481-$G$22,int)=0),$G$23,0)-H481))))</f>
        <v/>
      </c>
      <c r="J481" s="7"/>
      <c r="K481" s="6" t="str">
        <f t="shared" si="36"/>
        <v/>
      </c>
      <c r="L481" s="6" t="str">
        <f t="shared" si="37"/>
        <v/>
      </c>
    </row>
    <row r="482" spans="3:12">
      <c r="C482" s="3" t="str">
        <f t="shared" si="33"/>
        <v/>
      </c>
      <c r="D482" s="4" t="str">
        <f t="shared" si="38"/>
        <v/>
      </c>
      <c r="E482" s="8" t="str">
        <f t="shared" si="34"/>
        <v/>
      </c>
      <c r="F482" s="5" t="str">
        <f t="shared" si="35"/>
        <v/>
      </c>
      <c r="G482" s="6" t="str">
        <f>IF(C482="","",ROUND((((1+F482/CP)^(CP/periods_per_year))-1)*L481,2))</f>
        <v/>
      </c>
      <c r="H482" s="6" t="str">
        <f>IF(C482="","",IF(C482=nper,L481+G482,MIN(L481+G482,IF(F482=F481,H481,IF($G$11="Acc Bi-Weekly",ROUND((-PMT(((1+F482/CP)^(CP/12))-1,(nper-C482+1)*12/26,L481))/2,2),IF($G$11="Acc Weekly",ROUND((-PMT(((1+F482/CP)^(CP/12))-1,(nper-C482+1)*12/52,L481))/4,2),ROUND(-PMT(((1+F482/CP)^(CP/periods_per_year))-1,nper-C482+1,L481),2)))))))</f>
        <v/>
      </c>
      <c r="I482" s="6" t="str">
        <f>IF(OR(C482="",C482&lt;$G$22),"",IF(L481&lt;=H482,0,IF(IF(AND(C482&gt;=$G$22,MOD(C482-$G$22,int)=0),$G$23,0)+H482&gt;=L481+G482,L481+G482-H482,IF(AND(C482&gt;=$G$22,MOD(C482-$G$22,int)=0),$G$23,0)+IF(IF(AND(C482&gt;=$G$22,MOD(C482-$G$22,int)=0),$G$23,0)+IF(MOD(C482-$G$27,periods_per_year)=0,$G$26,0)+H482&lt;L481+G482,IF(MOD(C482-$G$27,periods_per_year)=0,$G$26,0),L481+G482-IF(AND(C482&gt;=$G$22,MOD(C482-$G$22,int)=0),$G$23,0)-H482))))</f>
        <v/>
      </c>
      <c r="J482" s="7"/>
      <c r="K482" s="6" t="str">
        <f t="shared" si="36"/>
        <v/>
      </c>
      <c r="L482" s="6" t="str">
        <f t="shared" si="37"/>
        <v/>
      </c>
    </row>
    <row r="483" spans="3:12">
      <c r="C483" s="3" t="str">
        <f t="shared" si="33"/>
        <v/>
      </c>
      <c r="D483" s="4" t="str">
        <f t="shared" si="38"/>
        <v/>
      </c>
      <c r="E483" s="8" t="str">
        <f t="shared" si="34"/>
        <v/>
      </c>
      <c r="F483" s="5" t="str">
        <f t="shared" si="35"/>
        <v/>
      </c>
      <c r="G483" s="6" t="str">
        <f>IF(C483="","",ROUND((((1+F483/CP)^(CP/periods_per_year))-1)*L482,2))</f>
        <v/>
      </c>
      <c r="H483" s="6" t="str">
        <f>IF(C483="","",IF(C483=nper,L482+G483,MIN(L482+G483,IF(F483=F482,H482,IF($G$11="Acc Bi-Weekly",ROUND((-PMT(((1+F483/CP)^(CP/12))-1,(nper-C483+1)*12/26,L482))/2,2),IF($G$11="Acc Weekly",ROUND((-PMT(((1+F483/CP)^(CP/12))-1,(nper-C483+1)*12/52,L482))/4,2),ROUND(-PMT(((1+F483/CP)^(CP/periods_per_year))-1,nper-C483+1,L482),2)))))))</f>
        <v/>
      </c>
      <c r="I483" s="6" t="str">
        <f>IF(OR(C483="",C483&lt;$G$22),"",IF(L482&lt;=H483,0,IF(IF(AND(C483&gt;=$G$22,MOD(C483-$G$22,int)=0),$G$23,0)+H483&gt;=L482+G483,L482+G483-H483,IF(AND(C483&gt;=$G$22,MOD(C483-$G$22,int)=0),$G$23,0)+IF(IF(AND(C483&gt;=$G$22,MOD(C483-$G$22,int)=0),$G$23,0)+IF(MOD(C483-$G$27,periods_per_year)=0,$G$26,0)+H483&lt;L482+G483,IF(MOD(C483-$G$27,periods_per_year)=0,$G$26,0),L482+G483-IF(AND(C483&gt;=$G$22,MOD(C483-$G$22,int)=0),$G$23,0)-H483))))</f>
        <v/>
      </c>
      <c r="J483" s="7"/>
      <c r="K483" s="6" t="str">
        <f t="shared" si="36"/>
        <v/>
      </c>
      <c r="L483" s="6" t="str">
        <f t="shared" si="37"/>
        <v/>
      </c>
    </row>
    <row r="484" spans="3:12">
      <c r="C484" s="3" t="str">
        <f t="shared" si="33"/>
        <v/>
      </c>
      <c r="D484" s="4" t="str">
        <f t="shared" si="38"/>
        <v/>
      </c>
      <c r="E484" s="8" t="str">
        <f t="shared" si="34"/>
        <v/>
      </c>
      <c r="F484" s="5" t="str">
        <f t="shared" si="35"/>
        <v/>
      </c>
      <c r="G484" s="6" t="str">
        <f>IF(C484="","",ROUND((((1+F484/CP)^(CP/periods_per_year))-1)*L483,2))</f>
        <v/>
      </c>
      <c r="H484" s="6" t="str">
        <f>IF(C484="","",IF(C484=nper,L483+G484,MIN(L483+G484,IF(F484=F483,H483,IF($G$11="Acc Bi-Weekly",ROUND((-PMT(((1+F484/CP)^(CP/12))-1,(nper-C484+1)*12/26,L483))/2,2),IF($G$11="Acc Weekly",ROUND((-PMT(((1+F484/CP)^(CP/12))-1,(nper-C484+1)*12/52,L483))/4,2),ROUND(-PMT(((1+F484/CP)^(CP/periods_per_year))-1,nper-C484+1,L483),2)))))))</f>
        <v/>
      </c>
      <c r="I484" s="6" t="str">
        <f>IF(OR(C484="",C484&lt;$G$22),"",IF(L483&lt;=H484,0,IF(IF(AND(C484&gt;=$G$22,MOD(C484-$G$22,int)=0),$G$23,0)+H484&gt;=L483+G484,L483+G484-H484,IF(AND(C484&gt;=$G$22,MOD(C484-$G$22,int)=0),$G$23,0)+IF(IF(AND(C484&gt;=$G$22,MOD(C484-$G$22,int)=0),$G$23,0)+IF(MOD(C484-$G$27,periods_per_year)=0,$G$26,0)+H484&lt;L483+G484,IF(MOD(C484-$G$27,periods_per_year)=0,$G$26,0),L483+G484-IF(AND(C484&gt;=$G$22,MOD(C484-$G$22,int)=0),$G$23,0)-H484))))</f>
        <v/>
      </c>
      <c r="J484" s="7"/>
      <c r="K484" s="6" t="str">
        <f t="shared" si="36"/>
        <v/>
      </c>
      <c r="L484" s="6" t="str">
        <f t="shared" si="37"/>
        <v/>
      </c>
    </row>
    <row r="485" spans="3:12">
      <c r="C485" s="3" t="str">
        <f t="shared" si="33"/>
        <v/>
      </c>
      <c r="D485" s="4" t="str">
        <f t="shared" si="38"/>
        <v/>
      </c>
      <c r="E485" s="8" t="str">
        <f t="shared" si="34"/>
        <v/>
      </c>
      <c r="F485" s="5" t="str">
        <f t="shared" si="35"/>
        <v/>
      </c>
      <c r="G485" s="6" t="str">
        <f>IF(C485="","",ROUND((((1+F485/CP)^(CP/periods_per_year))-1)*L484,2))</f>
        <v/>
      </c>
      <c r="H485" s="6" t="str">
        <f>IF(C485="","",IF(C485=nper,L484+G485,MIN(L484+G485,IF(F485=F484,H484,IF($G$11="Acc Bi-Weekly",ROUND((-PMT(((1+F485/CP)^(CP/12))-1,(nper-C485+1)*12/26,L484))/2,2),IF($G$11="Acc Weekly",ROUND((-PMT(((1+F485/CP)^(CP/12))-1,(nper-C485+1)*12/52,L484))/4,2),ROUND(-PMT(((1+F485/CP)^(CP/periods_per_year))-1,nper-C485+1,L484),2)))))))</f>
        <v/>
      </c>
      <c r="I485" s="6" t="str">
        <f>IF(OR(C485="",C485&lt;$G$22),"",IF(L484&lt;=H485,0,IF(IF(AND(C485&gt;=$G$22,MOD(C485-$G$22,int)=0),$G$23,0)+H485&gt;=L484+G485,L484+G485-H485,IF(AND(C485&gt;=$G$22,MOD(C485-$G$22,int)=0),$G$23,0)+IF(IF(AND(C485&gt;=$G$22,MOD(C485-$G$22,int)=0),$G$23,0)+IF(MOD(C485-$G$27,periods_per_year)=0,$G$26,0)+H485&lt;L484+G485,IF(MOD(C485-$G$27,periods_per_year)=0,$G$26,0),L484+G485-IF(AND(C485&gt;=$G$22,MOD(C485-$G$22,int)=0),$G$23,0)-H485))))</f>
        <v/>
      </c>
      <c r="J485" s="7"/>
      <c r="K485" s="6" t="str">
        <f t="shared" si="36"/>
        <v/>
      </c>
      <c r="L485" s="6" t="str">
        <f t="shared" si="37"/>
        <v/>
      </c>
    </row>
    <row r="486" spans="3:12">
      <c r="C486" s="3" t="str">
        <f t="shared" si="33"/>
        <v/>
      </c>
      <c r="D486" s="4" t="str">
        <f t="shared" si="38"/>
        <v/>
      </c>
      <c r="E486" s="8" t="str">
        <f t="shared" si="34"/>
        <v/>
      </c>
      <c r="F486" s="5" t="str">
        <f t="shared" si="35"/>
        <v/>
      </c>
      <c r="G486" s="6" t="str">
        <f>IF(C486="","",ROUND((((1+F486/CP)^(CP/periods_per_year))-1)*L485,2))</f>
        <v/>
      </c>
      <c r="H486" s="6" t="str">
        <f>IF(C486="","",IF(C486=nper,L485+G486,MIN(L485+G486,IF(F486=F485,H485,IF($G$11="Acc Bi-Weekly",ROUND((-PMT(((1+F486/CP)^(CP/12))-1,(nper-C486+1)*12/26,L485))/2,2),IF($G$11="Acc Weekly",ROUND((-PMT(((1+F486/CP)^(CP/12))-1,(nper-C486+1)*12/52,L485))/4,2),ROUND(-PMT(((1+F486/CP)^(CP/periods_per_year))-1,nper-C486+1,L485),2)))))))</f>
        <v/>
      </c>
      <c r="I486" s="6" t="str">
        <f>IF(OR(C486="",C486&lt;$G$22),"",IF(L485&lt;=H486,0,IF(IF(AND(C486&gt;=$G$22,MOD(C486-$G$22,int)=0),$G$23,0)+H486&gt;=L485+G486,L485+G486-H486,IF(AND(C486&gt;=$G$22,MOD(C486-$G$22,int)=0),$G$23,0)+IF(IF(AND(C486&gt;=$G$22,MOD(C486-$G$22,int)=0),$G$23,0)+IF(MOD(C486-$G$27,periods_per_year)=0,$G$26,0)+H486&lt;L485+G486,IF(MOD(C486-$G$27,periods_per_year)=0,$G$26,0),L485+G486-IF(AND(C486&gt;=$G$22,MOD(C486-$G$22,int)=0),$G$23,0)-H486))))</f>
        <v/>
      </c>
      <c r="J486" s="7"/>
      <c r="K486" s="6" t="str">
        <f t="shared" si="36"/>
        <v/>
      </c>
      <c r="L486" s="6" t="str">
        <f t="shared" si="37"/>
        <v/>
      </c>
    </row>
    <row r="487" spans="3:12">
      <c r="C487" s="3" t="str">
        <f t="shared" si="33"/>
        <v/>
      </c>
      <c r="D487" s="4" t="str">
        <f t="shared" si="38"/>
        <v/>
      </c>
      <c r="E487" s="8" t="str">
        <f t="shared" si="34"/>
        <v/>
      </c>
      <c r="F487" s="5" t="str">
        <f t="shared" si="35"/>
        <v/>
      </c>
      <c r="G487" s="6" t="str">
        <f>IF(C487="","",ROUND((((1+F487/CP)^(CP/periods_per_year))-1)*L486,2))</f>
        <v/>
      </c>
      <c r="H487" s="6" t="str">
        <f>IF(C487="","",IF(C487=nper,L486+G487,MIN(L486+G487,IF(F487=F486,H486,IF($G$11="Acc Bi-Weekly",ROUND((-PMT(((1+F487/CP)^(CP/12))-1,(nper-C487+1)*12/26,L486))/2,2),IF($G$11="Acc Weekly",ROUND((-PMT(((1+F487/CP)^(CP/12))-1,(nper-C487+1)*12/52,L486))/4,2),ROUND(-PMT(((1+F487/CP)^(CP/periods_per_year))-1,nper-C487+1,L486),2)))))))</f>
        <v/>
      </c>
      <c r="I487" s="6" t="str">
        <f>IF(OR(C487="",C487&lt;$G$22),"",IF(L486&lt;=H487,0,IF(IF(AND(C487&gt;=$G$22,MOD(C487-$G$22,int)=0),$G$23,0)+H487&gt;=L486+G487,L486+G487-H487,IF(AND(C487&gt;=$G$22,MOD(C487-$G$22,int)=0),$G$23,0)+IF(IF(AND(C487&gt;=$G$22,MOD(C487-$G$22,int)=0),$G$23,0)+IF(MOD(C487-$G$27,periods_per_year)=0,$G$26,0)+H487&lt;L486+G487,IF(MOD(C487-$G$27,periods_per_year)=0,$G$26,0),L486+G487-IF(AND(C487&gt;=$G$22,MOD(C487-$G$22,int)=0),$G$23,0)-H487))))</f>
        <v/>
      </c>
      <c r="J487" s="7"/>
      <c r="K487" s="6" t="str">
        <f t="shared" si="36"/>
        <v/>
      </c>
      <c r="L487" s="6" t="str">
        <f t="shared" si="37"/>
        <v/>
      </c>
    </row>
    <row r="488" spans="3:12">
      <c r="C488" s="3" t="str">
        <f t="shared" si="33"/>
        <v/>
      </c>
      <c r="D488" s="4" t="str">
        <f t="shared" si="38"/>
        <v/>
      </c>
      <c r="E488" s="8" t="str">
        <f t="shared" si="34"/>
        <v/>
      </c>
      <c r="F488" s="5" t="str">
        <f t="shared" si="35"/>
        <v/>
      </c>
      <c r="G488" s="6" t="str">
        <f>IF(C488="","",ROUND((((1+F488/CP)^(CP/periods_per_year))-1)*L487,2))</f>
        <v/>
      </c>
      <c r="H488" s="6" t="str">
        <f>IF(C488="","",IF(C488=nper,L487+G488,MIN(L487+G488,IF(F488=F487,H487,IF($G$11="Acc Bi-Weekly",ROUND((-PMT(((1+F488/CP)^(CP/12))-1,(nper-C488+1)*12/26,L487))/2,2),IF($G$11="Acc Weekly",ROUND((-PMT(((1+F488/CP)^(CP/12))-1,(nper-C488+1)*12/52,L487))/4,2),ROUND(-PMT(((1+F488/CP)^(CP/periods_per_year))-1,nper-C488+1,L487),2)))))))</f>
        <v/>
      </c>
      <c r="I488" s="6" t="str">
        <f>IF(OR(C488="",C488&lt;$G$22),"",IF(L487&lt;=H488,0,IF(IF(AND(C488&gt;=$G$22,MOD(C488-$G$22,int)=0),$G$23,0)+H488&gt;=L487+G488,L487+G488-H488,IF(AND(C488&gt;=$G$22,MOD(C488-$G$22,int)=0),$G$23,0)+IF(IF(AND(C488&gt;=$G$22,MOD(C488-$G$22,int)=0),$G$23,0)+IF(MOD(C488-$G$27,periods_per_year)=0,$G$26,0)+H488&lt;L487+G488,IF(MOD(C488-$G$27,periods_per_year)=0,$G$26,0),L487+G488-IF(AND(C488&gt;=$G$22,MOD(C488-$G$22,int)=0),$G$23,0)-H488))))</f>
        <v/>
      </c>
      <c r="J488" s="7"/>
      <c r="K488" s="6" t="str">
        <f t="shared" si="36"/>
        <v/>
      </c>
      <c r="L488" s="6" t="str">
        <f t="shared" si="37"/>
        <v/>
      </c>
    </row>
    <row r="489" spans="3:12">
      <c r="C489" s="3" t="str">
        <f t="shared" ref="C489:C552" si="39">IF(L488="","",IF(OR(C488&gt;=nper,ROUND(L488,2)&lt;=0),"",C488+1))</f>
        <v/>
      </c>
      <c r="D489" s="4" t="str">
        <f t="shared" si="38"/>
        <v/>
      </c>
      <c r="E489" s="8" t="str">
        <f t="shared" ref="E489:E552" si="40">IF(C489="","",IF(MOD(C489,periods_per_year)=0,C489/periods_per_year,""))</f>
        <v/>
      </c>
      <c r="F489" s="5" t="str">
        <f t="shared" ref="F489:F552" si="41">IF(C489="","",start_rate)</f>
        <v/>
      </c>
      <c r="G489" s="6" t="str">
        <f>IF(C489="","",ROUND((((1+F489/CP)^(CP/periods_per_year))-1)*L488,2))</f>
        <v/>
      </c>
      <c r="H489" s="6" t="str">
        <f>IF(C489="","",IF(C489=nper,L488+G489,MIN(L488+G489,IF(F489=F488,H488,IF($G$11="Acc Bi-Weekly",ROUND((-PMT(((1+F489/CP)^(CP/12))-1,(nper-C489+1)*12/26,L488))/2,2),IF($G$11="Acc Weekly",ROUND((-PMT(((1+F489/CP)^(CP/12))-1,(nper-C489+1)*12/52,L488))/4,2),ROUND(-PMT(((1+F489/CP)^(CP/periods_per_year))-1,nper-C489+1,L488),2)))))))</f>
        <v/>
      </c>
      <c r="I489" s="6" t="str">
        <f>IF(OR(C489="",C489&lt;$G$22),"",IF(L488&lt;=H489,0,IF(IF(AND(C489&gt;=$G$22,MOD(C489-$G$22,int)=0),$G$23,0)+H489&gt;=L488+G489,L488+G489-H489,IF(AND(C489&gt;=$G$22,MOD(C489-$G$22,int)=0),$G$23,0)+IF(IF(AND(C489&gt;=$G$22,MOD(C489-$G$22,int)=0),$G$23,0)+IF(MOD(C489-$G$27,periods_per_year)=0,$G$26,0)+H489&lt;L488+G489,IF(MOD(C489-$G$27,periods_per_year)=0,$G$26,0),L488+G489-IF(AND(C489&gt;=$G$22,MOD(C489-$G$22,int)=0),$G$23,0)-H489))))</f>
        <v/>
      </c>
      <c r="J489" s="7"/>
      <c r="K489" s="6" t="str">
        <f t="shared" ref="K489:K552" si="42">IF(C489="","",H489-G489+J489+IF(I489="",0,I489))</f>
        <v/>
      </c>
      <c r="L489" s="6" t="str">
        <f t="shared" ref="L489:L552" si="43">IF(C489="","",L488-K489)</f>
        <v/>
      </c>
    </row>
    <row r="490" spans="3:12">
      <c r="C490" s="3" t="str">
        <f t="shared" si="39"/>
        <v/>
      </c>
      <c r="D490" s="4" t="str">
        <f t="shared" si="38"/>
        <v/>
      </c>
      <c r="E490" s="8" t="str">
        <f t="shared" si="40"/>
        <v/>
      </c>
      <c r="F490" s="5" t="str">
        <f t="shared" si="41"/>
        <v/>
      </c>
      <c r="G490" s="6" t="str">
        <f>IF(C490="","",ROUND((((1+F490/CP)^(CP/periods_per_year))-1)*L489,2))</f>
        <v/>
      </c>
      <c r="H490" s="6" t="str">
        <f>IF(C490="","",IF(C490=nper,L489+G490,MIN(L489+G490,IF(F490=F489,H489,IF($G$11="Acc Bi-Weekly",ROUND((-PMT(((1+F490/CP)^(CP/12))-1,(nper-C490+1)*12/26,L489))/2,2),IF($G$11="Acc Weekly",ROUND((-PMT(((1+F490/CP)^(CP/12))-1,(nper-C490+1)*12/52,L489))/4,2),ROUND(-PMT(((1+F490/CP)^(CP/periods_per_year))-1,nper-C490+1,L489),2)))))))</f>
        <v/>
      </c>
      <c r="I490" s="6" t="str">
        <f>IF(OR(C490="",C490&lt;$G$22),"",IF(L489&lt;=H490,0,IF(IF(AND(C490&gt;=$G$22,MOD(C490-$G$22,int)=0),$G$23,0)+H490&gt;=L489+G490,L489+G490-H490,IF(AND(C490&gt;=$G$22,MOD(C490-$G$22,int)=0),$G$23,0)+IF(IF(AND(C490&gt;=$G$22,MOD(C490-$G$22,int)=0),$G$23,0)+IF(MOD(C490-$G$27,periods_per_year)=0,$G$26,0)+H490&lt;L489+G490,IF(MOD(C490-$G$27,periods_per_year)=0,$G$26,0),L489+G490-IF(AND(C490&gt;=$G$22,MOD(C490-$G$22,int)=0),$G$23,0)-H490))))</f>
        <v/>
      </c>
      <c r="J490" s="7"/>
      <c r="K490" s="6" t="str">
        <f t="shared" si="42"/>
        <v/>
      </c>
      <c r="L490" s="6" t="str">
        <f t="shared" si="43"/>
        <v/>
      </c>
    </row>
    <row r="491" spans="3:12">
      <c r="C491" s="3" t="str">
        <f t="shared" si="39"/>
        <v/>
      </c>
      <c r="D491" s="4" t="str">
        <f t="shared" ref="D491:D554" si="44">IF(C491="","",EDATE(D490,1))</f>
        <v/>
      </c>
      <c r="E491" s="8" t="str">
        <f t="shared" si="40"/>
        <v/>
      </c>
      <c r="F491" s="5" t="str">
        <f t="shared" si="41"/>
        <v/>
      </c>
      <c r="G491" s="6" t="str">
        <f>IF(C491="","",ROUND((((1+F491/CP)^(CP/periods_per_year))-1)*L490,2))</f>
        <v/>
      </c>
      <c r="H491" s="6" t="str">
        <f>IF(C491="","",IF(C491=nper,L490+G491,MIN(L490+G491,IF(F491=F490,H490,IF($G$11="Acc Bi-Weekly",ROUND((-PMT(((1+F491/CP)^(CP/12))-1,(nper-C491+1)*12/26,L490))/2,2),IF($G$11="Acc Weekly",ROUND((-PMT(((1+F491/CP)^(CP/12))-1,(nper-C491+1)*12/52,L490))/4,2),ROUND(-PMT(((1+F491/CP)^(CP/periods_per_year))-1,nper-C491+1,L490),2)))))))</f>
        <v/>
      </c>
      <c r="I491" s="6" t="str">
        <f>IF(OR(C491="",C491&lt;$G$22),"",IF(L490&lt;=H491,0,IF(IF(AND(C491&gt;=$G$22,MOD(C491-$G$22,int)=0),$G$23,0)+H491&gt;=L490+G491,L490+G491-H491,IF(AND(C491&gt;=$G$22,MOD(C491-$G$22,int)=0),$G$23,0)+IF(IF(AND(C491&gt;=$G$22,MOD(C491-$G$22,int)=0),$G$23,0)+IF(MOD(C491-$G$27,periods_per_year)=0,$G$26,0)+H491&lt;L490+G491,IF(MOD(C491-$G$27,periods_per_year)=0,$G$26,0),L490+G491-IF(AND(C491&gt;=$G$22,MOD(C491-$G$22,int)=0),$G$23,0)-H491))))</f>
        <v/>
      </c>
      <c r="J491" s="7"/>
      <c r="K491" s="6" t="str">
        <f t="shared" si="42"/>
        <v/>
      </c>
      <c r="L491" s="6" t="str">
        <f t="shared" si="43"/>
        <v/>
      </c>
    </row>
    <row r="492" spans="3:12">
      <c r="C492" s="3" t="str">
        <f t="shared" si="39"/>
        <v/>
      </c>
      <c r="D492" s="4" t="str">
        <f t="shared" si="44"/>
        <v/>
      </c>
      <c r="E492" s="8" t="str">
        <f t="shared" si="40"/>
        <v/>
      </c>
      <c r="F492" s="5" t="str">
        <f t="shared" si="41"/>
        <v/>
      </c>
      <c r="G492" s="6" t="str">
        <f>IF(C492="","",ROUND((((1+F492/CP)^(CP/periods_per_year))-1)*L491,2))</f>
        <v/>
      </c>
      <c r="H492" s="6" t="str">
        <f>IF(C492="","",IF(C492=nper,L491+G492,MIN(L491+G492,IF(F492=F491,H491,IF($G$11="Acc Bi-Weekly",ROUND((-PMT(((1+F492/CP)^(CP/12))-1,(nper-C492+1)*12/26,L491))/2,2),IF($G$11="Acc Weekly",ROUND((-PMT(((1+F492/CP)^(CP/12))-1,(nper-C492+1)*12/52,L491))/4,2),ROUND(-PMT(((1+F492/CP)^(CP/periods_per_year))-1,nper-C492+1,L491),2)))))))</f>
        <v/>
      </c>
      <c r="I492" s="6" t="str">
        <f>IF(OR(C492="",C492&lt;$G$22),"",IF(L491&lt;=H492,0,IF(IF(AND(C492&gt;=$G$22,MOD(C492-$G$22,int)=0),$G$23,0)+H492&gt;=L491+G492,L491+G492-H492,IF(AND(C492&gt;=$G$22,MOD(C492-$G$22,int)=0),$G$23,0)+IF(IF(AND(C492&gt;=$G$22,MOD(C492-$G$22,int)=0),$G$23,0)+IF(MOD(C492-$G$27,periods_per_year)=0,$G$26,0)+H492&lt;L491+G492,IF(MOD(C492-$G$27,periods_per_year)=0,$G$26,0),L491+G492-IF(AND(C492&gt;=$G$22,MOD(C492-$G$22,int)=0),$G$23,0)-H492))))</f>
        <v/>
      </c>
      <c r="J492" s="7"/>
      <c r="K492" s="6" t="str">
        <f t="shared" si="42"/>
        <v/>
      </c>
      <c r="L492" s="6" t="str">
        <f t="shared" si="43"/>
        <v/>
      </c>
    </row>
    <row r="493" spans="3:12">
      <c r="C493" s="3" t="str">
        <f t="shared" si="39"/>
        <v/>
      </c>
      <c r="D493" s="4" t="str">
        <f t="shared" si="44"/>
        <v/>
      </c>
      <c r="E493" s="8" t="str">
        <f t="shared" si="40"/>
        <v/>
      </c>
      <c r="F493" s="5" t="str">
        <f t="shared" si="41"/>
        <v/>
      </c>
      <c r="G493" s="6" t="str">
        <f>IF(C493="","",ROUND((((1+F493/CP)^(CP/periods_per_year))-1)*L492,2))</f>
        <v/>
      </c>
      <c r="H493" s="6" t="str">
        <f>IF(C493="","",IF(C493=nper,L492+G493,MIN(L492+G493,IF(F493=F492,H492,IF($G$11="Acc Bi-Weekly",ROUND((-PMT(((1+F493/CP)^(CP/12))-1,(nper-C493+1)*12/26,L492))/2,2),IF($G$11="Acc Weekly",ROUND((-PMT(((1+F493/CP)^(CP/12))-1,(nper-C493+1)*12/52,L492))/4,2),ROUND(-PMT(((1+F493/CP)^(CP/periods_per_year))-1,nper-C493+1,L492),2)))))))</f>
        <v/>
      </c>
      <c r="I493" s="6" t="str">
        <f>IF(OR(C493="",C493&lt;$G$22),"",IF(L492&lt;=H493,0,IF(IF(AND(C493&gt;=$G$22,MOD(C493-$G$22,int)=0),$G$23,0)+H493&gt;=L492+G493,L492+G493-H493,IF(AND(C493&gt;=$G$22,MOD(C493-$G$22,int)=0),$G$23,0)+IF(IF(AND(C493&gt;=$G$22,MOD(C493-$G$22,int)=0),$G$23,0)+IF(MOD(C493-$G$27,periods_per_year)=0,$G$26,0)+H493&lt;L492+G493,IF(MOD(C493-$G$27,periods_per_year)=0,$G$26,0),L492+G493-IF(AND(C493&gt;=$G$22,MOD(C493-$G$22,int)=0),$G$23,0)-H493))))</f>
        <v/>
      </c>
      <c r="J493" s="7"/>
      <c r="K493" s="6" t="str">
        <f t="shared" si="42"/>
        <v/>
      </c>
      <c r="L493" s="6" t="str">
        <f t="shared" si="43"/>
        <v/>
      </c>
    </row>
    <row r="494" spans="3:12">
      <c r="C494" s="3" t="str">
        <f t="shared" si="39"/>
        <v/>
      </c>
      <c r="D494" s="4" t="str">
        <f t="shared" si="44"/>
        <v/>
      </c>
      <c r="E494" s="8" t="str">
        <f t="shared" si="40"/>
        <v/>
      </c>
      <c r="F494" s="5" t="str">
        <f t="shared" si="41"/>
        <v/>
      </c>
      <c r="G494" s="6" t="str">
        <f>IF(C494="","",ROUND((((1+F494/CP)^(CP/periods_per_year))-1)*L493,2))</f>
        <v/>
      </c>
      <c r="H494" s="6" t="str">
        <f>IF(C494="","",IF(C494=nper,L493+G494,MIN(L493+G494,IF(F494=F493,H493,IF($G$11="Acc Bi-Weekly",ROUND((-PMT(((1+F494/CP)^(CP/12))-1,(nper-C494+1)*12/26,L493))/2,2),IF($G$11="Acc Weekly",ROUND((-PMT(((1+F494/CP)^(CP/12))-1,(nper-C494+1)*12/52,L493))/4,2),ROUND(-PMT(((1+F494/CP)^(CP/periods_per_year))-1,nper-C494+1,L493),2)))))))</f>
        <v/>
      </c>
      <c r="I494" s="6" t="str">
        <f>IF(OR(C494="",C494&lt;$G$22),"",IF(L493&lt;=H494,0,IF(IF(AND(C494&gt;=$G$22,MOD(C494-$G$22,int)=0),$G$23,0)+H494&gt;=L493+G494,L493+G494-H494,IF(AND(C494&gt;=$G$22,MOD(C494-$G$22,int)=0),$G$23,0)+IF(IF(AND(C494&gt;=$G$22,MOD(C494-$G$22,int)=0),$G$23,0)+IF(MOD(C494-$G$27,periods_per_year)=0,$G$26,0)+H494&lt;L493+G494,IF(MOD(C494-$G$27,periods_per_year)=0,$G$26,0),L493+G494-IF(AND(C494&gt;=$G$22,MOD(C494-$G$22,int)=0),$G$23,0)-H494))))</f>
        <v/>
      </c>
      <c r="J494" s="7"/>
      <c r="K494" s="6" t="str">
        <f t="shared" si="42"/>
        <v/>
      </c>
      <c r="L494" s="6" t="str">
        <f t="shared" si="43"/>
        <v/>
      </c>
    </row>
    <row r="495" spans="3:12">
      <c r="C495" s="3" t="str">
        <f t="shared" si="39"/>
        <v/>
      </c>
      <c r="D495" s="4" t="str">
        <f t="shared" si="44"/>
        <v/>
      </c>
      <c r="E495" s="8" t="str">
        <f t="shared" si="40"/>
        <v/>
      </c>
      <c r="F495" s="5" t="str">
        <f t="shared" si="41"/>
        <v/>
      </c>
      <c r="G495" s="6" t="str">
        <f>IF(C495="","",ROUND((((1+F495/CP)^(CP/periods_per_year))-1)*L494,2))</f>
        <v/>
      </c>
      <c r="H495" s="6" t="str">
        <f>IF(C495="","",IF(C495=nper,L494+G495,MIN(L494+G495,IF(F495=F494,H494,IF($G$11="Acc Bi-Weekly",ROUND((-PMT(((1+F495/CP)^(CP/12))-1,(nper-C495+1)*12/26,L494))/2,2),IF($G$11="Acc Weekly",ROUND((-PMT(((1+F495/CP)^(CP/12))-1,(nper-C495+1)*12/52,L494))/4,2),ROUND(-PMT(((1+F495/CP)^(CP/periods_per_year))-1,nper-C495+1,L494),2)))))))</f>
        <v/>
      </c>
      <c r="I495" s="6" t="str">
        <f>IF(OR(C495="",C495&lt;$G$22),"",IF(L494&lt;=H495,0,IF(IF(AND(C495&gt;=$G$22,MOD(C495-$G$22,int)=0),$G$23,0)+H495&gt;=L494+G495,L494+G495-H495,IF(AND(C495&gt;=$G$22,MOD(C495-$G$22,int)=0),$G$23,0)+IF(IF(AND(C495&gt;=$G$22,MOD(C495-$G$22,int)=0),$G$23,0)+IF(MOD(C495-$G$27,periods_per_year)=0,$G$26,0)+H495&lt;L494+G495,IF(MOD(C495-$G$27,periods_per_year)=0,$G$26,0),L494+G495-IF(AND(C495&gt;=$G$22,MOD(C495-$G$22,int)=0),$G$23,0)-H495))))</f>
        <v/>
      </c>
      <c r="J495" s="7"/>
      <c r="K495" s="6" t="str">
        <f t="shared" si="42"/>
        <v/>
      </c>
      <c r="L495" s="6" t="str">
        <f t="shared" si="43"/>
        <v/>
      </c>
    </row>
    <row r="496" spans="3:12">
      <c r="C496" s="3" t="str">
        <f t="shared" si="39"/>
        <v/>
      </c>
      <c r="D496" s="4" t="str">
        <f t="shared" si="44"/>
        <v/>
      </c>
      <c r="E496" s="8" t="str">
        <f t="shared" si="40"/>
        <v/>
      </c>
      <c r="F496" s="5" t="str">
        <f t="shared" si="41"/>
        <v/>
      </c>
      <c r="G496" s="6" t="str">
        <f>IF(C496="","",ROUND((((1+F496/CP)^(CP/periods_per_year))-1)*L495,2))</f>
        <v/>
      </c>
      <c r="H496" s="6" t="str">
        <f>IF(C496="","",IF(C496=nper,L495+G496,MIN(L495+G496,IF(F496=F495,H495,IF($G$11="Acc Bi-Weekly",ROUND((-PMT(((1+F496/CP)^(CP/12))-1,(nper-C496+1)*12/26,L495))/2,2),IF($G$11="Acc Weekly",ROUND((-PMT(((1+F496/CP)^(CP/12))-1,(nper-C496+1)*12/52,L495))/4,2),ROUND(-PMT(((1+F496/CP)^(CP/periods_per_year))-1,nper-C496+1,L495),2)))))))</f>
        <v/>
      </c>
      <c r="I496" s="6" t="str">
        <f>IF(OR(C496="",C496&lt;$G$22),"",IF(L495&lt;=H496,0,IF(IF(AND(C496&gt;=$G$22,MOD(C496-$G$22,int)=0),$G$23,0)+H496&gt;=L495+G496,L495+G496-H496,IF(AND(C496&gt;=$G$22,MOD(C496-$G$22,int)=0),$G$23,0)+IF(IF(AND(C496&gt;=$G$22,MOD(C496-$G$22,int)=0),$G$23,0)+IF(MOD(C496-$G$27,periods_per_year)=0,$G$26,0)+H496&lt;L495+G496,IF(MOD(C496-$G$27,periods_per_year)=0,$G$26,0),L495+G496-IF(AND(C496&gt;=$G$22,MOD(C496-$G$22,int)=0),$G$23,0)-H496))))</f>
        <v/>
      </c>
      <c r="J496" s="7"/>
      <c r="K496" s="6" t="str">
        <f t="shared" si="42"/>
        <v/>
      </c>
      <c r="L496" s="6" t="str">
        <f t="shared" si="43"/>
        <v/>
      </c>
    </row>
    <row r="497" spans="3:12">
      <c r="C497" s="3" t="str">
        <f t="shared" si="39"/>
        <v/>
      </c>
      <c r="D497" s="4" t="str">
        <f t="shared" si="44"/>
        <v/>
      </c>
      <c r="E497" s="8" t="str">
        <f t="shared" si="40"/>
        <v/>
      </c>
      <c r="F497" s="5" t="str">
        <f t="shared" si="41"/>
        <v/>
      </c>
      <c r="G497" s="6" t="str">
        <f>IF(C497="","",ROUND((((1+F497/CP)^(CP/periods_per_year))-1)*L496,2))</f>
        <v/>
      </c>
      <c r="H497" s="6" t="str">
        <f>IF(C497="","",IF(C497=nper,L496+G497,MIN(L496+G497,IF(F497=F496,H496,IF($G$11="Acc Bi-Weekly",ROUND((-PMT(((1+F497/CP)^(CP/12))-1,(nper-C497+1)*12/26,L496))/2,2),IF($G$11="Acc Weekly",ROUND((-PMT(((1+F497/CP)^(CP/12))-1,(nper-C497+1)*12/52,L496))/4,2),ROUND(-PMT(((1+F497/CP)^(CP/periods_per_year))-1,nper-C497+1,L496),2)))))))</f>
        <v/>
      </c>
      <c r="I497" s="6" t="str">
        <f>IF(OR(C497="",C497&lt;$G$22),"",IF(L496&lt;=H497,0,IF(IF(AND(C497&gt;=$G$22,MOD(C497-$G$22,int)=0),$G$23,0)+H497&gt;=L496+G497,L496+G497-H497,IF(AND(C497&gt;=$G$22,MOD(C497-$G$22,int)=0),$G$23,0)+IF(IF(AND(C497&gt;=$G$22,MOD(C497-$G$22,int)=0),$G$23,0)+IF(MOD(C497-$G$27,periods_per_year)=0,$G$26,0)+H497&lt;L496+G497,IF(MOD(C497-$G$27,periods_per_year)=0,$G$26,0),L496+G497-IF(AND(C497&gt;=$G$22,MOD(C497-$G$22,int)=0),$G$23,0)-H497))))</f>
        <v/>
      </c>
      <c r="J497" s="7"/>
      <c r="K497" s="6" t="str">
        <f t="shared" si="42"/>
        <v/>
      </c>
      <c r="L497" s="6" t="str">
        <f t="shared" si="43"/>
        <v/>
      </c>
    </row>
    <row r="498" spans="3:12">
      <c r="C498" s="3" t="str">
        <f t="shared" si="39"/>
        <v/>
      </c>
      <c r="D498" s="4" t="str">
        <f t="shared" si="44"/>
        <v/>
      </c>
      <c r="E498" s="8" t="str">
        <f t="shared" si="40"/>
        <v/>
      </c>
      <c r="F498" s="5" t="str">
        <f t="shared" si="41"/>
        <v/>
      </c>
      <c r="G498" s="6" t="str">
        <f>IF(C498="","",ROUND((((1+F498/CP)^(CP/periods_per_year))-1)*L497,2))</f>
        <v/>
      </c>
      <c r="H498" s="6" t="str">
        <f>IF(C498="","",IF(C498=nper,L497+G498,MIN(L497+G498,IF(F498=F497,H497,IF($G$11="Acc Bi-Weekly",ROUND((-PMT(((1+F498/CP)^(CP/12))-1,(nper-C498+1)*12/26,L497))/2,2),IF($G$11="Acc Weekly",ROUND((-PMT(((1+F498/CP)^(CP/12))-1,(nper-C498+1)*12/52,L497))/4,2),ROUND(-PMT(((1+F498/CP)^(CP/periods_per_year))-1,nper-C498+1,L497),2)))))))</f>
        <v/>
      </c>
      <c r="I498" s="6" t="str">
        <f>IF(OR(C498="",C498&lt;$G$22),"",IF(L497&lt;=H498,0,IF(IF(AND(C498&gt;=$G$22,MOD(C498-$G$22,int)=0),$G$23,0)+H498&gt;=L497+G498,L497+G498-H498,IF(AND(C498&gt;=$G$22,MOD(C498-$G$22,int)=0),$G$23,0)+IF(IF(AND(C498&gt;=$G$22,MOD(C498-$G$22,int)=0),$G$23,0)+IF(MOD(C498-$G$27,periods_per_year)=0,$G$26,0)+H498&lt;L497+G498,IF(MOD(C498-$G$27,periods_per_year)=0,$G$26,0),L497+G498-IF(AND(C498&gt;=$G$22,MOD(C498-$G$22,int)=0),$G$23,0)-H498))))</f>
        <v/>
      </c>
      <c r="J498" s="7"/>
      <c r="K498" s="6" t="str">
        <f t="shared" si="42"/>
        <v/>
      </c>
      <c r="L498" s="6" t="str">
        <f t="shared" si="43"/>
        <v/>
      </c>
    </row>
    <row r="499" spans="3:12">
      <c r="C499" s="3" t="str">
        <f t="shared" si="39"/>
        <v/>
      </c>
      <c r="D499" s="4" t="str">
        <f t="shared" si="44"/>
        <v/>
      </c>
      <c r="E499" s="8" t="str">
        <f t="shared" si="40"/>
        <v/>
      </c>
      <c r="F499" s="5" t="str">
        <f t="shared" si="41"/>
        <v/>
      </c>
      <c r="G499" s="6" t="str">
        <f>IF(C499="","",ROUND((((1+F499/CP)^(CP/periods_per_year))-1)*L498,2))</f>
        <v/>
      </c>
      <c r="H499" s="6" t="str">
        <f>IF(C499="","",IF(C499=nper,L498+G499,MIN(L498+G499,IF(F499=F498,H498,IF($G$11="Acc Bi-Weekly",ROUND((-PMT(((1+F499/CP)^(CP/12))-1,(nper-C499+1)*12/26,L498))/2,2),IF($G$11="Acc Weekly",ROUND((-PMT(((1+F499/CP)^(CP/12))-1,(nper-C499+1)*12/52,L498))/4,2),ROUND(-PMT(((1+F499/CP)^(CP/periods_per_year))-1,nper-C499+1,L498),2)))))))</f>
        <v/>
      </c>
      <c r="I499" s="6" t="str">
        <f>IF(OR(C499="",C499&lt;$G$22),"",IF(L498&lt;=H499,0,IF(IF(AND(C499&gt;=$G$22,MOD(C499-$G$22,int)=0),$G$23,0)+H499&gt;=L498+G499,L498+G499-H499,IF(AND(C499&gt;=$G$22,MOD(C499-$G$22,int)=0),$G$23,0)+IF(IF(AND(C499&gt;=$G$22,MOD(C499-$G$22,int)=0),$G$23,0)+IF(MOD(C499-$G$27,periods_per_year)=0,$G$26,0)+H499&lt;L498+G499,IF(MOD(C499-$G$27,periods_per_year)=0,$G$26,0),L498+G499-IF(AND(C499&gt;=$G$22,MOD(C499-$G$22,int)=0),$G$23,0)-H499))))</f>
        <v/>
      </c>
      <c r="J499" s="7"/>
      <c r="K499" s="6" t="str">
        <f t="shared" si="42"/>
        <v/>
      </c>
      <c r="L499" s="6" t="str">
        <f t="shared" si="43"/>
        <v/>
      </c>
    </row>
    <row r="500" spans="3:12">
      <c r="C500" s="3" t="str">
        <f t="shared" si="39"/>
        <v/>
      </c>
      <c r="D500" s="4" t="str">
        <f t="shared" si="44"/>
        <v/>
      </c>
      <c r="E500" s="8" t="str">
        <f t="shared" si="40"/>
        <v/>
      </c>
      <c r="F500" s="5" t="str">
        <f t="shared" si="41"/>
        <v/>
      </c>
      <c r="G500" s="6" t="str">
        <f>IF(C500="","",ROUND((((1+F500/CP)^(CP/periods_per_year))-1)*L499,2))</f>
        <v/>
      </c>
      <c r="H500" s="6" t="str">
        <f>IF(C500="","",IF(C500=nper,L499+G500,MIN(L499+G500,IF(F500=F499,H499,IF($G$11="Acc Bi-Weekly",ROUND((-PMT(((1+F500/CP)^(CP/12))-1,(nper-C500+1)*12/26,L499))/2,2),IF($G$11="Acc Weekly",ROUND((-PMT(((1+F500/CP)^(CP/12))-1,(nper-C500+1)*12/52,L499))/4,2),ROUND(-PMT(((1+F500/CP)^(CP/periods_per_year))-1,nper-C500+1,L499),2)))))))</f>
        <v/>
      </c>
      <c r="I500" s="6" t="str">
        <f>IF(OR(C500="",C500&lt;$G$22),"",IF(L499&lt;=H500,0,IF(IF(AND(C500&gt;=$G$22,MOD(C500-$G$22,int)=0),$G$23,0)+H500&gt;=L499+G500,L499+G500-H500,IF(AND(C500&gt;=$G$22,MOD(C500-$G$22,int)=0),$G$23,0)+IF(IF(AND(C500&gt;=$G$22,MOD(C500-$G$22,int)=0),$G$23,0)+IF(MOD(C500-$G$27,periods_per_year)=0,$G$26,0)+H500&lt;L499+G500,IF(MOD(C500-$G$27,periods_per_year)=0,$G$26,0),L499+G500-IF(AND(C500&gt;=$G$22,MOD(C500-$G$22,int)=0),$G$23,0)-H500))))</f>
        <v/>
      </c>
      <c r="J500" s="7"/>
      <c r="K500" s="6" t="str">
        <f t="shared" si="42"/>
        <v/>
      </c>
      <c r="L500" s="6" t="str">
        <f t="shared" si="43"/>
        <v/>
      </c>
    </row>
    <row r="501" spans="3:12">
      <c r="C501" s="3" t="str">
        <f t="shared" si="39"/>
        <v/>
      </c>
      <c r="D501" s="4" t="str">
        <f t="shared" si="44"/>
        <v/>
      </c>
      <c r="E501" s="8" t="str">
        <f t="shared" si="40"/>
        <v/>
      </c>
      <c r="F501" s="5" t="str">
        <f t="shared" si="41"/>
        <v/>
      </c>
      <c r="G501" s="6" t="str">
        <f>IF(C501="","",ROUND((((1+F501/CP)^(CP/periods_per_year))-1)*L500,2))</f>
        <v/>
      </c>
      <c r="H501" s="6" t="str">
        <f>IF(C501="","",IF(C501=nper,L500+G501,MIN(L500+G501,IF(F501=F500,H500,IF($G$11="Acc Bi-Weekly",ROUND((-PMT(((1+F501/CP)^(CP/12))-1,(nper-C501+1)*12/26,L500))/2,2),IF($G$11="Acc Weekly",ROUND((-PMT(((1+F501/CP)^(CP/12))-1,(nper-C501+1)*12/52,L500))/4,2),ROUND(-PMT(((1+F501/CP)^(CP/periods_per_year))-1,nper-C501+1,L500),2)))))))</f>
        <v/>
      </c>
      <c r="I501" s="6" t="str">
        <f>IF(OR(C501="",C501&lt;$G$22),"",IF(L500&lt;=H501,0,IF(IF(AND(C501&gt;=$G$22,MOD(C501-$G$22,int)=0),$G$23,0)+H501&gt;=L500+G501,L500+G501-H501,IF(AND(C501&gt;=$G$22,MOD(C501-$G$22,int)=0),$G$23,0)+IF(IF(AND(C501&gt;=$G$22,MOD(C501-$G$22,int)=0),$G$23,0)+IF(MOD(C501-$G$27,periods_per_year)=0,$G$26,0)+H501&lt;L500+G501,IF(MOD(C501-$G$27,periods_per_year)=0,$G$26,0),L500+G501-IF(AND(C501&gt;=$G$22,MOD(C501-$G$22,int)=0),$G$23,0)-H501))))</f>
        <v/>
      </c>
      <c r="J501" s="7"/>
      <c r="K501" s="6" t="str">
        <f t="shared" si="42"/>
        <v/>
      </c>
      <c r="L501" s="6" t="str">
        <f t="shared" si="43"/>
        <v/>
      </c>
    </row>
    <row r="502" spans="3:12">
      <c r="C502" s="3" t="str">
        <f t="shared" si="39"/>
        <v/>
      </c>
      <c r="D502" s="4" t="str">
        <f t="shared" si="44"/>
        <v/>
      </c>
      <c r="E502" s="8" t="str">
        <f t="shared" si="40"/>
        <v/>
      </c>
      <c r="F502" s="5" t="str">
        <f t="shared" si="41"/>
        <v/>
      </c>
      <c r="G502" s="6" t="str">
        <f>IF(C502="","",ROUND((((1+F502/CP)^(CP/periods_per_year))-1)*L501,2))</f>
        <v/>
      </c>
      <c r="H502" s="6" t="str">
        <f>IF(C502="","",IF(C502=nper,L501+G502,MIN(L501+G502,IF(F502=F501,H501,IF($G$11="Acc Bi-Weekly",ROUND((-PMT(((1+F502/CP)^(CP/12))-1,(nper-C502+1)*12/26,L501))/2,2),IF($G$11="Acc Weekly",ROUND((-PMT(((1+F502/CP)^(CP/12))-1,(nper-C502+1)*12/52,L501))/4,2),ROUND(-PMT(((1+F502/CP)^(CP/periods_per_year))-1,nper-C502+1,L501),2)))))))</f>
        <v/>
      </c>
      <c r="I502" s="6" t="str">
        <f>IF(OR(C502="",C502&lt;$G$22),"",IF(L501&lt;=H502,0,IF(IF(AND(C502&gt;=$G$22,MOD(C502-$G$22,int)=0),$G$23,0)+H502&gt;=L501+G502,L501+G502-H502,IF(AND(C502&gt;=$G$22,MOD(C502-$G$22,int)=0),$G$23,0)+IF(IF(AND(C502&gt;=$G$22,MOD(C502-$G$22,int)=0),$G$23,0)+IF(MOD(C502-$G$27,periods_per_year)=0,$G$26,0)+H502&lt;L501+G502,IF(MOD(C502-$G$27,periods_per_year)=0,$G$26,0),L501+G502-IF(AND(C502&gt;=$G$22,MOD(C502-$G$22,int)=0),$G$23,0)-H502))))</f>
        <v/>
      </c>
      <c r="J502" s="7"/>
      <c r="K502" s="6" t="str">
        <f t="shared" si="42"/>
        <v/>
      </c>
      <c r="L502" s="6" t="str">
        <f t="shared" si="43"/>
        <v/>
      </c>
    </row>
    <row r="503" spans="3:12">
      <c r="C503" s="3" t="str">
        <f t="shared" si="39"/>
        <v/>
      </c>
      <c r="D503" s="4" t="str">
        <f t="shared" si="44"/>
        <v/>
      </c>
      <c r="E503" s="8" t="str">
        <f t="shared" si="40"/>
        <v/>
      </c>
      <c r="F503" s="5" t="str">
        <f t="shared" si="41"/>
        <v/>
      </c>
      <c r="G503" s="6" t="str">
        <f>IF(C503="","",ROUND((((1+F503/CP)^(CP/periods_per_year))-1)*L502,2))</f>
        <v/>
      </c>
      <c r="H503" s="6" t="str">
        <f>IF(C503="","",IF(C503=nper,L502+G503,MIN(L502+G503,IF(F503=F502,H502,IF($G$11="Acc Bi-Weekly",ROUND((-PMT(((1+F503/CP)^(CP/12))-1,(nper-C503+1)*12/26,L502))/2,2),IF($G$11="Acc Weekly",ROUND((-PMT(((1+F503/CP)^(CP/12))-1,(nper-C503+1)*12/52,L502))/4,2),ROUND(-PMT(((1+F503/CP)^(CP/periods_per_year))-1,nper-C503+1,L502),2)))))))</f>
        <v/>
      </c>
      <c r="I503" s="6" t="str">
        <f>IF(OR(C503="",C503&lt;$G$22),"",IF(L502&lt;=H503,0,IF(IF(AND(C503&gt;=$G$22,MOD(C503-$G$22,int)=0),$G$23,0)+H503&gt;=L502+G503,L502+G503-H503,IF(AND(C503&gt;=$G$22,MOD(C503-$G$22,int)=0),$G$23,0)+IF(IF(AND(C503&gt;=$G$22,MOD(C503-$G$22,int)=0),$G$23,0)+IF(MOD(C503-$G$27,periods_per_year)=0,$G$26,0)+H503&lt;L502+G503,IF(MOD(C503-$G$27,periods_per_year)=0,$G$26,0),L502+G503-IF(AND(C503&gt;=$G$22,MOD(C503-$G$22,int)=0),$G$23,0)-H503))))</f>
        <v/>
      </c>
      <c r="J503" s="7"/>
      <c r="K503" s="6" t="str">
        <f t="shared" si="42"/>
        <v/>
      </c>
      <c r="L503" s="6" t="str">
        <f t="shared" si="43"/>
        <v/>
      </c>
    </row>
    <row r="504" spans="3:12">
      <c r="C504" s="3" t="str">
        <f t="shared" si="39"/>
        <v/>
      </c>
      <c r="D504" s="4" t="str">
        <f t="shared" si="44"/>
        <v/>
      </c>
      <c r="E504" s="8" t="str">
        <f t="shared" si="40"/>
        <v/>
      </c>
      <c r="F504" s="5" t="str">
        <f t="shared" si="41"/>
        <v/>
      </c>
      <c r="G504" s="6" t="str">
        <f>IF(C504="","",ROUND((((1+F504/CP)^(CP/periods_per_year))-1)*L503,2))</f>
        <v/>
      </c>
      <c r="H504" s="6" t="str">
        <f>IF(C504="","",IF(C504=nper,L503+G504,MIN(L503+G504,IF(F504=F503,H503,IF($G$11="Acc Bi-Weekly",ROUND((-PMT(((1+F504/CP)^(CP/12))-1,(nper-C504+1)*12/26,L503))/2,2),IF($G$11="Acc Weekly",ROUND((-PMT(((1+F504/CP)^(CP/12))-1,(nper-C504+1)*12/52,L503))/4,2),ROUND(-PMT(((1+F504/CP)^(CP/periods_per_year))-1,nper-C504+1,L503),2)))))))</f>
        <v/>
      </c>
      <c r="I504" s="6" t="str">
        <f>IF(OR(C504="",C504&lt;$G$22),"",IF(L503&lt;=H504,0,IF(IF(AND(C504&gt;=$G$22,MOD(C504-$G$22,int)=0),$G$23,0)+H504&gt;=L503+G504,L503+G504-H504,IF(AND(C504&gt;=$G$22,MOD(C504-$G$22,int)=0),$G$23,0)+IF(IF(AND(C504&gt;=$G$22,MOD(C504-$G$22,int)=0),$G$23,0)+IF(MOD(C504-$G$27,periods_per_year)=0,$G$26,0)+H504&lt;L503+G504,IF(MOD(C504-$G$27,periods_per_year)=0,$G$26,0),L503+G504-IF(AND(C504&gt;=$G$22,MOD(C504-$G$22,int)=0),$G$23,0)-H504))))</f>
        <v/>
      </c>
      <c r="J504" s="7"/>
      <c r="K504" s="6" t="str">
        <f t="shared" si="42"/>
        <v/>
      </c>
      <c r="L504" s="6" t="str">
        <f t="shared" si="43"/>
        <v/>
      </c>
    </row>
    <row r="505" spans="3:12">
      <c r="C505" s="3" t="str">
        <f t="shared" si="39"/>
        <v/>
      </c>
      <c r="D505" s="4" t="str">
        <f t="shared" si="44"/>
        <v/>
      </c>
      <c r="E505" s="8" t="str">
        <f t="shared" si="40"/>
        <v/>
      </c>
      <c r="F505" s="5" t="str">
        <f t="shared" si="41"/>
        <v/>
      </c>
      <c r="G505" s="6" t="str">
        <f>IF(C505="","",ROUND((((1+F505/CP)^(CP/periods_per_year))-1)*L504,2))</f>
        <v/>
      </c>
      <c r="H505" s="6" t="str">
        <f>IF(C505="","",IF(C505=nper,L504+G505,MIN(L504+G505,IF(F505=F504,H504,IF($G$11="Acc Bi-Weekly",ROUND((-PMT(((1+F505/CP)^(CP/12))-1,(nper-C505+1)*12/26,L504))/2,2),IF($G$11="Acc Weekly",ROUND((-PMT(((1+F505/CP)^(CP/12))-1,(nper-C505+1)*12/52,L504))/4,2),ROUND(-PMT(((1+F505/CP)^(CP/periods_per_year))-1,nper-C505+1,L504),2)))))))</f>
        <v/>
      </c>
      <c r="I505" s="6" t="str">
        <f>IF(OR(C505="",C505&lt;$G$22),"",IF(L504&lt;=H505,0,IF(IF(AND(C505&gt;=$G$22,MOD(C505-$G$22,int)=0),$G$23,0)+H505&gt;=L504+G505,L504+G505-H505,IF(AND(C505&gt;=$G$22,MOD(C505-$G$22,int)=0),$G$23,0)+IF(IF(AND(C505&gt;=$G$22,MOD(C505-$G$22,int)=0),$G$23,0)+IF(MOD(C505-$G$27,periods_per_year)=0,$G$26,0)+H505&lt;L504+G505,IF(MOD(C505-$G$27,periods_per_year)=0,$G$26,0),L504+G505-IF(AND(C505&gt;=$G$22,MOD(C505-$G$22,int)=0),$G$23,0)-H505))))</f>
        <v/>
      </c>
      <c r="J505" s="7"/>
      <c r="K505" s="6" t="str">
        <f t="shared" si="42"/>
        <v/>
      </c>
      <c r="L505" s="6" t="str">
        <f t="shared" si="43"/>
        <v/>
      </c>
    </row>
    <row r="506" spans="3:12">
      <c r="C506" s="3" t="str">
        <f t="shared" si="39"/>
        <v/>
      </c>
      <c r="D506" s="4" t="str">
        <f t="shared" si="44"/>
        <v/>
      </c>
      <c r="E506" s="8" t="str">
        <f t="shared" si="40"/>
        <v/>
      </c>
      <c r="F506" s="5" t="str">
        <f t="shared" si="41"/>
        <v/>
      </c>
      <c r="G506" s="6" t="str">
        <f>IF(C506="","",ROUND((((1+F506/CP)^(CP/periods_per_year))-1)*L505,2))</f>
        <v/>
      </c>
      <c r="H506" s="6" t="str">
        <f>IF(C506="","",IF(C506=nper,L505+G506,MIN(L505+G506,IF(F506=F505,H505,IF($G$11="Acc Bi-Weekly",ROUND((-PMT(((1+F506/CP)^(CP/12))-1,(nper-C506+1)*12/26,L505))/2,2),IF($G$11="Acc Weekly",ROUND((-PMT(((1+F506/CP)^(CP/12))-1,(nper-C506+1)*12/52,L505))/4,2),ROUND(-PMT(((1+F506/CP)^(CP/periods_per_year))-1,nper-C506+1,L505),2)))))))</f>
        <v/>
      </c>
      <c r="I506" s="6" t="str">
        <f>IF(OR(C506="",C506&lt;$G$22),"",IF(L505&lt;=H506,0,IF(IF(AND(C506&gt;=$G$22,MOD(C506-$G$22,int)=0),$G$23,0)+H506&gt;=L505+G506,L505+G506-H506,IF(AND(C506&gt;=$G$22,MOD(C506-$G$22,int)=0),$G$23,0)+IF(IF(AND(C506&gt;=$G$22,MOD(C506-$G$22,int)=0),$G$23,0)+IF(MOD(C506-$G$27,periods_per_year)=0,$G$26,0)+H506&lt;L505+G506,IF(MOD(C506-$G$27,periods_per_year)=0,$G$26,0),L505+G506-IF(AND(C506&gt;=$G$22,MOD(C506-$G$22,int)=0),$G$23,0)-H506))))</f>
        <v/>
      </c>
      <c r="J506" s="7"/>
      <c r="K506" s="6" t="str">
        <f t="shared" si="42"/>
        <v/>
      </c>
      <c r="L506" s="6" t="str">
        <f t="shared" si="43"/>
        <v/>
      </c>
    </row>
    <row r="507" spans="3:12">
      <c r="C507" s="3" t="str">
        <f t="shared" si="39"/>
        <v/>
      </c>
      <c r="D507" s="4" t="str">
        <f t="shared" si="44"/>
        <v/>
      </c>
      <c r="E507" s="8" t="str">
        <f t="shared" si="40"/>
        <v/>
      </c>
      <c r="F507" s="5" t="str">
        <f t="shared" si="41"/>
        <v/>
      </c>
      <c r="G507" s="6" t="str">
        <f>IF(C507="","",ROUND((((1+F507/CP)^(CP/periods_per_year))-1)*L506,2))</f>
        <v/>
      </c>
      <c r="H507" s="6" t="str">
        <f>IF(C507="","",IF(C507=nper,L506+G507,MIN(L506+G507,IF(F507=F506,H506,IF($G$11="Acc Bi-Weekly",ROUND((-PMT(((1+F507/CP)^(CP/12))-1,(nper-C507+1)*12/26,L506))/2,2),IF($G$11="Acc Weekly",ROUND((-PMT(((1+F507/CP)^(CP/12))-1,(nper-C507+1)*12/52,L506))/4,2),ROUND(-PMT(((1+F507/CP)^(CP/periods_per_year))-1,nper-C507+1,L506),2)))))))</f>
        <v/>
      </c>
      <c r="I507" s="6" t="str">
        <f>IF(OR(C507="",C507&lt;$G$22),"",IF(L506&lt;=H507,0,IF(IF(AND(C507&gt;=$G$22,MOD(C507-$G$22,int)=0),$G$23,0)+H507&gt;=L506+G507,L506+G507-H507,IF(AND(C507&gt;=$G$22,MOD(C507-$G$22,int)=0),$G$23,0)+IF(IF(AND(C507&gt;=$G$22,MOD(C507-$G$22,int)=0),$G$23,0)+IF(MOD(C507-$G$27,periods_per_year)=0,$G$26,0)+H507&lt;L506+G507,IF(MOD(C507-$G$27,periods_per_year)=0,$G$26,0),L506+G507-IF(AND(C507&gt;=$G$22,MOD(C507-$G$22,int)=0),$G$23,0)-H507))))</f>
        <v/>
      </c>
      <c r="J507" s="7"/>
      <c r="K507" s="6" t="str">
        <f t="shared" si="42"/>
        <v/>
      </c>
      <c r="L507" s="6" t="str">
        <f t="shared" si="43"/>
        <v/>
      </c>
    </row>
    <row r="508" spans="3:12">
      <c r="C508" s="3" t="str">
        <f t="shared" si="39"/>
        <v/>
      </c>
      <c r="D508" s="4" t="str">
        <f t="shared" si="44"/>
        <v/>
      </c>
      <c r="E508" s="8" t="str">
        <f t="shared" si="40"/>
        <v/>
      </c>
      <c r="F508" s="5" t="str">
        <f t="shared" si="41"/>
        <v/>
      </c>
      <c r="G508" s="6" t="str">
        <f>IF(C508="","",ROUND((((1+F508/CP)^(CP/periods_per_year))-1)*L507,2))</f>
        <v/>
      </c>
      <c r="H508" s="6" t="str">
        <f>IF(C508="","",IF(C508=nper,L507+G508,MIN(L507+G508,IF(F508=F507,H507,IF($G$11="Acc Bi-Weekly",ROUND((-PMT(((1+F508/CP)^(CP/12))-1,(nper-C508+1)*12/26,L507))/2,2),IF($G$11="Acc Weekly",ROUND((-PMT(((1+F508/CP)^(CP/12))-1,(nper-C508+1)*12/52,L507))/4,2),ROUND(-PMT(((1+F508/CP)^(CP/periods_per_year))-1,nper-C508+1,L507),2)))))))</f>
        <v/>
      </c>
      <c r="I508" s="6" t="str">
        <f>IF(OR(C508="",C508&lt;$G$22),"",IF(L507&lt;=H508,0,IF(IF(AND(C508&gt;=$G$22,MOD(C508-$G$22,int)=0),$G$23,0)+H508&gt;=L507+G508,L507+G508-H508,IF(AND(C508&gt;=$G$22,MOD(C508-$G$22,int)=0),$G$23,0)+IF(IF(AND(C508&gt;=$G$22,MOD(C508-$G$22,int)=0),$G$23,0)+IF(MOD(C508-$G$27,periods_per_year)=0,$G$26,0)+H508&lt;L507+G508,IF(MOD(C508-$G$27,periods_per_year)=0,$G$26,0),L507+G508-IF(AND(C508&gt;=$G$22,MOD(C508-$G$22,int)=0),$G$23,0)-H508))))</f>
        <v/>
      </c>
      <c r="J508" s="7"/>
      <c r="K508" s="6" t="str">
        <f t="shared" si="42"/>
        <v/>
      </c>
      <c r="L508" s="6" t="str">
        <f t="shared" si="43"/>
        <v/>
      </c>
    </row>
    <row r="509" spans="3:12">
      <c r="C509" s="3" t="str">
        <f t="shared" si="39"/>
        <v/>
      </c>
      <c r="D509" s="4" t="str">
        <f t="shared" si="44"/>
        <v/>
      </c>
      <c r="E509" s="8" t="str">
        <f t="shared" si="40"/>
        <v/>
      </c>
      <c r="F509" s="5" t="str">
        <f t="shared" si="41"/>
        <v/>
      </c>
      <c r="G509" s="6" t="str">
        <f>IF(C509="","",ROUND((((1+F509/CP)^(CP/periods_per_year))-1)*L508,2))</f>
        <v/>
      </c>
      <c r="H509" s="6" t="str">
        <f>IF(C509="","",IF(C509=nper,L508+G509,MIN(L508+G509,IF(F509=F508,H508,IF($G$11="Acc Bi-Weekly",ROUND((-PMT(((1+F509/CP)^(CP/12))-1,(nper-C509+1)*12/26,L508))/2,2),IF($G$11="Acc Weekly",ROUND((-PMT(((1+F509/CP)^(CP/12))-1,(nper-C509+1)*12/52,L508))/4,2),ROUND(-PMT(((1+F509/CP)^(CP/periods_per_year))-1,nper-C509+1,L508),2)))))))</f>
        <v/>
      </c>
      <c r="I509" s="6" t="str">
        <f>IF(OR(C509="",C509&lt;$G$22),"",IF(L508&lt;=H509,0,IF(IF(AND(C509&gt;=$G$22,MOD(C509-$G$22,int)=0),$G$23,0)+H509&gt;=L508+G509,L508+G509-H509,IF(AND(C509&gt;=$G$22,MOD(C509-$G$22,int)=0),$G$23,0)+IF(IF(AND(C509&gt;=$G$22,MOD(C509-$G$22,int)=0),$G$23,0)+IF(MOD(C509-$G$27,periods_per_year)=0,$G$26,0)+H509&lt;L508+G509,IF(MOD(C509-$G$27,periods_per_year)=0,$G$26,0),L508+G509-IF(AND(C509&gt;=$G$22,MOD(C509-$G$22,int)=0),$G$23,0)-H509))))</f>
        <v/>
      </c>
      <c r="J509" s="7"/>
      <c r="K509" s="6" t="str">
        <f t="shared" si="42"/>
        <v/>
      </c>
      <c r="L509" s="6" t="str">
        <f t="shared" si="43"/>
        <v/>
      </c>
    </row>
    <row r="510" spans="3:12">
      <c r="C510" s="3" t="str">
        <f t="shared" si="39"/>
        <v/>
      </c>
      <c r="D510" s="4" t="str">
        <f t="shared" si="44"/>
        <v/>
      </c>
      <c r="E510" s="8" t="str">
        <f t="shared" si="40"/>
        <v/>
      </c>
      <c r="F510" s="5" t="str">
        <f t="shared" si="41"/>
        <v/>
      </c>
      <c r="G510" s="6" t="str">
        <f>IF(C510="","",ROUND((((1+F510/CP)^(CP/periods_per_year))-1)*L509,2))</f>
        <v/>
      </c>
      <c r="H510" s="6" t="str">
        <f>IF(C510="","",IF(C510=nper,L509+G510,MIN(L509+G510,IF(F510=F509,H509,IF($G$11="Acc Bi-Weekly",ROUND((-PMT(((1+F510/CP)^(CP/12))-1,(nper-C510+1)*12/26,L509))/2,2),IF($G$11="Acc Weekly",ROUND((-PMT(((1+F510/CP)^(CP/12))-1,(nper-C510+1)*12/52,L509))/4,2),ROUND(-PMT(((1+F510/CP)^(CP/periods_per_year))-1,nper-C510+1,L509),2)))))))</f>
        <v/>
      </c>
      <c r="I510" s="6" t="str">
        <f>IF(OR(C510="",C510&lt;$G$22),"",IF(L509&lt;=H510,0,IF(IF(AND(C510&gt;=$G$22,MOD(C510-$G$22,int)=0),$G$23,0)+H510&gt;=L509+G510,L509+G510-H510,IF(AND(C510&gt;=$G$22,MOD(C510-$G$22,int)=0),$G$23,0)+IF(IF(AND(C510&gt;=$G$22,MOD(C510-$G$22,int)=0),$G$23,0)+IF(MOD(C510-$G$27,periods_per_year)=0,$G$26,0)+H510&lt;L509+G510,IF(MOD(C510-$G$27,periods_per_year)=0,$G$26,0),L509+G510-IF(AND(C510&gt;=$G$22,MOD(C510-$G$22,int)=0),$G$23,0)-H510))))</f>
        <v/>
      </c>
      <c r="J510" s="7"/>
      <c r="K510" s="6" t="str">
        <f t="shared" si="42"/>
        <v/>
      </c>
      <c r="L510" s="6" t="str">
        <f t="shared" si="43"/>
        <v/>
      </c>
    </row>
    <row r="511" spans="3:12">
      <c r="C511" s="3" t="str">
        <f t="shared" si="39"/>
        <v/>
      </c>
      <c r="D511" s="4" t="str">
        <f t="shared" si="44"/>
        <v/>
      </c>
      <c r="E511" s="8" t="str">
        <f t="shared" si="40"/>
        <v/>
      </c>
      <c r="F511" s="5" t="str">
        <f t="shared" si="41"/>
        <v/>
      </c>
      <c r="G511" s="6" t="str">
        <f>IF(C511="","",ROUND((((1+F511/CP)^(CP/periods_per_year))-1)*L510,2))</f>
        <v/>
      </c>
      <c r="H511" s="6" t="str">
        <f>IF(C511="","",IF(C511=nper,L510+G511,MIN(L510+G511,IF(F511=F510,H510,IF($G$11="Acc Bi-Weekly",ROUND((-PMT(((1+F511/CP)^(CP/12))-1,(nper-C511+1)*12/26,L510))/2,2),IF($G$11="Acc Weekly",ROUND((-PMT(((1+F511/CP)^(CP/12))-1,(nper-C511+1)*12/52,L510))/4,2),ROUND(-PMT(((1+F511/CP)^(CP/periods_per_year))-1,nper-C511+1,L510),2)))))))</f>
        <v/>
      </c>
      <c r="I511" s="6" t="str">
        <f>IF(OR(C511="",C511&lt;$G$22),"",IF(L510&lt;=H511,0,IF(IF(AND(C511&gt;=$G$22,MOD(C511-$G$22,int)=0),$G$23,0)+H511&gt;=L510+G511,L510+G511-H511,IF(AND(C511&gt;=$G$22,MOD(C511-$G$22,int)=0),$G$23,0)+IF(IF(AND(C511&gt;=$G$22,MOD(C511-$G$22,int)=0),$G$23,0)+IF(MOD(C511-$G$27,periods_per_year)=0,$G$26,0)+H511&lt;L510+G511,IF(MOD(C511-$G$27,periods_per_year)=0,$G$26,0),L510+G511-IF(AND(C511&gt;=$G$22,MOD(C511-$G$22,int)=0),$G$23,0)-H511))))</f>
        <v/>
      </c>
      <c r="J511" s="7"/>
      <c r="K511" s="6" t="str">
        <f t="shared" si="42"/>
        <v/>
      </c>
      <c r="L511" s="6" t="str">
        <f t="shared" si="43"/>
        <v/>
      </c>
    </row>
    <row r="512" spans="3:12">
      <c r="C512" s="3" t="str">
        <f t="shared" si="39"/>
        <v/>
      </c>
      <c r="D512" s="4" t="str">
        <f t="shared" si="44"/>
        <v/>
      </c>
      <c r="E512" s="8" t="str">
        <f t="shared" si="40"/>
        <v/>
      </c>
      <c r="F512" s="5" t="str">
        <f t="shared" si="41"/>
        <v/>
      </c>
      <c r="G512" s="6" t="str">
        <f>IF(C512="","",ROUND((((1+F512/CP)^(CP/periods_per_year))-1)*L511,2))</f>
        <v/>
      </c>
      <c r="H512" s="6" t="str">
        <f>IF(C512="","",IF(C512=nper,L511+G512,MIN(L511+G512,IF(F512=F511,H511,IF($G$11="Acc Bi-Weekly",ROUND((-PMT(((1+F512/CP)^(CP/12))-1,(nper-C512+1)*12/26,L511))/2,2),IF($G$11="Acc Weekly",ROUND((-PMT(((1+F512/CP)^(CP/12))-1,(nper-C512+1)*12/52,L511))/4,2),ROUND(-PMT(((1+F512/CP)^(CP/periods_per_year))-1,nper-C512+1,L511),2)))))))</f>
        <v/>
      </c>
      <c r="I512" s="6" t="str">
        <f>IF(OR(C512="",C512&lt;$G$22),"",IF(L511&lt;=H512,0,IF(IF(AND(C512&gt;=$G$22,MOD(C512-$G$22,int)=0),$G$23,0)+H512&gt;=L511+G512,L511+G512-H512,IF(AND(C512&gt;=$G$22,MOD(C512-$G$22,int)=0),$G$23,0)+IF(IF(AND(C512&gt;=$G$22,MOD(C512-$G$22,int)=0),$G$23,0)+IF(MOD(C512-$G$27,periods_per_year)=0,$G$26,0)+H512&lt;L511+G512,IF(MOD(C512-$G$27,periods_per_year)=0,$G$26,0),L511+G512-IF(AND(C512&gt;=$G$22,MOD(C512-$G$22,int)=0),$G$23,0)-H512))))</f>
        <v/>
      </c>
      <c r="J512" s="7"/>
      <c r="K512" s="6" t="str">
        <f t="shared" si="42"/>
        <v/>
      </c>
      <c r="L512" s="6" t="str">
        <f t="shared" si="43"/>
        <v/>
      </c>
    </row>
    <row r="513" spans="3:12">
      <c r="C513" s="3" t="str">
        <f t="shared" si="39"/>
        <v/>
      </c>
      <c r="D513" s="4" t="str">
        <f t="shared" si="44"/>
        <v/>
      </c>
      <c r="E513" s="8" t="str">
        <f t="shared" si="40"/>
        <v/>
      </c>
      <c r="F513" s="5" t="str">
        <f t="shared" si="41"/>
        <v/>
      </c>
      <c r="G513" s="6" t="str">
        <f>IF(C513="","",ROUND((((1+F513/CP)^(CP/periods_per_year))-1)*L512,2))</f>
        <v/>
      </c>
      <c r="H513" s="6" t="str">
        <f>IF(C513="","",IF(C513=nper,L512+G513,MIN(L512+G513,IF(F513=F512,H512,IF($G$11="Acc Bi-Weekly",ROUND((-PMT(((1+F513/CP)^(CP/12))-1,(nper-C513+1)*12/26,L512))/2,2),IF($G$11="Acc Weekly",ROUND((-PMT(((1+F513/CP)^(CP/12))-1,(nper-C513+1)*12/52,L512))/4,2),ROUND(-PMT(((1+F513/CP)^(CP/periods_per_year))-1,nper-C513+1,L512),2)))))))</f>
        <v/>
      </c>
      <c r="I513" s="6" t="str">
        <f>IF(OR(C513="",C513&lt;$G$22),"",IF(L512&lt;=H513,0,IF(IF(AND(C513&gt;=$G$22,MOD(C513-$G$22,int)=0),$G$23,0)+H513&gt;=L512+G513,L512+G513-H513,IF(AND(C513&gt;=$G$22,MOD(C513-$G$22,int)=0),$G$23,0)+IF(IF(AND(C513&gt;=$G$22,MOD(C513-$G$22,int)=0),$G$23,0)+IF(MOD(C513-$G$27,periods_per_year)=0,$G$26,0)+H513&lt;L512+G513,IF(MOD(C513-$G$27,periods_per_year)=0,$G$26,0),L512+G513-IF(AND(C513&gt;=$G$22,MOD(C513-$G$22,int)=0),$G$23,0)-H513))))</f>
        <v/>
      </c>
      <c r="J513" s="7"/>
      <c r="K513" s="6" t="str">
        <f t="shared" si="42"/>
        <v/>
      </c>
      <c r="L513" s="6" t="str">
        <f t="shared" si="43"/>
        <v/>
      </c>
    </row>
    <row r="514" spans="3:12">
      <c r="C514" s="3" t="str">
        <f t="shared" si="39"/>
        <v/>
      </c>
      <c r="D514" s="4" t="str">
        <f t="shared" si="44"/>
        <v/>
      </c>
      <c r="E514" s="8" t="str">
        <f t="shared" si="40"/>
        <v/>
      </c>
      <c r="F514" s="5" t="str">
        <f t="shared" si="41"/>
        <v/>
      </c>
      <c r="G514" s="6" t="str">
        <f>IF(C514="","",ROUND((((1+F514/CP)^(CP/periods_per_year))-1)*L513,2))</f>
        <v/>
      </c>
      <c r="H514" s="6" t="str">
        <f>IF(C514="","",IF(C514=nper,L513+G514,MIN(L513+G514,IF(F514=F513,H513,IF($G$11="Acc Bi-Weekly",ROUND((-PMT(((1+F514/CP)^(CP/12))-1,(nper-C514+1)*12/26,L513))/2,2),IF($G$11="Acc Weekly",ROUND((-PMT(((1+F514/CP)^(CP/12))-1,(nper-C514+1)*12/52,L513))/4,2),ROUND(-PMT(((1+F514/CP)^(CP/periods_per_year))-1,nper-C514+1,L513),2)))))))</f>
        <v/>
      </c>
      <c r="I514" s="6" t="str">
        <f>IF(OR(C514="",C514&lt;$G$22),"",IF(L513&lt;=H514,0,IF(IF(AND(C514&gt;=$G$22,MOD(C514-$G$22,int)=0),$G$23,0)+H514&gt;=L513+G514,L513+G514-H514,IF(AND(C514&gt;=$G$22,MOD(C514-$G$22,int)=0),$G$23,0)+IF(IF(AND(C514&gt;=$G$22,MOD(C514-$G$22,int)=0),$G$23,0)+IF(MOD(C514-$G$27,periods_per_year)=0,$G$26,0)+H514&lt;L513+G514,IF(MOD(C514-$G$27,periods_per_year)=0,$G$26,0),L513+G514-IF(AND(C514&gt;=$G$22,MOD(C514-$G$22,int)=0),$G$23,0)-H514))))</f>
        <v/>
      </c>
      <c r="J514" s="7"/>
      <c r="K514" s="6" t="str">
        <f t="shared" si="42"/>
        <v/>
      </c>
      <c r="L514" s="6" t="str">
        <f t="shared" si="43"/>
        <v/>
      </c>
    </row>
    <row r="515" spans="3:12">
      <c r="C515" s="3" t="str">
        <f t="shared" si="39"/>
        <v/>
      </c>
      <c r="D515" s="4" t="str">
        <f t="shared" si="44"/>
        <v/>
      </c>
      <c r="E515" s="8" t="str">
        <f t="shared" si="40"/>
        <v/>
      </c>
      <c r="F515" s="5" t="str">
        <f t="shared" si="41"/>
        <v/>
      </c>
      <c r="G515" s="6" t="str">
        <f>IF(C515="","",ROUND((((1+F515/CP)^(CP/periods_per_year))-1)*L514,2))</f>
        <v/>
      </c>
      <c r="H515" s="6" t="str">
        <f>IF(C515="","",IF(C515=nper,L514+G515,MIN(L514+G515,IF(F515=F514,H514,IF($G$11="Acc Bi-Weekly",ROUND((-PMT(((1+F515/CP)^(CP/12))-1,(nper-C515+1)*12/26,L514))/2,2),IF($G$11="Acc Weekly",ROUND((-PMT(((1+F515/CP)^(CP/12))-1,(nper-C515+1)*12/52,L514))/4,2),ROUND(-PMT(((1+F515/CP)^(CP/periods_per_year))-1,nper-C515+1,L514),2)))))))</f>
        <v/>
      </c>
      <c r="I515" s="6" t="str">
        <f>IF(OR(C515="",C515&lt;$G$22),"",IF(L514&lt;=H515,0,IF(IF(AND(C515&gt;=$G$22,MOD(C515-$G$22,int)=0),$G$23,0)+H515&gt;=L514+G515,L514+G515-H515,IF(AND(C515&gt;=$G$22,MOD(C515-$G$22,int)=0),$G$23,0)+IF(IF(AND(C515&gt;=$G$22,MOD(C515-$G$22,int)=0),$G$23,0)+IF(MOD(C515-$G$27,periods_per_year)=0,$G$26,0)+H515&lt;L514+G515,IF(MOD(C515-$G$27,periods_per_year)=0,$G$26,0),L514+G515-IF(AND(C515&gt;=$G$22,MOD(C515-$G$22,int)=0),$G$23,0)-H515))))</f>
        <v/>
      </c>
      <c r="J515" s="7"/>
      <c r="K515" s="6" t="str">
        <f t="shared" si="42"/>
        <v/>
      </c>
      <c r="L515" s="6" t="str">
        <f t="shared" si="43"/>
        <v/>
      </c>
    </row>
    <row r="516" spans="3:12">
      <c r="C516" s="3" t="str">
        <f t="shared" si="39"/>
        <v/>
      </c>
      <c r="D516" s="4" t="str">
        <f t="shared" si="44"/>
        <v/>
      </c>
      <c r="E516" s="8" t="str">
        <f t="shared" si="40"/>
        <v/>
      </c>
      <c r="F516" s="5" t="str">
        <f t="shared" si="41"/>
        <v/>
      </c>
      <c r="G516" s="6" t="str">
        <f>IF(C516="","",ROUND((((1+F516/CP)^(CP/periods_per_year))-1)*L515,2))</f>
        <v/>
      </c>
      <c r="H516" s="6" t="str">
        <f>IF(C516="","",IF(C516=nper,L515+G516,MIN(L515+G516,IF(F516=F515,H515,IF($G$11="Acc Bi-Weekly",ROUND((-PMT(((1+F516/CP)^(CP/12))-1,(nper-C516+1)*12/26,L515))/2,2),IF($G$11="Acc Weekly",ROUND((-PMT(((1+F516/CP)^(CP/12))-1,(nper-C516+1)*12/52,L515))/4,2),ROUND(-PMT(((1+F516/CP)^(CP/periods_per_year))-1,nper-C516+1,L515),2)))))))</f>
        <v/>
      </c>
      <c r="I516" s="6" t="str">
        <f>IF(OR(C516="",C516&lt;$G$22),"",IF(L515&lt;=H516,0,IF(IF(AND(C516&gt;=$G$22,MOD(C516-$G$22,int)=0),$G$23,0)+H516&gt;=L515+G516,L515+G516-H516,IF(AND(C516&gt;=$G$22,MOD(C516-$G$22,int)=0),$G$23,0)+IF(IF(AND(C516&gt;=$G$22,MOD(C516-$G$22,int)=0),$G$23,0)+IF(MOD(C516-$G$27,periods_per_year)=0,$G$26,0)+H516&lt;L515+G516,IF(MOD(C516-$G$27,periods_per_year)=0,$G$26,0),L515+G516-IF(AND(C516&gt;=$G$22,MOD(C516-$G$22,int)=0),$G$23,0)-H516))))</f>
        <v/>
      </c>
      <c r="J516" s="7"/>
      <c r="K516" s="6" t="str">
        <f t="shared" si="42"/>
        <v/>
      </c>
      <c r="L516" s="6" t="str">
        <f t="shared" si="43"/>
        <v/>
      </c>
    </row>
    <row r="517" spans="3:12">
      <c r="C517" s="3" t="str">
        <f t="shared" si="39"/>
        <v/>
      </c>
      <c r="D517" s="4" t="str">
        <f t="shared" si="44"/>
        <v/>
      </c>
      <c r="E517" s="8" t="str">
        <f t="shared" si="40"/>
        <v/>
      </c>
      <c r="F517" s="5" t="str">
        <f t="shared" si="41"/>
        <v/>
      </c>
      <c r="G517" s="6" t="str">
        <f>IF(C517="","",ROUND((((1+F517/CP)^(CP/periods_per_year))-1)*L516,2))</f>
        <v/>
      </c>
      <c r="H517" s="6" t="str">
        <f>IF(C517="","",IF(C517=nper,L516+G517,MIN(L516+G517,IF(F517=F516,H516,IF($G$11="Acc Bi-Weekly",ROUND((-PMT(((1+F517/CP)^(CP/12))-1,(nper-C517+1)*12/26,L516))/2,2),IF($G$11="Acc Weekly",ROUND((-PMT(((1+F517/CP)^(CP/12))-1,(nper-C517+1)*12/52,L516))/4,2),ROUND(-PMT(((1+F517/CP)^(CP/periods_per_year))-1,nper-C517+1,L516),2)))))))</f>
        <v/>
      </c>
      <c r="I517" s="6" t="str">
        <f>IF(OR(C517="",C517&lt;$G$22),"",IF(L516&lt;=H517,0,IF(IF(AND(C517&gt;=$G$22,MOD(C517-$G$22,int)=0),$G$23,0)+H517&gt;=L516+G517,L516+G517-H517,IF(AND(C517&gt;=$G$22,MOD(C517-$G$22,int)=0),$G$23,0)+IF(IF(AND(C517&gt;=$G$22,MOD(C517-$G$22,int)=0),$G$23,0)+IF(MOD(C517-$G$27,periods_per_year)=0,$G$26,0)+H517&lt;L516+G517,IF(MOD(C517-$G$27,periods_per_year)=0,$G$26,0),L516+G517-IF(AND(C517&gt;=$G$22,MOD(C517-$G$22,int)=0),$G$23,0)-H517))))</f>
        <v/>
      </c>
      <c r="J517" s="7"/>
      <c r="K517" s="6" t="str">
        <f t="shared" si="42"/>
        <v/>
      </c>
      <c r="L517" s="6" t="str">
        <f t="shared" si="43"/>
        <v/>
      </c>
    </row>
    <row r="518" spans="3:12">
      <c r="C518" s="3" t="str">
        <f t="shared" si="39"/>
        <v/>
      </c>
      <c r="D518" s="4" t="str">
        <f t="shared" si="44"/>
        <v/>
      </c>
      <c r="E518" s="8" t="str">
        <f t="shared" si="40"/>
        <v/>
      </c>
      <c r="F518" s="5" t="str">
        <f t="shared" si="41"/>
        <v/>
      </c>
      <c r="G518" s="6" t="str">
        <f>IF(C518="","",ROUND((((1+F518/CP)^(CP/periods_per_year))-1)*L517,2))</f>
        <v/>
      </c>
      <c r="H518" s="6" t="str">
        <f>IF(C518="","",IF(C518=nper,L517+G518,MIN(L517+G518,IF(F518=F517,H517,IF($G$11="Acc Bi-Weekly",ROUND((-PMT(((1+F518/CP)^(CP/12))-1,(nper-C518+1)*12/26,L517))/2,2),IF($G$11="Acc Weekly",ROUND((-PMT(((1+F518/CP)^(CP/12))-1,(nper-C518+1)*12/52,L517))/4,2),ROUND(-PMT(((1+F518/CP)^(CP/periods_per_year))-1,nper-C518+1,L517),2)))))))</f>
        <v/>
      </c>
      <c r="I518" s="6" t="str">
        <f>IF(OR(C518="",C518&lt;$G$22),"",IF(L517&lt;=H518,0,IF(IF(AND(C518&gt;=$G$22,MOD(C518-$G$22,int)=0),$G$23,0)+H518&gt;=L517+G518,L517+G518-H518,IF(AND(C518&gt;=$G$22,MOD(C518-$G$22,int)=0),$G$23,0)+IF(IF(AND(C518&gt;=$G$22,MOD(C518-$G$22,int)=0),$G$23,0)+IF(MOD(C518-$G$27,periods_per_year)=0,$G$26,0)+H518&lt;L517+G518,IF(MOD(C518-$G$27,periods_per_year)=0,$G$26,0),L517+G518-IF(AND(C518&gt;=$G$22,MOD(C518-$G$22,int)=0),$G$23,0)-H518))))</f>
        <v/>
      </c>
      <c r="J518" s="7"/>
      <c r="K518" s="6" t="str">
        <f t="shared" si="42"/>
        <v/>
      </c>
      <c r="L518" s="6" t="str">
        <f t="shared" si="43"/>
        <v/>
      </c>
    </row>
    <row r="519" spans="3:12">
      <c r="C519" s="3" t="str">
        <f t="shared" si="39"/>
        <v/>
      </c>
      <c r="D519" s="4" t="str">
        <f t="shared" si="44"/>
        <v/>
      </c>
      <c r="E519" s="8" t="str">
        <f t="shared" si="40"/>
        <v/>
      </c>
      <c r="F519" s="5" t="str">
        <f t="shared" si="41"/>
        <v/>
      </c>
      <c r="G519" s="6" t="str">
        <f>IF(C519="","",ROUND((((1+F519/CP)^(CP/periods_per_year))-1)*L518,2))</f>
        <v/>
      </c>
      <c r="H519" s="6" t="str">
        <f>IF(C519="","",IF(C519=nper,L518+G519,MIN(L518+G519,IF(F519=F518,H518,IF($G$11="Acc Bi-Weekly",ROUND((-PMT(((1+F519/CP)^(CP/12))-1,(nper-C519+1)*12/26,L518))/2,2),IF($G$11="Acc Weekly",ROUND((-PMT(((1+F519/CP)^(CP/12))-1,(nper-C519+1)*12/52,L518))/4,2),ROUND(-PMT(((1+F519/CP)^(CP/periods_per_year))-1,nper-C519+1,L518),2)))))))</f>
        <v/>
      </c>
      <c r="I519" s="6" t="str">
        <f>IF(OR(C519="",C519&lt;$G$22),"",IF(L518&lt;=H519,0,IF(IF(AND(C519&gt;=$G$22,MOD(C519-$G$22,int)=0),$G$23,0)+H519&gt;=L518+G519,L518+G519-H519,IF(AND(C519&gt;=$G$22,MOD(C519-$G$22,int)=0),$G$23,0)+IF(IF(AND(C519&gt;=$G$22,MOD(C519-$G$22,int)=0),$G$23,0)+IF(MOD(C519-$G$27,periods_per_year)=0,$G$26,0)+H519&lt;L518+G519,IF(MOD(C519-$G$27,periods_per_year)=0,$G$26,0),L518+G519-IF(AND(C519&gt;=$G$22,MOD(C519-$G$22,int)=0),$G$23,0)-H519))))</f>
        <v/>
      </c>
      <c r="J519" s="7"/>
      <c r="K519" s="6" t="str">
        <f t="shared" si="42"/>
        <v/>
      </c>
      <c r="L519" s="6" t="str">
        <f t="shared" si="43"/>
        <v/>
      </c>
    </row>
    <row r="520" spans="3:12">
      <c r="C520" s="3" t="str">
        <f t="shared" si="39"/>
        <v/>
      </c>
      <c r="D520" s="4" t="str">
        <f t="shared" si="44"/>
        <v/>
      </c>
      <c r="E520" s="8" t="str">
        <f t="shared" si="40"/>
        <v/>
      </c>
      <c r="F520" s="5" t="str">
        <f t="shared" si="41"/>
        <v/>
      </c>
      <c r="G520" s="6" t="str">
        <f>IF(C520="","",ROUND((((1+F520/CP)^(CP/periods_per_year))-1)*L519,2))</f>
        <v/>
      </c>
      <c r="H520" s="6" t="str">
        <f>IF(C520="","",IF(C520=nper,L519+G520,MIN(L519+G520,IF(F520=F519,H519,IF($G$11="Acc Bi-Weekly",ROUND((-PMT(((1+F520/CP)^(CP/12))-1,(nper-C520+1)*12/26,L519))/2,2),IF($G$11="Acc Weekly",ROUND((-PMT(((1+F520/CP)^(CP/12))-1,(nper-C520+1)*12/52,L519))/4,2),ROUND(-PMT(((1+F520/CP)^(CP/periods_per_year))-1,nper-C520+1,L519),2)))))))</f>
        <v/>
      </c>
      <c r="I520" s="6" t="str">
        <f>IF(OR(C520="",C520&lt;$G$22),"",IF(L519&lt;=H520,0,IF(IF(AND(C520&gt;=$G$22,MOD(C520-$G$22,int)=0),$G$23,0)+H520&gt;=L519+G520,L519+G520-H520,IF(AND(C520&gt;=$G$22,MOD(C520-$G$22,int)=0),$G$23,0)+IF(IF(AND(C520&gt;=$G$22,MOD(C520-$G$22,int)=0),$G$23,0)+IF(MOD(C520-$G$27,periods_per_year)=0,$G$26,0)+H520&lt;L519+G520,IF(MOD(C520-$G$27,periods_per_year)=0,$G$26,0),L519+G520-IF(AND(C520&gt;=$G$22,MOD(C520-$G$22,int)=0),$G$23,0)-H520))))</f>
        <v/>
      </c>
      <c r="J520" s="7"/>
      <c r="K520" s="6" t="str">
        <f t="shared" si="42"/>
        <v/>
      </c>
      <c r="L520" s="6" t="str">
        <f t="shared" si="43"/>
        <v/>
      </c>
    </row>
    <row r="521" spans="3:12">
      <c r="C521" s="3" t="str">
        <f t="shared" si="39"/>
        <v/>
      </c>
      <c r="D521" s="4" t="str">
        <f t="shared" si="44"/>
        <v/>
      </c>
      <c r="E521" s="8" t="str">
        <f t="shared" si="40"/>
        <v/>
      </c>
      <c r="F521" s="5" t="str">
        <f t="shared" si="41"/>
        <v/>
      </c>
      <c r="G521" s="6" t="str">
        <f>IF(C521="","",ROUND((((1+F521/CP)^(CP/periods_per_year))-1)*L520,2))</f>
        <v/>
      </c>
      <c r="H521" s="6" t="str">
        <f>IF(C521="","",IF(C521=nper,L520+G521,MIN(L520+G521,IF(F521=F520,H520,IF($G$11="Acc Bi-Weekly",ROUND((-PMT(((1+F521/CP)^(CP/12))-1,(nper-C521+1)*12/26,L520))/2,2),IF($G$11="Acc Weekly",ROUND((-PMT(((1+F521/CP)^(CP/12))-1,(nper-C521+1)*12/52,L520))/4,2),ROUND(-PMT(((1+F521/CP)^(CP/periods_per_year))-1,nper-C521+1,L520),2)))))))</f>
        <v/>
      </c>
      <c r="I521" s="6" t="str">
        <f>IF(OR(C521="",C521&lt;$G$22),"",IF(L520&lt;=H521,0,IF(IF(AND(C521&gt;=$G$22,MOD(C521-$G$22,int)=0),$G$23,0)+H521&gt;=L520+G521,L520+G521-H521,IF(AND(C521&gt;=$G$22,MOD(C521-$G$22,int)=0),$G$23,0)+IF(IF(AND(C521&gt;=$G$22,MOD(C521-$G$22,int)=0),$G$23,0)+IF(MOD(C521-$G$27,periods_per_year)=0,$G$26,0)+H521&lt;L520+G521,IF(MOD(C521-$G$27,periods_per_year)=0,$G$26,0),L520+G521-IF(AND(C521&gt;=$G$22,MOD(C521-$G$22,int)=0),$G$23,0)-H521))))</f>
        <v/>
      </c>
      <c r="J521" s="7"/>
      <c r="K521" s="6" t="str">
        <f t="shared" si="42"/>
        <v/>
      </c>
      <c r="L521" s="6" t="str">
        <f t="shared" si="43"/>
        <v/>
      </c>
    </row>
    <row r="522" spans="3:12">
      <c r="C522" s="3" t="str">
        <f t="shared" si="39"/>
        <v/>
      </c>
      <c r="D522" s="4" t="str">
        <f t="shared" si="44"/>
        <v/>
      </c>
      <c r="E522" s="8" t="str">
        <f t="shared" si="40"/>
        <v/>
      </c>
      <c r="F522" s="5" t="str">
        <f t="shared" si="41"/>
        <v/>
      </c>
      <c r="G522" s="6" t="str">
        <f>IF(C522="","",ROUND((((1+F522/CP)^(CP/periods_per_year))-1)*L521,2))</f>
        <v/>
      </c>
      <c r="H522" s="6" t="str">
        <f>IF(C522="","",IF(C522=nper,L521+G522,MIN(L521+G522,IF(F522=F521,H521,IF($G$11="Acc Bi-Weekly",ROUND((-PMT(((1+F522/CP)^(CP/12))-1,(nper-C522+1)*12/26,L521))/2,2),IF($G$11="Acc Weekly",ROUND((-PMT(((1+F522/CP)^(CP/12))-1,(nper-C522+1)*12/52,L521))/4,2),ROUND(-PMT(((1+F522/CP)^(CP/periods_per_year))-1,nper-C522+1,L521),2)))))))</f>
        <v/>
      </c>
      <c r="I522" s="6" t="str">
        <f>IF(OR(C522="",C522&lt;$G$22),"",IF(L521&lt;=H522,0,IF(IF(AND(C522&gt;=$G$22,MOD(C522-$G$22,int)=0),$G$23,0)+H522&gt;=L521+G522,L521+G522-H522,IF(AND(C522&gt;=$G$22,MOD(C522-$G$22,int)=0),$G$23,0)+IF(IF(AND(C522&gt;=$G$22,MOD(C522-$G$22,int)=0),$G$23,0)+IF(MOD(C522-$G$27,periods_per_year)=0,$G$26,0)+H522&lt;L521+G522,IF(MOD(C522-$G$27,periods_per_year)=0,$G$26,0),L521+G522-IF(AND(C522&gt;=$G$22,MOD(C522-$G$22,int)=0),$G$23,0)-H522))))</f>
        <v/>
      </c>
      <c r="J522" s="7"/>
      <c r="K522" s="6" t="str">
        <f t="shared" si="42"/>
        <v/>
      </c>
      <c r="L522" s="6" t="str">
        <f t="shared" si="43"/>
        <v/>
      </c>
    </row>
    <row r="523" spans="3:12">
      <c r="C523" s="3" t="str">
        <f t="shared" si="39"/>
        <v/>
      </c>
      <c r="D523" s="4" t="str">
        <f t="shared" si="44"/>
        <v/>
      </c>
      <c r="E523" s="8" t="str">
        <f t="shared" si="40"/>
        <v/>
      </c>
      <c r="F523" s="5" t="str">
        <f t="shared" si="41"/>
        <v/>
      </c>
      <c r="G523" s="6" t="str">
        <f>IF(C523="","",ROUND((((1+F523/CP)^(CP/periods_per_year))-1)*L522,2))</f>
        <v/>
      </c>
      <c r="H523" s="6" t="str">
        <f>IF(C523="","",IF(C523=nper,L522+G523,MIN(L522+G523,IF(F523=F522,H522,IF($G$11="Acc Bi-Weekly",ROUND((-PMT(((1+F523/CP)^(CP/12))-1,(nper-C523+1)*12/26,L522))/2,2),IF($G$11="Acc Weekly",ROUND((-PMT(((1+F523/CP)^(CP/12))-1,(nper-C523+1)*12/52,L522))/4,2),ROUND(-PMT(((1+F523/CP)^(CP/periods_per_year))-1,nper-C523+1,L522),2)))))))</f>
        <v/>
      </c>
      <c r="I523" s="6" t="str">
        <f>IF(OR(C523="",C523&lt;$G$22),"",IF(L522&lt;=H523,0,IF(IF(AND(C523&gt;=$G$22,MOD(C523-$G$22,int)=0),$G$23,0)+H523&gt;=L522+G523,L522+G523-H523,IF(AND(C523&gt;=$G$22,MOD(C523-$G$22,int)=0),$G$23,0)+IF(IF(AND(C523&gt;=$G$22,MOD(C523-$G$22,int)=0),$G$23,0)+IF(MOD(C523-$G$27,periods_per_year)=0,$G$26,0)+H523&lt;L522+G523,IF(MOD(C523-$G$27,periods_per_year)=0,$G$26,0),L522+G523-IF(AND(C523&gt;=$G$22,MOD(C523-$G$22,int)=0),$G$23,0)-H523))))</f>
        <v/>
      </c>
      <c r="J523" s="7"/>
      <c r="K523" s="6" t="str">
        <f t="shared" si="42"/>
        <v/>
      </c>
      <c r="L523" s="6" t="str">
        <f t="shared" si="43"/>
        <v/>
      </c>
    </row>
    <row r="524" spans="3:12">
      <c r="C524" s="3" t="str">
        <f t="shared" si="39"/>
        <v/>
      </c>
      <c r="D524" s="4" t="str">
        <f t="shared" si="44"/>
        <v/>
      </c>
      <c r="E524" s="8" t="str">
        <f t="shared" si="40"/>
        <v/>
      </c>
      <c r="F524" s="5" t="str">
        <f t="shared" si="41"/>
        <v/>
      </c>
      <c r="G524" s="6" t="str">
        <f>IF(C524="","",ROUND((((1+F524/CP)^(CP/periods_per_year))-1)*L523,2))</f>
        <v/>
      </c>
      <c r="H524" s="6" t="str">
        <f>IF(C524="","",IF(C524=nper,L523+G524,MIN(L523+G524,IF(F524=F523,H523,IF($G$11="Acc Bi-Weekly",ROUND((-PMT(((1+F524/CP)^(CP/12))-1,(nper-C524+1)*12/26,L523))/2,2),IF($G$11="Acc Weekly",ROUND((-PMT(((1+F524/CP)^(CP/12))-1,(nper-C524+1)*12/52,L523))/4,2),ROUND(-PMT(((1+F524/CP)^(CP/periods_per_year))-1,nper-C524+1,L523),2)))))))</f>
        <v/>
      </c>
      <c r="I524" s="6" t="str">
        <f>IF(OR(C524="",C524&lt;$G$22),"",IF(L523&lt;=H524,0,IF(IF(AND(C524&gt;=$G$22,MOD(C524-$G$22,int)=0),$G$23,0)+H524&gt;=L523+G524,L523+G524-H524,IF(AND(C524&gt;=$G$22,MOD(C524-$G$22,int)=0),$G$23,0)+IF(IF(AND(C524&gt;=$G$22,MOD(C524-$G$22,int)=0),$G$23,0)+IF(MOD(C524-$G$27,periods_per_year)=0,$G$26,0)+H524&lt;L523+G524,IF(MOD(C524-$G$27,periods_per_year)=0,$G$26,0),L523+G524-IF(AND(C524&gt;=$G$22,MOD(C524-$G$22,int)=0),$G$23,0)-H524))))</f>
        <v/>
      </c>
      <c r="J524" s="7"/>
      <c r="K524" s="6" t="str">
        <f t="shared" si="42"/>
        <v/>
      </c>
      <c r="L524" s="6" t="str">
        <f t="shared" si="43"/>
        <v/>
      </c>
    </row>
    <row r="525" spans="3:12">
      <c r="C525" s="3" t="str">
        <f t="shared" si="39"/>
        <v/>
      </c>
      <c r="D525" s="4" t="str">
        <f t="shared" si="44"/>
        <v/>
      </c>
      <c r="E525" s="8" t="str">
        <f t="shared" si="40"/>
        <v/>
      </c>
      <c r="F525" s="5" t="str">
        <f t="shared" si="41"/>
        <v/>
      </c>
      <c r="G525" s="6" t="str">
        <f>IF(C525="","",ROUND((((1+F525/CP)^(CP/periods_per_year))-1)*L524,2))</f>
        <v/>
      </c>
      <c r="H525" s="6" t="str">
        <f>IF(C525="","",IF(C525=nper,L524+G525,MIN(L524+G525,IF(F525=F524,H524,IF($G$11="Acc Bi-Weekly",ROUND((-PMT(((1+F525/CP)^(CP/12))-1,(nper-C525+1)*12/26,L524))/2,2),IF($G$11="Acc Weekly",ROUND((-PMT(((1+F525/CP)^(CP/12))-1,(nper-C525+1)*12/52,L524))/4,2),ROUND(-PMT(((1+F525/CP)^(CP/periods_per_year))-1,nper-C525+1,L524),2)))))))</f>
        <v/>
      </c>
      <c r="I525" s="6" t="str">
        <f>IF(OR(C525="",C525&lt;$G$22),"",IF(L524&lt;=H525,0,IF(IF(AND(C525&gt;=$G$22,MOD(C525-$G$22,int)=0),$G$23,0)+H525&gt;=L524+G525,L524+G525-H525,IF(AND(C525&gt;=$G$22,MOD(C525-$G$22,int)=0),$G$23,0)+IF(IF(AND(C525&gt;=$G$22,MOD(C525-$G$22,int)=0),$G$23,0)+IF(MOD(C525-$G$27,periods_per_year)=0,$G$26,0)+H525&lt;L524+G525,IF(MOD(C525-$G$27,periods_per_year)=0,$G$26,0),L524+G525-IF(AND(C525&gt;=$G$22,MOD(C525-$G$22,int)=0),$G$23,0)-H525))))</f>
        <v/>
      </c>
      <c r="J525" s="7"/>
      <c r="K525" s="6" t="str">
        <f t="shared" si="42"/>
        <v/>
      </c>
      <c r="L525" s="6" t="str">
        <f t="shared" si="43"/>
        <v/>
      </c>
    </row>
    <row r="526" spans="3:12">
      <c r="C526" s="3" t="str">
        <f t="shared" si="39"/>
        <v/>
      </c>
      <c r="D526" s="4" t="str">
        <f t="shared" si="44"/>
        <v/>
      </c>
      <c r="E526" s="8" t="str">
        <f t="shared" si="40"/>
        <v/>
      </c>
      <c r="F526" s="5" t="str">
        <f t="shared" si="41"/>
        <v/>
      </c>
      <c r="G526" s="6" t="str">
        <f>IF(C526="","",ROUND((((1+F526/CP)^(CP/periods_per_year))-1)*L525,2))</f>
        <v/>
      </c>
      <c r="H526" s="6" t="str">
        <f>IF(C526="","",IF(C526=nper,L525+G526,MIN(L525+G526,IF(F526=F525,H525,IF($G$11="Acc Bi-Weekly",ROUND((-PMT(((1+F526/CP)^(CP/12))-1,(nper-C526+1)*12/26,L525))/2,2),IF($G$11="Acc Weekly",ROUND((-PMT(((1+F526/CP)^(CP/12))-1,(nper-C526+1)*12/52,L525))/4,2),ROUND(-PMT(((1+F526/CP)^(CP/periods_per_year))-1,nper-C526+1,L525),2)))))))</f>
        <v/>
      </c>
      <c r="I526" s="6" t="str">
        <f>IF(OR(C526="",C526&lt;$G$22),"",IF(L525&lt;=H526,0,IF(IF(AND(C526&gt;=$G$22,MOD(C526-$G$22,int)=0),$G$23,0)+H526&gt;=L525+G526,L525+G526-H526,IF(AND(C526&gt;=$G$22,MOD(C526-$G$22,int)=0),$G$23,0)+IF(IF(AND(C526&gt;=$G$22,MOD(C526-$G$22,int)=0),$G$23,0)+IF(MOD(C526-$G$27,periods_per_year)=0,$G$26,0)+H526&lt;L525+G526,IF(MOD(C526-$G$27,periods_per_year)=0,$G$26,0),L525+G526-IF(AND(C526&gt;=$G$22,MOD(C526-$G$22,int)=0),$G$23,0)-H526))))</f>
        <v/>
      </c>
      <c r="J526" s="7"/>
      <c r="K526" s="6" t="str">
        <f t="shared" si="42"/>
        <v/>
      </c>
      <c r="L526" s="6" t="str">
        <f t="shared" si="43"/>
        <v/>
      </c>
    </row>
    <row r="527" spans="3:12">
      <c r="C527" s="3" t="str">
        <f t="shared" si="39"/>
        <v/>
      </c>
      <c r="D527" s="4" t="str">
        <f t="shared" si="44"/>
        <v/>
      </c>
      <c r="E527" s="8" t="str">
        <f t="shared" si="40"/>
        <v/>
      </c>
      <c r="F527" s="5" t="str">
        <f t="shared" si="41"/>
        <v/>
      </c>
      <c r="G527" s="6" t="str">
        <f>IF(C527="","",ROUND((((1+F527/CP)^(CP/periods_per_year))-1)*L526,2))</f>
        <v/>
      </c>
      <c r="H527" s="6" t="str">
        <f>IF(C527="","",IF(C527=nper,L526+G527,MIN(L526+G527,IF(F527=F526,H526,IF($G$11="Acc Bi-Weekly",ROUND((-PMT(((1+F527/CP)^(CP/12))-1,(nper-C527+1)*12/26,L526))/2,2),IF($G$11="Acc Weekly",ROUND((-PMT(((1+F527/CP)^(CP/12))-1,(nper-C527+1)*12/52,L526))/4,2),ROUND(-PMT(((1+F527/CP)^(CP/periods_per_year))-1,nper-C527+1,L526),2)))))))</f>
        <v/>
      </c>
      <c r="I527" s="6" t="str">
        <f>IF(OR(C527="",C527&lt;$G$22),"",IF(L526&lt;=H527,0,IF(IF(AND(C527&gt;=$G$22,MOD(C527-$G$22,int)=0),$G$23,0)+H527&gt;=L526+G527,L526+G527-H527,IF(AND(C527&gt;=$G$22,MOD(C527-$G$22,int)=0),$G$23,0)+IF(IF(AND(C527&gt;=$G$22,MOD(C527-$G$22,int)=0),$G$23,0)+IF(MOD(C527-$G$27,periods_per_year)=0,$G$26,0)+H527&lt;L526+G527,IF(MOD(C527-$G$27,periods_per_year)=0,$G$26,0),L526+G527-IF(AND(C527&gt;=$G$22,MOD(C527-$G$22,int)=0),$G$23,0)-H527))))</f>
        <v/>
      </c>
      <c r="J527" s="7"/>
      <c r="K527" s="6" t="str">
        <f t="shared" si="42"/>
        <v/>
      </c>
      <c r="L527" s="6" t="str">
        <f t="shared" si="43"/>
        <v/>
      </c>
    </row>
    <row r="528" spans="3:12">
      <c r="C528" s="3" t="str">
        <f t="shared" si="39"/>
        <v/>
      </c>
      <c r="D528" s="4" t="str">
        <f t="shared" si="44"/>
        <v/>
      </c>
      <c r="E528" s="8" t="str">
        <f t="shared" si="40"/>
        <v/>
      </c>
      <c r="F528" s="5" t="str">
        <f t="shared" si="41"/>
        <v/>
      </c>
      <c r="G528" s="6" t="str">
        <f>IF(C528="","",ROUND((((1+F528/CP)^(CP/periods_per_year))-1)*L527,2))</f>
        <v/>
      </c>
      <c r="H528" s="6" t="str">
        <f>IF(C528="","",IF(C528=nper,L527+G528,MIN(L527+G528,IF(F528=F527,H527,IF($G$11="Acc Bi-Weekly",ROUND((-PMT(((1+F528/CP)^(CP/12))-1,(nper-C528+1)*12/26,L527))/2,2),IF($G$11="Acc Weekly",ROUND((-PMT(((1+F528/CP)^(CP/12))-1,(nper-C528+1)*12/52,L527))/4,2),ROUND(-PMT(((1+F528/CP)^(CP/periods_per_year))-1,nper-C528+1,L527),2)))))))</f>
        <v/>
      </c>
      <c r="I528" s="6" t="str">
        <f>IF(OR(C528="",C528&lt;$G$22),"",IF(L527&lt;=H528,0,IF(IF(AND(C528&gt;=$G$22,MOD(C528-$G$22,int)=0),$G$23,0)+H528&gt;=L527+G528,L527+G528-H528,IF(AND(C528&gt;=$G$22,MOD(C528-$G$22,int)=0),$G$23,0)+IF(IF(AND(C528&gt;=$G$22,MOD(C528-$G$22,int)=0),$G$23,0)+IF(MOD(C528-$G$27,periods_per_year)=0,$G$26,0)+H528&lt;L527+G528,IF(MOD(C528-$G$27,periods_per_year)=0,$G$26,0),L527+G528-IF(AND(C528&gt;=$G$22,MOD(C528-$G$22,int)=0),$G$23,0)-H528))))</f>
        <v/>
      </c>
      <c r="J528" s="7"/>
      <c r="K528" s="6" t="str">
        <f t="shared" si="42"/>
        <v/>
      </c>
      <c r="L528" s="6" t="str">
        <f t="shared" si="43"/>
        <v/>
      </c>
    </row>
    <row r="529" spans="3:12">
      <c r="C529" s="3" t="str">
        <f t="shared" si="39"/>
        <v/>
      </c>
      <c r="D529" s="4" t="str">
        <f t="shared" si="44"/>
        <v/>
      </c>
      <c r="E529" s="8" t="str">
        <f t="shared" si="40"/>
        <v/>
      </c>
      <c r="F529" s="5" t="str">
        <f t="shared" si="41"/>
        <v/>
      </c>
      <c r="G529" s="6" t="str">
        <f>IF(C529="","",ROUND((((1+F529/CP)^(CP/periods_per_year))-1)*L528,2))</f>
        <v/>
      </c>
      <c r="H529" s="6" t="str">
        <f>IF(C529="","",IF(C529=nper,L528+G529,MIN(L528+G529,IF(F529=F528,H528,IF($G$11="Acc Bi-Weekly",ROUND((-PMT(((1+F529/CP)^(CP/12))-1,(nper-C529+1)*12/26,L528))/2,2),IF($G$11="Acc Weekly",ROUND((-PMT(((1+F529/CP)^(CP/12))-1,(nper-C529+1)*12/52,L528))/4,2),ROUND(-PMT(((1+F529/CP)^(CP/periods_per_year))-1,nper-C529+1,L528),2)))))))</f>
        <v/>
      </c>
      <c r="I529" s="6" t="str">
        <f>IF(OR(C529="",C529&lt;$G$22),"",IF(L528&lt;=H529,0,IF(IF(AND(C529&gt;=$G$22,MOD(C529-$G$22,int)=0),$G$23,0)+H529&gt;=L528+G529,L528+G529-H529,IF(AND(C529&gt;=$G$22,MOD(C529-$G$22,int)=0),$G$23,0)+IF(IF(AND(C529&gt;=$G$22,MOD(C529-$G$22,int)=0),$G$23,0)+IF(MOD(C529-$G$27,periods_per_year)=0,$G$26,0)+H529&lt;L528+G529,IF(MOD(C529-$G$27,periods_per_year)=0,$G$26,0),L528+G529-IF(AND(C529&gt;=$G$22,MOD(C529-$G$22,int)=0),$G$23,0)-H529))))</f>
        <v/>
      </c>
      <c r="J529" s="7"/>
      <c r="K529" s="6" t="str">
        <f t="shared" si="42"/>
        <v/>
      </c>
      <c r="L529" s="6" t="str">
        <f t="shared" si="43"/>
        <v/>
      </c>
    </row>
    <row r="530" spans="3:12">
      <c r="C530" s="3" t="str">
        <f t="shared" si="39"/>
        <v/>
      </c>
      <c r="D530" s="4" t="str">
        <f t="shared" si="44"/>
        <v/>
      </c>
      <c r="E530" s="8" t="str">
        <f t="shared" si="40"/>
        <v/>
      </c>
      <c r="F530" s="5" t="str">
        <f t="shared" si="41"/>
        <v/>
      </c>
      <c r="G530" s="6" t="str">
        <f>IF(C530="","",ROUND((((1+F530/CP)^(CP/periods_per_year))-1)*L529,2))</f>
        <v/>
      </c>
      <c r="H530" s="6" t="str">
        <f>IF(C530="","",IF(C530=nper,L529+G530,MIN(L529+G530,IF(F530=F529,H529,IF($G$11="Acc Bi-Weekly",ROUND((-PMT(((1+F530/CP)^(CP/12))-1,(nper-C530+1)*12/26,L529))/2,2),IF($G$11="Acc Weekly",ROUND((-PMT(((1+F530/CP)^(CP/12))-1,(nper-C530+1)*12/52,L529))/4,2),ROUND(-PMT(((1+F530/CP)^(CP/periods_per_year))-1,nper-C530+1,L529),2)))))))</f>
        <v/>
      </c>
      <c r="I530" s="6" t="str">
        <f>IF(OR(C530="",C530&lt;$G$22),"",IF(L529&lt;=H530,0,IF(IF(AND(C530&gt;=$G$22,MOD(C530-$G$22,int)=0),$G$23,0)+H530&gt;=L529+G530,L529+G530-H530,IF(AND(C530&gt;=$G$22,MOD(C530-$G$22,int)=0),$G$23,0)+IF(IF(AND(C530&gt;=$G$22,MOD(C530-$G$22,int)=0),$G$23,0)+IF(MOD(C530-$G$27,periods_per_year)=0,$G$26,0)+H530&lt;L529+G530,IF(MOD(C530-$G$27,periods_per_year)=0,$G$26,0),L529+G530-IF(AND(C530&gt;=$G$22,MOD(C530-$G$22,int)=0),$G$23,0)-H530))))</f>
        <v/>
      </c>
      <c r="J530" s="7"/>
      <c r="K530" s="6" t="str">
        <f t="shared" si="42"/>
        <v/>
      </c>
      <c r="L530" s="6" t="str">
        <f t="shared" si="43"/>
        <v/>
      </c>
    </row>
    <row r="531" spans="3:12">
      <c r="C531" s="3" t="str">
        <f t="shared" si="39"/>
        <v/>
      </c>
      <c r="D531" s="4" t="str">
        <f t="shared" si="44"/>
        <v/>
      </c>
      <c r="E531" s="8" t="str">
        <f t="shared" si="40"/>
        <v/>
      </c>
      <c r="F531" s="5" t="str">
        <f t="shared" si="41"/>
        <v/>
      </c>
      <c r="G531" s="6" t="str">
        <f>IF(C531="","",ROUND((((1+F531/CP)^(CP/periods_per_year))-1)*L530,2))</f>
        <v/>
      </c>
      <c r="H531" s="6" t="str">
        <f>IF(C531="","",IF(C531=nper,L530+G531,MIN(L530+G531,IF(F531=F530,H530,IF($G$11="Acc Bi-Weekly",ROUND((-PMT(((1+F531/CP)^(CP/12))-1,(nper-C531+1)*12/26,L530))/2,2),IF($G$11="Acc Weekly",ROUND((-PMT(((1+F531/CP)^(CP/12))-1,(nper-C531+1)*12/52,L530))/4,2),ROUND(-PMT(((1+F531/CP)^(CP/periods_per_year))-1,nper-C531+1,L530),2)))))))</f>
        <v/>
      </c>
      <c r="I531" s="6" t="str">
        <f>IF(OR(C531="",C531&lt;$G$22),"",IF(L530&lt;=H531,0,IF(IF(AND(C531&gt;=$G$22,MOD(C531-$G$22,int)=0),$G$23,0)+H531&gt;=L530+G531,L530+G531-H531,IF(AND(C531&gt;=$G$22,MOD(C531-$G$22,int)=0),$G$23,0)+IF(IF(AND(C531&gt;=$G$22,MOD(C531-$G$22,int)=0),$G$23,0)+IF(MOD(C531-$G$27,periods_per_year)=0,$G$26,0)+H531&lt;L530+G531,IF(MOD(C531-$G$27,periods_per_year)=0,$G$26,0),L530+G531-IF(AND(C531&gt;=$G$22,MOD(C531-$G$22,int)=0),$G$23,0)-H531))))</f>
        <v/>
      </c>
      <c r="J531" s="7"/>
      <c r="K531" s="6" t="str">
        <f t="shared" si="42"/>
        <v/>
      </c>
      <c r="L531" s="6" t="str">
        <f t="shared" si="43"/>
        <v/>
      </c>
    </row>
    <row r="532" spans="3:12">
      <c r="C532" s="3" t="str">
        <f t="shared" si="39"/>
        <v/>
      </c>
      <c r="D532" s="4" t="str">
        <f t="shared" si="44"/>
        <v/>
      </c>
      <c r="E532" s="8" t="str">
        <f t="shared" si="40"/>
        <v/>
      </c>
      <c r="F532" s="5" t="str">
        <f t="shared" si="41"/>
        <v/>
      </c>
      <c r="G532" s="6" t="str">
        <f>IF(C532="","",ROUND((((1+F532/CP)^(CP/periods_per_year))-1)*L531,2))</f>
        <v/>
      </c>
      <c r="H532" s="6" t="str">
        <f>IF(C532="","",IF(C532=nper,L531+G532,MIN(L531+G532,IF(F532=F531,H531,IF($G$11="Acc Bi-Weekly",ROUND((-PMT(((1+F532/CP)^(CP/12))-1,(nper-C532+1)*12/26,L531))/2,2),IF($G$11="Acc Weekly",ROUND((-PMT(((1+F532/CP)^(CP/12))-1,(nper-C532+1)*12/52,L531))/4,2),ROUND(-PMT(((1+F532/CP)^(CP/periods_per_year))-1,nper-C532+1,L531),2)))))))</f>
        <v/>
      </c>
      <c r="I532" s="6" t="str">
        <f>IF(OR(C532="",C532&lt;$G$22),"",IF(L531&lt;=H532,0,IF(IF(AND(C532&gt;=$G$22,MOD(C532-$G$22,int)=0),$G$23,0)+H532&gt;=L531+G532,L531+G532-H532,IF(AND(C532&gt;=$G$22,MOD(C532-$G$22,int)=0),$G$23,0)+IF(IF(AND(C532&gt;=$G$22,MOD(C532-$G$22,int)=0),$G$23,0)+IF(MOD(C532-$G$27,periods_per_year)=0,$G$26,0)+H532&lt;L531+G532,IF(MOD(C532-$G$27,periods_per_year)=0,$G$26,0),L531+G532-IF(AND(C532&gt;=$G$22,MOD(C532-$G$22,int)=0),$G$23,0)-H532))))</f>
        <v/>
      </c>
      <c r="J532" s="7"/>
      <c r="K532" s="6" t="str">
        <f t="shared" si="42"/>
        <v/>
      </c>
      <c r="L532" s="6" t="str">
        <f t="shared" si="43"/>
        <v/>
      </c>
    </row>
    <row r="533" spans="3:12">
      <c r="C533" s="3" t="str">
        <f t="shared" si="39"/>
        <v/>
      </c>
      <c r="D533" s="4" t="str">
        <f t="shared" si="44"/>
        <v/>
      </c>
      <c r="E533" s="8" t="str">
        <f t="shared" si="40"/>
        <v/>
      </c>
      <c r="F533" s="5" t="str">
        <f t="shared" si="41"/>
        <v/>
      </c>
      <c r="G533" s="6" t="str">
        <f>IF(C533="","",ROUND((((1+F533/CP)^(CP/periods_per_year))-1)*L532,2))</f>
        <v/>
      </c>
      <c r="H533" s="6" t="str">
        <f>IF(C533="","",IF(C533=nper,L532+G533,MIN(L532+G533,IF(F533=F532,H532,IF($G$11="Acc Bi-Weekly",ROUND((-PMT(((1+F533/CP)^(CP/12))-1,(nper-C533+1)*12/26,L532))/2,2),IF($G$11="Acc Weekly",ROUND((-PMT(((1+F533/CP)^(CP/12))-1,(nper-C533+1)*12/52,L532))/4,2),ROUND(-PMT(((1+F533/CP)^(CP/periods_per_year))-1,nper-C533+1,L532),2)))))))</f>
        <v/>
      </c>
      <c r="I533" s="6" t="str">
        <f>IF(OR(C533="",C533&lt;$G$22),"",IF(L532&lt;=H533,0,IF(IF(AND(C533&gt;=$G$22,MOD(C533-$G$22,int)=0),$G$23,0)+H533&gt;=L532+G533,L532+G533-H533,IF(AND(C533&gt;=$G$22,MOD(C533-$G$22,int)=0),$G$23,0)+IF(IF(AND(C533&gt;=$G$22,MOD(C533-$G$22,int)=0),$G$23,0)+IF(MOD(C533-$G$27,periods_per_year)=0,$G$26,0)+H533&lt;L532+G533,IF(MOD(C533-$G$27,periods_per_year)=0,$G$26,0),L532+G533-IF(AND(C533&gt;=$G$22,MOD(C533-$G$22,int)=0),$G$23,0)-H533))))</f>
        <v/>
      </c>
      <c r="J533" s="7"/>
      <c r="K533" s="6" t="str">
        <f t="shared" si="42"/>
        <v/>
      </c>
      <c r="L533" s="6" t="str">
        <f t="shared" si="43"/>
        <v/>
      </c>
    </row>
    <row r="534" spans="3:12">
      <c r="C534" s="3" t="str">
        <f t="shared" si="39"/>
        <v/>
      </c>
      <c r="D534" s="4" t="str">
        <f t="shared" si="44"/>
        <v/>
      </c>
      <c r="E534" s="8" t="str">
        <f t="shared" si="40"/>
        <v/>
      </c>
      <c r="F534" s="5" t="str">
        <f t="shared" si="41"/>
        <v/>
      </c>
      <c r="G534" s="6" t="str">
        <f>IF(C534="","",ROUND((((1+F534/CP)^(CP/periods_per_year))-1)*L533,2))</f>
        <v/>
      </c>
      <c r="H534" s="6" t="str">
        <f>IF(C534="","",IF(C534=nper,L533+G534,MIN(L533+G534,IF(F534=F533,H533,IF($G$11="Acc Bi-Weekly",ROUND((-PMT(((1+F534/CP)^(CP/12))-1,(nper-C534+1)*12/26,L533))/2,2),IF($G$11="Acc Weekly",ROUND((-PMT(((1+F534/CP)^(CP/12))-1,(nper-C534+1)*12/52,L533))/4,2),ROUND(-PMT(((1+F534/CP)^(CP/periods_per_year))-1,nper-C534+1,L533),2)))))))</f>
        <v/>
      </c>
      <c r="I534" s="6" t="str">
        <f>IF(OR(C534="",C534&lt;$G$22),"",IF(L533&lt;=H534,0,IF(IF(AND(C534&gt;=$G$22,MOD(C534-$G$22,int)=0),$G$23,0)+H534&gt;=L533+G534,L533+G534-H534,IF(AND(C534&gt;=$G$22,MOD(C534-$G$22,int)=0),$G$23,0)+IF(IF(AND(C534&gt;=$G$22,MOD(C534-$G$22,int)=0),$G$23,0)+IF(MOD(C534-$G$27,periods_per_year)=0,$G$26,0)+H534&lt;L533+G534,IF(MOD(C534-$G$27,periods_per_year)=0,$G$26,0),L533+G534-IF(AND(C534&gt;=$G$22,MOD(C534-$G$22,int)=0),$G$23,0)-H534))))</f>
        <v/>
      </c>
      <c r="J534" s="7"/>
      <c r="K534" s="6" t="str">
        <f t="shared" si="42"/>
        <v/>
      </c>
      <c r="L534" s="6" t="str">
        <f t="shared" si="43"/>
        <v/>
      </c>
    </row>
    <row r="535" spans="3:12">
      <c r="C535" s="3" t="str">
        <f t="shared" si="39"/>
        <v/>
      </c>
      <c r="D535" s="4" t="str">
        <f t="shared" si="44"/>
        <v/>
      </c>
      <c r="E535" s="8" t="str">
        <f t="shared" si="40"/>
        <v/>
      </c>
      <c r="F535" s="5" t="str">
        <f t="shared" si="41"/>
        <v/>
      </c>
      <c r="G535" s="6" t="str">
        <f>IF(C535="","",ROUND((((1+F535/CP)^(CP/periods_per_year))-1)*L534,2))</f>
        <v/>
      </c>
      <c r="H535" s="6" t="str">
        <f>IF(C535="","",IF(C535=nper,L534+G535,MIN(L534+G535,IF(F535=F534,H534,IF($G$11="Acc Bi-Weekly",ROUND((-PMT(((1+F535/CP)^(CP/12))-1,(nper-C535+1)*12/26,L534))/2,2),IF($G$11="Acc Weekly",ROUND((-PMT(((1+F535/CP)^(CP/12))-1,(nper-C535+1)*12/52,L534))/4,2),ROUND(-PMT(((1+F535/CP)^(CP/periods_per_year))-1,nper-C535+1,L534),2)))))))</f>
        <v/>
      </c>
      <c r="I535" s="6" t="str">
        <f>IF(OR(C535="",C535&lt;$G$22),"",IF(L534&lt;=H535,0,IF(IF(AND(C535&gt;=$G$22,MOD(C535-$G$22,int)=0),$G$23,0)+H535&gt;=L534+G535,L534+G535-H535,IF(AND(C535&gt;=$G$22,MOD(C535-$G$22,int)=0),$G$23,0)+IF(IF(AND(C535&gt;=$G$22,MOD(C535-$G$22,int)=0),$G$23,0)+IF(MOD(C535-$G$27,periods_per_year)=0,$G$26,0)+H535&lt;L534+G535,IF(MOD(C535-$G$27,periods_per_year)=0,$G$26,0),L534+G535-IF(AND(C535&gt;=$G$22,MOD(C535-$G$22,int)=0),$G$23,0)-H535))))</f>
        <v/>
      </c>
      <c r="J535" s="7"/>
      <c r="K535" s="6" t="str">
        <f t="shared" si="42"/>
        <v/>
      </c>
      <c r="L535" s="6" t="str">
        <f t="shared" si="43"/>
        <v/>
      </c>
    </row>
    <row r="536" spans="3:12">
      <c r="C536" s="3" t="str">
        <f t="shared" si="39"/>
        <v/>
      </c>
      <c r="D536" s="4" t="str">
        <f t="shared" si="44"/>
        <v/>
      </c>
      <c r="E536" s="8" t="str">
        <f t="shared" si="40"/>
        <v/>
      </c>
      <c r="F536" s="5" t="str">
        <f t="shared" si="41"/>
        <v/>
      </c>
      <c r="G536" s="6" t="str">
        <f>IF(C536="","",ROUND((((1+F536/CP)^(CP/periods_per_year))-1)*L535,2))</f>
        <v/>
      </c>
      <c r="H536" s="6" t="str">
        <f>IF(C536="","",IF(C536=nper,L535+G536,MIN(L535+G536,IF(F536=F535,H535,IF($G$11="Acc Bi-Weekly",ROUND((-PMT(((1+F536/CP)^(CP/12))-1,(nper-C536+1)*12/26,L535))/2,2),IF($G$11="Acc Weekly",ROUND((-PMT(((1+F536/CP)^(CP/12))-1,(nper-C536+1)*12/52,L535))/4,2),ROUND(-PMT(((1+F536/CP)^(CP/periods_per_year))-1,nper-C536+1,L535),2)))))))</f>
        <v/>
      </c>
      <c r="I536" s="6" t="str">
        <f>IF(OR(C536="",C536&lt;$G$22),"",IF(L535&lt;=H536,0,IF(IF(AND(C536&gt;=$G$22,MOD(C536-$G$22,int)=0),$G$23,0)+H536&gt;=L535+G536,L535+G536-H536,IF(AND(C536&gt;=$G$22,MOD(C536-$G$22,int)=0),$G$23,0)+IF(IF(AND(C536&gt;=$G$22,MOD(C536-$G$22,int)=0),$G$23,0)+IF(MOD(C536-$G$27,periods_per_year)=0,$G$26,0)+H536&lt;L535+G536,IF(MOD(C536-$G$27,periods_per_year)=0,$G$26,0),L535+G536-IF(AND(C536&gt;=$G$22,MOD(C536-$G$22,int)=0),$G$23,0)-H536))))</f>
        <v/>
      </c>
      <c r="J536" s="7"/>
      <c r="K536" s="6" t="str">
        <f t="shared" si="42"/>
        <v/>
      </c>
      <c r="L536" s="6" t="str">
        <f t="shared" si="43"/>
        <v/>
      </c>
    </row>
    <row r="537" spans="3:12">
      <c r="C537" s="3" t="str">
        <f t="shared" si="39"/>
        <v/>
      </c>
      <c r="D537" s="4" t="str">
        <f t="shared" si="44"/>
        <v/>
      </c>
      <c r="E537" s="8" t="str">
        <f t="shared" si="40"/>
        <v/>
      </c>
      <c r="F537" s="5" t="str">
        <f t="shared" si="41"/>
        <v/>
      </c>
      <c r="G537" s="6" t="str">
        <f>IF(C537="","",ROUND((((1+F537/CP)^(CP/periods_per_year))-1)*L536,2))</f>
        <v/>
      </c>
      <c r="H537" s="6" t="str">
        <f>IF(C537="","",IF(C537=nper,L536+G537,MIN(L536+G537,IF(F537=F536,H536,IF($G$11="Acc Bi-Weekly",ROUND((-PMT(((1+F537/CP)^(CP/12))-1,(nper-C537+1)*12/26,L536))/2,2),IF($G$11="Acc Weekly",ROUND((-PMT(((1+F537/CP)^(CP/12))-1,(nper-C537+1)*12/52,L536))/4,2),ROUND(-PMT(((1+F537/CP)^(CP/periods_per_year))-1,nper-C537+1,L536),2)))))))</f>
        <v/>
      </c>
      <c r="I537" s="6" t="str">
        <f>IF(OR(C537="",C537&lt;$G$22),"",IF(L536&lt;=H537,0,IF(IF(AND(C537&gt;=$G$22,MOD(C537-$G$22,int)=0),$G$23,0)+H537&gt;=L536+G537,L536+G537-H537,IF(AND(C537&gt;=$G$22,MOD(C537-$G$22,int)=0),$G$23,0)+IF(IF(AND(C537&gt;=$G$22,MOD(C537-$G$22,int)=0),$G$23,0)+IF(MOD(C537-$G$27,periods_per_year)=0,$G$26,0)+H537&lt;L536+G537,IF(MOD(C537-$G$27,periods_per_year)=0,$G$26,0),L536+G537-IF(AND(C537&gt;=$G$22,MOD(C537-$G$22,int)=0),$G$23,0)-H537))))</f>
        <v/>
      </c>
      <c r="J537" s="7"/>
      <c r="K537" s="6" t="str">
        <f t="shared" si="42"/>
        <v/>
      </c>
      <c r="L537" s="6" t="str">
        <f t="shared" si="43"/>
        <v/>
      </c>
    </row>
    <row r="538" spans="3:12">
      <c r="C538" s="3" t="str">
        <f t="shared" si="39"/>
        <v/>
      </c>
      <c r="D538" s="4" t="str">
        <f t="shared" si="44"/>
        <v/>
      </c>
      <c r="E538" s="8" t="str">
        <f t="shared" si="40"/>
        <v/>
      </c>
      <c r="F538" s="5" t="str">
        <f t="shared" si="41"/>
        <v/>
      </c>
      <c r="G538" s="6" t="str">
        <f>IF(C538="","",ROUND((((1+F538/CP)^(CP/periods_per_year))-1)*L537,2))</f>
        <v/>
      </c>
      <c r="H538" s="6" t="str">
        <f>IF(C538="","",IF(C538=nper,L537+G538,MIN(L537+G538,IF(F538=F537,H537,IF($G$11="Acc Bi-Weekly",ROUND((-PMT(((1+F538/CP)^(CP/12))-1,(nper-C538+1)*12/26,L537))/2,2),IF($G$11="Acc Weekly",ROUND((-PMT(((1+F538/CP)^(CP/12))-1,(nper-C538+1)*12/52,L537))/4,2),ROUND(-PMT(((1+F538/CP)^(CP/periods_per_year))-1,nper-C538+1,L537),2)))))))</f>
        <v/>
      </c>
      <c r="I538" s="6" t="str">
        <f>IF(OR(C538="",C538&lt;$G$22),"",IF(L537&lt;=H538,0,IF(IF(AND(C538&gt;=$G$22,MOD(C538-$G$22,int)=0),$G$23,0)+H538&gt;=L537+G538,L537+G538-H538,IF(AND(C538&gt;=$G$22,MOD(C538-$G$22,int)=0),$G$23,0)+IF(IF(AND(C538&gt;=$G$22,MOD(C538-$G$22,int)=0),$G$23,0)+IF(MOD(C538-$G$27,periods_per_year)=0,$G$26,0)+H538&lt;L537+G538,IF(MOD(C538-$G$27,periods_per_year)=0,$G$26,0),L537+G538-IF(AND(C538&gt;=$G$22,MOD(C538-$G$22,int)=0),$G$23,0)-H538))))</f>
        <v/>
      </c>
      <c r="J538" s="7"/>
      <c r="K538" s="6" t="str">
        <f t="shared" si="42"/>
        <v/>
      </c>
      <c r="L538" s="6" t="str">
        <f t="shared" si="43"/>
        <v/>
      </c>
    </row>
    <row r="539" spans="3:12">
      <c r="C539" s="3" t="str">
        <f t="shared" si="39"/>
        <v/>
      </c>
      <c r="D539" s="4" t="str">
        <f t="shared" si="44"/>
        <v/>
      </c>
      <c r="E539" s="8" t="str">
        <f t="shared" si="40"/>
        <v/>
      </c>
      <c r="F539" s="5" t="str">
        <f t="shared" si="41"/>
        <v/>
      </c>
      <c r="G539" s="6" t="str">
        <f>IF(C539="","",ROUND((((1+F539/CP)^(CP/periods_per_year))-1)*L538,2))</f>
        <v/>
      </c>
      <c r="H539" s="6" t="str">
        <f>IF(C539="","",IF(C539=nper,L538+G539,MIN(L538+G539,IF(F539=F538,H538,IF($G$11="Acc Bi-Weekly",ROUND((-PMT(((1+F539/CP)^(CP/12))-1,(nper-C539+1)*12/26,L538))/2,2),IF($G$11="Acc Weekly",ROUND((-PMT(((1+F539/CP)^(CP/12))-1,(nper-C539+1)*12/52,L538))/4,2),ROUND(-PMT(((1+F539/CP)^(CP/periods_per_year))-1,nper-C539+1,L538),2)))))))</f>
        <v/>
      </c>
      <c r="I539" s="6" t="str">
        <f>IF(OR(C539="",C539&lt;$G$22),"",IF(L538&lt;=H539,0,IF(IF(AND(C539&gt;=$G$22,MOD(C539-$G$22,int)=0),$G$23,0)+H539&gt;=L538+G539,L538+G539-H539,IF(AND(C539&gt;=$G$22,MOD(C539-$G$22,int)=0),$G$23,0)+IF(IF(AND(C539&gt;=$G$22,MOD(C539-$G$22,int)=0),$G$23,0)+IF(MOD(C539-$G$27,periods_per_year)=0,$G$26,0)+H539&lt;L538+G539,IF(MOD(C539-$G$27,periods_per_year)=0,$G$26,0),L538+G539-IF(AND(C539&gt;=$G$22,MOD(C539-$G$22,int)=0),$G$23,0)-H539))))</f>
        <v/>
      </c>
      <c r="J539" s="7"/>
      <c r="K539" s="6" t="str">
        <f t="shared" si="42"/>
        <v/>
      </c>
      <c r="L539" s="6" t="str">
        <f t="shared" si="43"/>
        <v/>
      </c>
    </row>
    <row r="540" spans="3:12">
      <c r="C540" s="3" t="str">
        <f t="shared" si="39"/>
        <v/>
      </c>
      <c r="D540" s="4" t="str">
        <f t="shared" si="44"/>
        <v/>
      </c>
      <c r="E540" s="8" t="str">
        <f t="shared" si="40"/>
        <v/>
      </c>
      <c r="F540" s="5" t="str">
        <f t="shared" si="41"/>
        <v/>
      </c>
      <c r="G540" s="6" t="str">
        <f>IF(C540="","",ROUND((((1+F540/CP)^(CP/periods_per_year))-1)*L539,2))</f>
        <v/>
      </c>
      <c r="H540" s="6" t="str">
        <f>IF(C540="","",IF(C540=nper,L539+G540,MIN(L539+G540,IF(F540=F539,H539,IF($G$11="Acc Bi-Weekly",ROUND((-PMT(((1+F540/CP)^(CP/12))-1,(nper-C540+1)*12/26,L539))/2,2),IF($G$11="Acc Weekly",ROUND((-PMT(((1+F540/CP)^(CP/12))-1,(nper-C540+1)*12/52,L539))/4,2),ROUND(-PMT(((1+F540/CP)^(CP/periods_per_year))-1,nper-C540+1,L539),2)))))))</f>
        <v/>
      </c>
      <c r="I540" s="6" t="str">
        <f>IF(OR(C540="",C540&lt;$G$22),"",IF(L539&lt;=H540,0,IF(IF(AND(C540&gt;=$G$22,MOD(C540-$G$22,int)=0),$G$23,0)+H540&gt;=L539+G540,L539+G540-H540,IF(AND(C540&gt;=$G$22,MOD(C540-$G$22,int)=0),$G$23,0)+IF(IF(AND(C540&gt;=$G$22,MOD(C540-$G$22,int)=0),$G$23,0)+IF(MOD(C540-$G$27,periods_per_year)=0,$G$26,0)+H540&lt;L539+G540,IF(MOD(C540-$G$27,periods_per_year)=0,$G$26,0),L539+G540-IF(AND(C540&gt;=$G$22,MOD(C540-$G$22,int)=0),$G$23,0)-H540))))</f>
        <v/>
      </c>
      <c r="J540" s="7"/>
      <c r="K540" s="6" t="str">
        <f t="shared" si="42"/>
        <v/>
      </c>
      <c r="L540" s="6" t="str">
        <f t="shared" si="43"/>
        <v/>
      </c>
    </row>
    <row r="541" spans="3:12">
      <c r="C541" s="3" t="str">
        <f t="shared" si="39"/>
        <v/>
      </c>
      <c r="D541" s="4" t="str">
        <f t="shared" si="44"/>
        <v/>
      </c>
      <c r="E541" s="8" t="str">
        <f t="shared" si="40"/>
        <v/>
      </c>
      <c r="F541" s="5" t="str">
        <f t="shared" si="41"/>
        <v/>
      </c>
      <c r="G541" s="6" t="str">
        <f>IF(C541="","",ROUND((((1+F541/CP)^(CP/periods_per_year))-1)*L540,2))</f>
        <v/>
      </c>
      <c r="H541" s="6" t="str">
        <f>IF(C541="","",IF(C541=nper,L540+G541,MIN(L540+G541,IF(F541=F540,H540,IF($G$11="Acc Bi-Weekly",ROUND((-PMT(((1+F541/CP)^(CP/12))-1,(nper-C541+1)*12/26,L540))/2,2),IF($G$11="Acc Weekly",ROUND((-PMT(((1+F541/CP)^(CP/12))-1,(nper-C541+1)*12/52,L540))/4,2),ROUND(-PMT(((1+F541/CP)^(CP/periods_per_year))-1,nper-C541+1,L540),2)))))))</f>
        <v/>
      </c>
      <c r="I541" s="6" t="str">
        <f>IF(OR(C541="",C541&lt;$G$22),"",IF(L540&lt;=H541,0,IF(IF(AND(C541&gt;=$G$22,MOD(C541-$G$22,int)=0),$G$23,0)+H541&gt;=L540+G541,L540+G541-H541,IF(AND(C541&gt;=$G$22,MOD(C541-$G$22,int)=0),$G$23,0)+IF(IF(AND(C541&gt;=$G$22,MOD(C541-$G$22,int)=0),$G$23,0)+IF(MOD(C541-$G$27,periods_per_year)=0,$G$26,0)+H541&lt;L540+G541,IF(MOD(C541-$G$27,periods_per_year)=0,$G$26,0),L540+G541-IF(AND(C541&gt;=$G$22,MOD(C541-$G$22,int)=0),$G$23,0)-H541))))</f>
        <v/>
      </c>
      <c r="J541" s="7"/>
      <c r="K541" s="6" t="str">
        <f t="shared" si="42"/>
        <v/>
      </c>
      <c r="L541" s="6" t="str">
        <f t="shared" si="43"/>
        <v/>
      </c>
    </row>
    <row r="542" spans="3:12">
      <c r="C542" s="3" t="str">
        <f t="shared" si="39"/>
        <v/>
      </c>
      <c r="D542" s="4" t="str">
        <f t="shared" si="44"/>
        <v/>
      </c>
      <c r="E542" s="8" t="str">
        <f t="shared" si="40"/>
        <v/>
      </c>
      <c r="F542" s="5" t="str">
        <f t="shared" si="41"/>
        <v/>
      </c>
      <c r="G542" s="6" t="str">
        <f>IF(C542="","",ROUND((((1+F542/CP)^(CP/periods_per_year))-1)*L541,2))</f>
        <v/>
      </c>
      <c r="H542" s="6" t="str">
        <f>IF(C542="","",IF(C542=nper,L541+G542,MIN(L541+G542,IF(F542=F541,H541,IF($G$11="Acc Bi-Weekly",ROUND((-PMT(((1+F542/CP)^(CP/12))-1,(nper-C542+1)*12/26,L541))/2,2),IF($G$11="Acc Weekly",ROUND((-PMT(((1+F542/CP)^(CP/12))-1,(nper-C542+1)*12/52,L541))/4,2),ROUND(-PMT(((1+F542/CP)^(CP/periods_per_year))-1,nper-C542+1,L541),2)))))))</f>
        <v/>
      </c>
      <c r="I542" s="6" t="str">
        <f>IF(OR(C542="",C542&lt;$G$22),"",IF(L541&lt;=H542,0,IF(IF(AND(C542&gt;=$G$22,MOD(C542-$G$22,int)=0),$G$23,0)+H542&gt;=L541+G542,L541+G542-H542,IF(AND(C542&gt;=$G$22,MOD(C542-$G$22,int)=0),$G$23,0)+IF(IF(AND(C542&gt;=$G$22,MOD(C542-$G$22,int)=0),$G$23,0)+IF(MOD(C542-$G$27,periods_per_year)=0,$G$26,0)+H542&lt;L541+G542,IF(MOD(C542-$G$27,periods_per_year)=0,$G$26,0),L541+G542-IF(AND(C542&gt;=$G$22,MOD(C542-$G$22,int)=0),$G$23,0)-H542))))</f>
        <v/>
      </c>
      <c r="J542" s="7"/>
      <c r="K542" s="6" t="str">
        <f t="shared" si="42"/>
        <v/>
      </c>
      <c r="L542" s="6" t="str">
        <f t="shared" si="43"/>
        <v/>
      </c>
    </row>
    <row r="543" spans="3:12">
      <c r="C543" s="3" t="str">
        <f t="shared" si="39"/>
        <v/>
      </c>
      <c r="D543" s="4" t="str">
        <f t="shared" si="44"/>
        <v/>
      </c>
      <c r="E543" s="8" t="str">
        <f t="shared" si="40"/>
        <v/>
      </c>
      <c r="F543" s="5" t="str">
        <f t="shared" si="41"/>
        <v/>
      </c>
      <c r="G543" s="6" t="str">
        <f>IF(C543="","",ROUND((((1+F543/CP)^(CP/periods_per_year))-1)*L542,2))</f>
        <v/>
      </c>
      <c r="H543" s="6" t="str">
        <f>IF(C543="","",IF(C543=nper,L542+G543,MIN(L542+G543,IF(F543=F542,H542,IF($G$11="Acc Bi-Weekly",ROUND((-PMT(((1+F543/CP)^(CP/12))-1,(nper-C543+1)*12/26,L542))/2,2),IF($G$11="Acc Weekly",ROUND((-PMT(((1+F543/CP)^(CP/12))-1,(nper-C543+1)*12/52,L542))/4,2),ROUND(-PMT(((1+F543/CP)^(CP/periods_per_year))-1,nper-C543+1,L542),2)))))))</f>
        <v/>
      </c>
      <c r="I543" s="6" t="str">
        <f>IF(OR(C543="",C543&lt;$G$22),"",IF(L542&lt;=H543,0,IF(IF(AND(C543&gt;=$G$22,MOD(C543-$G$22,int)=0),$G$23,0)+H543&gt;=L542+G543,L542+G543-H543,IF(AND(C543&gt;=$G$22,MOD(C543-$G$22,int)=0),$G$23,0)+IF(IF(AND(C543&gt;=$G$22,MOD(C543-$G$22,int)=0),$G$23,0)+IF(MOD(C543-$G$27,periods_per_year)=0,$G$26,0)+H543&lt;L542+G543,IF(MOD(C543-$G$27,periods_per_year)=0,$G$26,0),L542+G543-IF(AND(C543&gt;=$G$22,MOD(C543-$G$22,int)=0),$G$23,0)-H543))))</f>
        <v/>
      </c>
      <c r="J543" s="7"/>
      <c r="K543" s="6" t="str">
        <f t="shared" si="42"/>
        <v/>
      </c>
      <c r="L543" s="6" t="str">
        <f t="shared" si="43"/>
        <v/>
      </c>
    </row>
    <row r="544" spans="3:12">
      <c r="C544" s="3" t="str">
        <f t="shared" si="39"/>
        <v/>
      </c>
      <c r="D544" s="4" t="str">
        <f t="shared" si="44"/>
        <v/>
      </c>
      <c r="E544" s="8" t="str">
        <f t="shared" si="40"/>
        <v/>
      </c>
      <c r="F544" s="5" t="str">
        <f t="shared" si="41"/>
        <v/>
      </c>
      <c r="G544" s="6" t="str">
        <f>IF(C544="","",ROUND((((1+F544/CP)^(CP/periods_per_year))-1)*L543,2))</f>
        <v/>
      </c>
      <c r="H544" s="6" t="str">
        <f>IF(C544="","",IF(C544=nper,L543+G544,MIN(L543+G544,IF(F544=F543,H543,IF($G$11="Acc Bi-Weekly",ROUND((-PMT(((1+F544/CP)^(CP/12))-1,(nper-C544+1)*12/26,L543))/2,2),IF($G$11="Acc Weekly",ROUND((-PMT(((1+F544/CP)^(CP/12))-1,(nper-C544+1)*12/52,L543))/4,2),ROUND(-PMT(((1+F544/CP)^(CP/periods_per_year))-1,nper-C544+1,L543),2)))))))</f>
        <v/>
      </c>
      <c r="I544" s="6" t="str">
        <f>IF(OR(C544="",C544&lt;$G$22),"",IF(L543&lt;=H544,0,IF(IF(AND(C544&gt;=$G$22,MOD(C544-$G$22,int)=0),$G$23,0)+H544&gt;=L543+G544,L543+G544-H544,IF(AND(C544&gt;=$G$22,MOD(C544-$G$22,int)=0),$G$23,0)+IF(IF(AND(C544&gt;=$G$22,MOD(C544-$G$22,int)=0),$G$23,0)+IF(MOD(C544-$G$27,periods_per_year)=0,$G$26,0)+H544&lt;L543+G544,IF(MOD(C544-$G$27,periods_per_year)=0,$G$26,0),L543+G544-IF(AND(C544&gt;=$G$22,MOD(C544-$G$22,int)=0),$G$23,0)-H544))))</f>
        <v/>
      </c>
      <c r="J544" s="7"/>
      <c r="K544" s="6" t="str">
        <f t="shared" si="42"/>
        <v/>
      </c>
      <c r="L544" s="6" t="str">
        <f t="shared" si="43"/>
        <v/>
      </c>
    </row>
    <row r="545" spans="3:12">
      <c r="C545" s="3" t="str">
        <f t="shared" si="39"/>
        <v/>
      </c>
      <c r="D545" s="4" t="str">
        <f t="shared" si="44"/>
        <v/>
      </c>
      <c r="E545" s="8" t="str">
        <f t="shared" si="40"/>
        <v/>
      </c>
      <c r="F545" s="5" t="str">
        <f t="shared" si="41"/>
        <v/>
      </c>
      <c r="G545" s="6" t="str">
        <f>IF(C545="","",ROUND((((1+F545/CP)^(CP/periods_per_year))-1)*L544,2))</f>
        <v/>
      </c>
      <c r="H545" s="6" t="str">
        <f>IF(C545="","",IF(C545=nper,L544+G545,MIN(L544+G545,IF(F545=F544,H544,IF($G$11="Acc Bi-Weekly",ROUND((-PMT(((1+F545/CP)^(CP/12))-1,(nper-C545+1)*12/26,L544))/2,2),IF($G$11="Acc Weekly",ROUND((-PMT(((1+F545/CP)^(CP/12))-1,(nper-C545+1)*12/52,L544))/4,2),ROUND(-PMT(((1+F545/CP)^(CP/periods_per_year))-1,nper-C545+1,L544),2)))))))</f>
        <v/>
      </c>
      <c r="I545" s="6" t="str">
        <f>IF(OR(C545="",C545&lt;$G$22),"",IF(L544&lt;=H545,0,IF(IF(AND(C545&gt;=$G$22,MOD(C545-$G$22,int)=0),$G$23,0)+H545&gt;=L544+G545,L544+G545-H545,IF(AND(C545&gt;=$G$22,MOD(C545-$G$22,int)=0),$G$23,0)+IF(IF(AND(C545&gt;=$G$22,MOD(C545-$G$22,int)=0),$G$23,0)+IF(MOD(C545-$G$27,periods_per_year)=0,$G$26,0)+H545&lt;L544+G545,IF(MOD(C545-$G$27,periods_per_year)=0,$G$26,0),L544+G545-IF(AND(C545&gt;=$G$22,MOD(C545-$G$22,int)=0),$G$23,0)-H545))))</f>
        <v/>
      </c>
      <c r="J545" s="7"/>
      <c r="K545" s="6" t="str">
        <f t="shared" si="42"/>
        <v/>
      </c>
      <c r="L545" s="6" t="str">
        <f t="shared" si="43"/>
        <v/>
      </c>
    </row>
    <row r="546" spans="3:12">
      <c r="C546" s="3" t="str">
        <f t="shared" si="39"/>
        <v/>
      </c>
      <c r="D546" s="4" t="str">
        <f t="shared" si="44"/>
        <v/>
      </c>
      <c r="E546" s="8" t="str">
        <f t="shared" si="40"/>
        <v/>
      </c>
      <c r="F546" s="5" t="str">
        <f t="shared" si="41"/>
        <v/>
      </c>
      <c r="G546" s="6" t="str">
        <f>IF(C546="","",ROUND((((1+F546/CP)^(CP/periods_per_year))-1)*L545,2))</f>
        <v/>
      </c>
      <c r="H546" s="6" t="str">
        <f>IF(C546="","",IF(C546=nper,L545+G546,MIN(L545+G546,IF(F546=F545,H545,IF($G$11="Acc Bi-Weekly",ROUND((-PMT(((1+F546/CP)^(CP/12))-1,(nper-C546+1)*12/26,L545))/2,2),IF($G$11="Acc Weekly",ROUND((-PMT(((1+F546/CP)^(CP/12))-1,(nper-C546+1)*12/52,L545))/4,2),ROUND(-PMT(((1+F546/CP)^(CP/periods_per_year))-1,nper-C546+1,L545),2)))))))</f>
        <v/>
      </c>
      <c r="I546" s="6" t="str">
        <f>IF(OR(C546="",C546&lt;$G$22),"",IF(L545&lt;=H546,0,IF(IF(AND(C546&gt;=$G$22,MOD(C546-$G$22,int)=0),$G$23,0)+H546&gt;=L545+G546,L545+G546-H546,IF(AND(C546&gt;=$G$22,MOD(C546-$G$22,int)=0),$G$23,0)+IF(IF(AND(C546&gt;=$G$22,MOD(C546-$G$22,int)=0),$G$23,0)+IF(MOD(C546-$G$27,periods_per_year)=0,$G$26,0)+H546&lt;L545+G546,IF(MOD(C546-$G$27,periods_per_year)=0,$G$26,0),L545+G546-IF(AND(C546&gt;=$G$22,MOD(C546-$G$22,int)=0),$G$23,0)-H546))))</f>
        <v/>
      </c>
      <c r="J546" s="7"/>
      <c r="K546" s="6" t="str">
        <f t="shared" si="42"/>
        <v/>
      </c>
      <c r="L546" s="6" t="str">
        <f t="shared" si="43"/>
        <v/>
      </c>
    </row>
    <row r="547" spans="3:12">
      <c r="C547" s="3" t="str">
        <f t="shared" si="39"/>
        <v/>
      </c>
      <c r="D547" s="4" t="str">
        <f t="shared" si="44"/>
        <v/>
      </c>
      <c r="E547" s="8" t="str">
        <f t="shared" si="40"/>
        <v/>
      </c>
      <c r="F547" s="5" t="str">
        <f t="shared" si="41"/>
        <v/>
      </c>
      <c r="G547" s="6" t="str">
        <f>IF(C547="","",ROUND((((1+F547/CP)^(CP/periods_per_year))-1)*L546,2))</f>
        <v/>
      </c>
      <c r="H547" s="6" t="str">
        <f>IF(C547="","",IF(C547=nper,L546+G547,MIN(L546+G547,IF(F547=F546,H546,IF($G$11="Acc Bi-Weekly",ROUND((-PMT(((1+F547/CP)^(CP/12))-1,(nper-C547+1)*12/26,L546))/2,2),IF($G$11="Acc Weekly",ROUND((-PMT(((1+F547/CP)^(CP/12))-1,(nper-C547+1)*12/52,L546))/4,2),ROUND(-PMT(((1+F547/CP)^(CP/periods_per_year))-1,nper-C547+1,L546),2)))))))</f>
        <v/>
      </c>
      <c r="I547" s="6" t="str">
        <f>IF(OR(C547="",C547&lt;$G$22),"",IF(L546&lt;=H547,0,IF(IF(AND(C547&gt;=$G$22,MOD(C547-$G$22,int)=0),$G$23,0)+H547&gt;=L546+G547,L546+G547-H547,IF(AND(C547&gt;=$G$22,MOD(C547-$G$22,int)=0),$G$23,0)+IF(IF(AND(C547&gt;=$G$22,MOD(C547-$G$22,int)=0),$G$23,0)+IF(MOD(C547-$G$27,periods_per_year)=0,$G$26,0)+H547&lt;L546+G547,IF(MOD(C547-$G$27,periods_per_year)=0,$G$26,0),L546+G547-IF(AND(C547&gt;=$G$22,MOD(C547-$G$22,int)=0),$G$23,0)-H547))))</f>
        <v/>
      </c>
      <c r="J547" s="7"/>
      <c r="K547" s="6" t="str">
        <f t="shared" si="42"/>
        <v/>
      </c>
      <c r="L547" s="6" t="str">
        <f t="shared" si="43"/>
        <v/>
      </c>
    </row>
    <row r="548" spans="3:12">
      <c r="C548" s="3" t="str">
        <f t="shared" si="39"/>
        <v/>
      </c>
      <c r="D548" s="4" t="str">
        <f t="shared" si="44"/>
        <v/>
      </c>
      <c r="E548" s="8" t="str">
        <f t="shared" si="40"/>
        <v/>
      </c>
      <c r="F548" s="5" t="str">
        <f t="shared" si="41"/>
        <v/>
      </c>
      <c r="G548" s="6" t="str">
        <f>IF(C548="","",ROUND((((1+F548/CP)^(CP/periods_per_year))-1)*L547,2))</f>
        <v/>
      </c>
      <c r="H548" s="6" t="str">
        <f>IF(C548="","",IF(C548=nper,L547+G548,MIN(L547+G548,IF(F548=F547,H547,IF($G$11="Acc Bi-Weekly",ROUND((-PMT(((1+F548/CP)^(CP/12))-1,(nper-C548+1)*12/26,L547))/2,2),IF($G$11="Acc Weekly",ROUND((-PMT(((1+F548/CP)^(CP/12))-1,(nper-C548+1)*12/52,L547))/4,2),ROUND(-PMT(((1+F548/CP)^(CP/periods_per_year))-1,nper-C548+1,L547),2)))))))</f>
        <v/>
      </c>
      <c r="I548" s="6" t="str">
        <f>IF(OR(C548="",C548&lt;$G$22),"",IF(L547&lt;=H548,0,IF(IF(AND(C548&gt;=$G$22,MOD(C548-$G$22,int)=0),$G$23,0)+H548&gt;=L547+G548,L547+G548-H548,IF(AND(C548&gt;=$G$22,MOD(C548-$G$22,int)=0),$G$23,0)+IF(IF(AND(C548&gt;=$G$22,MOD(C548-$G$22,int)=0),$G$23,0)+IF(MOD(C548-$G$27,periods_per_year)=0,$G$26,0)+H548&lt;L547+G548,IF(MOD(C548-$G$27,periods_per_year)=0,$G$26,0),L547+G548-IF(AND(C548&gt;=$G$22,MOD(C548-$G$22,int)=0),$G$23,0)-H548))))</f>
        <v/>
      </c>
      <c r="J548" s="7"/>
      <c r="K548" s="6" t="str">
        <f t="shared" si="42"/>
        <v/>
      </c>
      <c r="L548" s="6" t="str">
        <f t="shared" si="43"/>
        <v/>
      </c>
    </row>
    <row r="549" spans="3:12">
      <c r="C549" s="3" t="str">
        <f t="shared" si="39"/>
        <v/>
      </c>
      <c r="D549" s="4" t="str">
        <f t="shared" si="44"/>
        <v/>
      </c>
      <c r="E549" s="8" t="str">
        <f t="shared" si="40"/>
        <v/>
      </c>
      <c r="F549" s="5" t="str">
        <f t="shared" si="41"/>
        <v/>
      </c>
      <c r="G549" s="6" t="str">
        <f>IF(C549="","",ROUND((((1+F549/CP)^(CP/periods_per_year))-1)*L548,2))</f>
        <v/>
      </c>
      <c r="H549" s="6" t="str">
        <f>IF(C549="","",IF(C549=nper,L548+G549,MIN(L548+G549,IF(F549=F548,H548,IF($G$11="Acc Bi-Weekly",ROUND((-PMT(((1+F549/CP)^(CP/12))-1,(nper-C549+1)*12/26,L548))/2,2),IF($G$11="Acc Weekly",ROUND((-PMT(((1+F549/CP)^(CP/12))-1,(nper-C549+1)*12/52,L548))/4,2),ROUND(-PMT(((1+F549/CP)^(CP/periods_per_year))-1,nper-C549+1,L548),2)))))))</f>
        <v/>
      </c>
      <c r="I549" s="6" t="str">
        <f>IF(OR(C549="",C549&lt;$G$22),"",IF(L548&lt;=H549,0,IF(IF(AND(C549&gt;=$G$22,MOD(C549-$G$22,int)=0),$G$23,0)+H549&gt;=L548+G549,L548+G549-H549,IF(AND(C549&gt;=$G$22,MOD(C549-$G$22,int)=0),$G$23,0)+IF(IF(AND(C549&gt;=$G$22,MOD(C549-$G$22,int)=0),$G$23,0)+IF(MOD(C549-$G$27,periods_per_year)=0,$G$26,0)+H549&lt;L548+G549,IF(MOD(C549-$G$27,periods_per_year)=0,$G$26,0),L548+G549-IF(AND(C549&gt;=$G$22,MOD(C549-$G$22,int)=0),$G$23,0)-H549))))</f>
        <v/>
      </c>
      <c r="J549" s="7"/>
      <c r="K549" s="6" t="str">
        <f t="shared" si="42"/>
        <v/>
      </c>
      <c r="L549" s="6" t="str">
        <f t="shared" si="43"/>
        <v/>
      </c>
    </row>
    <row r="550" spans="3:12">
      <c r="C550" s="3" t="str">
        <f t="shared" si="39"/>
        <v/>
      </c>
      <c r="D550" s="4" t="str">
        <f t="shared" si="44"/>
        <v/>
      </c>
      <c r="E550" s="8" t="str">
        <f t="shared" si="40"/>
        <v/>
      </c>
      <c r="F550" s="5" t="str">
        <f t="shared" si="41"/>
        <v/>
      </c>
      <c r="G550" s="6" t="str">
        <f>IF(C550="","",ROUND((((1+F550/CP)^(CP/periods_per_year))-1)*L549,2))</f>
        <v/>
      </c>
      <c r="H550" s="6" t="str">
        <f>IF(C550="","",IF(C550=nper,L549+G550,MIN(L549+G550,IF(F550=F549,H549,IF($G$11="Acc Bi-Weekly",ROUND((-PMT(((1+F550/CP)^(CP/12))-1,(nper-C550+1)*12/26,L549))/2,2),IF($G$11="Acc Weekly",ROUND((-PMT(((1+F550/CP)^(CP/12))-1,(nper-C550+1)*12/52,L549))/4,2),ROUND(-PMT(((1+F550/CP)^(CP/periods_per_year))-1,nper-C550+1,L549),2)))))))</f>
        <v/>
      </c>
      <c r="I550" s="6" t="str">
        <f>IF(OR(C550="",C550&lt;$G$22),"",IF(L549&lt;=H550,0,IF(IF(AND(C550&gt;=$G$22,MOD(C550-$G$22,int)=0),$G$23,0)+H550&gt;=L549+G550,L549+G550-H550,IF(AND(C550&gt;=$G$22,MOD(C550-$G$22,int)=0),$G$23,0)+IF(IF(AND(C550&gt;=$G$22,MOD(C550-$G$22,int)=0),$G$23,0)+IF(MOD(C550-$G$27,periods_per_year)=0,$G$26,0)+H550&lt;L549+G550,IF(MOD(C550-$G$27,periods_per_year)=0,$G$26,0),L549+G550-IF(AND(C550&gt;=$G$22,MOD(C550-$G$22,int)=0),$G$23,0)-H550))))</f>
        <v/>
      </c>
      <c r="J550" s="7"/>
      <c r="K550" s="6" t="str">
        <f t="shared" si="42"/>
        <v/>
      </c>
      <c r="L550" s="6" t="str">
        <f t="shared" si="43"/>
        <v/>
      </c>
    </row>
    <row r="551" spans="3:12">
      <c r="C551" s="3" t="str">
        <f t="shared" si="39"/>
        <v/>
      </c>
      <c r="D551" s="4" t="str">
        <f t="shared" si="44"/>
        <v/>
      </c>
      <c r="E551" s="8" t="str">
        <f t="shared" si="40"/>
        <v/>
      </c>
      <c r="F551" s="5" t="str">
        <f t="shared" si="41"/>
        <v/>
      </c>
      <c r="G551" s="6" t="str">
        <f>IF(C551="","",ROUND((((1+F551/CP)^(CP/periods_per_year))-1)*L550,2))</f>
        <v/>
      </c>
      <c r="H551" s="6" t="str">
        <f>IF(C551="","",IF(C551=nper,L550+G551,MIN(L550+G551,IF(F551=F550,H550,IF($G$11="Acc Bi-Weekly",ROUND((-PMT(((1+F551/CP)^(CP/12))-1,(nper-C551+1)*12/26,L550))/2,2),IF($G$11="Acc Weekly",ROUND((-PMT(((1+F551/CP)^(CP/12))-1,(nper-C551+1)*12/52,L550))/4,2),ROUND(-PMT(((1+F551/CP)^(CP/periods_per_year))-1,nper-C551+1,L550),2)))))))</f>
        <v/>
      </c>
      <c r="I551" s="6" t="str">
        <f>IF(OR(C551="",C551&lt;$G$22),"",IF(L550&lt;=H551,0,IF(IF(AND(C551&gt;=$G$22,MOD(C551-$G$22,int)=0),$G$23,0)+H551&gt;=L550+G551,L550+G551-H551,IF(AND(C551&gt;=$G$22,MOD(C551-$G$22,int)=0),$G$23,0)+IF(IF(AND(C551&gt;=$G$22,MOD(C551-$G$22,int)=0),$G$23,0)+IF(MOD(C551-$G$27,periods_per_year)=0,$G$26,0)+H551&lt;L550+G551,IF(MOD(C551-$G$27,periods_per_year)=0,$G$26,0),L550+G551-IF(AND(C551&gt;=$G$22,MOD(C551-$G$22,int)=0),$G$23,0)-H551))))</f>
        <v/>
      </c>
      <c r="J551" s="7"/>
      <c r="K551" s="6" t="str">
        <f t="shared" si="42"/>
        <v/>
      </c>
      <c r="L551" s="6" t="str">
        <f t="shared" si="43"/>
        <v/>
      </c>
    </row>
    <row r="552" spans="3:12">
      <c r="C552" s="3" t="str">
        <f t="shared" si="39"/>
        <v/>
      </c>
      <c r="D552" s="4" t="str">
        <f t="shared" si="44"/>
        <v/>
      </c>
      <c r="E552" s="8" t="str">
        <f t="shared" si="40"/>
        <v/>
      </c>
      <c r="F552" s="5" t="str">
        <f t="shared" si="41"/>
        <v/>
      </c>
      <c r="G552" s="6" t="str">
        <f>IF(C552="","",ROUND((((1+F552/CP)^(CP/periods_per_year))-1)*L551,2))</f>
        <v/>
      </c>
      <c r="H552" s="6" t="str">
        <f>IF(C552="","",IF(C552=nper,L551+G552,MIN(L551+G552,IF(F552=F551,H551,IF($G$11="Acc Bi-Weekly",ROUND((-PMT(((1+F552/CP)^(CP/12))-1,(nper-C552+1)*12/26,L551))/2,2),IF($G$11="Acc Weekly",ROUND((-PMT(((1+F552/CP)^(CP/12))-1,(nper-C552+1)*12/52,L551))/4,2),ROUND(-PMT(((1+F552/CP)^(CP/periods_per_year))-1,nper-C552+1,L551),2)))))))</f>
        <v/>
      </c>
      <c r="I552" s="6" t="str">
        <f>IF(OR(C552="",C552&lt;$G$22),"",IF(L551&lt;=H552,0,IF(IF(AND(C552&gt;=$G$22,MOD(C552-$G$22,int)=0),$G$23,0)+H552&gt;=L551+G552,L551+G552-H552,IF(AND(C552&gt;=$G$22,MOD(C552-$G$22,int)=0),$G$23,0)+IF(IF(AND(C552&gt;=$G$22,MOD(C552-$G$22,int)=0),$G$23,0)+IF(MOD(C552-$G$27,periods_per_year)=0,$G$26,0)+H552&lt;L551+G552,IF(MOD(C552-$G$27,periods_per_year)=0,$G$26,0),L551+G552-IF(AND(C552&gt;=$G$22,MOD(C552-$G$22,int)=0),$G$23,0)-H552))))</f>
        <v/>
      </c>
      <c r="J552" s="7"/>
      <c r="K552" s="6" t="str">
        <f t="shared" si="42"/>
        <v/>
      </c>
      <c r="L552" s="6" t="str">
        <f t="shared" si="43"/>
        <v/>
      </c>
    </row>
    <row r="553" spans="3:12">
      <c r="C553" s="3" t="str">
        <f t="shared" ref="C553:C616" si="45">IF(L552="","",IF(OR(C552&gt;=nper,ROUND(L552,2)&lt;=0),"",C552+1))</f>
        <v/>
      </c>
      <c r="D553" s="4" t="str">
        <f t="shared" si="44"/>
        <v/>
      </c>
      <c r="E553" s="8" t="str">
        <f>IF(C553="","",IF(MOD(C553,periods_per_year)=0,C553/periods_per_year,""))</f>
        <v/>
      </c>
      <c r="F553" s="5" t="str">
        <f t="shared" ref="F553:F616" si="46">IF(C553="","",start_rate)</f>
        <v/>
      </c>
      <c r="G553" s="6" t="str">
        <f>IF(C553="","",ROUND((((1+F553/CP)^(CP/periods_per_year))-1)*L552,2))</f>
        <v/>
      </c>
      <c r="H553" s="6" t="str">
        <f>IF(C553="","",IF(C553=nper,L552+G553,MIN(L552+G553,IF(F553=F552,H552,IF($G$11="Acc Bi-Weekly",ROUND((-PMT(((1+F553/CP)^(CP/12))-1,(nper-C553+1)*12/26,L552))/2,2),IF($G$11="Acc Weekly",ROUND((-PMT(((1+F553/CP)^(CP/12))-1,(nper-C553+1)*12/52,L552))/4,2),ROUND(-PMT(((1+F553/CP)^(CP/periods_per_year))-1,nper-C553+1,L552),2)))))))</f>
        <v/>
      </c>
      <c r="I553" s="6" t="str">
        <f>IF(OR(C553="",C553&lt;$G$22),"",IF(L552&lt;=H553,0,IF(IF(AND(C553&gt;=$G$22,MOD(C553-$G$22,int)=0),$G$23,0)+H553&gt;=L552+G553,L552+G553-H553,IF(AND(C553&gt;=$G$22,MOD(C553-$G$22,int)=0),$G$23,0)+IF(IF(AND(C553&gt;=$G$22,MOD(C553-$G$22,int)=0),$G$23,0)+IF(MOD(C553-$G$27,periods_per_year)=0,$G$26,0)+H553&lt;L552+G553,IF(MOD(C553-$G$27,periods_per_year)=0,$G$26,0),L552+G553-IF(AND(C553&gt;=$G$22,MOD(C553-$G$22,int)=0),$G$23,0)-H553))))</f>
        <v/>
      </c>
      <c r="J553" s="7"/>
      <c r="K553" s="6" t="str">
        <f t="shared" ref="K553:K616" si="47">IF(C553="","",H553-G553+J553+IF(I553="",0,I553))</f>
        <v/>
      </c>
      <c r="L553" s="6" t="str">
        <f t="shared" ref="L553:L616" si="48">IF(C553="","",L552-K553)</f>
        <v/>
      </c>
    </row>
    <row r="554" spans="3:12">
      <c r="C554" s="3" t="str">
        <f t="shared" si="45"/>
        <v/>
      </c>
      <c r="D554" s="4" t="str">
        <f t="shared" si="44"/>
        <v/>
      </c>
      <c r="E554" s="8" t="str">
        <f>IF(C554="","",IF(MOD(C554,periods_per_year)=0,C554/periods_per_year,""))</f>
        <v/>
      </c>
      <c r="F554" s="5" t="str">
        <f t="shared" si="46"/>
        <v/>
      </c>
      <c r="G554" s="6" t="str">
        <f>IF(C554="","",ROUND((((1+F554/CP)^(CP/periods_per_year))-1)*L553,2))</f>
        <v/>
      </c>
      <c r="H554" s="6" t="str">
        <f>IF(C554="","",IF(C554=nper,L553+G554,MIN(L553+G554,IF(F554=F553,H553,IF($G$11="Acc Bi-Weekly",ROUND((-PMT(((1+F554/CP)^(CP/12))-1,(nper-C554+1)*12/26,L553))/2,2),IF($G$11="Acc Weekly",ROUND((-PMT(((1+F554/CP)^(CP/12))-1,(nper-C554+1)*12/52,L553))/4,2),ROUND(-PMT(((1+F554/CP)^(CP/periods_per_year))-1,nper-C554+1,L553),2)))))))</f>
        <v/>
      </c>
      <c r="I554" s="6" t="str">
        <f>IF(OR(C554="",C554&lt;$G$22),"",IF(L553&lt;=H554,0,IF(IF(AND(C554&gt;=$G$22,MOD(C554-$G$22,int)=0),$G$23,0)+H554&gt;=L553+G554,L553+G554-H554,IF(AND(C554&gt;=$G$22,MOD(C554-$G$22,int)=0),$G$23,0)+IF(IF(AND(C554&gt;=$G$22,MOD(C554-$G$22,int)=0),$G$23,0)+IF(MOD(C554-$G$27,periods_per_year)=0,$G$26,0)+H554&lt;L553+G554,IF(MOD(C554-$G$27,periods_per_year)=0,$G$26,0),L553+G554-IF(AND(C554&gt;=$G$22,MOD(C554-$G$22,int)=0),$G$23,0)-H554))))</f>
        <v/>
      </c>
      <c r="J554" s="7"/>
      <c r="K554" s="6" t="str">
        <f t="shared" si="47"/>
        <v/>
      </c>
      <c r="L554" s="6" t="str">
        <f t="shared" si="48"/>
        <v/>
      </c>
    </row>
    <row r="555" spans="3:12">
      <c r="C555" s="3" t="str">
        <f t="shared" si="45"/>
        <v/>
      </c>
      <c r="D555" s="4" t="str">
        <f t="shared" ref="D555:D618" si="49">IF(C555="","",EDATE(D554,1))</f>
        <v/>
      </c>
      <c r="E555" s="8" t="str">
        <f>IF(C555="","",IF(MOD(C555,periods_per_year)=0,C555/periods_per_year,""))</f>
        <v/>
      </c>
      <c r="F555" s="5" t="str">
        <f t="shared" si="46"/>
        <v/>
      </c>
      <c r="G555" s="6" t="str">
        <f>IF(C555="","",ROUND((((1+F555/CP)^(CP/periods_per_year))-1)*L554,2))</f>
        <v/>
      </c>
      <c r="H555" s="6" t="str">
        <f>IF(C555="","",IF(C555=nper,L554+G555,MIN(L554+G555,IF(F555=F554,H554,IF($G$11="Acc Bi-Weekly",ROUND((-PMT(((1+F555/CP)^(CP/12))-1,(nper-C555+1)*12/26,L554))/2,2),IF($G$11="Acc Weekly",ROUND((-PMT(((1+F555/CP)^(CP/12))-1,(nper-C555+1)*12/52,L554))/4,2),ROUND(-PMT(((1+F555/CP)^(CP/periods_per_year))-1,nper-C555+1,L554),2)))))))</f>
        <v/>
      </c>
      <c r="I555" s="6" t="str">
        <f>IF(OR(C555="",C555&lt;$G$22),"",IF(L554&lt;=H555,0,IF(IF(AND(C555&gt;=$G$22,MOD(C555-$G$22,int)=0),$G$23,0)+H555&gt;=L554+G555,L554+G555-H555,IF(AND(C555&gt;=$G$22,MOD(C555-$G$22,int)=0),$G$23,0)+IF(IF(AND(C555&gt;=$G$22,MOD(C555-$G$22,int)=0),$G$23,0)+IF(MOD(C555-$G$27,periods_per_year)=0,$G$26,0)+H555&lt;L554+G555,IF(MOD(C555-$G$27,periods_per_year)=0,$G$26,0),L554+G555-IF(AND(C555&gt;=$G$22,MOD(C555-$G$22,int)=0),$G$23,0)-H555))))</f>
        <v/>
      </c>
      <c r="J555" s="7"/>
      <c r="K555" s="6" t="str">
        <f t="shared" si="47"/>
        <v/>
      </c>
      <c r="L555" s="6" t="str">
        <f t="shared" si="48"/>
        <v/>
      </c>
    </row>
    <row r="556" spans="3:12">
      <c r="C556" s="3" t="str">
        <f t="shared" si="45"/>
        <v/>
      </c>
      <c r="D556" s="4" t="str">
        <f t="shared" si="49"/>
        <v/>
      </c>
      <c r="E556" s="8" t="str">
        <f>IF(C556="","",IF(MOD(C556,periods_per_year)=0,C556/periods_per_year,""))</f>
        <v/>
      </c>
      <c r="F556" s="5" t="str">
        <f t="shared" si="46"/>
        <v/>
      </c>
      <c r="G556" s="6" t="str">
        <f>IF(C556="","",ROUND((((1+F556/CP)^(CP/periods_per_year))-1)*L555,2))</f>
        <v/>
      </c>
      <c r="H556" s="6" t="str">
        <f>IF(C556="","",IF(C556=nper,L555+G556,MIN(L555+G556,IF(F556=F555,H555,IF($G$11="Acc Bi-Weekly",ROUND((-PMT(((1+F556/CP)^(CP/12))-1,(nper-C556+1)*12/26,L555))/2,2),IF($G$11="Acc Weekly",ROUND((-PMT(((1+F556/CP)^(CP/12))-1,(nper-C556+1)*12/52,L555))/4,2),ROUND(-PMT(((1+F556/CP)^(CP/periods_per_year))-1,nper-C556+1,L555),2)))))))</f>
        <v/>
      </c>
      <c r="I556" s="6" t="str">
        <f>IF(OR(C556="",C556&lt;$G$22),"",IF(L555&lt;=H556,0,IF(IF(AND(C556&gt;=$G$22,MOD(C556-$G$22,int)=0),$G$23,0)+H556&gt;=L555+G556,L555+G556-H556,IF(AND(C556&gt;=$G$22,MOD(C556-$G$22,int)=0),$G$23,0)+IF(IF(AND(C556&gt;=$G$22,MOD(C556-$G$22,int)=0),$G$23,0)+IF(MOD(C556-$G$27,periods_per_year)=0,$G$26,0)+H556&lt;L555+G556,IF(MOD(C556-$G$27,periods_per_year)=0,$G$26,0),L555+G556-IF(AND(C556&gt;=$G$22,MOD(C556-$G$22,int)=0),$G$23,0)-H556))))</f>
        <v/>
      </c>
      <c r="J556" s="7"/>
      <c r="K556" s="6" t="str">
        <f t="shared" si="47"/>
        <v/>
      </c>
      <c r="L556" s="6" t="str">
        <f t="shared" si="48"/>
        <v/>
      </c>
    </row>
    <row r="557" spans="3:12">
      <c r="C557" s="3" t="str">
        <f t="shared" si="45"/>
        <v/>
      </c>
      <c r="D557" s="4" t="str">
        <f t="shared" si="49"/>
        <v/>
      </c>
      <c r="E557" s="8" t="str">
        <f>IF(C557="","",IF(MOD(C557,periods_per_year)=0,C557/periods_per_year,""))</f>
        <v/>
      </c>
      <c r="F557" s="5" t="str">
        <f t="shared" si="46"/>
        <v/>
      </c>
      <c r="G557" s="6" t="str">
        <f>IF(C557="","",ROUND((((1+F557/CP)^(CP/periods_per_year))-1)*L556,2))</f>
        <v/>
      </c>
      <c r="H557" s="6" t="str">
        <f>IF(C557="","",IF(C557=nper,L556+G557,MIN(L556+G557,IF(F557=F556,H556,IF($G$11="Acc Bi-Weekly",ROUND((-PMT(((1+F557/CP)^(CP/12))-1,(nper-C557+1)*12/26,L556))/2,2),IF($G$11="Acc Weekly",ROUND((-PMT(((1+F557/CP)^(CP/12))-1,(nper-C557+1)*12/52,L556))/4,2),ROUND(-PMT(((1+F557/CP)^(CP/periods_per_year))-1,nper-C557+1,L556),2)))))))</f>
        <v/>
      </c>
      <c r="I557" s="6" t="str">
        <f>IF(OR(C557="",C557&lt;$G$22),"",IF(L556&lt;=H557,0,IF(IF(AND(C557&gt;=$G$22,MOD(C557-$G$22,int)=0),$G$23,0)+H557&gt;=L556+G557,L556+G557-H557,IF(AND(C557&gt;=$G$22,MOD(C557-$G$22,int)=0),$G$23,0)+IF(IF(AND(C557&gt;=$G$22,MOD(C557-$G$22,int)=0),$G$23,0)+IF(MOD(C557-$G$27,periods_per_year)=0,$G$26,0)+H557&lt;L556+G557,IF(MOD(C557-$G$27,periods_per_year)=0,$G$26,0),L556+G557-IF(AND(C557&gt;=$G$22,MOD(C557-$G$22,int)=0),$G$23,0)-H557))))</f>
        <v/>
      </c>
      <c r="J557" s="7"/>
      <c r="K557" s="6" t="str">
        <f t="shared" si="47"/>
        <v/>
      </c>
      <c r="L557" s="6" t="str">
        <f t="shared" si="48"/>
        <v/>
      </c>
    </row>
    <row r="558" spans="3:12">
      <c r="C558" s="3" t="str">
        <f t="shared" si="45"/>
        <v/>
      </c>
      <c r="D558" s="4" t="str">
        <f t="shared" si="49"/>
        <v/>
      </c>
      <c r="E558" s="8" t="str">
        <f>IF(C558="","",IF(MOD(C558,periods_per_year)=0,C558/periods_per_year,""))</f>
        <v/>
      </c>
      <c r="F558" s="5" t="str">
        <f t="shared" si="46"/>
        <v/>
      </c>
      <c r="G558" s="6" t="str">
        <f>IF(C558="","",ROUND((((1+F558/CP)^(CP/periods_per_year))-1)*L557,2))</f>
        <v/>
      </c>
      <c r="H558" s="6" t="str">
        <f>IF(C558="","",IF(C558=nper,L557+G558,MIN(L557+G558,IF(F558=F557,H557,IF($G$11="Acc Bi-Weekly",ROUND((-PMT(((1+F558/CP)^(CP/12))-1,(nper-C558+1)*12/26,L557))/2,2),IF($G$11="Acc Weekly",ROUND((-PMT(((1+F558/CP)^(CP/12))-1,(nper-C558+1)*12/52,L557))/4,2),ROUND(-PMT(((1+F558/CP)^(CP/periods_per_year))-1,nper-C558+1,L557),2)))))))</f>
        <v/>
      </c>
      <c r="I558" s="6" t="str">
        <f>IF(OR(C558="",C558&lt;$G$22),"",IF(L557&lt;=H558,0,IF(IF(AND(C558&gt;=$G$22,MOD(C558-$G$22,int)=0),$G$23,0)+H558&gt;=L557+G558,L557+G558-H558,IF(AND(C558&gt;=$G$22,MOD(C558-$G$22,int)=0),$G$23,0)+IF(IF(AND(C558&gt;=$G$22,MOD(C558-$G$22,int)=0),$G$23,0)+IF(MOD(C558-$G$27,periods_per_year)=0,$G$26,0)+H558&lt;L557+G558,IF(MOD(C558-$G$27,periods_per_year)=0,$G$26,0),L557+G558-IF(AND(C558&gt;=$G$22,MOD(C558-$G$22,int)=0),$G$23,0)-H558))))</f>
        <v/>
      </c>
      <c r="J558" s="7"/>
      <c r="K558" s="6" t="str">
        <f t="shared" si="47"/>
        <v/>
      </c>
      <c r="L558" s="6" t="str">
        <f t="shared" si="48"/>
        <v/>
      </c>
    </row>
    <row r="559" spans="3:12">
      <c r="C559" s="3" t="str">
        <f t="shared" si="45"/>
        <v/>
      </c>
      <c r="D559" s="4" t="str">
        <f t="shared" si="49"/>
        <v/>
      </c>
      <c r="E559" s="8" t="str">
        <f>IF(C559="","",IF(MOD(C559,periods_per_year)=0,C559/periods_per_year,""))</f>
        <v/>
      </c>
      <c r="F559" s="5" t="str">
        <f t="shared" si="46"/>
        <v/>
      </c>
      <c r="G559" s="6" t="str">
        <f>IF(C559="","",ROUND((((1+F559/CP)^(CP/periods_per_year))-1)*L558,2))</f>
        <v/>
      </c>
      <c r="H559" s="6" t="str">
        <f>IF(C559="","",IF(C559=nper,L558+G559,MIN(L558+G559,IF(F559=F558,H558,IF($G$11="Acc Bi-Weekly",ROUND((-PMT(((1+F559/CP)^(CP/12))-1,(nper-C559+1)*12/26,L558))/2,2),IF($G$11="Acc Weekly",ROUND((-PMT(((1+F559/CP)^(CP/12))-1,(nper-C559+1)*12/52,L558))/4,2),ROUND(-PMT(((1+F559/CP)^(CP/periods_per_year))-1,nper-C559+1,L558),2)))))))</f>
        <v/>
      </c>
      <c r="I559" s="6" t="str">
        <f>IF(OR(C559="",C559&lt;$G$22),"",IF(L558&lt;=H559,0,IF(IF(AND(C559&gt;=$G$22,MOD(C559-$G$22,int)=0),$G$23,0)+H559&gt;=L558+G559,L558+G559-H559,IF(AND(C559&gt;=$G$22,MOD(C559-$G$22,int)=0),$G$23,0)+IF(IF(AND(C559&gt;=$G$22,MOD(C559-$G$22,int)=0),$G$23,0)+IF(MOD(C559-$G$27,periods_per_year)=0,$G$26,0)+H559&lt;L558+G559,IF(MOD(C559-$G$27,periods_per_year)=0,$G$26,0),L558+G559-IF(AND(C559&gt;=$G$22,MOD(C559-$G$22,int)=0),$G$23,0)-H559))))</f>
        <v/>
      </c>
      <c r="J559" s="7"/>
      <c r="K559" s="6" t="str">
        <f t="shared" si="47"/>
        <v/>
      </c>
      <c r="L559" s="6" t="str">
        <f t="shared" si="48"/>
        <v/>
      </c>
    </row>
    <row r="560" spans="3:12">
      <c r="C560" s="3" t="str">
        <f t="shared" si="45"/>
        <v/>
      </c>
      <c r="D560" s="4" t="str">
        <f t="shared" si="49"/>
        <v/>
      </c>
      <c r="E560" s="8" t="str">
        <f>IF(C560="","",IF(MOD(C560,periods_per_year)=0,C560/periods_per_year,""))</f>
        <v/>
      </c>
      <c r="F560" s="5" t="str">
        <f t="shared" si="46"/>
        <v/>
      </c>
      <c r="G560" s="6" t="str">
        <f>IF(C560="","",ROUND((((1+F560/CP)^(CP/periods_per_year))-1)*L559,2))</f>
        <v/>
      </c>
      <c r="H560" s="6" t="str">
        <f>IF(C560="","",IF(C560=nper,L559+G560,MIN(L559+G560,IF(F560=F559,H559,IF($G$11="Acc Bi-Weekly",ROUND((-PMT(((1+F560/CP)^(CP/12))-1,(nper-C560+1)*12/26,L559))/2,2),IF($G$11="Acc Weekly",ROUND((-PMT(((1+F560/CP)^(CP/12))-1,(nper-C560+1)*12/52,L559))/4,2),ROUND(-PMT(((1+F560/CP)^(CP/periods_per_year))-1,nper-C560+1,L559),2)))))))</f>
        <v/>
      </c>
      <c r="I560" s="6" t="str">
        <f>IF(OR(C560="",C560&lt;$G$22),"",IF(L559&lt;=H560,0,IF(IF(AND(C560&gt;=$G$22,MOD(C560-$G$22,int)=0),$G$23,0)+H560&gt;=L559+G560,L559+G560-H560,IF(AND(C560&gt;=$G$22,MOD(C560-$G$22,int)=0),$G$23,0)+IF(IF(AND(C560&gt;=$G$22,MOD(C560-$G$22,int)=0),$G$23,0)+IF(MOD(C560-$G$27,periods_per_year)=0,$G$26,0)+H560&lt;L559+G560,IF(MOD(C560-$G$27,periods_per_year)=0,$G$26,0),L559+G560-IF(AND(C560&gt;=$G$22,MOD(C560-$G$22,int)=0),$G$23,0)-H560))))</f>
        <v/>
      </c>
      <c r="J560" s="7"/>
      <c r="K560" s="6" t="str">
        <f t="shared" si="47"/>
        <v/>
      </c>
      <c r="L560" s="6" t="str">
        <f t="shared" si="48"/>
        <v/>
      </c>
    </row>
    <row r="561" spans="3:12">
      <c r="C561" s="3" t="str">
        <f t="shared" si="45"/>
        <v/>
      </c>
      <c r="D561" s="4" t="str">
        <f t="shared" si="49"/>
        <v/>
      </c>
      <c r="E561" s="8" t="str">
        <f>IF(C561="","",IF(MOD(C561,periods_per_year)=0,C561/periods_per_year,""))</f>
        <v/>
      </c>
      <c r="F561" s="5" t="str">
        <f t="shared" si="46"/>
        <v/>
      </c>
      <c r="G561" s="6" t="str">
        <f>IF(C561="","",ROUND((((1+F561/CP)^(CP/periods_per_year))-1)*L560,2))</f>
        <v/>
      </c>
      <c r="H561" s="6" t="str">
        <f>IF(C561="","",IF(C561=nper,L560+G561,MIN(L560+G561,IF(F561=F560,H560,IF($G$11="Acc Bi-Weekly",ROUND((-PMT(((1+F561/CP)^(CP/12))-1,(nper-C561+1)*12/26,L560))/2,2),IF($G$11="Acc Weekly",ROUND((-PMT(((1+F561/CP)^(CP/12))-1,(nper-C561+1)*12/52,L560))/4,2),ROUND(-PMT(((1+F561/CP)^(CP/periods_per_year))-1,nper-C561+1,L560),2)))))))</f>
        <v/>
      </c>
      <c r="I561" s="6" t="str">
        <f>IF(OR(C561="",C561&lt;$G$22),"",IF(L560&lt;=H561,0,IF(IF(AND(C561&gt;=$G$22,MOD(C561-$G$22,int)=0),$G$23,0)+H561&gt;=L560+G561,L560+G561-H561,IF(AND(C561&gt;=$G$22,MOD(C561-$G$22,int)=0),$G$23,0)+IF(IF(AND(C561&gt;=$G$22,MOD(C561-$G$22,int)=0),$G$23,0)+IF(MOD(C561-$G$27,periods_per_year)=0,$G$26,0)+H561&lt;L560+G561,IF(MOD(C561-$G$27,periods_per_year)=0,$G$26,0),L560+G561-IF(AND(C561&gt;=$G$22,MOD(C561-$G$22,int)=0),$G$23,0)-H561))))</f>
        <v/>
      </c>
      <c r="J561" s="7"/>
      <c r="K561" s="6" t="str">
        <f t="shared" si="47"/>
        <v/>
      </c>
      <c r="L561" s="6" t="str">
        <f t="shared" si="48"/>
        <v/>
      </c>
    </row>
    <row r="562" spans="3:12">
      <c r="C562" s="3" t="str">
        <f t="shared" si="45"/>
        <v/>
      </c>
      <c r="D562" s="4" t="str">
        <f t="shared" si="49"/>
        <v/>
      </c>
      <c r="E562" s="8" t="str">
        <f>IF(C562="","",IF(MOD(C562,periods_per_year)=0,C562/periods_per_year,""))</f>
        <v/>
      </c>
      <c r="F562" s="5" t="str">
        <f t="shared" si="46"/>
        <v/>
      </c>
      <c r="G562" s="6" t="str">
        <f>IF(C562="","",ROUND((((1+F562/CP)^(CP/periods_per_year))-1)*L561,2))</f>
        <v/>
      </c>
      <c r="H562" s="6" t="str">
        <f>IF(C562="","",IF(C562=nper,L561+G562,MIN(L561+G562,IF(F562=F561,H561,IF($G$11="Acc Bi-Weekly",ROUND((-PMT(((1+F562/CP)^(CP/12))-1,(nper-C562+1)*12/26,L561))/2,2),IF($G$11="Acc Weekly",ROUND((-PMT(((1+F562/CP)^(CP/12))-1,(nper-C562+1)*12/52,L561))/4,2),ROUND(-PMT(((1+F562/CP)^(CP/periods_per_year))-1,nper-C562+1,L561),2)))))))</f>
        <v/>
      </c>
      <c r="I562" s="6" t="str">
        <f>IF(OR(C562="",C562&lt;$G$22),"",IF(L561&lt;=H562,0,IF(IF(AND(C562&gt;=$G$22,MOD(C562-$G$22,int)=0),$G$23,0)+H562&gt;=L561+G562,L561+G562-H562,IF(AND(C562&gt;=$G$22,MOD(C562-$G$22,int)=0),$G$23,0)+IF(IF(AND(C562&gt;=$G$22,MOD(C562-$G$22,int)=0),$G$23,0)+IF(MOD(C562-$G$27,periods_per_year)=0,$G$26,0)+H562&lt;L561+G562,IF(MOD(C562-$G$27,periods_per_year)=0,$G$26,0),L561+G562-IF(AND(C562&gt;=$G$22,MOD(C562-$G$22,int)=0),$G$23,0)-H562))))</f>
        <v/>
      </c>
      <c r="J562" s="7"/>
      <c r="K562" s="6" t="str">
        <f t="shared" si="47"/>
        <v/>
      </c>
      <c r="L562" s="6" t="str">
        <f t="shared" si="48"/>
        <v/>
      </c>
    </row>
    <row r="563" spans="3:12">
      <c r="C563" s="3" t="str">
        <f t="shared" si="45"/>
        <v/>
      </c>
      <c r="D563" s="4" t="str">
        <f t="shared" si="49"/>
        <v/>
      </c>
      <c r="E563" s="8" t="str">
        <f>IF(C563="","",IF(MOD(C563,periods_per_year)=0,C563/periods_per_year,""))</f>
        <v/>
      </c>
      <c r="F563" s="5" t="str">
        <f t="shared" si="46"/>
        <v/>
      </c>
      <c r="G563" s="6" t="str">
        <f>IF(C563="","",ROUND((((1+F563/CP)^(CP/periods_per_year))-1)*L562,2))</f>
        <v/>
      </c>
      <c r="H563" s="6" t="str">
        <f>IF(C563="","",IF(C563=nper,L562+G563,MIN(L562+G563,IF(F563=F562,H562,IF($G$11="Acc Bi-Weekly",ROUND((-PMT(((1+F563/CP)^(CP/12))-1,(nper-C563+1)*12/26,L562))/2,2),IF($G$11="Acc Weekly",ROUND((-PMT(((1+F563/CP)^(CP/12))-1,(nper-C563+1)*12/52,L562))/4,2),ROUND(-PMT(((1+F563/CP)^(CP/periods_per_year))-1,nper-C563+1,L562),2)))))))</f>
        <v/>
      </c>
      <c r="I563" s="6" t="str">
        <f>IF(OR(C563="",C563&lt;$G$22),"",IF(L562&lt;=H563,0,IF(IF(AND(C563&gt;=$G$22,MOD(C563-$G$22,int)=0),$G$23,0)+H563&gt;=L562+G563,L562+G563-H563,IF(AND(C563&gt;=$G$22,MOD(C563-$G$22,int)=0),$G$23,0)+IF(IF(AND(C563&gt;=$G$22,MOD(C563-$G$22,int)=0),$G$23,0)+IF(MOD(C563-$G$27,periods_per_year)=0,$G$26,0)+H563&lt;L562+G563,IF(MOD(C563-$G$27,periods_per_year)=0,$G$26,0),L562+G563-IF(AND(C563&gt;=$G$22,MOD(C563-$G$22,int)=0),$G$23,0)-H563))))</f>
        <v/>
      </c>
      <c r="J563" s="7"/>
      <c r="K563" s="6" t="str">
        <f t="shared" si="47"/>
        <v/>
      </c>
      <c r="L563" s="6" t="str">
        <f t="shared" si="48"/>
        <v/>
      </c>
    </row>
    <row r="564" spans="3:12">
      <c r="C564" s="3" t="str">
        <f t="shared" si="45"/>
        <v/>
      </c>
      <c r="D564" s="4" t="str">
        <f t="shared" si="49"/>
        <v/>
      </c>
      <c r="E564" s="8" t="str">
        <f>IF(C564="","",IF(MOD(C564,periods_per_year)=0,C564/periods_per_year,""))</f>
        <v/>
      </c>
      <c r="F564" s="5" t="str">
        <f t="shared" si="46"/>
        <v/>
      </c>
      <c r="G564" s="6" t="str">
        <f>IF(C564="","",ROUND((((1+F564/CP)^(CP/periods_per_year))-1)*L563,2))</f>
        <v/>
      </c>
      <c r="H564" s="6" t="str">
        <f>IF(C564="","",IF(C564=nper,L563+G564,MIN(L563+G564,IF(F564=F563,H563,IF($G$11="Acc Bi-Weekly",ROUND((-PMT(((1+F564/CP)^(CP/12))-1,(nper-C564+1)*12/26,L563))/2,2),IF($G$11="Acc Weekly",ROUND((-PMT(((1+F564/CP)^(CP/12))-1,(nper-C564+1)*12/52,L563))/4,2),ROUND(-PMT(((1+F564/CP)^(CP/periods_per_year))-1,nper-C564+1,L563),2)))))))</f>
        <v/>
      </c>
      <c r="I564" s="6" t="str">
        <f>IF(OR(C564="",C564&lt;$G$22),"",IF(L563&lt;=H564,0,IF(IF(AND(C564&gt;=$G$22,MOD(C564-$G$22,int)=0),$G$23,0)+H564&gt;=L563+G564,L563+G564-H564,IF(AND(C564&gt;=$G$22,MOD(C564-$G$22,int)=0),$G$23,0)+IF(IF(AND(C564&gt;=$G$22,MOD(C564-$G$22,int)=0),$G$23,0)+IF(MOD(C564-$G$27,periods_per_year)=0,$G$26,0)+H564&lt;L563+G564,IF(MOD(C564-$G$27,periods_per_year)=0,$G$26,0),L563+G564-IF(AND(C564&gt;=$G$22,MOD(C564-$G$22,int)=0),$G$23,0)-H564))))</f>
        <v/>
      </c>
      <c r="J564" s="7"/>
      <c r="K564" s="6" t="str">
        <f t="shared" si="47"/>
        <v/>
      </c>
      <c r="L564" s="6" t="str">
        <f t="shared" si="48"/>
        <v/>
      </c>
    </row>
    <row r="565" spans="3:12">
      <c r="C565" s="3" t="str">
        <f t="shared" si="45"/>
        <v/>
      </c>
      <c r="D565" s="4" t="str">
        <f t="shared" si="49"/>
        <v/>
      </c>
      <c r="E565" s="8" t="str">
        <f>IF(C565="","",IF(MOD(C565,periods_per_year)=0,C565/periods_per_year,""))</f>
        <v/>
      </c>
      <c r="F565" s="5" t="str">
        <f t="shared" si="46"/>
        <v/>
      </c>
      <c r="G565" s="6" t="str">
        <f>IF(C565="","",ROUND((((1+F565/CP)^(CP/periods_per_year))-1)*L564,2))</f>
        <v/>
      </c>
      <c r="H565" s="6" t="str">
        <f>IF(C565="","",IF(C565=nper,L564+G565,MIN(L564+G565,IF(F565=F564,H564,IF($G$11="Acc Bi-Weekly",ROUND((-PMT(((1+F565/CP)^(CP/12))-1,(nper-C565+1)*12/26,L564))/2,2),IF($G$11="Acc Weekly",ROUND((-PMT(((1+F565/CP)^(CP/12))-1,(nper-C565+1)*12/52,L564))/4,2),ROUND(-PMT(((1+F565/CP)^(CP/periods_per_year))-1,nper-C565+1,L564),2)))))))</f>
        <v/>
      </c>
      <c r="I565" s="6" t="str">
        <f>IF(OR(C565="",C565&lt;$G$22),"",IF(L564&lt;=H565,0,IF(IF(AND(C565&gt;=$G$22,MOD(C565-$G$22,int)=0),$G$23,0)+H565&gt;=L564+G565,L564+G565-H565,IF(AND(C565&gt;=$G$22,MOD(C565-$G$22,int)=0),$G$23,0)+IF(IF(AND(C565&gt;=$G$22,MOD(C565-$G$22,int)=0),$G$23,0)+IF(MOD(C565-$G$27,periods_per_year)=0,$G$26,0)+H565&lt;L564+G565,IF(MOD(C565-$G$27,periods_per_year)=0,$G$26,0),L564+G565-IF(AND(C565&gt;=$G$22,MOD(C565-$G$22,int)=0),$G$23,0)-H565))))</f>
        <v/>
      </c>
      <c r="J565" s="7"/>
      <c r="K565" s="6" t="str">
        <f t="shared" si="47"/>
        <v/>
      </c>
      <c r="L565" s="6" t="str">
        <f t="shared" si="48"/>
        <v/>
      </c>
    </row>
    <row r="566" spans="3:12">
      <c r="C566" s="3" t="str">
        <f t="shared" si="45"/>
        <v/>
      </c>
      <c r="D566" s="4" t="str">
        <f t="shared" si="49"/>
        <v/>
      </c>
      <c r="E566" s="8" t="str">
        <f>IF(C566="","",IF(MOD(C566,periods_per_year)=0,C566/periods_per_year,""))</f>
        <v/>
      </c>
      <c r="F566" s="5" t="str">
        <f t="shared" si="46"/>
        <v/>
      </c>
      <c r="G566" s="6" t="str">
        <f>IF(C566="","",ROUND((((1+F566/CP)^(CP/periods_per_year))-1)*L565,2))</f>
        <v/>
      </c>
      <c r="H566" s="6" t="str">
        <f>IF(C566="","",IF(C566=nper,L565+G566,MIN(L565+G566,IF(F566=F565,H565,IF($G$11="Acc Bi-Weekly",ROUND((-PMT(((1+F566/CP)^(CP/12))-1,(nper-C566+1)*12/26,L565))/2,2),IF($G$11="Acc Weekly",ROUND((-PMT(((1+F566/CP)^(CP/12))-1,(nper-C566+1)*12/52,L565))/4,2),ROUND(-PMT(((1+F566/CP)^(CP/periods_per_year))-1,nper-C566+1,L565),2)))))))</f>
        <v/>
      </c>
      <c r="I566" s="6" t="str">
        <f>IF(OR(C566="",C566&lt;$G$22),"",IF(L565&lt;=H566,0,IF(IF(AND(C566&gt;=$G$22,MOD(C566-$G$22,int)=0),$G$23,0)+H566&gt;=L565+G566,L565+G566-H566,IF(AND(C566&gt;=$G$22,MOD(C566-$G$22,int)=0),$G$23,0)+IF(IF(AND(C566&gt;=$G$22,MOD(C566-$G$22,int)=0),$G$23,0)+IF(MOD(C566-$G$27,periods_per_year)=0,$G$26,0)+H566&lt;L565+G566,IF(MOD(C566-$G$27,periods_per_year)=0,$G$26,0),L565+G566-IF(AND(C566&gt;=$G$22,MOD(C566-$G$22,int)=0),$G$23,0)-H566))))</f>
        <v/>
      </c>
      <c r="J566" s="7"/>
      <c r="K566" s="6" t="str">
        <f t="shared" si="47"/>
        <v/>
      </c>
      <c r="L566" s="6" t="str">
        <f t="shared" si="48"/>
        <v/>
      </c>
    </row>
    <row r="567" spans="3:12">
      <c r="C567" s="3" t="str">
        <f t="shared" si="45"/>
        <v/>
      </c>
      <c r="D567" s="4" t="str">
        <f t="shared" si="49"/>
        <v/>
      </c>
      <c r="E567" s="8" t="str">
        <f>IF(C567="","",IF(MOD(C567,periods_per_year)=0,C567/periods_per_year,""))</f>
        <v/>
      </c>
      <c r="F567" s="5" t="str">
        <f t="shared" si="46"/>
        <v/>
      </c>
      <c r="G567" s="6" t="str">
        <f>IF(C567="","",ROUND((((1+F567/CP)^(CP/periods_per_year))-1)*L566,2))</f>
        <v/>
      </c>
      <c r="H567" s="6" t="str">
        <f>IF(C567="","",IF(C567=nper,L566+G567,MIN(L566+G567,IF(F567=F566,H566,IF($G$11="Acc Bi-Weekly",ROUND((-PMT(((1+F567/CP)^(CP/12))-1,(nper-C567+1)*12/26,L566))/2,2),IF($G$11="Acc Weekly",ROUND((-PMT(((1+F567/CP)^(CP/12))-1,(nper-C567+1)*12/52,L566))/4,2),ROUND(-PMT(((1+F567/CP)^(CP/periods_per_year))-1,nper-C567+1,L566),2)))))))</f>
        <v/>
      </c>
      <c r="I567" s="6" t="str">
        <f>IF(OR(C567="",C567&lt;$G$22),"",IF(L566&lt;=H567,0,IF(IF(AND(C567&gt;=$G$22,MOD(C567-$G$22,int)=0),$G$23,0)+H567&gt;=L566+G567,L566+G567-H567,IF(AND(C567&gt;=$G$22,MOD(C567-$G$22,int)=0),$G$23,0)+IF(IF(AND(C567&gt;=$G$22,MOD(C567-$G$22,int)=0),$G$23,0)+IF(MOD(C567-$G$27,periods_per_year)=0,$G$26,0)+H567&lt;L566+G567,IF(MOD(C567-$G$27,periods_per_year)=0,$G$26,0),L566+G567-IF(AND(C567&gt;=$G$22,MOD(C567-$G$22,int)=0),$G$23,0)-H567))))</f>
        <v/>
      </c>
      <c r="J567" s="7"/>
      <c r="K567" s="6" t="str">
        <f t="shared" si="47"/>
        <v/>
      </c>
      <c r="L567" s="6" t="str">
        <f t="shared" si="48"/>
        <v/>
      </c>
    </row>
    <row r="568" spans="3:12">
      <c r="C568" s="3" t="str">
        <f t="shared" si="45"/>
        <v/>
      </c>
      <c r="D568" s="4" t="str">
        <f t="shared" si="49"/>
        <v/>
      </c>
      <c r="E568" s="8" t="str">
        <f>IF(C568="","",IF(MOD(C568,periods_per_year)=0,C568/periods_per_year,""))</f>
        <v/>
      </c>
      <c r="F568" s="5" t="str">
        <f t="shared" si="46"/>
        <v/>
      </c>
      <c r="G568" s="6" t="str">
        <f>IF(C568="","",ROUND((((1+F568/CP)^(CP/periods_per_year))-1)*L567,2))</f>
        <v/>
      </c>
      <c r="H568" s="6" t="str">
        <f>IF(C568="","",IF(C568=nper,L567+G568,MIN(L567+G568,IF(F568=F567,H567,IF($G$11="Acc Bi-Weekly",ROUND((-PMT(((1+F568/CP)^(CP/12))-1,(nper-C568+1)*12/26,L567))/2,2),IF($G$11="Acc Weekly",ROUND((-PMT(((1+F568/CP)^(CP/12))-1,(nper-C568+1)*12/52,L567))/4,2),ROUND(-PMT(((1+F568/CP)^(CP/periods_per_year))-1,nper-C568+1,L567),2)))))))</f>
        <v/>
      </c>
      <c r="I568" s="6" t="str">
        <f>IF(OR(C568="",C568&lt;$G$22),"",IF(L567&lt;=H568,0,IF(IF(AND(C568&gt;=$G$22,MOD(C568-$G$22,int)=0),$G$23,0)+H568&gt;=L567+G568,L567+G568-H568,IF(AND(C568&gt;=$G$22,MOD(C568-$G$22,int)=0),$G$23,0)+IF(IF(AND(C568&gt;=$G$22,MOD(C568-$G$22,int)=0),$G$23,0)+IF(MOD(C568-$G$27,periods_per_year)=0,$G$26,0)+H568&lt;L567+G568,IF(MOD(C568-$G$27,periods_per_year)=0,$G$26,0),L567+G568-IF(AND(C568&gt;=$G$22,MOD(C568-$G$22,int)=0),$G$23,0)-H568))))</f>
        <v/>
      </c>
      <c r="J568" s="7"/>
      <c r="K568" s="6" t="str">
        <f t="shared" si="47"/>
        <v/>
      </c>
      <c r="L568" s="6" t="str">
        <f t="shared" si="48"/>
        <v/>
      </c>
    </row>
    <row r="569" spans="3:12">
      <c r="C569" s="3" t="str">
        <f t="shared" si="45"/>
        <v/>
      </c>
      <c r="D569" s="4" t="str">
        <f t="shared" si="49"/>
        <v/>
      </c>
      <c r="E569" s="8" t="str">
        <f>IF(C569="","",IF(MOD(C569,periods_per_year)=0,C569/periods_per_year,""))</f>
        <v/>
      </c>
      <c r="F569" s="5" t="str">
        <f t="shared" si="46"/>
        <v/>
      </c>
      <c r="G569" s="6" t="str">
        <f>IF(C569="","",ROUND((((1+F569/CP)^(CP/periods_per_year))-1)*L568,2))</f>
        <v/>
      </c>
      <c r="H569" s="6" t="str">
        <f>IF(C569="","",IF(C569=nper,L568+G569,MIN(L568+G569,IF(F569=F568,H568,IF($G$11="Acc Bi-Weekly",ROUND((-PMT(((1+F569/CP)^(CP/12))-1,(nper-C569+1)*12/26,L568))/2,2),IF($G$11="Acc Weekly",ROUND((-PMT(((1+F569/CP)^(CP/12))-1,(nper-C569+1)*12/52,L568))/4,2),ROUND(-PMT(((1+F569/CP)^(CP/periods_per_year))-1,nper-C569+1,L568),2)))))))</f>
        <v/>
      </c>
      <c r="I569" s="6" t="str">
        <f>IF(OR(C569="",C569&lt;$G$22),"",IF(L568&lt;=H569,0,IF(IF(AND(C569&gt;=$G$22,MOD(C569-$G$22,int)=0),$G$23,0)+H569&gt;=L568+G569,L568+G569-H569,IF(AND(C569&gt;=$G$22,MOD(C569-$G$22,int)=0),$G$23,0)+IF(IF(AND(C569&gt;=$G$22,MOD(C569-$G$22,int)=0),$G$23,0)+IF(MOD(C569-$G$27,periods_per_year)=0,$G$26,0)+H569&lt;L568+G569,IF(MOD(C569-$G$27,periods_per_year)=0,$G$26,0),L568+G569-IF(AND(C569&gt;=$G$22,MOD(C569-$G$22,int)=0),$G$23,0)-H569))))</f>
        <v/>
      </c>
      <c r="J569" s="7"/>
      <c r="K569" s="6" t="str">
        <f t="shared" si="47"/>
        <v/>
      </c>
      <c r="L569" s="6" t="str">
        <f t="shared" si="48"/>
        <v/>
      </c>
    </row>
    <row r="570" spans="3:12">
      <c r="C570" s="3" t="str">
        <f t="shared" si="45"/>
        <v/>
      </c>
      <c r="D570" s="4" t="str">
        <f t="shared" si="49"/>
        <v/>
      </c>
      <c r="E570" s="8" t="str">
        <f>IF(C570="","",IF(MOD(C570,periods_per_year)=0,C570/periods_per_year,""))</f>
        <v/>
      </c>
      <c r="F570" s="5" t="str">
        <f t="shared" si="46"/>
        <v/>
      </c>
      <c r="G570" s="6" t="str">
        <f>IF(C570="","",ROUND((((1+F570/CP)^(CP/periods_per_year))-1)*L569,2))</f>
        <v/>
      </c>
      <c r="H570" s="6" t="str">
        <f>IF(C570="","",IF(C570=nper,L569+G570,MIN(L569+G570,IF(F570=F569,H569,IF($G$11="Acc Bi-Weekly",ROUND((-PMT(((1+F570/CP)^(CP/12))-1,(nper-C570+1)*12/26,L569))/2,2),IF($G$11="Acc Weekly",ROUND((-PMT(((1+F570/CP)^(CP/12))-1,(nper-C570+1)*12/52,L569))/4,2),ROUND(-PMT(((1+F570/CP)^(CP/periods_per_year))-1,nper-C570+1,L569),2)))))))</f>
        <v/>
      </c>
      <c r="I570" s="6" t="str">
        <f>IF(OR(C570="",C570&lt;$G$22),"",IF(L569&lt;=H570,0,IF(IF(AND(C570&gt;=$G$22,MOD(C570-$G$22,int)=0),$G$23,0)+H570&gt;=L569+G570,L569+G570-H570,IF(AND(C570&gt;=$G$22,MOD(C570-$G$22,int)=0),$G$23,0)+IF(IF(AND(C570&gt;=$G$22,MOD(C570-$G$22,int)=0),$G$23,0)+IF(MOD(C570-$G$27,periods_per_year)=0,$G$26,0)+H570&lt;L569+G570,IF(MOD(C570-$G$27,periods_per_year)=0,$G$26,0),L569+G570-IF(AND(C570&gt;=$G$22,MOD(C570-$G$22,int)=0),$G$23,0)-H570))))</f>
        <v/>
      </c>
      <c r="J570" s="7"/>
      <c r="K570" s="6" t="str">
        <f t="shared" si="47"/>
        <v/>
      </c>
      <c r="L570" s="6" t="str">
        <f t="shared" si="48"/>
        <v/>
      </c>
    </row>
    <row r="571" spans="3:12">
      <c r="C571" s="3" t="str">
        <f t="shared" si="45"/>
        <v/>
      </c>
      <c r="D571" s="4" t="str">
        <f t="shared" si="49"/>
        <v/>
      </c>
      <c r="E571" s="8" t="str">
        <f>IF(C571="","",IF(MOD(C571,periods_per_year)=0,C571/periods_per_year,""))</f>
        <v/>
      </c>
      <c r="F571" s="5" t="str">
        <f t="shared" si="46"/>
        <v/>
      </c>
      <c r="G571" s="6" t="str">
        <f>IF(C571="","",ROUND((((1+F571/CP)^(CP/periods_per_year))-1)*L570,2))</f>
        <v/>
      </c>
      <c r="H571" s="6" t="str">
        <f>IF(C571="","",IF(C571=nper,L570+G571,MIN(L570+G571,IF(F571=F570,H570,IF($G$11="Acc Bi-Weekly",ROUND((-PMT(((1+F571/CP)^(CP/12))-1,(nper-C571+1)*12/26,L570))/2,2),IF($G$11="Acc Weekly",ROUND((-PMT(((1+F571/CP)^(CP/12))-1,(nper-C571+1)*12/52,L570))/4,2),ROUND(-PMT(((1+F571/CP)^(CP/periods_per_year))-1,nper-C571+1,L570),2)))))))</f>
        <v/>
      </c>
      <c r="I571" s="6" t="str">
        <f>IF(OR(C571="",C571&lt;$G$22),"",IF(L570&lt;=H571,0,IF(IF(AND(C571&gt;=$G$22,MOD(C571-$G$22,int)=0),$G$23,0)+H571&gt;=L570+G571,L570+G571-H571,IF(AND(C571&gt;=$G$22,MOD(C571-$G$22,int)=0),$G$23,0)+IF(IF(AND(C571&gt;=$G$22,MOD(C571-$G$22,int)=0),$G$23,0)+IF(MOD(C571-$G$27,periods_per_year)=0,$G$26,0)+H571&lt;L570+G571,IF(MOD(C571-$G$27,periods_per_year)=0,$G$26,0),L570+G571-IF(AND(C571&gt;=$G$22,MOD(C571-$G$22,int)=0),$G$23,0)-H571))))</f>
        <v/>
      </c>
      <c r="J571" s="7"/>
      <c r="K571" s="6" t="str">
        <f t="shared" si="47"/>
        <v/>
      </c>
      <c r="L571" s="6" t="str">
        <f t="shared" si="48"/>
        <v/>
      </c>
    </row>
    <row r="572" spans="3:12">
      <c r="C572" s="3" t="str">
        <f t="shared" si="45"/>
        <v/>
      </c>
      <c r="D572" s="4" t="str">
        <f t="shared" si="49"/>
        <v/>
      </c>
      <c r="E572" s="8" t="str">
        <f>IF(C572="","",IF(MOD(C572,periods_per_year)=0,C572/periods_per_year,""))</f>
        <v/>
      </c>
      <c r="F572" s="5" t="str">
        <f t="shared" si="46"/>
        <v/>
      </c>
      <c r="G572" s="6" t="str">
        <f>IF(C572="","",ROUND((((1+F572/CP)^(CP/periods_per_year))-1)*L571,2))</f>
        <v/>
      </c>
      <c r="H572" s="6" t="str">
        <f>IF(C572="","",IF(C572=nper,L571+G572,MIN(L571+G572,IF(F572=F571,H571,IF($G$11="Acc Bi-Weekly",ROUND((-PMT(((1+F572/CP)^(CP/12))-1,(nper-C572+1)*12/26,L571))/2,2),IF($G$11="Acc Weekly",ROUND((-PMT(((1+F572/CP)^(CP/12))-1,(nper-C572+1)*12/52,L571))/4,2),ROUND(-PMT(((1+F572/CP)^(CP/periods_per_year))-1,nper-C572+1,L571),2)))))))</f>
        <v/>
      </c>
      <c r="I572" s="6" t="str">
        <f>IF(OR(C572="",C572&lt;$G$22),"",IF(L571&lt;=H572,0,IF(IF(AND(C572&gt;=$G$22,MOD(C572-$G$22,int)=0),$G$23,0)+H572&gt;=L571+G572,L571+G572-H572,IF(AND(C572&gt;=$G$22,MOD(C572-$G$22,int)=0),$G$23,0)+IF(IF(AND(C572&gt;=$G$22,MOD(C572-$G$22,int)=0),$G$23,0)+IF(MOD(C572-$G$27,periods_per_year)=0,$G$26,0)+H572&lt;L571+G572,IF(MOD(C572-$G$27,periods_per_year)=0,$G$26,0),L571+G572-IF(AND(C572&gt;=$G$22,MOD(C572-$G$22,int)=0),$G$23,0)-H572))))</f>
        <v/>
      </c>
      <c r="J572" s="7"/>
      <c r="K572" s="6" t="str">
        <f t="shared" si="47"/>
        <v/>
      </c>
      <c r="L572" s="6" t="str">
        <f t="shared" si="48"/>
        <v/>
      </c>
    </row>
    <row r="573" spans="3:12">
      <c r="C573" s="3" t="str">
        <f t="shared" si="45"/>
        <v/>
      </c>
      <c r="D573" s="4" t="str">
        <f t="shared" si="49"/>
        <v/>
      </c>
      <c r="E573" s="8" t="str">
        <f>IF(C573="","",IF(MOD(C573,periods_per_year)=0,C573/periods_per_year,""))</f>
        <v/>
      </c>
      <c r="F573" s="5" t="str">
        <f t="shared" si="46"/>
        <v/>
      </c>
      <c r="G573" s="6" t="str">
        <f>IF(C573="","",ROUND((((1+F573/CP)^(CP/periods_per_year))-1)*L572,2))</f>
        <v/>
      </c>
      <c r="H573" s="6" t="str">
        <f>IF(C573="","",IF(C573=nper,L572+G573,MIN(L572+G573,IF(F573=F572,H572,IF($G$11="Acc Bi-Weekly",ROUND((-PMT(((1+F573/CP)^(CP/12))-1,(nper-C573+1)*12/26,L572))/2,2),IF($G$11="Acc Weekly",ROUND((-PMT(((1+F573/CP)^(CP/12))-1,(nper-C573+1)*12/52,L572))/4,2),ROUND(-PMT(((1+F573/CP)^(CP/periods_per_year))-1,nper-C573+1,L572),2)))))))</f>
        <v/>
      </c>
      <c r="I573" s="6" t="str">
        <f>IF(OR(C573="",C573&lt;$G$22),"",IF(L572&lt;=H573,0,IF(IF(AND(C573&gt;=$G$22,MOD(C573-$G$22,int)=0),$G$23,0)+H573&gt;=L572+G573,L572+G573-H573,IF(AND(C573&gt;=$G$22,MOD(C573-$G$22,int)=0),$G$23,0)+IF(IF(AND(C573&gt;=$G$22,MOD(C573-$G$22,int)=0),$G$23,0)+IF(MOD(C573-$G$27,periods_per_year)=0,$G$26,0)+H573&lt;L572+G573,IF(MOD(C573-$G$27,periods_per_year)=0,$G$26,0),L572+G573-IF(AND(C573&gt;=$G$22,MOD(C573-$G$22,int)=0),$G$23,0)-H573))))</f>
        <v/>
      </c>
      <c r="J573" s="7"/>
      <c r="K573" s="6" t="str">
        <f t="shared" si="47"/>
        <v/>
      </c>
      <c r="L573" s="6" t="str">
        <f t="shared" si="48"/>
        <v/>
      </c>
    </row>
    <row r="574" spans="3:12">
      <c r="C574" s="3" t="str">
        <f t="shared" si="45"/>
        <v/>
      </c>
      <c r="D574" s="4" t="str">
        <f t="shared" si="49"/>
        <v/>
      </c>
      <c r="E574" s="8" t="str">
        <f>IF(C574="","",IF(MOD(C574,periods_per_year)=0,C574/periods_per_year,""))</f>
        <v/>
      </c>
      <c r="F574" s="5" t="str">
        <f t="shared" si="46"/>
        <v/>
      </c>
      <c r="G574" s="6" t="str">
        <f>IF(C574="","",ROUND((((1+F574/CP)^(CP/periods_per_year))-1)*L573,2))</f>
        <v/>
      </c>
      <c r="H574" s="6" t="str">
        <f>IF(C574="","",IF(C574=nper,L573+G574,MIN(L573+G574,IF(F574=F573,H573,IF($G$11="Acc Bi-Weekly",ROUND((-PMT(((1+F574/CP)^(CP/12))-1,(nper-C574+1)*12/26,L573))/2,2),IF($G$11="Acc Weekly",ROUND((-PMT(((1+F574/CP)^(CP/12))-1,(nper-C574+1)*12/52,L573))/4,2),ROUND(-PMT(((1+F574/CP)^(CP/periods_per_year))-1,nper-C574+1,L573),2)))))))</f>
        <v/>
      </c>
      <c r="I574" s="6" t="str">
        <f>IF(OR(C574="",C574&lt;$G$22),"",IF(L573&lt;=H574,0,IF(IF(AND(C574&gt;=$G$22,MOD(C574-$G$22,int)=0),$G$23,0)+H574&gt;=L573+G574,L573+G574-H574,IF(AND(C574&gt;=$G$22,MOD(C574-$G$22,int)=0),$G$23,0)+IF(IF(AND(C574&gt;=$G$22,MOD(C574-$G$22,int)=0),$G$23,0)+IF(MOD(C574-$G$27,periods_per_year)=0,$G$26,0)+H574&lt;L573+G574,IF(MOD(C574-$G$27,periods_per_year)=0,$G$26,0),L573+G574-IF(AND(C574&gt;=$G$22,MOD(C574-$G$22,int)=0),$G$23,0)-H574))))</f>
        <v/>
      </c>
      <c r="J574" s="7"/>
      <c r="K574" s="6" t="str">
        <f t="shared" si="47"/>
        <v/>
      </c>
      <c r="L574" s="6" t="str">
        <f t="shared" si="48"/>
        <v/>
      </c>
    </row>
    <row r="575" spans="3:12">
      <c r="C575" s="3" t="str">
        <f t="shared" si="45"/>
        <v/>
      </c>
      <c r="D575" s="4" t="str">
        <f t="shared" si="49"/>
        <v/>
      </c>
      <c r="E575" s="8" t="str">
        <f>IF(C575="","",IF(MOD(C575,periods_per_year)=0,C575/periods_per_year,""))</f>
        <v/>
      </c>
      <c r="F575" s="5" t="str">
        <f t="shared" si="46"/>
        <v/>
      </c>
      <c r="G575" s="6" t="str">
        <f>IF(C575="","",ROUND((((1+F575/CP)^(CP/periods_per_year))-1)*L574,2))</f>
        <v/>
      </c>
      <c r="H575" s="6" t="str">
        <f>IF(C575="","",IF(C575=nper,L574+G575,MIN(L574+G575,IF(F575=F574,H574,IF($G$11="Acc Bi-Weekly",ROUND((-PMT(((1+F575/CP)^(CP/12))-1,(nper-C575+1)*12/26,L574))/2,2),IF($G$11="Acc Weekly",ROUND((-PMT(((1+F575/CP)^(CP/12))-1,(nper-C575+1)*12/52,L574))/4,2),ROUND(-PMT(((1+F575/CP)^(CP/periods_per_year))-1,nper-C575+1,L574),2)))))))</f>
        <v/>
      </c>
      <c r="I575" s="6" t="str">
        <f>IF(OR(C575="",C575&lt;$G$22),"",IF(L574&lt;=H575,0,IF(IF(AND(C575&gt;=$G$22,MOD(C575-$G$22,int)=0),$G$23,0)+H575&gt;=L574+G575,L574+G575-H575,IF(AND(C575&gt;=$G$22,MOD(C575-$G$22,int)=0),$G$23,0)+IF(IF(AND(C575&gt;=$G$22,MOD(C575-$G$22,int)=0),$G$23,0)+IF(MOD(C575-$G$27,periods_per_year)=0,$G$26,0)+H575&lt;L574+G575,IF(MOD(C575-$G$27,periods_per_year)=0,$G$26,0),L574+G575-IF(AND(C575&gt;=$G$22,MOD(C575-$G$22,int)=0),$G$23,0)-H575))))</f>
        <v/>
      </c>
      <c r="J575" s="7"/>
      <c r="K575" s="6" t="str">
        <f t="shared" si="47"/>
        <v/>
      </c>
      <c r="L575" s="6" t="str">
        <f t="shared" si="48"/>
        <v/>
      </c>
    </row>
    <row r="576" spans="3:12">
      <c r="C576" s="3" t="str">
        <f t="shared" si="45"/>
        <v/>
      </c>
      <c r="D576" s="4" t="str">
        <f t="shared" si="49"/>
        <v/>
      </c>
      <c r="E576" s="8" t="str">
        <f>IF(C576="","",IF(MOD(C576,periods_per_year)=0,C576/periods_per_year,""))</f>
        <v/>
      </c>
      <c r="F576" s="5" t="str">
        <f t="shared" si="46"/>
        <v/>
      </c>
      <c r="G576" s="6" t="str">
        <f>IF(C576="","",ROUND((((1+F576/CP)^(CP/periods_per_year))-1)*L575,2))</f>
        <v/>
      </c>
      <c r="H576" s="6" t="str">
        <f>IF(C576="","",IF(C576=nper,L575+G576,MIN(L575+G576,IF(F576=F575,H575,IF($G$11="Acc Bi-Weekly",ROUND((-PMT(((1+F576/CP)^(CP/12))-1,(nper-C576+1)*12/26,L575))/2,2),IF($G$11="Acc Weekly",ROUND((-PMT(((1+F576/CP)^(CP/12))-1,(nper-C576+1)*12/52,L575))/4,2),ROUND(-PMT(((1+F576/CP)^(CP/periods_per_year))-1,nper-C576+1,L575),2)))))))</f>
        <v/>
      </c>
      <c r="I576" s="6" t="str">
        <f>IF(OR(C576="",C576&lt;$G$22),"",IF(L575&lt;=H576,0,IF(IF(AND(C576&gt;=$G$22,MOD(C576-$G$22,int)=0),$G$23,0)+H576&gt;=L575+G576,L575+G576-H576,IF(AND(C576&gt;=$G$22,MOD(C576-$G$22,int)=0),$G$23,0)+IF(IF(AND(C576&gt;=$G$22,MOD(C576-$G$22,int)=0),$G$23,0)+IF(MOD(C576-$G$27,periods_per_year)=0,$G$26,0)+H576&lt;L575+G576,IF(MOD(C576-$G$27,periods_per_year)=0,$G$26,0),L575+G576-IF(AND(C576&gt;=$G$22,MOD(C576-$G$22,int)=0),$G$23,0)-H576))))</f>
        <v/>
      </c>
      <c r="J576" s="7"/>
      <c r="K576" s="6" t="str">
        <f t="shared" si="47"/>
        <v/>
      </c>
      <c r="L576" s="6" t="str">
        <f t="shared" si="48"/>
        <v/>
      </c>
    </row>
    <row r="577" spans="3:12">
      <c r="C577" s="3" t="str">
        <f t="shared" si="45"/>
        <v/>
      </c>
      <c r="D577" s="4" t="str">
        <f t="shared" si="49"/>
        <v/>
      </c>
      <c r="E577" s="8" t="str">
        <f>IF(C577="","",IF(MOD(C577,periods_per_year)=0,C577/periods_per_year,""))</f>
        <v/>
      </c>
      <c r="F577" s="5" t="str">
        <f t="shared" si="46"/>
        <v/>
      </c>
      <c r="G577" s="6" t="str">
        <f>IF(C577="","",ROUND((((1+F577/CP)^(CP/periods_per_year))-1)*L576,2))</f>
        <v/>
      </c>
      <c r="H577" s="6" t="str">
        <f>IF(C577="","",IF(C577=nper,L576+G577,MIN(L576+G577,IF(F577=F576,H576,IF($G$11="Acc Bi-Weekly",ROUND((-PMT(((1+F577/CP)^(CP/12))-1,(nper-C577+1)*12/26,L576))/2,2),IF($G$11="Acc Weekly",ROUND((-PMT(((1+F577/CP)^(CP/12))-1,(nper-C577+1)*12/52,L576))/4,2),ROUND(-PMT(((1+F577/CP)^(CP/periods_per_year))-1,nper-C577+1,L576),2)))))))</f>
        <v/>
      </c>
      <c r="I577" s="6" t="str">
        <f>IF(OR(C577="",C577&lt;$G$22),"",IF(L576&lt;=H577,0,IF(IF(AND(C577&gt;=$G$22,MOD(C577-$G$22,int)=0),$G$23,0)+H577&gt;=L576+G577,L576+G577-H577,IF(AND(C577&gt;=$G$22,MOD(C577-$G$22,int)=0),$G$23,0)+IF(IF(AND(C577&gt;=$G$22,MOD(C577-$G$22,int)=0),$G$23,0)+IF(MOD(C577-$G$27,periods_per_year)=0,$G$26,0)+H577&lt;L576+G577,IF(MOD(C577-$G$27,periods_per_year)=0,$G$26,0),L576+G577-IF(AND(C577&gt;=$G$22,MOD(C577-$G$22,int)=0),$G$23,0)-H577))))</f>
        <v/>
      </c>
      <c r="J577" s="7"/>
      <c r="K577" s="6" t="str">
        <f t="shared" si="47"/>
        <v/>
      </c>
      <c r="L577" s="6" t="str">
        <f t="shared" si="48"/>
        <v/>
      </c>
    </row>
    <row r="578" spans="3:12">
      <c r="C578" s="3" t="str">
        <f t="shared" si="45"/>
        <v/>
      </c>
      <c r="D578" s="4" t="str">
        <f t="shared" si="49"/>
        <v/>
      </c>
      <c r="E578" s="8" t="str">
        <f>IF(C578="","",IF(MOD(C578,periods_per_year)=0,C578/periods_per_year,""))</f>
        <v/>
      </c>
      <c r="F578" s="5" t="str">
        <f t="shared" si="46"/>
        <v/>
      </c>
      <c r="G578" s="6" t="str">
        <f>IF(C578="","",ROUND((((1+F578/CP)^(CP/periods_per_year))-1)*L577,2))</f>
        <v/>
      </c>
      <c r="H578" s="6" t="str">
        <f>IF(C578="","",IF(C578=nper,L577+G578,MIN(L577+G578,IF(F578=F577,H577,IF($G$11="Acc Bi-Weekly",ROUND((-PMT(((1+F578/CP)^(CP/12))-1,(nper-C578+1)*12/26,L577))/2,2),IF($G$11="Acc Weekly",ROUND((-PMT(((1+F578/CP)^(CP/12))-1,(nper-C578+1)*12/52,L577))/4,2),ROUND(-PMT(((1+F578/CP)^(CP/periods_per_year))-1,nper-C578+1,L577),2)))))))</f>
        <v/>
      </c>
      <c r="I578" s="6" t="str">
        <f>IF(OR(C578="",C578&lt;$G$22),"",IF(L577&lt;=H578,0,IF(IF(AND(C578&gt;=$G$22,MOD(C578-$G$22,int)=0),$G$23,0)+H578&gt;=L577+G578,L577+G578-H578,IF(AND(C578&gt;=$G$22,MOD(C578-$G$22,int)=0),$G$23,0)+IF(IF(AND(C578&gt;=$G$22,MOD(C578-$G$22,int)=0),$G$23,0)+IF(MOD(C578-$G$27,periods_per_year)=0,$G$26,0)+H578&lt;L577+G578,IF(MOD(C578-$G$27,periods_per_year)=0,$G$26,0),L577+G578-IF(AND(C578&gt;=$G$22,MOD(C578-$G$22,int)=0),$G$23,0)-H578))))</f>
        <v/>
      </c>
      <c r="J578" s="7"/>
      <c r="K578" s="6" t="str">
        <f t="shared" si="47"/>
        <v/>
      </c>
      <c r="L578" s="6" t="str">
        <f t="shared" si="48"/>
        <v/>
      </c>
    </row>
    <row r="579" spans="3:12">
      <c r="C579" s="3" t="str">
        <f t="shared" si="45"/>
        <v/>
      </c>
      <c r="D579" s="4" t="str">
        <f t="shared" si="49"/>
        <v/>
      </c>
      <c r="E579" s="8" t="str">
        <f>IF(C579="","",IF(MOD(C579,periods_per_year)=0,C579/periods_per_year,""))</f>
        <v/>
      </c>
      <c r="F579" s="5" t="str">
        <f t="shared" si="46"/>
        <v/>
      </c>
      <c r="G579" s="6" t="str">
        <f>IF(C579="","",ROUND((((1+F579/CP)^(CP/periods_per_year))-1)*L578,2))</f>
        <v/>
      </c>
      <c r="H579" s="6" t="str">
        <f>IF(C579="","",IF(C579=nper,L578+G579,MIN(L578+G579,IF(F579=F578,H578,IF($G$11="Acc Bi-Weekly",ROUND((-PMT(((1+F579/CP)^(CP/12))-1,(nper-C579+1)*12/26,L578))/2,2),IF($G$11="Acc Weekly",ROUND((-PMT(((1+F579/CP)^(CP/12))-1,(nper-C579+1)*12/52,L578))/4,2),ROUND(-PMT(((1+F579/CP)^(CP/periods_per_year))-1,nper-C579+1,L578),2)))))))</f>
        <v/>
      </c>
      <c r="I579" s="6" t="str">
        <f>IF(OR(C579="",C579&lt;$G$22),"",IF(L578&lt;=H579,0,IF(IF(AND(C579&gt;=$G$22,MOD(C579-$G$22,int)=0),$G$23,0)+H579&gt;=L578+G579,L578+G579-H579,IF(AND(C579&gt;=$G$22,MOD(C579-$G$22,int)=0),$G$23,0)+IF(IF(AND(C579&gt;=$G$22,MOD(C579-$G$22,int)=0),$G$23,0)+IF(MOD(C579-$G$27,periods_per_year)=0,$G$26,0)+H579&lt;L578+G579,IF(MOD(C579-$G$27,periods_per_year)=0,$G$26,0),L578+G579-IF(AND(C579&gt;=$G$22,MOD(C579-$G$22,int)=0),$G$23,0)-H579))))</f>
        <v/>
      </c>
      <c r="J579" s="7"/>
      <c r="K579" s="6" t="str">
        <f t="shared" si="47"/>
        <v/>
      </c>
      <c r="L579" s="6" t="str">
        <f t="shared" si="48"/>
        <v/>
      </c>
    </row>
    <row r="580" spans="3:12">
      <c r="C580" s="3" t="str">
        <f t="shared" si="45"/>
        <v/>
      </c>
      <c r="D580" s="4" t="str">
        <f t="shared" si="49"/>
        <v/>
      </c>
      <c r="E580" s="8" t="str">
        <f>IF(C580="","",IF(MOD(C580,periods_per_year)=0,C580/periods_per_year,""))</f>
        <v/>
      </c>
      <c r="F580" s="5" t="str">
        <f t="shared" si="46"/>
        <v/>
      </c>
      <c r="G580" s="6" t="str">
        <f>IF(C580="","",ROUND((((1+F580/CP)^(CP/periods_per_year))-1)*L579,2))</f>
        <v/>
      </c>
      <c r="H580" s="6" t="str">
        <f>IF(C580="","",IF(C580=nper,L579+G580,MIN(L579+G580,IF(F580=F579,H579,IF($G$11="Acc Bi-Weekly",ROUND((-PMT(((1+F580/CP)^(CP/12))-1,(nper-C580+1)*12/26,L579))/2,2),IF($G$11="Acc Weekly",ROUND((-PMT(((1+F580/CP)^(CP/12))-1,(nper-C580+1)*12/52,L579))/4,2),ROUND(-PMT(((1+F580/CP)^(CP/periods_per_year))-1,nper-C580+1,L579),2)))))))</f>
        <v/>
      </c>
      <c r="I580" s="6" t="str">
        <f>IF(OR(C580="",C580&lt;$G$22),"",IF(L579&lt;=H580,0,IF(IF(AND(C580&gt;=$G$22,MOD(C580-$G$22,int)=0),$G$23,0)+H580&gt;=L579+G580,L579+G580-H580,IF(AND(C580&gt;=$G$22,MOD(C580-$G$22,int)=0),$G$23,0)+IF(IF(AND(C580&gt;=$G$22,MOD(C580-$G$22,int)=0),$G$23,0)+IF(MOD(C580-$G$27,periods_per_year)=0,$G$26,0)+H580&lt;L579+G580,IF(MOD(C580-$G$27,periods_per_year)=0,$G$26,0),L579+G580-IF(AND(C580&gt;=$G$22,MOD(C580-$G$22,int)=0),$G$23,0)-H580))))</f>
        <v/>
      </c>
      <c r="J580" s="7"/>
      <c r="K580" s="6" t="str">
        <f t="shared" si="47"/>
        <v/>
      </c>
      <c r="L580" s="6" t="str">
        <f t="shared" si="48"/>
        <v/>
      </c>
    </row>
    <row r="581" spans="3:12">
      <c r="C581" s="3" t="str">
        <f t="shared" si="45"/>
        <v/>
      </c>
      <c r="D581" s="4" t="str">
        <f t="shared" si="49"/>
        <v/>
      </c>
      <c r="E581" s="8" t="str">
        <f>IF(C581="","",IF(MOD(C581,periods_per_year)=0,C581/periods_per_year,""))</f>
        <v/>
      </c>
      <c r="F581" s="5" t="str">
        <f t="shared" si="46"/>
        <v/>
      </c>
      <c r="G581" s="6" t="str">
        <f>IF(C581="","",ROUND((((1+F581/CP)^(CP/periods_per_year))-1)*L580,2))</f>
        <v/>
      </c>
      <c r="H581" s="6" t="str">
        <f>IF(C581="","",IF(C581=nper,L580+G581,MIN(L580+G581,IF(F581=F580,H580,IF($G$11="Acc Bi-Weekly",ROUND((-PMT(((1+F581/CP)^(CP/12))-1,(nper-C581+1)*12/26,L580))/2,2),IF($G$11="Acc Weekly",ROUND((-PMT(((1+F581/CP)^(CP/12))-1,(nper-C581+1)*12/52,L580))/4,2),ROUND(-PMT(((1+F581/CP)^(CP/periods_per_year))-1,nper-C581+1,L580),2)))))))</f>
        <v/>
      </c>
      <c r="I581" s="6" t="str">
        <f>IF(OR(C581="",C581&lt;$G$22),"",IF(L580&lt;=H581,0,IF(IF(AND(C581&gt;=$G$22,MOD(C581-$G$22,int)=0),$G$23,0)+H581&gt;=L580+G581,L580+G581-H581,IF(AND(C581&gt;=$G$22,MOD(C581-$G$22,int)=0),$G$23,0)+IF(IF(AND(C581&gt;=$G$22,MOD(C581-$G$22,int)=0),$G$23,0)+IF(MOD(C581-$G$27,periods_per_year)=0,$G$26,0)+H581&lt;L580+G581,IF(MOD(C581-$G$27,periods_per_year)=0,$G$26,0),L580+G581-IF(AND(C581&gt;=$G$22,MOD(C581-$G$22,int)=0),$G$23,0)-H581))))</f>
        <v/>
      </c>
      <c r="J581" s="7"/>
      <c r="K581" s="6" t="str">
        <f t="shared" si="47"/>
        <v/>
      </c>
      <c r="L581" s="6" t="str">
        <f t="shared" si="48"/>
        <v/>
      </c>
    </row>
    <row r="582" spans="3:12">
      <c r="C582" s="3" t="str">
        <f t="shared" si="45"/>
        <v/>
      </c>
      <c r="D582" s="4" t="str">
        <f t="shared" si="49"/>
        <v/>
      </c>
      <c r="E582" s="8" t="str">
        <f>IF(C582="","",IF(MOD(C582,periods_per_year)=0,C582/periods_per_year,""))</f>
        <v/>
      </c>
      <c r="F582" s="5" t="str">
        <f t="shared" si="46"/>
        <v/>
      </c>
      <c r="G582" s="6" t="str">
        <f>IF(C582="","",ROUND((((1+F582/CP)^(CP/periods_per_year))-1)*L581,2))</f>
        <v/>
      </c>
      <c r="H582" s="6" t="str">
        <f>IF(C582="","",IF(C582=nper,L581+G582,MIN(L581+G582,IF(F582=F581,H581,IF($G$11="Acc Bi-Weekly",ROUND((-PMT(((1+F582/CP)^(CP/12))-1,(nper-C582+1)*12/26,L581))/2,2),IF($G$11="Acc Weekly",ROUND((-PMT(((1+F582/CP)^(CP/12))-1,(nper-C582+1)*12/52,L581))/4,2),ROUND(-PMT(((1+F582/CP)^(CP/periods_per_year))-1,nper-C582+1,L581),2)))))))</f>
        <v/>
      </c>
      <c r="I582" s="6" t="str">
        <f>IF(OR(C582="",C582&lt;$G$22),"",IF(L581&lt;=H582,0,IF(IF(AND(C582&gt;=$G$22,MOD(C582-$G$22,int)=0),$G$23,0)+H582&gt;=L581+G582,L581+G582-H582,IF(AND(C582&gt;=$G$22,MOD(C582-$G$22,int)=0),$G$23,0)+IF(IF(AND(C582&gt;=$G$22,MOD(C582-$G$22,int)=0),$G$23,0)+IF(MOD(C582-$G$27,periods_per_year)=0,$G$26,0)+H582&lt;L581+G582,IF(MOD(C582-$G$27,periods_per_year)=0,$G$26,0),L581+G582-IF(AND(C582&gt;=$G$22,MOD(C582-$G$22,int)=0),$G$23,0)-H582))))</f>
        <v/>
      </c>
      <c r="J582" s="7"/>
      <c r="K582" s="6" t="str">
        <f t="shared" si="47"/>
        <v/>
      </c>
      <c r="L582" s="6" t="str">
        <f t="shared" si="48"/>
        <v/>
      </c>
    </row>
    <row r="583" spans="3:12">
      <c r="C583" s="3" t="str">
        <f t="shared" si="45"/>
        <v/>
      </c>
      <c r="D583" s="4" t="str">
        <f t="shared" si="49"/>
        <v/>
      </c>
      <c r="E583" s="8" t="str">
        <f>IF(C583="","",IF(MOD(C583,periods_per_year)=0,C583/periods_per_year,""))</f>
        <v/>
      </c>
      <c r="F583" s="5" t="str">
        <f t="shared" si="46"/>
        <v/>
      </c>
      <c r="G583" s="6" t="str">
        <f>IF(C583="","",ROUND((((1+F583/CP)^(CP/periods_per_year))-1)*L582,2))</f>
        <v/>
      </c>
      <c r="H583" s="6" t="str">
        <f>IF(C583="","",IF(C583=nper,L582+G583,MIN(L582+G583,IF(F583=F582,H582,IF($G$11="Acc Bi-Weekly",ROUND((-PMT(((1+F583/CP)^(CP/12))-1,(nper-C583+1)*12/26,L582))/2,2),IF($G$11="Acc Weekly",ROUND((-PMT(((1+F583/CP)^(CP/12))-1,(nper-C583+1)*12/52,L582))/4,2),ROUND(-PMT(((1+F583/CP)^(CP/periods_per_year))-1,nper-C583+1,L582),2)))))))</f>
        <v/>
      </c>
      <c r="I583" s="6" t="str">
        <f>IF(OR(C583="",C583&lt;$G$22),"",IF(L582&lt;=H583,0,IF(IF(AND(C583&gt;=$G$22,MOD(C583-$G$22,int)=0),$G$23,0)+H583&gt;=L582+G583,L582+G583-H583,IF(AND(C583&gt;=$G$22,MOD(C583-$G$22,int)=0),$G$23,0)+IF(IF(AND(C583&gt;=$G$22,MOD(C583-$G$22,int)=0),$G$23,0)+IF(MOD(C583-$G$27,periods_per_year)=0,$G$26,0)+H583&lt;L582+G583,IF(MOD(C583-$G$27,periods_per_year)=0,$G$26,0),L582+G583-IF(AND(C583&gt;=$G$22,MOD(C583-$G$22,int)=0),$G$23,0)-H583))))</f>
        <v/>
      </c>
      <c r="J583" s="7"/>
      <c r="K583" s="6" t="str">
        <f t="shared" si="47"/>
        <v/>
      </c>
      <c r="L583" s="6" t="str">
        <f t="shared" si="48"/>
        <v/>
      </c>
    </row>
    <row r="584" spans="3:12">
      <c r="C584" s="3" t="str">
        <f t="shared" si="45"/>
        <v/>
      </c>
      <c r="D584" s="4" t="str">
        <f t="shared" si="49"/>
        <v/>
      </c>
      <c r="E584" s="8" t="str">
        <f>IF(C584="","",IF(MOD(C584,periods_per_year)=0,C584/periods_per_year,""))</f>
        <v/>
      </c>
      <c r="F584" s="5" t="str">
        <f t="shared" si="46"/>
        <v/>
      </c>
      <c r="G584" s="6" t="str">
        <f>IF(C584="","",ROUND((((1+F584/CP)^(CP/periods_per_year))-1)*L583,2))</f>
        <v/>
      </c>
      <c r="H584" s="6" t="str">
        <f>IF(C584="","",IF(C584=nper,L583+G584,MIN(L583+G584,IF(F584=F583,H583,IF($G$11="Acc Bi-Weekly",ROUND((-PMT(((1+F584/CP)^(CP/12))-1,(nper-C584+1)*12/26,L583))/2,2),IF($G$11="Acc Weekly",ROUND((-PMT(((1+F584/CP)^(CP/12))-1,(nper-C584+1)*12/52,L583))/4,2),ROUND(-PMT(((1+F584/CP)^(CP/periods_per_year))-1,nper-C584+1,L583),2)))))))</f>
        <v/>
      </c>
      <c r="I584" s="6" t="str">
        <f>IF(OR(C584="",C584&lt;$G$22),"",IF(L583&lt;=H584,0,IF(IF(AND(C584&gt;=$G$22,MOD(C584-$G$22,int)=0),$G$23,0)+H584&gt;=L583+G584,L583+G584-H584,IF(AND(C584&gt;=$G$22,MOD(C584-$G$22,int)=0),$G$23,0)+IF(IF(AND(C584&gt;=$G$22,MOD(C584-$G$22,int)=0),$G$23,0)+IF(MOD(C584-$G$27,periods_per_year)=0,$G$26,0)+H584&lt;L583+G584,IF(MOD(C584-$G$27,periods_per_year)=0,$G$26,0),L583+G584-IF(AND(C584&gt;=$G$22,MOD(C584-$G$22,int)=0),$G$23,0)-H584))))</f>
        <v/>
      </c>
      <c r="J584" s="7"/>
      <c r="K584" s="6" t="str">
        <f t="shared" si="47"/>
        <v/>
      </c>
      <c r="L584" s="6" t="str">
        <f t="shared" si="48"/>
        <v/>
      </c>
    </row>
    <row r="585" spans="3:12">
      <c r="C585" s="3" t="str">
        <f t="shared" si="45"/>
        <v/>
      </c>
      <c r="D585" s="4" t="str">
        <f t="shared" si="49"/>
        <v/>
      </c>
      <c r="E585" s="8" t="str">
        <f>IF(C585="","",IF(MOD(C585,periods_per_year)=0,C585/periods_per_year,""))</f>
        <v/>
      </c>
      <c r="F585" s="5" t="str">
        <f t="shared" si="46"/>
        <v/>
      </c>
      <c r="G585" s="6" t="str">
        <f>IF(C585="","",ROUND((((1+F585/CP)^(CP/periods_per_year))-1)*L584,2))</f>
        <v/>
      </c>
      <c r="H585" s="6" t="str">
        <f>IF(C585="","",IF(C585=nper,L584+G585,MIN(L584+G585,IF(F585=F584,H584,IF($G$11="Acc Bi-Weekly",ROUND((-PMT(((1+F585/CP)^(CP/12))-1,(nper-C585+1)*12/26,L584))/2,2),IF($G$11="Acc Weekly",ROUND((-PMT(((1+F585/CP)^(CP/12))-1,(nper-C585+1)*12/52,L584))/4,2),ROUND(-PMT(((1+F585/CP)^(CP/periods_per_year))-1,nper-C585+1,L584),2)))))))</f>
        <v/>
      </c>
      <c r="I585" s="6" t="str">
        <f>IF(OR(C585="",C585&lt;$G$22),"",IF(L584&lt;=H585,0,IF(IF(AND(C585&gt;=$G$22,MOD(C585-$G$22,int)=0),$G$23,0)+H585&gt;=L584+G585,L584+G585-H585,IF(AND(C585&gt;=$G$22,MOD(C585-$G$22,int)=0),$G$23,0)+IF(IF(AND(C585&gt;=$G$22,MOD(C585-$G$22,int)=0),$G$23,0)+IF(MOD(C585-$G$27,periods_per_year)=0,$G$26,0)+H585&lt;L584+G585,IF(MOD(C585-$G$27,periods_per_year)=0,$G$26,0),L584+G585-IF(AND(C585&gt;=$G$22,MOD(C585-$G$22,int)=0),$G$23,0)-H585))))</f>
        <v/>
      </c>
      <c r="J585" s="7"/>
      <c r="K585" s="6" t="str">
        <f t="shared" si="47"/>
        <v/>
      </c>
      <c r="L585" s="6" t="str">
        <f t="shared" si="48"/>
        <v/>
      </c>
    </row>
    <row r="586" spans="3:12">
      <c r="C586" s="3" t="str">
        <f t="shared" si="45"/>
        <v/>
      </c>
      <c r="D586" s="4" t="str">
        <f t="shared" si="49"/>
        <v/>
      </c>
      <c r="E586" s="8" t="str">
        <f>IF(C586="","",IF(MOD(C586,periods_per_year)=0,C586/periods_per_year,""))</f>
        <v/>
      </c>
      <c r="F586" s="5" t="str">
        <f t="shared" si="46"/>
        <v/>
      </c>
      <c r="G586" s="6" t="str">
        <f>IF(C586="","",ROUND((((1+F586/CP)^(CP/periods_per_year))-1)*L585,2))</f>
        <v/>
      </c>
      <c r="H586" s="6" t="str">
        <f>IF(C586="","",IF(C586=nper,L585+G586,MIN(L585+G586,IF(F586=F585,H585,IF($G$11="Acc Bi-Weekly",ROUND((-PMT(((1+F586/CP)^(CP/12))-1,(nper-C586+1)*12/26,L585))/2,2),IF($G$11="Acc Weekly",ROUND((-PMT(((1+F586/CP)^(CP/12))-1,(nper-C586+1)*12/52,L585))/4,2),ROUND(-PMT(((1+F586/CP)^(CP/periods_per_year))-1,nper-C586+1,L585),2)))))))</f>
        <v/>
      </c>
      <c r="I586" s="6" t="str">
        <f>IF(OR(C586="",C586&lt;$G$22),"",IF(L585&lt;=H586,0,IF(IF(AND(C586&gt;=$G$22,MOD(C586-$G$22,int)=0),$G$23,0)+H586&gt;=L585+G586,L585+G586-H586,IF(AND(C586&gt;=$G$22,MOD(C586-$G$22,int)=0),$G$23,0)+IF(IF(AND(C586&gt;=$G$22,MOD(C586-$G$22,int)=0),$G$23,0)+IF(MOD(C586-$G$27,periods_per_year)=0,$G$26,0)+H586&lt;L585+G586,IF(MOD(C586-$G$27,periods_per_year)=0,$G$26,0),L585+G586-IF(AND(C586&gt;=$G$22,MOD(C586-$G$22,int)=0),$G$23,0)-H586))))</f>
        <v/>
      </c>
      <c r="J586" s="7"/>
      <c r="K586" s="6" t="str">
        <f t="shared" si="47"/>
        <v/>
      </c>
      <c r="L586" s="6" t="str">
        <f t="shared" si="48"/>
        <v/>
      </c>
    </row>
    <row r="587" spans="3:12">
      <c r="C587" s="3" t="str">
        <f t="shared" si="45"/>
        <v/>
      </c>
      <c r="D587" s="4" t="str">
        <f t="shared" si="49"/>
        <v/>
      </c>
      <c r="E587" s="8" t="str">
        <f>IF(C587="","",IF(MOD(C587,periods_per_year)=0,C587/periods_per_year,""))</f>
        <v/>
      </c>
      <c r="F587" s="5" t="str">
        <f t="shared" si="46"/>
        <v/>
      </c>
      <c r="G587" s="6" t="str">
        <f>IF(C587="","",ROUND((((1+F587/CP)^(CP/periods_per_year))-1)*L586,2))</f>
        <v/>
      </c>
      <c r="H587" s="6" t="str">
        <f>IF(C587="","",IF(C587=nper,L586+G587,MIN(L586+G587,IF(F587=F586,H586,IF($G$11="Acc Bi-Weekly",ROUND((-PMT(((1+F587/CP)^(CP/12))-1,(nper-C587+1)*12/26,L586))/2,2),IF($G$11="Acc Weekly",ROUND((-PMT(((1+F587/CP)^(CP/12))-1,(nper-C587+1)*12/52,L586))/4,2),ROUND(-PMT(((1+F587/CP)^(CP/periods_per_year))-1,nper-C587+1,L586),2)))))))</f>
        <v/>
      </c>
      <c r="I587" s="6" t="str">
        <f>IF(OR(C587="",C587&lt;$G$22),"",IF(L586&lt;=H587,0,IF(IF(AND(C587&gt;=$G$22,MOD(C587-$G$22,int)=0),$G$23,0)+H587&gt;=L586+G587,L586+G587-H587,IF(AND(C587&gt;=$G$22,MOD(C587-$G$22,int)=0),$G$23,0)+IF(IF(AND(C587&gt;=$G$22,MOD(C587-$G$22,int)=0),$G$23,0)+IF(MOD(C587-$G$27,periods_per_year)=0,$G$26,0)+H587&lt;L586+G587,IF(MOD(C587-$G$27,periods_per_year)=0,$G$26,0),L586+G587-IF(AND(C587&gt;=$G$22,MOD(C587-$G$22,int)=0),$G$23,0)-H587))))</f>
        <v/>
      </c>
      <c r="J587" s="7"/>
      <c r="K587" s="6" t="str">
        <f t="shared" si="47"/>
        <v/>
      </c>
      <c r="L587" s="6" t="str">
        <f t="shared" si="48"/>
        <v/>
      </c>
    </row>
    <row r="588" spans="3:12">
      <c r="C588" s="3" t="str">
        <f t="shared" si="45"/>
        <v/>
      </c>
      <c r="D588" s="4" t="str">
        <f t="shared" si="49"/>
        <v/>
      </c>
      <c r="E588" s="8" t="str">
        <f>IF(C588="","",IF(MOD(C588,periods_per_year)=0,C588/periods_per_year,""))</f>
        <v/>
      </c>
      <c r="F588" s="5" t="str">
        <f t="shared" si="46"/>
        <v/>
      </c>
      <c r="G588" s="6" t="str">
        <f>IF(C588="","",ROUND((((1+F588/CP)^(CP/periods_per_year))-1)*L587,2))</f>
        <v/>
      </c>
      <c r="H588" s="6" t="str">
        <f>IF(C588="","",IF(C588=nper,L587+G588,MIN(L587+G588,IF(F588=F587,H587,IF($G$11="Acc Bi-Weekly",ROUND((-PMT(((1+F588/CP)^(CP/12))-1,(nper-C588+1)*12/26,L587))/2,2),IF($G$11="Acc Weekly",ROUND((-PMT(((1+F588/CP)^(CP/12))-1,(nper-C588+1)*12/52,L587))/4,2),ROUND(-PMT(((1+F588/CP)^(CP/periods_per_year))-1,nper-C588+1,L587),2)))))))</f>
        <v/>
      </c>
      <c r="I588" s="6" t="str">
        <f>IF(OR(C588="",C588&lt;$G$22),"",IF(L587&lt;=H588,0,IF(IF(AND(C588&gt;=$G$22,MOD(C588-$G$22,int)=0),$G$23,0)+H588&gt;=L587+G588,L587+G588-H588,IF(AND(C588&gt;=$G$22,MOD(C588-$G$22,int)=0),$G$23,0)+IF(IF(AND(C588&gt;=$G$22,MOD(C588-$G$22,int)=0),$G$23,0)+IF(MOD(C588-$G$27,periods_per_year)=0,$G$26,0)+H588&lt;L587+G588,IF(MOD(C588-$G$27,periods_per_year)=0,$G$26,0),L587+G588-IF(AND(C588&gt;=$G$22,MOD(C588-$G$22,int)=0),$G$23,0)-H588))))</f>
        <v/>
      </c>
      <c r="J588" s="7"/>
      <c r="K588" s="6" t="str">
        <f t="shared" si="47"/>
        <v/>
      </c>
      <c r="L588" s="6" t="str">
        <f t="shared" si="48"/>
        <v/>
      </c>
    </row>
    <row r="589" spans="3:12">
      <c r="C589" s="3" t="str">
        <f t="shared" si="45"/>
        <v/>
      </c>
      <c r="D589" s="4" t="str">
        <f t="shared" si="49"/>
        <v/>
      </c>
      <c r="E589" s="8" t="str">
        <f>IF(C589="","",IF(MOD(C589,periods_per_year)=0,C589/periods_per_year,""))</f>
        <v/>
      </c>
      <c r="F589" s="5" t="str">
        <f t="shared" si="46"/>
        <v/>
      </c>
      <c r="G589" s="6" t="str">
        <f>IF(C589="","",ROUND((((1+F589/CP)^(CP/periods_per_year))-1)*L588,2))</f>
        <v/>
      </c>
      <c r="H589" s="6" t="str">
        <f>IF(C589="","",IF(C589=nper,L588+G589,MIN(L588+G589,IF(F589=F588,H588,IF($G$11="Acc Bi-Weekly",ROUND((-PMT(((1+F589/CP)^(CP/12))-1,(nper-C589+1)*12/26,L588))/2,2),IF($G$11="Acc Weekly",ROUND((-PMT(((1+F589/CP)^(CP/12))-1,(nper-C589+1)*12/52,L588))/4,2),ROUND(-PMT(((1+F589/CP)^(CP/periods_per_year))-1,nper-C589+1,L588),2)))))))</f>
        <v/>
      </c>
      <c r="I589" s="6" t="str">
        <f>IF(OR(C589="",C589&lt;$G$22),"",IF(L588&lt;=H589,0,IF(IF(AND(C589&gt;=$G$22,MOD(C589-$G$22,int)=0),$G$23,0)+H589&gt;=L588+G589,L588+G589-H589,IF(AND(C589&gt;=$G$22,MOD(C589-$G$22,int)=0),$G$23,0)+IF(IF(AND(C589&gt;=$G$22,MOD(C589-$G$22,int)=0),$G$23,0)+IF(MOD(C589-$G$27,periods_per_year)=0,$G$26,0)+H589&lt;L588+G589,IF(MOD(C589-$G$27,periods_per_year)=0,$G$26,0),L588+G589-IF(AND(C589&gt;=$G$22,MOD(C589-$G$22,int)=0),$G$23,0)-H589))))</f>
        <v/>
      </c>
      <c r="J589" s="7"/>
      <c r="K589" s="6" t="str">
        <f t="shared" si="47"/>
        <v/>
      </c>
      <c r="L589" s="6" t="str">
        <f t="shared" si="48"/>
        <v/>
      </c>
    </row>
    <row r="590" spans="3:12">
      <c r="C590" s="3" t="str">
        <f t="shared" si="45"/>
        <v/>
      </c>
      <c r="D590" s="4" t="str">
        <f t="shared" si="49"/>
        <v/>
      </c>
      <c r="E590" s="8" t="str">
        <f>IF(C590="","",IF(MOD(C590,periods_per_year)=0,C590/periods_per_year,""))</f>
        <v/>
      </c>
      <c r="F590" s="5" t="str">
        <f t="shared" si="46"/>
        <v/>
      </c>
      <c r="G590" s="6" t="str">
        <f>IF(C590="","",ROUND((((1+F590/CP)^(CP/periods_per_year))-1)*L589,2))</f>
        <v/>
      </c>
      <c r="H590" s="6" t="str">
        <f>IF(C590="","",IF(C590=nper,L589+G590,MIN(L589+G590,IF(F590=F589,H589,IF($G$11="Acc Bi-Weekly",ROUND((-PMT(((1+F590/CP)^(CP/12))-1,(nper-C590+1)*12/26,L589))/2,2),IF($G$11="Acc Weekly",ROUND((-PMT(((1+F590/CP)^(CP/12))-1,(nper-C590+1)*12/52,L589))/4,2),ROUND(-PMT(((1+F590/CP)^(CP/periods_per_year))-1,nper-C590+1,L589),2)))))))</f>
        <v/>
      </c>
      <c r="I590" s="6" t="str">
        <f>IF(OR(C590="",C590&lt;$G$22),"",IF(L589&lt;=H590,0,IF(IF(AND(C590&gt;=$G$22,MOD(C590-$G$22,int)=0),$G$23,0)+H590&gt;=L589+G590,L589+G590-H590,IF(AND(C590&gt;=$G$22,MOD(C590-$G$22,int)=0),$G$23,0)+IF(IF(AND(C590&gt;=$G$22,MOD(C590-$G$22,int)=0),$G$23,0)+IF(MOD(C590-$G$27,periods_per_year)=0,$G$26,0)+H590&lt;L589+G590,IF(MOD(C590-$G$27,periods_per_year)=0,$G$26,0),L589+G590-IF(AND(C590&gt;=$G$22,MOD(C590-$G$22,int)=0),$G$23,0)-H590))))</f>
        <v/>
      </c>
      <c r="J590" s="7"/>
      <c r="K590" s="6" t="str">
        <f t="shared" si="47"/>
        <v/>
      </c>
      <c r="L590" s="6" t="str">
        <f t="shared" si="48"/>
        <v/>
      </c>
    </row>
    <row r="591" spans="3:12">
      <c r="C591" s="3" t="str">
        <f t="shared" si="45"/>
        <v/>
      </c>
      <c r="D591" s="4" t="str">
        <f t="shared" si="49"/>
        <v/>
      </c>
      <c r="E591" s="8" t="str">
        <f>IF(C591="","",IF(MOD(C591,periods_per_year)=0,C591/periods_per_year,""))</f>
        <v/>
      </c>
      <c r="F591" s="5" t="str">
        <f t="shared" si="46"/>
        <v/>
      </c>
      <c r="G591" s="6" t="str">
        <f>IF(C591="","",ROUND((((1+F591/CP)^(CP/periods_per_year))-1)*L590,2))</f>
        <v/>
      </c>
      <c r="H591" s="6" t="str">
        <f>IF(C591="","",IF(C591=nper,L590+G591,MIN(L590+G591,IF(F591=F590,H590,IF($G$11="Acc Bi-Weekly",ROUND((-PMT(((1+F591/CP)^(CP/12))-1,(nper-C591+1)*12/26,L590))/2,2),IF($G$11="Acc Weekly",ROUND((-PMT(((1+F591/CP)^(CP/12))-1,(nper-C591+1)*12/52,L590))/4,2),ROUND(-PMT(((1+F591/CP)^(CP/periods_per_year))-1,nper-C591+1,L590),2)))))))</f>
        <v/>
      </c>
      <c r="I591" s="6" t="str">
        <f>IF(OR(C591="",C591&lt;$G$22),"",IF(L590&lt;=H591,0,IF(IF(AND(C591&gt;=$G$22,MOD(C591-$G$22,int)=0),$G$23,0)+H591&gt;=L590+G591,L590+G591-H591,IF(AND(C591&gt;=$G$22,MOD(C591-$G$22,int)=0),$G$23,0)+IF(IF(AND(C591&gt;=$G$22,MOD(C591-$G$22,int)=0),$G$23,0)+IF(MOD(C591-$G$27,periods_per_year)=0,$G$26,0)+H591&lt;L590+G591,IF(MOD(C591-$G$27,periods_per_year)=0,$G$26,0),L590+G591-IF(AND(C591&gt;=$G$22,MOD(C591-$G$22,int)=0),$G$23,0)-H591))))</f>
        <v/>
      </c>
      <c r="J591" s="7"/>
      <c r="K591" s="6" t="str">
        <f t="shared" si="47"/>
        <v/>
      </c>
      <c r="L591" s="6" t="str">
        <f t="shared" si="48"/>
        <v/>
      </c>
    </row>
    <row r="592" spans="3:12">
      <c r="C592" s="3" t="str">
        <f t="shared" si="45"/>
        <v/>
      </c>
      <c r="D592" s="4" t="str">
        <f t="shared" si="49"/>
        <v/>
      </c>
      <c r="E592" s="8" t="str">
        <f>IF(C592="","",IF(MOD(C592,periods_per_year)=0,C592/periods_per_year,""))</f>
        <v/>
      </c>
      <c r="F592" s="5" t="str">
        <f t="shared" si="46"/>
        <v/>
      </c>
      <c r="G592" s="6" t="str">
        <f>IF(C592="","",ROUND((((1+F592/CP)^(CP/periods_per_year))-1)*L591,2))</f>
        <v/>
      </c>
      <c r="H592" s="6" t="str">
        <f>IF(C592="","",IF(C592=nper,L591+G592,MIN(L591+G592,IF(F592=F591,H591,IF($G$11="Acc Bi-Weekly",ROUND((-PMT(((1+F592/CP)^(CP/12))-1,(nper-C592+1)*12/26,L591))/2,2),IF($G$11="Acc Weekly",ROUND((-PMT(((1+F592/CP)^(CP/12))-1,(nper-C592+1)*12/52,L591))/4,2),ROUND(-PMT(((1+F592/CP)^(CP/periods_per_year))-1,nper-C592+1,L591),2)))))))</f>
        <v/>
      </c>
      <c r="I592" s="6" t="str">
        <f>IF(OR(C592="",C592&lt;$G$22),"",IF(L591&lt;=H592,0,IF(IF(AND(C592&gt;=$G$22,MOD(C592-$G$22,int)=0),$G$23,0)+H592&gt;=L591+G592,L591+G592-H592,IF(AND(C592&gt;=$G$22,MOD(C592-$G$22,int)=0),$G$23,0)+IF(IF(AND(C592&gt;=$G$22,MOD(C592-$G$22,int)=0),$G$23,0)+IF(MOD(C592-$G$27,periods_per_year)=0,$G$26,0)+H592&lt;L591+G592,IF(MOD(C592-$G$27,periods_per_year)=0,$G$26,0),L591+G592-IF(AND(C592&gt;=$G$22,MOD(C592-$G$22,int)=0),$G$23,0)-H592))))</f>
        <v/>
      </c>
      <c r="J592" s="7"/>
      <c r="K592" s="6" t="str">
        <f t="shared" si="47"/>
        <v/>
      </c>
      <c r="L592" s="6" t="str">
        <f t="shared" si="48"/>
        <v/>
      </c>
    </row>
    <row r="593" spans="3:12">
      <c r="C593" s="3" t="str">
        <f t="shared" si="45"/>
        <v/>
      </c>
      <c r="D593" s="4" t="str">
        <f t="shared" si="49"/>
        <v/>
      </c>
      <c r="E593" s="8" t="str">
        <f>IF(C593="","",IF(MOD(C593,periods_per_year)=0,C593/periods_per_year,""))</f>
        <v/>
      </c>
      <c r="F593" s="5" t="str">
        <f t="shared" si="46"/>
        <v/>
      </c>
      <c r="G593" s="6" t="str">
        <f>IF(C593="","",ROUND((((1+F593/CP)^(CP/periods_per_year))-1)*L592,2))</f>
        <v/>
      </c>
      <c r="H593" s="6" t="str">
        <f>IF(C593="","",IF(C593=nper,L592+G593,MIN(L592+G593,IF(F593=F592,H592,IF($G$11="Acc Bi-Weekly",ROUND((-PMT(((1+F593/CP)^(CP/12))-1,(nper-C593+1)*12/26,L592))/2,2),IF($G$11="Acc Weekly",ROUND((-PMT(((1+F593/CP)^(CP/12))-1,(nper-C593+1)*12/52,L592))/4,2),ROUND(-PMT(((1+F593/CP)^(CP/periods_per_year))-1,nper-C593+1,L592),2)))))))</f>
        <v/>
      </c>
      <c r="I593" s="6" t="str">
        <f>IF(OR(C593="",C593&lt;$G$22),"",IF(L592&lt;=H593,0,IF(IF(AND(C593&gt;=$G$22,MOD(C593-$G$22,int)=0),$G$23,0)+H593&gt;=L592+G593,L592+G593-H593,IF(AND(C593&gt;=$G$22,MOD(C593-$G$22,int)=0),$G$23,0)+IF(IF(AND(C593&gt;=$G$22,MOD(C593-$G$22,int)=0),$G$23,0)+IF(MOD(C593-$G$27,periods_per_year)=0,$G$26,0)+H593&lt;L592+G593,IF(MOD(C593-$G$27,periods_per_year)=0,$G$26,0),L592+G593-IF(AND(C593&gt;=$G$22,MOD(C593-$G$22,int)=0),$G$23,0)-H593))))</f>
        <v/>
      </c>
      <c r="J593" s="7"/>
      <c r="K593" s="6" t="str">
        <f t="shared" si="47"/>
        <v/>
      </c>
      <c r="L593" s="6" t="str">
        <f t="shared" si="48"/>
        <v/>
      </c>
    </row>
    <row r="594" spans="3:12">
      <c r="C594" s="3" t="str">
        <f t="shared" si="45"/>
        <v/>
      </c>
      <c r="D594" s="4" t="str">
        <f t="shared" si="49"/>
        <v/>
      </c>
      <c r="E594" s="8" t="str">
        <f>IF(C594="","",IF(MOD(C594,periods_per_year)=0,C594/periods_per_year,""))</f>
        <v/>
      </c>
      <c r="F594" s="5" t="str">
        <f t="shared" si="46"/>
        <v/>
      </c>
      <c r="G594" s="6" t="str">
        <f>IF(C594="","",ROUND((((1+F594/CP)^(CP/periods_per_year))-1)*L593,2))</f>
        <v/>
      </c>
      <c r="H594" s="6" t="str">
        <f>IF(C594="","",IF(C594=nper,L593+G594,MIN(L593+G594,IF(F594=F593,H593,IF($G$11="Acc Bi-Weekly",ROUND((-PMT(((1+F594/CP)^(CP/12))-1,(nper-C594+1)*12/26,L593))/2,2),IF($G$11="Acc Weekly",ROUND((-PMT(((1+F594/CP)^(CP/12))-1,(nper-C594+1)*12/52,L593))/4,2),ROUND(-PMT(((1+F594/CP)^(CP/periods_per_year))-1,nper-C594+1,L593),2)))))))</f>
        <v/>
      </c>
      <c r="I594" s="6" t="str">
        <f>IF(OR(C594="",C594&lt;$G$22),"",IF(L593&lt;=H594,0,IF(IF(AND(C594&gt;=$G$22,MOD(C594-$G$22,int)=0),$G$23,0)+H594&gt;=L593+G594,L593+G594-H594,IF(AND(C594&gt;=$G$22,MOD(C594-$G$22,int)=0),$G$23,0)+IF(IF(AND(C594&gt;=$G$22,MOD(C594-$G$22,int)=0),$G$23,0)+IF(MOD(C594-$G$27,periods_per_year)=0,$G$26,0)+H594&lt;L593+G594,IF(MOD(C594-$G$27,periods_per_year)=0,$G$26,0),L593+G594-IF(AND(C594&gt;=$G$22,MOD(C594-$G$22,int)=0),$G$23,0)-H594))))</f>
        <v/>
      </c>
      <c r="J594" s="7"/>
      <c r="K594" s="6" t="str">
        <f t="shared" si="47"/>
        <v/>
      </c>
      <c r="L594" s="6" t="str">
        <f t="shared" si="48"/>
        <v/>
      </c>
    </row>
    <row r="595" spans="3:12">
      <c r="C595" s="3" t="str">
        <f t="shared" si="45"/>
        <v/>
      </c>
      <c r="D595" s="4" t="str">
        <f t="shared" si="49"/>
        <v/>
      </c>
      <c r="E595" s="8" t="str">
        <f>IF(C595="","",IF(MOD(C595,periods_per_year)=0,C595/periods_per_year,""))</f>
        <v/>
      </c>
      <c r="F595" s="5" t="str">
        <f t="shared" si="46"/>
        <v/>
      </c>
      <c r="G595" s="6" t="str">
        <f>IF(C595="","",ROUND((((1+F595/CP)^(CP/periods_per_year))-1)*L594,2))</f>
        <v/>
      </c>
      <c r="H595" s="6" t="str">
        <f>IF(C595="","",IF(C595=nper,L594+G595,MIN(L594+G595,IF(F595=F594,H594,IF($G$11="Acc Bi-Weekly",ROUND((-PMT(((1+F595/CP)^(CP/12))-1,(nper-C595+1)*12/26,L594))/2,2),IF($G$11="Acc Weekly",ROUND((-PMT(((1+F595/CP)^(CP/12))-1,(nper-C595+1)*12/52,L594))/4,2),ROUND(-PMT(((1+F595/CP)^(CP/periods_per_year))-1,nper-C595+1,L594),2)))))))</f>
        <v/>
      </c>
      <c r="I595" s="6" t="str">
        <f>IF(OR(C595="",C595&lt;$G$22),"",IF(L594&lt;=H595,0,IF(IF(AND(C595&gt;=$G$22,MOD(C595-$G$22,int)=0),$G$23,0)+H595&gt;=L594+G595,L594+G595-H595,IF(AND(C595&gt;=$G$22,MOD(C595-$G$22,int)=0),$G$23,0)+IF(IF(AND(C595&gt;=$G$22,MOD(C595-$G$22,int)=0),$G$23,0)+IF(MOD(C595-$G$27,periods_per_year)=0,$G$26,0)+H595&lt;L594+G595,IF(MOD(C595-$G$27,periods_per_year)=0,$G$26,0),L594+G595-IF(AND(C595&gt;=$G$22,MOD(C595-$G$22,int)=0),$G$23,0)-H595))))</f>
        <v/>
      </c>
      <c r="J595" s="7"/>
      <c r="K595" s="6" t="str">
        <f t="shared" si="47"/>
        <v/>
      </c>
      <c r="L595" s="6" t="str">
        <f t="shared" si="48"/>
        <v/>
      </c>
    </row>
    <row r="596" spans="3:12">
      <c r="C596" s="3" t="str">
        <f t="shared" si="45"/>
        <v/>
      </c>
      <c r="D596" s="4" t="str">
        <f t="shared" si="49"/>
        <v/>
      </c>
      <c r="E596" s="8" t="str">
        <f>IF(C596="","",IF(MOD(C596,periods_per_year)=0,C596/periods_per_year,""))</f>
        <v/>
      </c>
      <c r="F596" s="5" t="str">
        <f t="shared" si="46"/>
        <v/>
      </c>
      <c r="G596" s="6" t="str">
        <f>IF(C596="","",ROUND((((1+F596/CP)^(CP/periods_per_year))-1)*L595,2))</f>
        <v/>
      </c>
      <c r="H596" s="6" t="str">
        <f>IF(C596="","",IF(C596=nper,L595+G596,MIN(L595+G596,IF(F596=F595,H595,IF($G$11="Acc Bi-Weekly",ROUND((-PMT(((1+F596/CP)^(CP/12))-1,(nper-C596+1)*12/26,L595))/2,2),IF($G$11="Acc Weekly",ROUND((-PMT(((1+F596/CP)^(CP/12))-1,(nper-C596+1)*12/52,L595))/4,2),ROUND(-PMT(((1+F596/CP)^(CP/periods_per_year))-1,nper-C596+1,L595),2)))))))</f>
        <v/>
      </c>
      <c r="I596" s="6" t="str">
        <f>IF(OR(C596="",C596&lt;$G$22),"",IF(L595&lt;=H596,0,IF(IF(AND(C596&gt;=$G$22,MOD(C596-$G$22,int)=0),$G$23,0)+H596&gt;=L595+G596,L595+G596-H596,IF(AND(C596&gt;=$G$22,MOD(C596-$G$22,int)=0),$G$23,0)+IF(IF(AND(C596&gt;=$G$22,MOD(C596-$G$22,int)=0),$G$23,0)+IF(MOD(C596-$G$27,periods_per_year)=0,$G$26,0)+H596&lt;L595+G596,IF(MOD(C596-$G$27,periods_per_year)=0,$G$26,0),L595+G596-IF(AND(C596&gt;=$G$22,MOD(C596-$G$22,int)=0),$G$23,0)-H596))))</f>
        <v/>
      </c>
      <c r="J596" s="7"/>
      <c r="K596" s="6" t="str">
        <f t="shared" si="47"/>
        <v/>
      </c>
      <c r="L596" s="6" t="str">
        <f t="shared" si="48"/>
        <v/>
      </c>
    </row>
    <row r="597" spans="3:12">
      <c r="C597" s="3" t="str">
        <f t="shared" si="45"/>
        <v/>
      </c>
      <c r="D597" s="4" t="str">
        <f t="shared" si="49"/>
        <v/>
      </c>
      <c r="E597" s="8" t="str">
        <f>IF(C597="","",IF(MOD(C597,periods_per_year)=0,C597/periods_per_year,""))</f>
        <v/>
      </c>
      <c r="F597" s="5" t="str">
        <f t="shared" si="46"/>
        <v/>
      </c>
      <c r="G597" s="6" t="str">
        <f>IF(C597="","",ROUND((((1+F597/CP)^(CP/periods_per_year))-1)*L596,2))</f>
        <v/>
      </c>
      <c r="H597" s="6" t="str">
        <f>IF(C597="","",IF(C597=nper,L596+G597,MIN(L596+G597,IF(F597=F596,H596,IF($G$11="Acc Bi-Weekly",ROUND((-PMT(((1+F597/CP)^(CP/12))-1,(nper-C597+1)*12/26,L596))/2,2),IF($G$11="Acc Weekly",ROUND((-PMT(((1+F597/CP)^(CP/12))-1,(nper-C597+1)*12/52,L596))/4,2),ROUND(-PMT(((1+F597/CP)^(CP/periods_per_year))-1,nper-C597+1,L596),2)))))))</f>
        <v/>
      </c>
      <c r="I597" s="6" t="str">
        <f>IF(OR(C597="",C597&lt;$G$22),"",IF(L596&lt;=H597,0,IF(IF(AND(C597&gt;=$G$22,MOD(C597-$G$22,int)=0),$G$23,0)+H597&gt;=L596+G597,L596+G597-H597,IF(AND(C597&gt;=$G$22,MOD(C597-$G$22,int)=0),$G$23,0)+IF(IF(AND(C597&gt;=$G$22,MOD(C597-$G$22,int)=0),$G$23,0)+IF(MOD(C597-$G$27,periods_per_year)=0,$G$26,0)+H597&lt;L596+G597,IF(MOD(C597-$G$27,periods_per_year)=0,$G$26,0),L596+G597-IF(AND(C597&gt;=$G$22,MOD(C597-$G$22,int)=0),$G$23,0)-H597))))</f>
        <v/>
      </c>
      <c r="J597" s="7"/>
      <c r="K597" s="6" t="str">
        <f t="shared" si="47"/>
        <v/>
      </c>
      <c r="L597" s="6" t="str">
        <f t="shared" si="48"/>
        <v/>
      </c>
    </row>
    <row r="598" spans="3:12">
      <c r="C598" s="3" t="str">
        <f t="shared" si="45"/>
        <v/>
      </c>
      <c r="D598" s="4" t="str">
        <f t="shared" si="49"/>
        <v/>
      </c>
      <c r="E598" s="8" t="str">
        <f>IF(C598="","",IF(MOD(C598,periods_per_year)=0,C598/periods_per_year,""))</f>
        <v/>
      </c>
      <c r="F598" s="5" t="str">
        <f t="shared" si="46"/>
        <v/>
      </c>
      <c r="G598" s="6" t="str">
        <f>IF(C598="","",ROUND((((1+F598/CP)^(CP/periods_per_year))-1)*L597,2))</f>
        <v/>
      </c>
      <c r="H598" s="6" t="str">
        <f>IF(C598="","",IF(C598=nper,L597+G598,MIN(L597+G598,IF(F598=F597,H597,IF($G$11="Acc Bi-Weekly",ROUND((-PMT(((1+F598/CP)^(CP/12))-1,(nper-C598+1)*12/26,L597))/2,2),IF($G$11="Acc Weekly",ROUND((-PMT(((1+F598/CP)^(CP/12))-1,(nper-C598+1)*12/52,L597))/4,2),ROUND(-PMT(((1+F598/CP)^(CP/periods_per_year))-1,nper-C598+1,L597),2)))))))</f>
        <v/>
      </c>
      <c r="I598" s="6" t="str">
        <f>IF(OR(C598="",C598&lt;$G$22),"",IF(L597&lt;=H598,0,IF(IF(AND(C598&gt;=$G$22,MOD(C598-$G$22,int)=0),$G$23,0)+H598&gt;=L597+G598,L597+G598-H598,IF(AND(C598&gt;=$G$22,MOD(C598-$G$22,int)=0),$G$23,0)+IF(IF(AND(C598&gt;=$G$22,MOD(C598-$G$22,int)=0),$G$23,0)+IF(MOD(C598-$G$27,periods_per_year)=0,$G$26,0)+H598&lt;L597+G598,IF(MOD(C598-$G$27,periods_per_year)=0,$G$26,0),L597+G598-IF(AND(C598&gt;=$G$22,MOD(C598-$G$22,int)=0),$G$23,0)-H598))))</f>
        <v/>
      </c>
      <c r="J598" s="7"/>
      <c r="K598" s="6" t="str">
        <f t="shared" si="47"/>
        <v/>
      </c>
      <c r="L598" s="6" t="str">
        <f t="shared" si="48"/>
        <v/>
      </c>
    </row>
    <row r="599" spans="3:12">
      <c r="C599" s="3" t="str">
        <f t="shared" si="45"/>
        <v/>
      </c>
      <c r="D599" s="4" t="str">
        <f t="shared" si="49"/>
        <v/>
      </c>
      <c r="E599" s="8" t="str">
        <f>IF(C599="","",IF(MOD(C599,periods_per_year)=0,C599/periods_per_year,""))</f>
        <v/>
      </c>
      <c r="F599" s="5" t="str">
        <f t="shared" si="46"/>
        <v/>
      </c>
      <c r="G599" s="6" t="str">
        <f>IF(C599="","",ROUND((((1+F599/CP)^(CP/periods_per_year))-1)*L598,2))</f>
        <v/>
      </c>
      <c r="H599" s="6" t="str">
        <f>IF(C599="","",IF(C599=nper,L598+G599,MIN(L598+G599,IF(F599=F598,H598,IF($G$11="Acc Bi-Weekly",ROUND((-PMT(((1+F599/CP)^(CP/12))-1,(nper-C599+1)*12/26,L598))/2,2),IF($G$11="Acc Weekly",ROUND((-PMT(((1+F599/CP)^(CP/12))-1,(nper-C599+1)*12/52,L598))/4,2),ROUND(-PMT(((1+F599/CP)^(CP/periods_per_year))-1,nper-C599+1,L598),2)))))))</f>
        <v/>
      </c>
      <c r="I599" s="6" t="str">
        <f>IF(OR(C599="",C599&lt;$G$22),"",IF(L598&lt;=H599,0,IF(IF(AND(C599&gt;=$G$22,MOD(C599-$G$22,int)=0),$G$23,0)+H599&gt;=L598+G599,L598+G599-H599,IF(AND(C599&gt;=$G$22,MOD(C599-$G$22,int)=0),$G$23,0)+IF(IF(AND(C599&gt;=$G$22,MOD(C599-$G$22,int)=0),$G$23,0)+IF(MOD(C599-$G$27,periods_per_year)=0,$G$26,0)+H599&lt;L598+G599,IF(MOD(C599-$G$27,periods_per_year)=0,$G$26,0),L598+G599-IF(AND(C599&gt;=$G$22,MOD(C599-$G$22,int)=0),$G$23,0)-H599))))</f>
        <v/>
      </c>
      <c r="J599" s="7"/>
      <c r="K599" s="6" t="str">
        <f t="shared" si="47"/>
        <v/>
      </c>
      <c r="L599" s="6" t="str">
        <f t="shared" si="48"/>
        <v/>
      </c>
    </row>
    <row r="600" spans="3:12">
      <c r="C600" s="3" t="str">
        <f t="shared" si="45"/>
        <v/>
      </c>
      <c r="D600" s="4" t="str">
        <f t="shared" si="49"/>
        <v/>
      </c>
      <c r="E600" s="8" t="str">
        <f>IF(C600="","",IF(MOD(C600,periods_per_year)=0,C600/periods_per_year,""))</f>
        <v/>
      </c>
      <c r="F600" s="5" t="str">
        <f t="shared" si="46"/>
        <v/>
      </c>
      <c r="G600" s="6" t="str">
        <f>IF(C600="","",ROUND((((1+F600/CP)^(CP/periods_per_year))-1)*L599,2))</f>
        <v/>
      </c>
      <c r="H600" s="6" t="str">
        <f>IF(C600="","",IF(C600=nper,L599+G600,MIN(L599+G600,IF(F600=F599,H599,IF($G$11="Acc Bi-Weekly",ROUND((-PMT(((1+F600/CP)^(CP/12))-1,(nper-C600+1)*12/26,L599))/2,2),IF($G$11="Acc Weekly",ROUND((-PMT(((1+F600/CP)^(CP/12))-1,(nper-C600+1)*12/52,L599))/4,2),ROUND(-PMT(((1+F600/CP)^(CP/periods_per_year))-1,nper-C600+1,L599),2)))))))</f>
        <v/>
      </c>
      <c r="I600" s="6" t="str">
        <f>IF(OR(C600="",C600&lt;$G$22),"",IF(L599&lt;=H600,0,IF(IF(AND(C600&gt;=$G$22,MOD(C600-$G$22,int)=0),$G$23,0)+H600&gt;=L599+G600,L599+G600-H600,IF(AND(C600&gt;=$G$22,MOD(C600-$G$22,int)=0),$G$23,0)+IF(IF(AND(C600&gt;=$G$22,MOD(C600-$G$22,int)=0),$G$23,0)+IF(MOD(C600-$G$27,periods_per_year)=0,$G$26,0)+H600&lt;L599+G600,IF(MOD(C600-$G$27,periods_per_year)=0,$G$26,0),L599+G600-IF(AND(C600&gt;=$G$22,MOD(C600-$G$22,int)=0),$G$23,0)-H600))))</f>
        <v/>
      </c>
      <c r="J600" s="7"/>
      <c r="K600" s="6" t="str">
        <f t="shared" si="47"/>
        <v/>
      </c>
      <c r="L600" s="6" t="str">
        <f t="shared" si="48"/>
        <v/>
      </c>
    </row>
    <row r="601" spans="3:12">
      <c r="C601" s="3" t="str">
        <f t="shared" si="45"/>
        <v/>
      </c>
      <c r="D601" s="4" t="str">
        <f t="shared" si="49"/>
        <v/>
      </c>
      <c r="E601" s="8" t="str">
        <f>IF(C601="","",IF(MOD(C601,periods_per_year)=0,C601/periods_per_year,""))</f>
        <v/>
      </c>
      <c r="F601" s="5" t="str">
        <f t="shared" si="46"/>
        <v/>
      </c>
      <c r="G601" s="6" t="str">
        <f>IF(C601="","",ROUND((((1+F601/CP)^(CP/periods_per_year))-1)*L600,2))</f>
        <v/>
      </c>
      <c r="H601" s="6" t="str">
        <f>IF(C601="","",IF(C601=nper,L600+G601,MIN(L600+G601,IF(F601=F600,H600,IF($G$11="Acc Bi-Weekly",ROUND((-PMT(((1+F601/CP)^(CP/12))-1,(nper-C601+1)*12/26,L600))/2,2),IF($G$11="Acc Weekly",ROUND((-PMT(((1+F601/CP)^(CP/12))-1,(nper-C601+1)*12/52,L600))/4,2),ROUND(-PMT(((1+F601/CP)^(CP/periods_per_year))-1,nper-C601+1,L600),2)))))))</f>
        <v/>
      </c>
      <c r="I601" s="6" t="str">
        <f>IF(OR(C601="",C601&lt;$G$22),"",IF(L600&lt;=H601,0,IF(IF(AND(C601&gt;=$G$22,MOD(C601-$G$22,int)=0),$G$23,0)+H601&gt;=L600+G601,L600+G601-H601,IF(AND(C601&gt;=$G$22,MOD(C601-$G$22,int)=0),$G$23,0)+IF(IF(AND(C601&gt;=$G$22,MOD(C601-$G$22,int)=0),$G$23,0)+IF(MOD(C601-$G$27,periods_per_year)=0,$G$26,0)+H601&lt;L600+G601,IF(MOD(C601-$G$27,periods_per_year)=0,$G$26,0),L600+G601-IF(AND(C601&gt;=$G$22,MOD(C601-$G$22,int)=0),$G$23,0)-H601))))</f>
        <v/>
      </c>
      <c r="J601" s="7"/>
      <c r="K601" s="6" t="str">
        <f t="shared" si="47"/>
        <v/>
      </c>
      <c r="L601" s="6" t="str">
        <f t="shared" si="48"/>
        <v/>
      </c>
    </row>
    <row r="602" spans="3:12">
      <c r="C602" s="3" t="str">
        <f t="shared" si="45"/>
        <v/>
      </c>
      <c r="D602" s="4" t="str">
        <f t="shared" si="49"/>
        <v/>
      </c>
      <c r="E602" s="8" t="str">
        <f>IF(C602="","",IF(MOD(C602,periods_per_year)=0,C602/periods_per_year,""))</f>
        <v/>
      </c>
      <c r="F602" s="5" t="str">
        <f t="shared" si="46"/>
        <v/>
      </c>
      <c r="G602" s="6" t="str">
        <f>IF(C602="","",ROUND((((1+F602/CP)^(CP/periods_per_year))-1)*L601,2))</f>
        <v/>
      </c>
      <c r="H602" s="6" t="str">
        <f>IF(C602="","",IF(C602=nper,L601+G602,MIN(L601+G602,IF(F602=F601,H601,IF($G$11="Acc Bi-Weekly",ROUND((-PMT(((1+F602/CP)^(CP/12))-1,(nper-C602+1)*12/26,L601))/2,2),IF($G$11="Acc Weekly",ROUND((-PMT(((1+F602/CP)^(CP/12))-1,(nper-C602+1)*12/52,L601))/4,2),ROUND(-PMT(((1+F602/CP)^(CP/periods_per_year))-1,nper-C602+1,L601),2)))))))</f>
        <v/>
      </c>
      <c r="I602" s="6" t="str">
        <f>IF(OR(C602="",C602&lt;$G$22),"",IF(L601&lt;=H602,0,IF(IF(AND(C602&gt;=$G$22,MOD(C602-$G$22,int)=0),$G$23,0)+H602&gt;=L601+G602,L601+G602-H602,IF(AND(C602&gt;=$G$22,MOD(C602-$G$22,int)=0),$G$23,0)+IF(IF(AND(C602&gt;=$G$22,MOD(C602-$G$22,int)=0),$G$23,0)+IF(MOD(C602-$G$27,periods_per_year)=0,$G$26,0)+H602&lt;L601+G602,IF(MOD(C602-$G$27,periods_per_year)=0,$G$26,0),L601+G602-IF(AND(C602&gt;=$G$22,MOD(C602-$G$22,int)=0),$G$23,0)-H602))))</f>
        <v/>
      </c>
      <c r="J602" s="7"/>
      <c r="K602" s="6" t="str">
        <f t="shared" si="47"/>
        <v/>
      </c>
      <c r="L602" s="6" t="str">
        <f t="shared" si="48"/>
        <v/>
      </c>
    </row>
    <row r="603" spans="3:12">
      <c r="C603" s="3" t="str">
        <f t="shared" si="45"/>
        <v/>
      </c>
      <c r="D603" s="4" t="str">
        <f t="shared" si="49"/>
        <v/>
      </c>
      <c r="E603" s="8" t="str">
        <f>IF(C603="","",IF(MOD(C603,periods_per_year)=0,C603/periods_per_year,""))</f>
        <v/>
      </c>
      <c r="F603" s="5" t="str">
        <f t="shared" si="46"/>
        <v/>
      </c>
      <c r="G603" s="6" t="str">
        <f>IF(C603="","",ROUND((((1+F603/CP)^(CP/periods_per_year))-1)*L602,2))</f>
        <v/>
      </c>
      <c r="H603" s="6" t="str">
        <f>IF(C603="","",IF(C603=nper,L602+G603,MIN(L602+G603,IF(F603=F602,H602,IF($G$11="Acc Bi-Weekly",ROUND((-PMT(((1+F603/CP)^(CP/12))-1,(nper-C603+1)*12/26,L602))/2,2),IF($G$11="Acc Weekly",ROUND((-PMT(((1+F603/CP)^(CP/12))-1,(nper-C603+1)*12/52,L602))/4,2),ROUND(-PMT(((1+F603/CP)^(CP/periods_per_year))-1,nper-C603+1,L602),2)))))))</f>
        <v/>
      </c>
      <c r="I603" s="6" t="str">
        <f>IF(OR(C603="",C603&lt;$G$22),"",IF(L602&lt;=H603,0,IF(IF(AND(C603&gt;=$G$22,MOD(C603-$G$22,int)=0),$G$23,0)+H603&gt;=L602+G603,L602+G603-H603,IF(AND(C603&gt;=$G$22,MOD(C603-$G$22,int)=0),$G$23,0)+IF(IF(AND(C603&gt;=$G$22,MOD(C603-$G$22,int)=0),$G$23,0)+IF(MOD(C603-$G$27,periods_per_year)=0,$G$26,0)+H603&lt;L602+G603,IF(MOD(C603-$G$27,periods_per_year)=0,$G$26,0),L602+G603-IF(AND(C603&gt;=$G$22,MOD(C603-$G$22,int)=0),$G$23,0)-H603))))</f>
        <v/>
      </c>
      <c r="J603" s="7"/>
      <c r="K603" s="6" t="str">
        <f t="shared" si="47"/>
        <v/>
      </c>
      <c r="L603" s="6" t="str">
        <f t="shared" si="48"/>
        <v/>
      </c>
    </row>
    <row r="604" spans="3:12">
      <c r="C604" s="3" t="str">
        <f t="shared" si="45"/>
        <v/>
      </c>
      <c r="D604" s="4" t="str">
        <f t="shared" si="49"/>
        <v/>
      </c>
      <c r="E604" s="8" t="str">
        <f>IF(C604="","",IF(MOD(C604,periods_per_year)=0,C604/periods_per_year,""))</f>
        <v/>
      </c>
      <c r="F604" s="5" t="str">
        <f t="shared" si="46"/>
        <v/>
      </c>
      <c r="G604" s="6" t="str">
        <f>IF(C604="","",ROUND((((1+F604/CP)^(CP/periods_per_year))-1)*L603,2))</f>
        <v/>
      </c>
      <c r="H604" s="6" t="str">
        <f>IF(C604="","",IF(C604=nper,L603+G604,MIN(L603+G604,IF(F604=F603,H603,IF($G$11="Acc Bi-Weekly",ROUND((-PMT(((1+F604/CP)^(CP/12))-1,(nper-C604+1)*12/26,L603))/2,2),IF($G$11="Acc Weekly",ROUND((-PMT(((1+F604/CP)^(CP/12))-1,(nper-C604+1)*12/52,L603))/4,2),ROUND(-PMT(((1+F604/CP)^(CP/periods_per_year))-1,nper-C604+1,L603),2)))))))</f>
        <v/>
      </c>
      <c r="I604" s="6" t="str">
        <f>IF(OR(C604="",C604&lt;$G$22),"",IF(L603&lt;=H604,0,IF(IF(AND(C604&gt;=$G$22,MOD(C604-$G$22,int)=0),$G$23,0)+H604&gt;=L603+G604,L603+G604-H604,IF(AND(C604&gt;=$G$22,MOD(C604-$G$22,int)=0),$G$23,0)+IF(IF(AND(C604&gt;=$G$22,MOD(C604-$G$22,int)=0),$G$23,0)+IF(MOD(C604-$G$27,periods_per_year)=0,$G$26,0)+H604&lt;L603+G604,IF(MOD(C604-$G$27,periods_per_year)=0,$G$26,0),L603+G604-IF(AND(C604&gt;=$G$22,MOD(C604-$G$22,int)=0),$G$23,0)-H604))))</f>
        <v/>
      </c>
      <c r="J604" s="7"/>
      <c r="K604" s="6" t="str">
        <f t="shared" si="47"/>
        <v/>
      </c>
      <c r="L604" s="6" t="str">
        <f t="shared" si="48"/>
        <v/>
      </c>
    </row>
    <row r="605" spans="3:12">
      <c r="C605" s="3" t="str">
        <f t="shared" si="45"/>
        <v/>
      </c>
      <c r="D605" s="4" t="str">
        <f t="shared" si="49"/>
        <v/>
      </c>
      <c r="E605" s="8" t="str">
        <f>IF(C605="","",IF(MOD(C605,periods_per_year)=0,C605/periods_per_year,""))</f>
        <v/>
      </c>
      <c r="F605" s="5" t="str">
        <f t="shared" si="46"/>
        <v/>
      </c>
      <c r="G605" s="6" t="str">
        <f>IF(C605="","",ROUND((((1+F605/CP)^(CP/periods_per_year))-1)*L604,2))</f>
        <v/>
      </c>
      <c r="H605" s="6" t="str">
        <f>IF(C605="","",IF(C605=nper,L604+G605,MIN(L604+G605,IF(F605=F604,H604,IF($G$11="Acc Bi-Weekly",ROUND((-PMT(((1+F605/CP)^(CP/12))-1,(nper-C605+1)*12/26,L604))/2,2),IF($G$11="Acc Weekly",ROUND((-PMT(((1+F605/CP)^(CP/12))-1,(nper-C605+1)*12/52,L604))/4,2),ROUND(-PMT(((1+F605/CP)^(CP/periods_per_year))-1,nper-C605+1,L604),2)))))))</f>
        <v/>
      </c>
      <c r="I605" s="6" t="str">
        <f>IF(OR(C605="",C605&lt;$G$22),"",IF(L604&lt;=H605,0,IF(IF(AND(C605&gt;=$G$22,MOD(C605-$G$22,int)=0),$G$23,0)+H605&gt;=L604+G605,L604+G605-H605,IF(AND(C605&gt;=$G$22,MOD(C605-$G$22,int)=0),$G$23,0)+IF(IF(AND(C605&gt;=$G$22,MOD(C605-$G$22,int)=0),$G$23,0)+IF(MOD(C605-$G$27,periods_per_year)=0,$G$26,0)+H605&lt;L604+G605,IF(MOD(C605-$G$27,periods_per_year)=0,$G$26,0),L604+G605-IF(AND(C605&gt;=$G$22,MOD(C605-$G$22,int)=0),$G$23,0)-H605))))</f>
        <v/>
      </c>
      <c r="J605" s="7"/>
      <c r="K605" s="6" t="str">
        <f t="shared" si="47"/>
        <v/>
      </c>
      <c r="L605" s="6" t="str">
        <f t="shared" si="48"/>
        <v/>
      </c>
    </row>
    <row r="606" spans="3:12">
      <c r="C606" s="3" t="str">
        <f t="shared" si="45"/>
        <v/>
      </c>
      <c r="D606" s="4" t="str">
        <f t="shared" si="49"/>
        <v/>
      </c>
      <c r="E606" s="8" t="str">
        <f>IF(C606="","",IF(MOD(C606,periods_per_year)=0,C606/periods_per_year,""))</f>
        <v/>
      </c>
      <c r="F606" s="5" t="str">
        <f t="shared" si="46"/>
        <v/>
      </c>
      <c r="G606" s="6" t="str">
        <f>IF(C606="","",ROUND((((1+F606/CP)^(CP/periods_per_year))-1)*L605,2))</f>
        <v/>
      </c>
      <c r="H606" s="6" t="str">
        <f>IF(C606="","",IF(C606=nper,L605+G606,MIN(L605+G606,IF(F606=F605,H605,IF($G$11="Acc Bi-Weekly",ROUND((-PMT(((1+F606/CP)^(CP/12))-1,(nper-C606+1)*12/26,L605))/2,2),IF($G$11="Acc Weekly",ROUND((-PMT(((1+F606/CP)^(CP/12))-1,(nper-C606+1)*12/52,L605))/4,2),ROUND(-PMT(((1+F606/CP)^(CP/periods_per_year))-1,nper-C606+1,L605),2)))))))</f>
        <v/>
      </c>
      <c r="I606" s="6" t="str">
        <f>IF(OR(C606="",C606&lt;$G$22),"",IF(L605&lt;=H606,0,IF(IF(AND(C606&gt;=$G$22,MOD(C606-$G$22,int)=0),$G$23,0)+H606&gt;=L605+G606,L605+G606-H606,IF(AND(C606&gt;=$G$22,MOD(C606-$G$22,int)=0),$G$23,0)+IF(IF(AND(C606&gt;=$G$22,MOD(C606-$G$22,int)=0),$G$23,0)+IF(MOD(C606-$G$27,periods_per_year)=0,$G$26,0)+H606&lt;L605+G606,IF(MOD(C606-$G$27,periods_per_year)=0,$G$26,0),L605+G606-IF(AND(C606&gt;=$G$22,MOD(C606-$G$22,int)=0),$G$23,0)-H606))))</f>
        <v/>
      </c>
      <c r="J606" s="7"/>
      <c r="K606" s="6" t="str">
        <f t="shared" si="47"/>
        <v/>
      </c>
      <c r="L606" s="6" t="str">
        <f t="shared" si="48"/>
        <v/>
      </c>
    </row>
    <row r="607" spans="3:12">
      <c r="C607" s="3" t="str">
        <f t="shared" si="45"/>
        <v/>
      </c>
      <c r="D607" s="4" t="str">
        <f t="shared" si="49"/>
        <v/>
      </c>
      <c r="E607" s="8" t="str">
        <f>IF(C607="","",IF(MOD(C607,periods_per_year)=0,C607/periods_per_year,""))</f>
        <v/>
      </c>
      <c r="F607" s="5" t="str">
        <f t="shared" si="46"/>
        <v/>
      </c>
      <c r="G607" s="6" t="str">
        <f>IF(C607="","",ROUND((((1+F607/CP)^(CP/periods_per_year))-1)*L606,2))</f>
        <v/>
      </c>
      <c r="H607" s="6" t="str">
        <f>IF(C607="","",IF(C607=nper,L606+G607,MIN(L606+G607,IF(F607=F606,H606,IF($G$11="Acc Bi-Weekly",ROUND((-PMT(((1+F607/CP)^(CP/12))-1,(nper-C607+1)*12/26,L606))/2,2),IF($G$11="Acc Weekly",ROUND((-PMT(((1+F607/CP)^(CP/12))-1,(nper-C607+1)*12/52,L606))/4,2),ROUND(-PMT(((1+F607/CP)^(CP/periods_per_year))-1,nper-C607+1,L606),2)))))))</f>
        <v/>
      </c>
      <c r="I607" s="6" t="str">
        <f>IF(OR(C607="",C607&lt;$G$22),"",IF(L606&lt;=H607,0,IF(IF(AND(C607&gt;=$G$22,MOD(C607-$G$22,int)=0),$G$23,0)+H607&gt;=L606+G607,L606+G607-H607,IF(AND(C607&gt;=$G$22,MOD(C607-$G$22,int)=0),$G$23,0)+IF(IF(AND(C607&gt;=$G$22,MOD(C607-$G$22,int)=0),$G$23,0)+IF(MOD(C607-$G$27,periods_per_year)=0,$G$26,0)+H607&lt;L606+G607,IF(MOD(C607-$G$27,periods_per_year)=0,$G$26,0),L606+G607-IF(AND(C607&gt;=$G$22,MOD(C607-$G$22,int)=0),$G$23,0)-H607))))</f>
        <v/>
      </c>
      <c r="J607" s="7"/>
      <c r="K607" s="6" t="str">
        <f t="shared" si="47"/>
        <v/>
      </c>
      <c r="L607" s="6" t="str">
        <f t="shared" si="48"/>
        <v/>
      </c>
    </row>
    <row r="608" spans="3:12">
      <c r="C608" s="3" t="str">
        <f t="shared" si="45"/>
        <v/>
      </c>
      <c r="D608" s="4" t="str">
        <f t="shared" si="49"/>
        <v/>
      </c>
      <c r="E608" s="8" t="str">
        <f>IF(C608="","",IF(MOD(C608,periods_per_year)=0,C608/periods_per_year,""))</f>
        <v/>
      </c>
      <c r="F608" s="5" t="str">
        <f t="shared" si="46"/>
        <v/>
      </c>
      <c r="G608" s="6" t="str">
        <f>IF(C608="","",ROUND((((1+F608/CP)^(CP/periods_per_year))-1)*L607,2))</f>
        <v/>
      </c>
      <c r="H608" s="6" t="str">
        <f>IF(C608="","",IF(C608=nper,L607+G608,MIN(L607+G608,IF(F608=F607,H607,IF($G$11="Acc Bi-Weekly",ROUND((-PMT(((1+F608/CP)^(CP/12))-1,(nper-C608+1)*12/26,L607))/2,2),IF($G$11="Acc Weekly",ROUND((-PMT(((1+F608/CP)^(CP/12))-1,(nper-C608+1)*12/52,L607))/4,2),ROUND(-PMT(((1+F608/CP)^(CP/periods_per_year))-1,nper-C608+1,L607),2)))))))</f>
        <v/>
      </c>
      <c r="I608" s="6" t="str">
        <f>IF(OR(C608="",C608&lt;$G$22),"",IF(L607&lt;=H608,0,IF(IF(AND(C608&gt;=$G$22,MOD(C608-$G$22,int)=0),$G$23,0)+H608&gt;=L607+G608,L607+G608-H608,IF(AND(C608&gt;=$G$22,MOD(C608-$G$22,int)=0),$G$23,0)+IF(IF(AND(C608&gt;=$G$22,MOD(C608-$G$22,int)=0),$G$23,0)+IF(MOD(C608-$G$27,periods_per_year)=0,$G$26,0)+H608&lt;L607+G608,IF(MOD(C608-$G$27,periods_per_year)=0,$G$26,0),L607+G608-IF(AND(C608&gt;=$G$22,MOD(C608-$G$22,int)=0),$G$23,0)-H608))))</f>
        <v/>
      </c>
      <c r="J608" s="7"/>
      <c r="K608" s="6" t="str">
        <f t="shared" si="47"/>
        <v/>
      </c>
      <c r="L608" s="6" t="str">
        <f t="shared" si="48"/>
        <v/>
      </c>
    </row>
    <row r="609" spans="3:12">
      <c r="C609" s="3" t="str">
        <f t="shared" si="45"/>
        <v/>
      </c>
      <c r="D609" s="4" t="str">
        <f t="shared" si="49"/>
        <v/>
      </c>
      <c r="E609" s="8" t="str">
        <f>IF(C609="","",IF(MOD(C609,periods_per_year)=0,C609/periods_per_year,""))</f>
        <v/>
      </c>
      <c r="F609" s="5" t="str">
        <f t="shared" si="46"/>
        <v/>
      </c>
      <c r="G609" s="6" t="str">
        <f>IF(C609="","",ROUND((((1+F609/CP)^(CP/periods_per_year))-1)*L608,2))</f>
        <v/>
      </c>
      <c r="H609" s="6" t="str">
        <f>IF(C609="","",IF(C609=nper,L608+G609,MIN(L608+G609,IF(F609=F608,H608,IF($G$11="Acc Bi-Weekly",ROUND((-PMT(((1+F609/CP)^(CP/12))-1,(nper-C609+1)*12/26,L608))/2,2),IF($G$11="Acc Weekly",ROUND((-PMT(((1+F609/CP)^(CP/12))-1,(nper-C609+1)*12/52,L608))/4,2),ROUND(-PMT(((1+F609/CP)^(CP/periods_per_year))-1,nper-C609+1,L608),2)))))))</f>
        <v/>
      </c>
      <c r="I609" s="6" t="str">
        <f>IF(OR(C609="",C609&lt;$G$22),"",IF(L608&lt;=H609,0,IF(IF(AND(C609&gt;=$G$22,MOD(C609-$G$22,int)=0),$G$23,0)+H609&gt;=L608+G609,L608+G609-H609,IF(AND(C609&gt;=$G$22,MOD(C609-$G$22,int)=0),$G$23,0)+IF(IF(AND(C609&gt;=$G$22,MOD(C609-$G$22,int)=0),$G$23,0)+IF(MOD(C609-$G$27,periods_per_year)=0,$G$26,0)+H609&lt;L608+G609,IF(MOD(C609-$G$27,periods_per_year)=0,$G$26,0),L608+G609-IF(AND(C609&gt;=$G$22,MOD(C609-$G$22,int)=0),$G$23,0)-H609))))</f>
        <v/>
      </c>
      <c r="J609" s="7"/>
      <c r="K609" s="6" t="str">
        <f t="shared" si="47"/>
        <v/>
      </c>
      <c r="L609" s="6" t="str">
        <f t="shared" si="48"/>
        <v/>
      </c>
    </row>
    <row r="610" spans="3:12">
      <c r="C610" s="3" t="str">
        <f t="shared" si="45"/>
        <v/>
      </c>
      <c r="D610" s="4" t="str">
        <f t="shared" si="49"/>
        <v/>
      </c>
      <c r="E610" s="8" t="str">
        <f>IF(C610="","",IF(MOD(C610,periods_per_year)=0,C610/periods_per_year,""))</f>
        <v/>
      </c>
      <c r="F610" s="5" t="str">
        <f t="shared" si="46"/>
        <v/>
      </c>
      <c r="G610" s="6" t="str">
        <f>IF(C610="","",ROUND((((1+F610/CP)^(CP/periods_per_year))-1)*L609,2))</f>
        <v/>
      </c>
      <c r="H610" s="6" t="str">
        <f>IF(C610="","",IF(C610=nper,L609+G610,MIN(L609+G610,IF(F610=F609,H609,IF($G$11="Acc Bi-Weekly",ROUND((-PMT(((1+F610/CP)^(CP/12))-1,(nper-C610+1)*12/26,L609))/2,2),IF($G$11="Acc Weekly",ROUND((-PMT(((1+F610/CP)^(CP/12))-1,(nper-C610+1)*12/52,L609))/4,2),ROUND(-PMT(((1+F610/CP)^(CP/periods_per_year))-1,nper-C610+1,L609),2)))))))</f>
        <v/>
      </c>
      <c r="I610" s="6" t="str">
        <f>IF(OR(C610="",C610&lt;$G$22),"",IF(L609&lt;=H610,0,IF(IF(AND(C610&gt;=$G$22,MOD(C610-$G$22,int)=0),$G$23,0)+H610&gt;=L609+G610,L609+G610-H610,IF(AND(C610&gt;=$G$22,MOD(C610-$G$22,int)=0),$G$23,0)+IF(IF(AND(C610&gt;=$G$22,MOD(C610-$G$22,int)=0),$G$23,0)+IF(MOD(C610-$G$27,periods_per_year)=0,$G$26,0)+H610&lt;L609+G610,IF(MOD(C610-$G$27,periods_per_year)=0,$G$26,0),L609+G610-IF(AND(C610&gt;=$G$22,MOD(C610-$G$22,int)=0),$G$23,0)-H610))))</f>
        <v/>
      </c>
      <c r="J610" s="7"/>
      <c r="K610" s="6" t="str">
        <f t="shared" si="47"/>
        <v/>
      </c>
      <c r="L610" s="6" t="str">
        <f t="shared" si="48"/>
        <v/>
      </c>
    </row>
    <row r="611" spans="3:12">
      <c r="C611" s="3" t="str">
        <f t="shared" si="45"/>
        <v/>
      </c>
      <c r="D611" s="4" t="str">
        <f t="shared" si="49"/>
        <v/>
      </c>
      <c r="E611" s="8" t="str">
        <f>IF(C611="","",IF(MOD(C611,periods_per_year)=0,C611/periods_per_year,""))</f>
        <v/>
      </c>
      <c r="F611" s="5" t="str">
        <f t="shared" si="46"/>
        <v/>
      </c>
      <c r="G611" s="6" t="str">
        <f>IF(C611="","",ROUND((((1+F611/CP)^(CP/periods_per_year))-1)*L610,2))</f>
        <v/>
      </c>
      <c r="H611" s="6" t="str">
        <f>IF(C611="","",IF(C611=nper,L610+G611,MIN(L610+G611,IF(F611=F610,H610,IF($G$11="Acc Bi-Weekly",ROUND((-PMT(((1+F611/CP)^(CP/12))-1,(nper-C611+1)*12/26,L610))/2,2),IF($G$11="Acc Weekly",ROUND((-PMT(((1+F611/CP)^(CP/12))-1,(nper-C611+1)*12/52,L610))/4,2),ROUND(-PMT(((1+F611/CP)^(CP/periods_per_year))-1,nper-C611+1,L610),2)))))))</f>
        <v/>
      </c>
      <c r="I611" s="6" t="str">
        <f>IF(OR(C611="",C611&lt;$G$22),"",IF(L610&lt;=H611,0,IF(IF(AND(C611&gt;=$G$22,MOD(C611-$G$22,int)=0),$G$23,0)+H611&gt;=L610+G611,L610+G611-H611,IF(AND(C611&gt;=$G$22,MOD(C611-$G$22,int)=0),$G$23,0)+IF(IF(AND(C611&gt;=$G$22,MOD(C611-$G$22,int)=0),$G$23,0)+IF(MOD(C611-$G$27,periods_per_year)=0,$G$26,0)+H611&lt;L610+G611,IF(MOD(C611-$G$27,periods_per_year)=0,$G$26,0),L610+G611-IF(AND(C611&gt;=$G$22,MOD(C611-$G$22,int)=0),$G$23,0)-H611))))</f>
        <v/>
      </c>
      <c r="J611" s="7"/>
      <c r="K611" s="6" t="str">
        <f t="shared" si="47"/>
        <v/>
      </c>
      <c r="L611" s="6" t="str">
        <f t="shared" si="48"/>
        <v/>
      </c>
    </row>
    <row r="612" spans="3:12">
      <c r="C612" s="3" t="str">
        <f t="shared" si="45"/>
        <v/>
      </c>
      <c r="D612" s="4" t="str">
        <f t="shared" si="49"/>
        <v/>
      </c>
      <c r="E612" s="8" t="str">
        <f>IF(C612="","",IF(MOD(C612,periods_per_year)=0,C612/periods_per_year,""))</f>
        <v/>
      </c>
      <c r="F612" s="5" t="str">
        <f t="shared" si="46"/>
        <v/>
      </c>
      <c r="G612" s="6" t="str">
        <f>IF(C612="","",ROUND((((1+F612/CP)^(CP/periods_per_year))-1)*L611,2))</f>
        <v/>
      </c>
      <c r="H612" s="6" t="str">
        <f>IF(C612="","",IF(C612=nper,L611+G612,MIN(L611+G612,IF(F612=F611,H611,IF($G$11="Acc Bi-Weekly",ROUND((-PMT(((1+F612/CP)^(CP/12))-1,(nper-C612+1)*12/26,L611))/2,2),IF($G$11="Acc Weekly",ROUND((-PMT(((1+F612/CP)^(CP/12))-1,(nper-C612+1)*12/52,L611))/4,2),ROUND(-PMT(((1+F612/CP)^(CP/periods_per_year))-1,nper-C612+1,L611),2)))))))</f>
        <v/>
      </c>
      <c r="I612" s="6" t="str">
        <f>IF(OR(C612="",C612&lt;$G$22),"",IF(L611&lt;=H612,0,IF(IF(AND(C612&gt;=$G$22,MOD(C612-$G$22,int)=0),$G$23,0)+H612&gt;=L611+G612,L611+G612-H612,IF(AND(C612&gt;=$G$22,MOD(C612-$G$22,int)=0),$G$23,0)+IF(IF(AND(C612&gt;=$G$22,MOD(C612-$G$22,int)=0),$G$23,0)+IF(MOD(C612-$G$27,periods_per_year)=0,$G$26,0)+H612&lt;L611+G612,IF(MOD(C612-$G$27,periods_per_year)=0,$G$26,0),L611+G612-IF(AND(C612&gt;=$G$22,MOD(C612-$G$22,int)=0),$G$23,0)-H612))))</f>
        <v/>
      </c>
      <c r="J612" s="7"/>
      <c r="K612" s="6" t="str">
        <f t="shared" si="47"/>
        <v/>
      </c>
      <c r="L612" s="6" t="str">
        <f t="shared" si="48"/>
        <v/>
      </c>
    </row>
    <row r="613" spans="3:12">
      <c r="C613" s="3" t="str">
        <f t="shared" si="45"/>
        <v/>
      </c>
      <c r="D613" s="4" t="str">
        <f t="shared" si="49"/>
        <v/>
      </c>
      <c r="E613" s="8" t="str">
        <f>IF(C613="","",IF(MOD(C613,periods_per_year)=0,C613/periods_per_year,""))</f>
        <v/>
      </c>
      <c r="F613" s="5" t="str">
        <f t="shared" si="46"/>
        <v/>
      </c>
      <c r="G613" s="6" t="str">
        <f>IF(C613="","",ROUND((((1+F613/CP)^(CP/periods_per_year))-1)*L612,2))</f>
        <v/>
      </c>
      <c r="H613" s="6" t="str">
        <f>IF(C613="","",IF(C613=nper,L612+G613,MIN(L612+G613,IF(F613=F612,H612,IF($G$11="Acc Bi-Weekly",ROUND((-PMT(((1+F613/CP)^(CP/12))-1,(nper-C613+1)*12/26,L612))/2,2),IF($G$11="Acc Weekly",ROUND((-PMT(((1+F613/CP)^(CP/12))-1,(nper-C613+1)*12/52,L612))/4,2),ROUND(-PMT(((1+F613/CP)^(CP/periods_per_year))-1,nper-C613+1,L612),2)))))))</f>
        <v/>
      </c>
      <c r="I613" s="6" t="str">
        <f>IF(OR(C613="",C613&lt;$G$22),"",IF(L612&lt;=H613,0,IF(IF(AND(C613&gt;=$G$22,MOD(C613-$G$22,int)=0),$G$23,0)+H613&gt;=L612+G613,L612+G613-H613,IF(AND(C613&gt;=$G$22,MOD(C613-$G$22,int)=0),$G$23,0)+IF(IF(AND(C613&gt;=$G$22,MOD(C613-$G$22,int)=0),$G$23,0)+IF(MOD(C613-$G$27,periods_per_year)=0,$G$26,0)+H613&lt;L612+G613,IF(MOD(C613-$G$27,periods_per_year)=0,$G$26,0),L612+G613-IF(AND(C613&gt;=$G$22,MOD(C613-$G$22,int)=0),$G$23,0)-H613))))</f>
        <v/>
      </c>
      <c r="J613" s="7"/>
      <c r="K613" s="6" t="str">
        <f t="shared" si="47"/>
        <v/>
      </c>
      <c r="L613" s="6" t="str">
        <f t="shared" si="48"/>
        <v/>
      </c>
    </row>
    <row r="614" spans="3:12">
      <c r="C614" s="3" t="str">
        <f t="shared" si="45"/>
        <v/>
      </c>
      <c r="D614" s="4" t="str">
        <f t="shared" si="49"/>
        <v/>
      </c>
      <c r="E614" s="8" t="str">
        <f>IF(C614="","",IF(MOD(C614,periods_per_year)=0,C614/periods_per_year,""))</f>
        <v/>
      </c>
      <c r="F614" s="5" t="str">
        <f t="shared" si="46"/>
        <v/>
      </c>
      <c r="G614" s="6" t="str">
        <f>IF(C614="","",ROUND((((1+F614/CP)^(CP/periods_per_year))-1)*L613,2))</f>
        <v/>
      </c>
      <c r="H614" s="6" t="str">
        <f>IF(C614="","",IF(C614=nper,L613+G614,MIN(L613+G614,IF(F614=F613,H613,IF($G$11="Acc Bi-Weekly",ROUND((-PMT(((1+F614/CP)^(CP/12))-1,(nper-C614+1)*12/26,L613))/2,2),IF($G$11="Acc Weekly",ROUND((-PMT(((1+F614/CP)^(CP/12))-1,(nper-C614+1)*12/52,L613))/4,2),ROUND(-PMT(((1+F614/CP)^(CP/periods_per_year))-1,nper-C614+1,L613),2)))))))</f>
        <v/>
      </c>
      <c r="I614" s="6" t="str">
        <f>IF(OR(C614="",C614&lt;$G$22),"",IF(L613&lt;=H614,0,IF(IF(AND(C614&gt;=$G$22,MOD(C614-$G$22,int)=0),$G$23,0)+H614&gt;=L613+G614,L613+G614-H614,IF(AND(C614&gt;=$G$22,MOD(C614-$G$22,int)=0),$G$23,0)+IF(IF(AND(C614&gt;=$G$22,MOD(C614-$G$22,int)=0),$G$23,0)+IF(MOD(C614-$G$27,periods_per_year)=0,$G$26,0)+H614&lt;L613+G614,IF(MOD(C614-$G$27,periods_per_year)=0,$G$26,0),L613+G614-IF(AND(C614&gt;=$G$22,MOD(C614-$G$22,int)=0),$G$23,0)-H614))))</f>
        <v/>
      </c>
      <c r="J614" s="7"/>
      <c r="K614" s="6" t="str">
        <f t="shared" si="47"/>
        <v/>
      </c>
      <c r="L614" s="6" t="str">
        <f t="shared" si="48"/>
        <v/>
      </c>
    </row>
    <row r="615" spans="3:12">
      <c r="C615" s="3" t="str">
        <f t="shared" si="45"/>
        <v/>
      </c>
      <c r="D615" s="4" t="str">
        <f t="shared" si="49"/>
        <v/>
      </c>
      <c r="E615" s="8" t="str">
        <f>IF(C615="","",IF(MOD(C615,periods_per_year)=0,C615/periods_per_year,""))</f>
        <v/>
      </c>
      <c r="F615" s="5" t="str">
        <f t="shared" si="46"/>
        <v/>
      </c>
      <c r="G615" s="6" t="str">
        <f>IF(C615="","",ROUND((((1+F615/CP)^(CP/periods_per_year))-1)*L614,2))</f>
        <v/>
      </c>
      <c r="H615" s="6" t="str">
        <f>IF(C615="","",IF(C615=nper,L614+G615,MIN(L614+G615,IF(F615=F614,H614,IF($G$11="Acc Bi-Weekly",ROUND((-PMT(((1+F615/CP)^(CP/12))-1,(nper-C615+1)*12/26,L614))/2,2),IF($G$11="Acc Weekly",ROUND((-PMT(((1+F615/CP)^(CP/12))-1,(nper-C615+1)*12/52,L614))/4,2),ROUND(-PMT(((1+F615/CP)^(CP/periods_per_year))-1,nper-C615+1,L614),2)))))))</f>
        <v/>
      </c>
      <c r="I615" s="6" t="str">
        <f>IF(OR(C615="",C615&lt;$G$22),"",IF(L614&lt;=H615,0,IF(IF(AND(C615&gt;=$G$22,MOD(C615-$G$22,int)=0),$G$23,0)+H615&gt;=L614+G615,L614+G615-H615,IF(AND(C615&gt;=$G$22,MOD(C615-$G$22,int)=0),$G$23,0)+IF(IF(AND(C615&gt;=$G$22,MOD(C615-$G$22,int)=0),$G$23,0)+IF(MOD(C615-$G$27,periods_per_year)=0,$G$26,0)+H615&lt;L614+G615,IF(MOD(C615-$G$27,periods_per_year)=0,$G$26,0),L614+G615-IF(AND(C615&gt;=$G$22,MOD(C615-$G$22,int)=0),$G$23,0)-H615))))</f>
        <v/>
      </c>
      <c r="J615" s="7"/>
      <c r="K615" s="6" t="str">
        <f t="shared" si="47"/>
        <v/>
      </c>
      <c r="L615" s="6" t="str">
        <f t="shared" si="48"/>
        <v/>
      </c>
    </row>
    <row r="616" spans="3:12">
      <c r="C616" s="3" t="str">
        <f t="shared" si="45"/>
        <v/>
      </c>
      <c r="D616" s="4" t="str">
        <f t="shared" si="49"/>
        <v/>
      </c>
      <c r="E616" s="8" t="str">
        <f>IF(C616="","",IF(MOD(C616,periods_per_year)=0,C616/periods_per_year,""))</f>
        <v/>
      </c>
      <c r="F616" s="5" t="str">
        <f t="shared" si="46"/>
        <v/>
      </c>
      <c r="G616" s="6" t="str">
        <f>IF(C616="","",ROUND((((1+F616/CP)^(CP/periods_per_year))-1)*L615,2))</f>
        <v/>
      </c>
      <c r="H616" s="6" t="str">
        <f>IF(C616="","",IF(C616=nper,L615+G616,MIN(L615+G616,IF(F616=F615,H615,IF($G$11="Acc Bi-Weekly",ROUND((-PMT(((1+F616/CP)^(CP/12))-1,(nper-C616+1)*12/26,L615))/2,2),IF($G$11="Acc Weekly",ROUND((-PMT(((1+F616/CP)^(CP/12))-1,(nper-C616+1)*12/52,L615))/4,2),ROUND(-PMT(((1+F616/CP)^(CP/periods_per_year))-1,nper-C616+1,L615),2)))))))</f>
        <v/>
      </c>
      <c r="I616" s="6" t="str">
        <f>IF(OR(C616="",C616&lt;$G$22),"",IF(L615&lt;=H616,0,IF(IF(AND(C616&gt;=$G$22,MOD(C616-$G$22,int)=0),$G$23,0)+H616&gt;=L615+G616,L615+G616-H616,IF(AND(C616&gt;=$G$22,MOD(C616-$G$22,int)=0),$G$23,0)+IF(IF(AND(C616&gt;=$G$22,MOD(C616-$G$22,int)=0),$G$23,0)+IF(MOD(C616-$G$27,periods_per_year)=0,$G$26,0)+H616&lt;L615+G616,IF(MOD(C616-$G$27,periods_per_year)=0,$G$26,0),L615+G616-IF(AND(C616&gt;=$G$22,MOD(C616-$G$22,int)=0),$G$23,0)-H616))))</f>
        <v/>
      </c>
      <c r="J616" s="7"/>
      <c r="K616" s="6" t="str">
        <f t="shared" si="47"/>
        <v/>
      </c>
      <c r="L616" s="6" t="str">
        <f t="shared" si="48"/>
        <v/>
      </c>
    </row>
    <row r="617" spans="3:12">
      <c r="C617" s="3" t="str">
        <f t="shared" ref="C617:C680" si="50">IF(L616="","",IF(OR(C616&gt;=nper,ROUND(L616,2)&lt;=0),"",C616+1))</f>
        <v/>
      </c>
      <c r="D617" s="4" t="str">
        <f t="shared" si="49"/>
        <v/>
      </c>
      <c r="E617" s="8" t="str">
        <f t="shared" ref="E617:E680" si="51">IF(C617="","",IF(MOD(C617,periods_per_year)=0,C617/periods_per_year,""))</f>
        <v/>
      </c>
      <c r="F617" s="5" t="str">
        <f t="shared" ref="F617:F680" si="52">IF(C617="","",start_rate)</f>
        <v/>
      </c>
      <c r="G617" s="6" t="str">
        <f>IF(C617="","",ROUND((((1+F617/CP)^(CP/periods_per_year))-1)*L616,2))</f>
        <v/>
      </c>
      <c r="H617" s="6" t="str">
        <f>IF(C617="","",IF(C617=nper,L616+G617,MIN(L616+G617,IF(F617=F616,H616,IF($G$11="Acc Bi-Weekly",ROUND((-PMT(((1+F617/CP)^(CP/12))-1,(nper-C617+1)*12/26,L616))/2,2),IF($G$11="Acc Weekly",ROUND((-PMT(((1+F617/CP)^(CP/12))-1,(nper-C617+1)*12/52,L616))/4,2),ROUND(-PMT(((1+F617/CP)^(CP/periods_per_year))-1,nper-C617+1,L616),2)))))))</f>
        <v/>
      </c>
      <c r="I617" s="6" t="str">
        <f>IF(OR(C617="",C617&lt;$G$22),"",IF(L616&lt;=H617,0,IF(IF(AND(C617&gt;=$G$22,MOD(C617-$G$22,int)=0),$G$23,0)+H617&gt;=L616+G617,L616+G617-H617,IF(AND(C617&gt;=$G$22,MOD(C617-$G$22,int)=0),$G$23,0)+IF(IF(AND(C617&gt;=$G$22,MOD(C617-$G$22,int)=0),$G$23,0)+IF(MOD(C617-$G$27,periods_per_year)=0,$G$26,0)+H617&lt;L616+G617,IF(MOD(C617-$G$27,periods_per_year)=0,$G$26,0),L616+G617-IF(AND(C617&gt;=$G$22,MOD(C617-$G$22,int)=0),$G$23,0)-H617))))</f>
        <v/>
      </c>
      <c r="J617" s="7"/>
      <c r="K617" s="6" t="str">
        <f t="shared" ref="K617:K680" si="53">IF(C617="","",H617-G617+J617+IF(I617="",0,I617))</f>
        <v/>
      </c>
      <c r="L617" s="6" t="str">
        <f t="shared" ref="L617:L680" si="54">IF(C617="","",L616-K617)</f>
        <v/>
      </c>
    </row>
    <row r="618" spans="3:12">
      <c r="C618" s="3" t="str">
        <f t="shared" si="50"/>
        <v/>
      </c>
      <c r="D618" s="4" t="str">
        <f t="shared" si="49"/>
        <v/>
      </c>
      <c r="E618" s="8" t="str">
        <f t="shared" si="51"/>
        <v/>
      </c>
      <c r="F618" s="5" t="str">
        <f t="shared" si="52"/>
        <v/>
      </c>
      <c r="G618" s="6" t="str">
        <f>IF(C618="","",ROUND((((1+F618/CP)^(CP/periods_per_year))-1)*L617,2))</f>
        <v/>
      </c>
      <c r="H618" s="6" t="str">
        <f>IF(C618="","",IF(C618=nper,L617+G618,MIN(L617+G618,IF(F618=F617,H617,IF($G$11="Acc Bi-Weekly",ROUND((-PMT(((1+F618/CP)^(CP/12))-1,(nper-C618+1)*12/26,L617))/2,2),IF($G$11="Acc Weekly",ROUND((-PMT(((1+F618/CP)^(CP/12))-1,(nper-C618+1)*12/52,L617))/4,2),ROUND(-PMT(((1+F618/CP)^(CP/periods_per_year))-1,nper-C618+1,L617),2)))))))</f>
        <v/>
      </c>
      <c r="I618" s="6" t="str">
        <f>IF(OR(C618="",C618&lt;$G$22),"",IF(L617&lt;=H618,0,IF(IF(AND(C618&gt;=$G$22,MOD(C618-$G$22,int)=0),$G$23,0)+H618&gt;=L617+G618,L617+G618-H618,IF(AND(C618&gt;=$G$22,MOD(C618-$G$22,int)=0),$G$23,0)+IF(IF(AND(C618&gt;=$G$22,MOD(C618-$G$22,int)=0),$G$23,0)+IF(MOD(C618-$G$27,periods_per_year)=0,$G$26,0)+H618&lt;L617+G618,IF(MOD(C618-$G$27,periods_per_year)=0,$G$26,0),L617+G618-IF(AND(C618&gt;=$G$22,MOD(C618-$G$22,int)=0),$G$23,0)-H618))))</f>
        <v/>
      </c>
      <c r="J618" s="7"/>
      <c r="K618" s="6" t="str">
        <f t="shared" si="53"/>
        <v/>
      </c>
      <c r="L618" s="6" t="str">
        <f t="shared" si="54"/>
        <v/>
      </c>
    </row>
    <row r="619" spans="3:12">
      <c r="C619" s="3" t="str">
        <f t="shared" si="50"/>
        <v/>
      </c>
      <c r="D619" s="4" t="str">
        <f t="shared" ref="D619:D682" si="55">IF(C619="","",EDATE(D618,1))</f>
        <v/>
      </c>
      <c r="E619" s="8" t="str">
        <f t="shared" si="51"/>
        <v/>
      </c>
      <c r="F619" s="5" t="str">
        <f t="shared" si="52"/>
        <v/>
      </c>
      <c r="G619" s="6" t="str">
        <f>IF(C619="","",ROUND((((1+F619/CP)^(CP/periods_per_year))-1)*L618,2))</f>
        <v/>
      </c>
      <c r="H619" s="6" t="str">
        <f>IF(C619="","",IF(C619=nper,L618+G619,MIN(L618+G619,IF(F619=F618,H618,IF($G$11="Acc Bi-Weekly",ROUND((-PMT(((1+F619/CP)^(CP/12))-1,(nper-C619+1)*12/26,L618))/2,2),IF($G$11="Acc Weekly",ROUND((-PMT(((1+F619/CP)^(CP/12))-1,(nper-C619+1)*12/52,L618))/4,2),ROUND(-PMT(((1+F619/CP)^(CP/periods_per_year))-1,nper-C619+1,L618),2)))))))</f>
        <v/>
      </c>
      <c r="I619" s="6" t="str">
        <f>IF(OR(C619="",C619&lt;$G$22),"",IF(L618&lt;=H619,0,IF(IF(AND(C619&gt;=$G$22,MOD(C619-$G$22,int)=0),$G$23,0)+H619&gt;=L618+G619,L618+G619-H619,IF(AND(C619&gt;=$G$22,MOD(C619-$G$22,int)=0),$G$23,0)+IF(IF(AND(C619&gt;=$G$22,MOD(C619-$G$22,int)=0),$G$23,0)+IF(MOD(C619-$G$27,periods_per_year)=0,$G$26,0)+H619&lt;L618+G619,IF(MOD(C619-$G$27,periods_per_year)=0,$G$26,0),L618+G619-IF(AND(C619&gt;=$G$22,MOD(C619-$G$22,int)=0),$G$23,0)-H619))))</f>
        <v/>
      </c>
      <c r="J619" s="7"/>
      <c r="K619" s="6" t="str">
        <f t="shared" si="53"/>
        <v/>
      </c>
      <c r="L619" s="6" t="str">
        <f t="shared" si="54"/>
        <v/>
      </c>
    </row>
    <row r="620" spans="3:12">
      <c r="C620" s="3" t="str">
        <f t="shared" si="50"/>
        <v/>
      </c>
      <c r="D620" s="4" t="str">
        <f t="shared" si="55"/>
        <v/>
      </c>
      <c r="E620" s="8" t="str">
        <f t="shared" si="51"/>
        <v/>
      </c>
      <c r="F620" s="5" t="str">
        <f t="shared" si="52"/>
        <v/>
      </c>
      <c r="G620" s="6" t="str">
        <f>IF(C620="","",ROUND((((1+F620/CP)^(CP/periods_per_year))-1)*L619,2))</f>
        <v/>
      </c>
      <c r="H620" s="6" t="str">
        <f>IF(C620="","",IF(C620=nper,L619+G620,MIN(L619+G620,IF(F620=F619,H619,IF($G$11="Acc Bi-Weekly",ROUND((-PMT(((1+F620/CP)^(CP/12))-1,(nper-C620+1)*12/26,L619))/2,2),IF($G$11="Acc Weekly",ROUND((-PMT(((1+F620/CP)^(CP/12))-1,(nper-C620+1)*12/52,L619))/4,2),ROUND(-PMT(((1+F620/CP)^(CP/periods_per_year))-1,nper-C620+1,L619),2)))))))</f>
        <v/>
      </c>
      <c r="I620" s="6" t="str">
        <f>IF(OR(C620="",C620&lt;$G$22),"",IF(L619&lt;=H620,0,IF(IF(AND(C620&gt;=$G$22,MOD(C620-$G$22,int)=0),$G$23,0)+H620&gt;=L619+G620,L619+G620-H620,IF(AND(C620&gt;=$G$22,MOD(C620-$G$22,int)=0),$G$23,0)+IF(IF(AND(C620&gt;=$G$22,MOD(C620-$G$22,int)=0),$G$23,0)+IF(MOD(C620-$G$27,periods_per_year)=0,$G$26,0)+H620&lt;L619+G620,IF(MOD(C620-$G$27,periods_per_year)=0,$G$26,0),L619+G620-IF(AND(C620&gt;=$G$22,MOD(C620-$G$22,int)=0),$G$23,0)-H620))))</f>
        <v/>
      </c>
      <c r="J620" s="7"/>
      <c r="K620" s="6" t="str">
        <f t="shared" si="53"/>
        <v/>
      </c>
      <c r="L620" s="6" t="str">
        <f t="shared" si="54"/>
        <v/>
      </c>
    </row>
    <row r="621" spans="3:12">
      <c r="C621" s="3" t="str">
        <f t="shared" si="50"/>
        <v/>
      </c>
      <c r="D621" s="4" t="str">
        <f t="shared" si="55"/>
        <v/>
      </c>
      <c r="E621" s="8" t="str">
        <f t="shared" si="51"/>
        <v/>
      </c>
      <c r="F621" s="5" t="str">
        <f t="shared" si="52"/>
        <v/>
      </c>
      <c r="G621" s="6" t="str">
        <f>IF(C621="","",ROUND((((1+F621/CP)^(CP/periods_per_year))-1)*L620,2))</f>
        <v/>
      </c>
      <c r="H621" s="6" t="str">
        <f>IF(C621="","",IF(C621=nper,L620+G621,MIN(L620+G621,IF(F621=F620,H620,IF($G$11="Acc Bi-Weekly",ROUND((-PMT(((1+F621/CP)^(CP/12))-1,(nper-C621+1)*12/26,L620))/2,2),IF($G$11="Acc Weekly",ROUND((-PMT(((1+F621/CP)^(CP/12))-1,(nper-C621+1)*12/52,L620))/4,2),ROUND(-PMT(((1+F621/CP)^(CP/periods_per_year))-1,nper-C621+1,L620),2)))))))</f>
        <v/>
      </c>
      <c r="I621" s="6" t="str">
        <f>IF(OR(C621="",C621&lt;$G$22),"",IF(L620&lt;=H621,0,IF(IF(AND(C621&gt;=$G$22,MOD(C621-$G$22,int)=0),$G$23,0)+H621&gt;=L620+G621,L620+G621-H621,IF(AND(C621&gt;=$G$22,MOD(C621-$G$22,int)=0),$G$23,0)+IF(IF(AND(C621&gt;=$G$22,MOD(C621-$G$22,int)=0),$G$23,0)+IF(MOD(C621-$G$27,periods_per_year)=0,$G$26,0)+H621&lt;L620+G621,IF(MOD(C621-$G$27,periods_per_year)=0,$G$26,0),L620+G621-IF(AND(C621&gt;=$G$22,MOD(C621-$G$22,int)=0),$G$23,0)-H621))))</f>
        <v/>
      </c>
      <c r="J621" s="7"/>
      <c r="K621" s="6" t="str">
        <f t="shared" si="53"/>
        <v/>
      </c>
      <c r="L621" s="6" t="str">
        <f t="shared" si="54"/>
        <v/>
      </c>
    </row>
    <row r="622" spans="3:12">
      <c r="C622" s="3" t="str">
        <f t="shared" si="50"/>
        <v/>
      </c>
      <c r="D622" s="4" t="str">
        <f t="shared" si="55"/>
        <v/>
      </c>
      <c r="E622" s="8" t="str">
        <f t="shared" si="51"/>
        <v/>
      </c>
      <c r="F622" s="5" t="str">
        <f t="shared" si="52"/>
        <v/>
      </c>
      <c r="G622" s="6" t="str">
        <f>IF(C622="","",ROUND((((1+F622/CP)^(CP/periods_per_year))-1)*L621,2))</f>
        <v/>
      </c>
      <c r="H622" s="6" t="str">
        <f>IF(C622="","",IF(C622=nper,L621+G622,MIN(L621+G622,IF(F622=F621,H621,IF($G$11="Acc Bi-Weekly",ROUND((-PMT(((1+F622/CP)^(CP/12))-1,(nper-C622+1)*12/26,L621))/2,2),IF($G$11="Acc Weekly",ROUND((-PMT(((1+F622/CP)^(CP/12))-1,(nper-C622+1)*12/52,L621))/4,2),ROUND(-PMT(((1+F622/CP)^(CP/periods_per_year))-1,nper-C622+1,L621),2)))))))</f>
        <v/>
      </c>
      <c r="I622" s="6" t="str">
        <f>IF(OR(C622="",C622&lt;$G$22),"",IF(L621&lt;=H622,0,IF(IF(AND(C622&gt;=$G$22,MOD(C622-$G$22,int)=0),$G$23,0)+H622&gt;=L621+G622,L621+G622-H622,IF(AND(C622&gt;=$G$22,MOD(C622-$G$22,int)=0),$G$23,0)+IF(IF(AND(C622&gt;=$G$22,MOD(C622-$G$22,int)=0),$G$23,0)+IF(MOD(C622-$G$27,periods_per_year)=0,$G$26,0)+H622&lt;L621+G622,IF(MOD(C622-$G$27,periods_per_year)=0,$G$26,0),L621+G622-IF(AND(C622&gt;=$G$22,MOD(C622-$G$22,int)=0),$G$23,0)-H622))))</f>
        <v/>
      </c>
      <c r="J622" s="7"/>
      <c r="K622" s="6" t="str">
        <f t="shared" si="53"/>
        <v/>
      </c>
      <c r="L622" s="6" t="str">
        <f t="shared" si="54"/>
        <v/>
      </c>
    </row>
    <row r="623" spans="3:12">
      <c r="C623" s="3" t="str">
        <f t="shared" si="50"/>
        <v/>
      </c>
      <c r="D623" s="4" t="str">
        <f t="shared" si="55"/>
        <v/>
      </c>
      <c r="E623" s="8" t="str">
        <f t="shared" si="51"/>
        <v/>
      </c>
      <c r="F623" s="5" t="str">
        <f t="shared" si="52"/>
        <v/>
      </c>
      <c r="G623" s="6" t="str">
        <f>IF(C623="","",ROUND((((1+F623/CP)^(CP/periods_per_year))-1)*L622,2))</f>
        <v/>
      </c>
      <c r="H623" s="6" t="str">
        <f>IF(C623="","",IF(C623=nper,L622+G623,MIN(L622+G623,IF(F623=F622,H622,IF($G$11="Acc Bi-Weekly",ROUND((-PMT(((1+F623/CP)^(CP/12))-1,(nper-C623+1)*12/26,L622))/2,2),IF($G$11="Acc Weekly",ROUND((-PMT(((1+F623/CP)^(CP/12))-1,(nper-C623+1)*12/52,L622))/4,2),ROUND(-PMT(((1+F623/CP)^(CP/periods_per_year))-1,nper-C623+1,L622),2)))))))</f>
        <v/>
      </c>
      <c r="I623" s="6" t="str">
        <f>IF(OR(C623="",C623&lt;$G$22),"",IF(L622&lt;=H623,0,IF(IF(AND(C623&gt;=$G$22,MOD(C623-$G$22,int)=0),$G$23,0)+H623&gt;=L622+G623,L622+G623-H623,IF(AND(C623&gt;=$G$22,MOD(C623-$G$22,int)=0),$G$23,0)+IF(IF(AND(C623&gt;=$G$22,MOD(C623-$G$22,int)=0),$G$23,0)+IF(MOD(C623-$G$27,periods_per_year)=0,$G$26,0)+H623&lt;L622+G623,IF(MOD(C623-$G$27,periods_per_year)=0,$G$26,0),L622+G623-IF(AND(C623&gt;=$G$22,MOD(C623-$G$22,int)=0),$G$23,0)-H623))))</f>
        <v/>
      </c>
      <c r="J623" s="7"/>
      <c r="K623" s="6" t="str">
        <f t="shared" si="53"/>
        <v/>
      </c>
      <c r="L623" s="6" t="str">
        <f t="shared" si="54"/>
        <v/>
      </c>
    </row>
    <row r="624" spans="3:12">
      <c r="C624" s="3" t="str">
        <f t="shared" si="50"/>
        <v/>
      </c>
      <c r="D624" s="4" t="str">
        <f t="shared" si="55"/>
        <v/>
      </c>
      <c r="E624" s="8" t="str">
        <f t="shared" si="51"/>
        <v/>
      </c>
      <c r="F624" s="5" t="str">
        <f t="shared" si="52"/>
        <v/>
      </c>
      <c r="G624" s="6" t="str">
        <f>IF(C624="","",ROUND((((1+F624/CP)^(CP/periods_per_year))-1)*L623,2))</f>
        <v/>
      </c>
      <c r="H624" s="6" t="str">
        <f>IF(C624="","",IF(C624=nper,L623+G624,MIN(L623+G624,IF(F624=F623,H623,IF($G$11="Acc Bi-Weekly",ROUND((-PMT(((1+F624/CP)^(CP/12))-1,(nper-C624+1)*12/26,L623))/2,2),IF($G$11="Acc Weekly",ROUND((-PMT(((1+F624/CP)^(CP/12))-1,(nper-C624+1)*12/52,L623))/4,2),ROUND(-PMT(((1+F624/CP)^(CP/periods_per_year))-1,nper-C624+1,L623),2)))))))</f>
        <v/>
      </c>
      <c r="I624" s="6" t="str">
        <f>IF(OR(C624="",C624&lt;$G$22),"",IF(L623&lt;=H624,0,IF(IF(AND(C624&gt;=$G$22,MOD(C624-$G$22,int)=0),$G$23,0)+H624&gt;=L623+G624,L623+G624-H624,IF(AND(C624&gt;=$G$22,MOD(C624-$G$22,int)=0),$G$23,0)+IF(IF(AND(C624&gt;=$G$22,MOD(C624-$G$22,int)=0),$G$23,0)+IF(MOD(C624-$G$27,periods_per_year)=0,$G$26,0)+H624&lt;L623+G624,IF(MOD(C624-$G$27,periods_per_year)=0,$G$26,0),L623+G624-IF(AND(C624&gt;=$G$22,MOD(C624-$G$22,int)=0),$G$23,0)-H624))))</f>
        <v/>
      </c>
      <c r="J624" s="7"/>
      <c r="K624" s="6" t="str">
        <f t="shared" si="53"/>
        <v/>
      </c>
      <c r="L624" s="6" t="str">
        <f t="shared" si="54"/>
        <v/>
      </c>
    </row>
    <row r="625" spans="3:12">
      <c r="C625" s="3" t="str">
        <f t="shared" si="50"/>
        <v/>
      </c>
      <c r="D625" s="4" t="str">
        <f t="shared" si="55"/>
        <v/>
      </c>
      <c r="E625" s="8" t="str">
        <f t="shared" si="51"/>
        <v/>
      </c>
      <c r="F625" s="5" t="str">
        <f t="shared" si="52"/>
        <v/>
      </c>
      <c r="G625" s="6" t="str">
        <f>IF(C625="","",ROUND((((1+F625/CP)^(CP/periods_per_year))-1)*L624,2))</f>
        <v/>
      </c>
      <c r="H625" s="6" t="str">
        <f>IF(C625="","",IF(C625=nper,L624+G625,MIN(L624+G625,IF(F625=F624,H624,IF($G$11="Acc Bi-Weekly",ROUND((-PMT(((1+F625/CP)^(CP/12))-1,(nper-C625+1)*12/26,L624))/2,2),IF($G$11="Acc Weekly",ROUND((-PMT(((1+F625/CP)^(CP/12))-1,(nper-C625+1)*12/52,L624))/4,2),ROUND(-PMT(((1+F625/CP)^(CP/periods_per_year))-1,nper-C625+1,L624),2)))))))</f>
        <v/>
      </c>
      <c r="I625" s="6" t="str">
        <f>IF(OR(C625="",C625&lt;$G$22),"",IF(L624&lt;=H625,0,IF(IF(AND(C625&gt;=$G$22,MOD(C625-$G$22,int)=0),$G$23,0)+H625&gt;=L624+G625,L624+G625-H625,IF(AND(C625&gt;=$G$22,MOD(C625-$G$22,int)=0),$G$23,0)+IF(IF(AND(C625&gt;=$G$22,MOD(C625-$G$22,int)=0),$G$23,0)+IF(MOD(C625-$G$27,periods_per_year)=0,$G$26,0)+H625&lt;L624+G625,IF(MOD(C625-$G$27,periods_per_year)=0,$G$26,0),L624+G625-IF(AND(C625&gt;=$G$22,MOD(C625-$G$22,int)=0),$G$23,0)-H625))))</f>
        <v/>
      </c>
      <c r="J625" s="7"/>
      <c r="K625" s="6" t="str">
        <f t="shared" si="53"/>
        <v/>
      </c>
      <c r="L625" s="6" t="str">
        <f t="shared" si="54"/>
        <v/>
      </c>
    </row>
    <row r="626" spans="3:12">
      <c r="C626" s="3" t="str">
        <f t="shared" si="50"/>
        <v/>
      </c>
      <c r="D626" s="4" t="str">
        <f t="shared" si="55"/>
        <v/>
      </c>
      <c r="E626" s="8" t="str">
        <f t="shared" si="51"/>
        <v/>
      </c>
      <c r="F626" s="5" t="str">
        <f t="shared" si="52"/>
        <v/>
      </c>
      <c r="G626" s="6" t="str">
        <f>IF(C626="","",ROUND((((1+F626/CP)^(CP/periods_per_year))-1)*L625,2))</f>
        <v/>
      </c>
      <c r="H626" s="6" t="str">
        <f>IF(C626="","",IF(C626=nper,L625+G626,MIN(L625+G626,IF(F626=F625,H625,IF($G$11="Acc Bi-Weekly",ROUND((-PMT(((1+F626/CP)^(CP/12))-1,(nper-C626+1)*12/26,L625))/2,2),IF($G$11="Acc Weekly",ROUND((-PMT(((1+F626/CP)^(CP/12))-1,(nper-C626+1)*12/52,L625))/4,2),ROUND(-PMT(((1+F626/CP)^(CP/periods_per_year))-1,nper-C626+1,L625),2)))))))</f>
        <v/>
      </c>
      <c r="I626" s="6" t="str">
        <f>IF(OR(C626="",C626&lt;$G$22),"",IF(L625&lt;=H626,0,IF(IF(AND(C626&gt;=$G$22,MOD(C626-$G$22,int)=0),$G$23,0)+H626&gt;=L625+G626,L625+G626-H626,IF(AND(C626&gt;=$G$22,MOD(C626-$G$22,int)=0),$G$23,0)+IF(IF(AND(C626&gt;=$G$22,MOD(C626-$G$22,int)=0),$G$23,0)+IF(MOD(C626-$G$27,periods_per_year)=0,$G$26,0)+H626&lt;L625+G626,IF(MOD(C626-$G$27,periods_per_year)=0,$G$26,0),L625+G626-IF(AND(C626&gt;=$G$22,MOD(C626-$G$22,int)=0),$G$23,0)-H626))))</f>
        <v/>
      </c>
      <c r="J626" s="7"/>
      <c r="K626" s="6" t="str">
        <f t="shared" si="53"/>
        <v/>
      </c>
      <c r="L626" s="6" t="str">
        <f t="shared" si="54"/>
        <v/>
      </c>
    </row>
    <row r="627" spans="3:12">
      <c r="C627" s="3" t="str">
        <f t="shared" si="50"/>
        <v/>
      </c>
      <c r="D627" s="4" t="str">
        <f t="shared" si="55"/>
        <v/>
      </c>
      <c r="E627" s="8" t="str">
        <f t="shared" si="51"/>
        <v/>
      </c>
      <c r="F627" s="5" t="str">
        <f t="shared" si="52"/>
        <v/>
      </c>
      <c r="G627" s="6" t="str">
        <f>IF(C627="","",ROUND((((1+F627/CP)^(CP/periods_per_year))-1)*L626,2))</f>
        <v/>
      </c>
      <c r="H627" s="6" t="str">
        <f>IF(C627="","",IF(C627=nper,L626+G627,MIN(L626+G627,IF(F627=F626,H626,IF($G$11="Acc Bi-Weekly",ROUND((-PMT(((1+F627/CP)^(CP/12))-1,(nper-C627+1)*12/26,L626))/2,2),IF($G$11="Acc Weekly",ROUND((-PMT(((1+F627/CP)^(CP/12))-1,(nper-C627+1)*12/52,L626))/4,2),ROUND(-PMT(((1+F627/CP)^(CP/periods_per_year))-1,nper-C627+1,L626),2)))))))</f>
        <v/>
      </c>
      <c r="I627" s="6" t="str">
        <f>IF(OR(C627="",C627&lt;$G$22),"",IF(L626&lt;=H627,0,IF(IF(AND(C627&gt;=$G$22,MOD(C627-$G$22,int)=0),$G$23,0)+H627&gt;=L626+G627,L626+G627-H627,IF(AND(C627&gt;=$G$22,MOD(C627-$G$22,int)=0),$G$23,0)+IF(IF(AND(C627&gt;=$G$22,MOD(C627-$G$22,int)=0),$G$23,0)+IF(MOD(C627-$G$27,periods_per_year)=0,$G$26,0)+H627&lt;L626+G627,IF(MOD(C627-$G$27,periods_per_year)=0,$G$26,0),L626+G627-IF(AND(C627&gt;=$G$22,MOD(C627-$G$22,int)=0),$G$23,0)-H627))))</f>
        <v/>
      </c>
      <c r="J627" s="7"/>
      <c r="K627" s="6" t="str">
        <f t="shared" si="53"/>
        <v/>
      </c>
      <c r="L627" s="6" t="str">
        <f t="shared" si="54"/>
        <v/>
      </c>
    </row>
    <row r="628" spans="3:12">
      <c r="C628" s="3" t="str">
        <f t="shared" si="50"/>
        <v/>
      </c>
      <c r="D628" s="4" t="str">
        <f t="shared" si="55"/>
        <v/>
      </c>
      <c r="E628" s="8" t="str">
        <f t="shared" si="51"/>
        <v/>
      </c>
      <c r="F628" s="5" t="str">
        <f t="shared" si="52"/>
        <v/>
      </c>
      <c r="G628" s="6" t="str">
        <f>IF(C628="","",ROUND((((1+F628/CP)^(CP/periods_per_year))-1)*L627,2))</f>
        <v/>
      </c>
      <c r="H628" s="6" t="str">
        <f>IF(C628="","",IF(C628=nper,L627+G628,MIN(L627+G628,IF(F628=F627,H627,IF($G$11="Acc Bi-Weekly",ROUND((-PMT(((1+F628/CP)^(CP/12))-1,(nper-C628+1)*12/26,L627))/2,2),IF($G$11="Acc Weekly",ROUND((-PMT(((1+F628/CP)^(CP/12))-1,(nper-C628+1)*12/52,L627))/4,2),ROUND(-PMT(((1+F628/CP)^(CP/periods_per_year))-1,nper-C628+1,L627),2)))))))</f>
        <v/>
      </c>
      <c r="I628" s="6" t="str">
        <f>IF(OR(C628="",C628&lt;$G$22),"",IF(L627&lt;=H628,0,IF(IF(AND(C628&gt;=$G$22,MOD(C628-$G$22,int)=0),$G$23,0)+H628&gt;=L627+G628,L627+G628-H628,IF(AND(C628&gt;=$G$22,MOD(C628-$G$22,int)=0),$G$23,0)+IF(IF(AND(C628&gt;=$G$22,MOD(C628-$G$22,int)=0),$G$23,0)+IF(MOD(C628-$G$27,periods_per_year)=0,$G$26,0)+H628&lt;L627+G628,IF(MOD(C628-$G$27,periods_per_year)=0,$G$26,0),L627+G628-IF(AND(C628&gt;=$G$22,MOD(C628-$G$22,int)=0),$G$23,0)-H628))))</f>
        <v/>
      </c>
      <c r="J628" s="7"/>
      <c r="K628" s="6" t="str">
        <f t="shared" si="53"/>
        <v/>
      </c>
      <c r="L628" s="6" t="str">
        <f t="shared" si="54"/>
        <v/>
      </c>
    </row>
    <row r="629" spans="3:12">
      <c r="C629" s="3" t="str">
        <f t="shared" si="50"/>
        <v/>
      </c>
      <c r="D629" s="4" t="str">
        <f t="shared" si="55"/>
        <v/>
      </c>
      <c r="E629" s="8" t="str">
        <f t="shared" si="51"/>
        <v/>
      </c>
      <c r="F629" s="5" t="str">
        <f t="shared" si="52"/>
        <v/>
      </c>
      <c r="G629" s="6" t="str">
        <f>IF(C629="","",ROUND((((1+F629/CP)^(CP/periods_per_year))-1)*L628,2))</f>
        <v/>
      </c>
      <c r="H629" s="6" t="str">
        <f>IF(C629="","",IF(C629=nper,L628+G629,MIN(L628+G629,IF(F629=F628,H628,IF($G$11="Acc Bi-Weekly",ROUND((-PMT(((1+F629/CP)^(CP/12))-1,(nper-C629+1)*12/26,L628))/2,2),IF($G$11="Acc Weekly",ROUND((-PMT(((1+F629/CP)^(CP/12))-1,(nper-C629+1)*12/52,L628))/4,2),ROUND(-PMT(((1+F629/CP)^(CP/periods_per_year))-1,nper-C629+1,L628),2)))))))</f>
        <v/>
      </c>
      <c r="I629" s="6" t="str">
        <f>IF(OR(C629="",C629&lt;$G$22),"",IF(L628&lt;=H629,0,IF(IF(AND(C629&gt;=$G$22,MOD(C629-$G$22,int)=0),$G$23,0)+H629&gt;=L628+G629,L628+G629-H629,IF(AND(C629&gt;=$G$22,MOD(C629-$G$22,int)=0),$G$23,0)+IF(IF(AND(C629&gt;=$G$22,MOD(C629-$G$22,int)=0),$G$23,0)+IF(MOD(C629-$G$27,periods_per_year)=0,$G$26,0)+H629&lt;L628+G629,IF(MOD(C629-$G$27,periods_per_year)=0,$G$26,0),L628+G629-IF(AND(C629&gt;=$G$22,MOD(C629-$G$22,int)=0),$G$23,0)-H629))))</f>
        <v/>
      </c>
      <c r="J629" s="7"/>
      <c r="K629" s="6" t="str">
        <f t="shared" si="53"/>
        <v/>
      </c>
      <c r="L629" s="6" t="str">
        <f t="shared" si="54"/>
        <v/>
      </c>
    </row>
    <row r="630" spans="3:12">
      <c r="C630" s="3" t="str">
        <f t="shared" si="50"/>
        <v/>
      </c>
      <c r="D630" s="4" t="str">
        <f t="shared" si="55"/>
        <v/>
      </c>
      <c r="E630" s="8" t="str">
        <f t="shared" si="51"/>
        <v/>
      </c>
      <c r="F630" s="5" t="str">
        <f t="shared" si="52"/>
        <v/>
      </c>
      <c r="G630" s="6" t="str">
        <f>IF(C630="","",ROUND((((1+F630/CP)^(CP/periods_per_year))-1)*L629,2))</f>
        <v/>
      </c>
      <c r="H630" s="6" t="str">
        <f>IF(C630="","",IF(C630=nper,L629+G630,MIN(L629+G630,IF(F630=F629,H629,IF($G$11="Acc Bi-Weekly",ROUND((-PMT(((1+F630/CP)^(CP/12))-1,(nper-C630+1)*12/26,L629))/2,2),IF($G$11="Acc Weekly",ROUND((-PMT(((1+F630/CP)^(CP/12))-1,(nper-C630+1)*12/52,L629))/4,2),ROUND(-PMT(((1+F630/CP)^(CP/periods_per_year))-1,nper-C630+1,L629),2)))))))</f>
        <v/>
      </c>
      <c r="I630" s="6" t="str">
        <f>IF(OR(C630="",C630&lt;$G$22),"",IF(L629&lt;=H630,0,IF(IF(AND(C630&gt;=$G$22,MOD(C630-$G$22,int)=0),$G$23,0)+H630&gt;=L629+G630,L629+G630-H630,IF(AND(C630&gt;=$G$22,MOD(C630-$G$22,int)=0),$G$23,0)+IF(IF(AND(C630&gt;=$G$22,MOD(C630-$G$22,int)=0),$G$23,0)+IF(MOD(C630-$G$27,periods_per_year)=0,$G$26,0)+H630&lt;L629+G630,IF(MOD(C630-$G$27,periods_per_year)=0,$G$26,0),L629+G630-IF(AND(C630&gt;=$G$22,MOD(C630-$G$22,int)=0),$G$23,0)-H630))))</f>
        <v/>
      </c>
      <c r="J630" s="7"/>
      <c r="K630" s="6" t="str">
        <f t="shared" si="53"/>
        <v/>
      </c>
      <c r="L630" s="6" t="str">
        <f t="shared" si="54"/>
        <v/>
      </c>
    </row>
    <row r="631" spans="3:12">
      <c r="C631" s="3" t="str">
        <f t="shared" si="50"/>
        <v/>
      </c>
      <c r="D631" s="4" t="str">
        <f t="shared" si="55"/>
        <v/>
      </c>
      <c r="E631" s="8" t="str">
        <f t="shared" si="51"/>
        <v/>
      </c>
      <c r="F631" s="5" t="str">
        <f t="shared" si="52"/>
        <v/>
      </c>
      <c r="G631" s="6" t="str">
        <f>IF(C631="","",ROUND((((1+F631/CP)^(CP/periods_per_year))-1)*L630,2))</f>
        <v/>
      </c>
      <c r="H631" s="6" t="str">
        <f>IF(C631="","",IF(C631=nper,L630+G631,MIN(L630+G631,IF(F631=F630,H630,IF($G$11="Acc Bi-Weekly",ROUND((-PMT(((1+F631/CP)^(CP/12))-1,(nper-C631+1)*12/26,L630))/2,2),IF($G$11="Acc Weekly",ROUND((-PMT(((1+F631/CP)^(CP/12))-1,(nper-C631+1)*12/52,L630))/4,2),ROUND(-PMT(((1+F631/CP)^(CP/periods_per_year))-1,nper-C631+1,L630),2)))))))</f>
        <v/>
      </c>
      <c r="I631" s="6" t="str">
        <f>IF(OR(C631="",C631&lt;$G$22),"",IF(L630&lt;=H631,0,IF(IF(AND(C631&gt;=$G$22,MOD(C631-$G$22,int)=0),$G$23,0)+H631&gt;=L630+G631,L630+G631-H631,IF(AND(C631&gt;=$G$22,MOD(C631-$G$22,int)=0),$G$23,0)+IF(IF(AND(C631&gt;=$G$22,MOD(C631-$G$22,int)=0),$G$23,0)+IF(MOD(C631-$G$27,periods_per_year)=0,$G$26,0)+H631&lt;L630+G631,IF(MOD(C631-$G$27,periods_per_year)=0,$G$26,0),L630+G631-IF(AND(C631&gt;=$G$22,MOD(C631-$G$22,int)=0),$G$23,0)-H631))))</f>
        <v/>
      </c>
      <c r="J631" s="7"/>
      <c r="K631" s="6" t="str">
        <f t="shared" si="53"/>
        <v/>
      </c>
      <c r="L631" s="6" t="str">
        <f t="shared" si="54"/>
        <v/>
      </c>
    </row>
    <row r="632" spans="3:12">
      <c r="C632" s="3" t="str">
        <f t="shared" si="50"/>
        <v/>
      </c>
      <c r="D632" s="4" t="str">
        <f t="shared" si="55"/>
        <v/>
      </c>
      <c r="E632" s="8" t="str">
        <f t="shared" si="51"/>
        <v/>
      </c>
      <c r="F632" s="5" t="str">
        <f t="shared" si="52"/>
        <v/>
      </c>
      <c r="G632" s="6" t="str">
        <f>IF(C632="","",ROUND((((1+F632/CP)^(CP/periods_per_year))-1)*L631,2))</f>
        <v/>
      </c>
      <c r="H632" s="6" t="str">
        <f>IF(C632="","",IF(C632=nper,L631+G632,MIN(L631+G632,IF(F632=F631,H631,IF($G$11="Acc Bi-Weekly",ROUND((-PMT(((1+F632/CP)^(CP/12))-1,(nper-C632+1)*12/26,L631))/2,2),IF($G$11="Acc Weekly",ROUND((-PMT(((1+F632/CP)^(CP/12))-1,(nper-C632+1)*12/52,L631))/4,2),ROUND(-PMT(((1+F632/CP)^(CP/periods_per_year))-1,nper-C632+1,L631),2)))))))</f>
        <v/>
      </c>
      <c r="I632" s="6" t="str">
        <f>IF(OR(C632="",C632&lt;$G$22),"",IF(L631&lt;=H632,0,IF(IF(AND(C632&gt;=$G$22,MOD(C632-$G$22,int)=0),$G$23,0)+H632&gt;=L631+G632,L631+G632-H632,IF(AND(C632&gt;=$G$22,MOD(C632-$G$22,int)=0),$G$23,0)+IF(IF(AND(C632&gt;=$G$22,MOD(C632-$G$22,int)=0),$G$23,0)+IF(MOD(C632-$G$27,periods_per_year)=0,$G$26,0)+H632&lt;L631+G632,IF(MOD(C632-$G$27,periods_per_year)=0,$G$26,0),L631+G632-IF(AND(C632&gt;=$G$22,MOD(C632-$G$22,int)=0),$G$23,0)-H632))))</f>
        <v/>
      </c>
      <c r="J632" s="7"/>
      <c r="K632" s="6" t="str">
        <f t="shared" si="53"/>
        <v/>
      </c>
      <c r="L632" s="6" t="str">
        <f t="shared" si="54"/>
        <v/>
      </c>
    </row>
    <row r="633" spans="3:12">
      <c r="C633" s="3" t="str">
        <f t="shared" si="50"/>
        <v/>
      </c>
      <c r="D633" s="4" t="str">
        <f t="shared" si="55"/>
        <v/>
      </c>
      <c r="E633" s="8" t="str">
        <f t="shared" si="51"/>
        <v/>
      </c>
      <c r="F633" s="5" t="str">
        <f t="shared" si="52"/>
        <v/>
      </c>
      <c r="G633" s="6" t="str">
        <f>IF(C633="","",ROUND((((1+F633/CP)^(CP/periods_per_year))-1)*L632,2))</f>
        <v/>
      </c>
      <c r="H633" s="6" t="str">
        <f>IF(C633="","",IF(C633=nper,L632+G633,MIN(L632+G633,IF(F633=F632,H632,IF($G$11="Acc Bi-Weekly",ROUND((-PMT(((1+F633/CP)^(CP/12))-1,(nper-C633+1)*12/26,L632))/2,2),IF($G$11="Acc Weekly",ROUND((-PMT(((1+F633/CP)^(CP/12))-1,(nper-C633+1)*12/52,L632))/4,2),ROUND(-PMT(((1+F633/CP)^(CP/periods_per_year))-1,nper-C633+1,L632),2)))))))</f>
        <v/>
      </c>
      <c r="I633" s="6" t="str">
        <f>IF(OR(C633="",C633&lt;$G$22),"",IF(L632&lt;=H633,0,IF(IF(AND(C633&gt;=$G$22,MOD(C633-$G$22,int)=0),$G$23,0)+H633&gt;=L632+G633,L632+G633-H633,IF(AND(C633&gt;=$G$22,MOD(C633-$G$22,int)=0),$G$23,0)+IF(IF(AND(C633&gt;=$G$22,MOD(C633-$G$22,int)=0),$G$23,0)+IF(MOD(C633-$G$27,periods_per_year)=0,$G$26,0)+H633&lt;L632+G633,IF(MOD(C633-$G$27,periods_per_year)=0,$G$26,0),L632+G633-IF(AND(C633&gt;=$G$22,MOD(C633-$G$22,int)=0),$G$23,0)-H633))))</f>
        <v/>
      </c>
      <c r="J633" s="7"/>
      <c r="K633" s="6" t="str">
        <f t="shared" si="53"/>
        <v/>
      </c>
      <c r="L633" s="6" t="str">
        <f t="shared" si="54"/>
        <v/>
      </c>
    </row>
    <row r="634" spans="3:12">
      <c r="C634" s="3" t="str">
        <f t="shared" si="50"/>
        <v/>
      </c>
      <c r="D634" s="4" t="str">
        <f t="shared" si="55"/>
        <v/>
      </c>
      <c r="E634" s="8" t="str">
        <f t="shared" si="51"/>
        <v/>
      </c>
      <c r="F634" s="5" t="str">
        <f t="shared" si="52"/>
        <v/>
      </c>
      <c r="G634" s="6" t="str">
        <f>IF(C634="","",ROUND((((1+F634/CP)^(CP/periods_per_year))-1)*L633,2))</f>
        <v/>
      </c>
      <c r="H634" s="6" t="str">
        <f>IF(C634="","",IF(C634=nper,L633+G634,MIN(L633+G634,IF(F634=F633,H633,IF($G$11="Acc Bi-Weekly",ROUND((-PMT(((1+F634/CP)^(CP/12))-1,(nper-C634+1)*12/26,L633))/2,2),IF($G$11="Acc Weekly",ROUND((-PMT(((1+F634/CP)^(CP/12))-1,(nper-C634+1)*12/52,L633))/4,2),ROUND(-PMT(((1+F634/CP)^(CP/periods_per_year))-1,nper-C634+1,L633),2)))))))</f>
        <v/>
      </c>
      <c r="I634" s="6" t="str">
        <f>IF(OR(C634="",C634&lt;$G$22),"",IF(L633&lt;=H634,0,IF(IF(AND(C634&gt;=$G$22,MOD(C634-$G$22,int)=0),$G$23,0)+H634&gt;=L633+G634,L633+G634-H634,IF(AND(C634&gt;=$G$22,MOD(C634-$G$22,int)=0),$G$23,0)+IF(IF(AND(C634&gt;=$G$22,MOD(C634-$G$22,int)=0),$G$23,0)+IF(MOD(C634-$G$27,periods_per_year)=0,$G$26,0)+H634&lt;L633+G634,IF(MOD(C634-$G$27,periods_per_year)=0,$G$26,0),L633+G634-IF(AND(C634&gt;=$G$22,MOD(C634-$G$22,int)=0),$G$23,0)-H634))))</f>
        <v/>
      </c>
      <c r="J634" s="7"/>
      <c r="K634" s="6" t="str">
        <f t="shared" si="53"/>
        <v/>
      </c>
      <c r="L634" s="6" t="str">
        <f t="shared" si="54"/>
        <v/>
      </c>
    </row>
    <row r="635" spans="3:12">
      <c r="C635" s="3" t="str">
        <f t="shared" si="50"/>
        <v/>
      </c>
      <c r="D635" s="4" t="str">
        <f t="shared" si="55"/>
        <v/>
      </c>
      <c r="E635" s="8" t="str">
        <f t="shared" si="51"/>
        <v/>
      </c>
      <c r="F635" s="5" t="str">
        <f t="shared" si="52"/>
        <v/>
      </c>
      <c r="G635" s="6" t="str">
        <f>IF(C635="","",ROUND((((1+F635/CP)^(CP/periods_per_year))-1)*L634,2))</f>
        <v/>
      </c>
      <c r="H635" s="6" t="str">
        <f>IF(C635="","",IF(C635=nper,L634+G635,MIN(L634+G635,IF(F635=F634,H634,IF($G$11="Acc Bi-Weekly",ROUND((-PMT(((1+F635/CP)^(CP/12))-1,(nper-C635+1)*12/26,L634))/2,2),IF($G$11="Acc Weekly",ROUND((-PMT(((1+F635/CP)^(CP/12))-1,(nper-C635+1)*12/52,L634))/4,2),ROUND(-PMT(((1+F635/CP)^(CP/periods_per_year))-1,nper-C635+1,L634),2)))))))</f>
        <v/>
      </c>
      <c r="I635" s="6" t="str">
        <f>IF(OR(C635="",C635&lt;$G$22),"",IF(L634&lt;=H635,0,IF(IF(AND(C635&gt;=$G$22,MOD(C635-$G$22,int)=0),$G$23,0)+H635&gt;=L634+G635,L634+G635-H635,IF(AND(C635&gt;=$G$22,MOD(C635-$G$22,int)=0),$G$23,0)+IF(IF(AND(C635&gt;=$G$22,MOD(C635-$G$22,int)=0),$G$23,0)+IF(MOD(C635-$G$27,periods_per_year)=0,$G$26,0)+H635&lt;L634+G635,IF(MOD(C635-$G$27,periods_per_year)=0,$G$26,0),L634+G635-IF(AND(C635&gt;=$G$22,MOD(C635-$G$22,int)=0),$G$23,0)-H635))))</f>
        <v/>
      </c>
      <c r="J635" s="7"/>
      <c r="K635" s="6" t="str">
        <f t="shared" si="53"/>
        <v/>
      </c>
      <c r="L635" s="6" t="str">
        <f t="shared" si="54"/>
        <v/>
      </c>
    </row>
    <row r="636" spans="3:12">
      <c r="C636" s="3" t="str">
        <f t="shared" si="50"/>
        <v/>
      </c>
      <c r="D636" s="4" t="str">
        <f t="shared" si="55"/>
        <v/>
      </c>
      <c r="E636" s="8" t="str">
        <f t="shared" si="51"/>
        <v/>
      </c>
      <c r="F636" s="5" t="str">
        <f t="shared" si="52"/>
        <v/>
      </c>
      <c r="G636" s="6" t="str">
        <f>IF(C636="","",ROUND((((1+F636/CP)^(CP/periods_per_year))-1)*L635,2))</f>
        <v/>
      </c>
      <c r="H636" s="6" t="str">
        <f>IF(C636="","",IF(C636=nper,L635+G636,MIN(L635+G636,IF(F636=F635,H635,IF($G$11="Acc Bi-Weekly",ROUND((-PMT(((1+F636/CP)^(CP/12))-1,(nper-C636+1)*12/26,L635))/2,2),IF($G$11="Acc Weekly",ROUND((-PMT(((1+F636/CP)^(CP/12))-1,(nper-C636+1)*12/52,L635))/4,2),ROUND(-PMT(((1+F636/CP)^(CP/periods_per_year))-1,nper-C636+1,L635),2)))))))</f>
        <v/>
      </c>
      <c r="I636" s="6" t="str">
        <f>IF(OR(C636="",C636&lt;$G$22),"",IF(L635&lt;=H636,0,IF(IF(AND(C636&gt;=$G$22,MOD(C636-$G$22,int)=0),$G$23,0)+H636&gt;=L635+G636,L635+G636-H636,IF(AND(C636&gt;=$G$22,MOD(C636-$G$22,int)=0),$G$23,0)+IF(IF(AND(C636&gt;=$G$22,MOD(C636-$G$22,int)=0),$G$23,0)+IF(MOD(C636-$G$27,periods_per_year)=0,$G$26,0)+H636&lt;L635+G636,IF(MOD(C636-$G$27,periods_per_year)=0,$G$26,0),L635+G636-IF(AND(C636&gt;=$G$22,MOD(C636-$G$22,int)=0),$G$23,0)-H636))))</f>
        <v/>
      </c>
      <c r="J636" s="7"/>
      <c r="K636" s="6" t="str">
        <f t="shared" si="53"/>
        <v/>
      </c>
      <c r="L636" s="6" t="str">
        <f t="shared" si="54"/>
        <v/>
      </c>
    </row>
    <row r="637" spans="3:12">
      <c r="C637" s="3" t="str">
        <f t="shared" si="50"/>
        <v/>
      </c>
      <c r="D637" s="4" t="str">
        <f t="shared" si="55"/>
        <v/>
      </c>
      <c r="E637" s="8" t="str">
        <f t="shared" si="51"/>
        <v/>
      </c>
      <c r="F637" s="5" t="str">
        <f t="shared" si="52"/>
        <v/>
      </c>
      <c r="G637" s="6" t="str">
        <f>IF(C637="","",ROUND((((1+F637/CP)^(CP/periods_per_year))-1)*L636,2))</f>
        <v/>
      </c>
      <c r="H637" s="6" t="str">
        <f>IF(C637="","",IF(C637=nper,L636+G637,MIN(L636+G637,IF(F637=F636,H636,IF($G$11="Acc Bi-Weekly",ROUND((-PMT(((1+F637/CP)^(CP/12))-1,(nper-C637+1)*12/26,L636))/2,2),IF($G$11="Acc Weekly",ROUND((-PMT(((1+F637/CP)^(CP/12))-1,(nper-C637+1)*12/52,L636))/4,2),ROUND(-PMT(((1+F637/CP)^(CP/periods_per_year))-1,nper-C637+1,L636),2)))))))</f>
        <v/>
      </c>
      <c r="I637" s="6" t="str">
        <f>IF(OR(C637="",C637&lt;$G$22),"",IF(L636&lt;=H637,0,IF(IF(AND(C637&gt;=$G$22,MOD(C637-$G$22,int)=0),$G$23,0)+H637&gt;=L636+G637,L636+G637-H637,IF(AND(C637&gt;=$G$22,MOD(C637-$G$22,int)=0),$G$23,0)+IF(IF(AND(C637&gt;=$G$22,MOD(C637-$G$22,int)=0),$G$23,0)+IF(MOD(C637-$G$27,periods_per_year)=0,$G$26,0)+H637&lt;L636+G637,IF(MOD(C637-$G$27,periods_per_year)=0,$G$26,0),L636+G637-IF(AND(C637&gt;=$G$22,MOD(C637-$G$22,int)=0),$G$23,0)-H637))))</f>
        <v/>
      </c>
      <c r="J637" s="7"/>
      <c r="K637" s="6" t="str">
        <f t="shared" si="53"/>
        <v/>
      </c>
      <c r="L637" s="6" t="str">
        <f t="shared" si="54"/>
        <v/>
      </c>
    </row>
    <row r="638" spans="3:12">
      <c r="C638" s="3" t="str">
        <f t="shared" si="50"/>
        <v/>
      </c>
      <c r="D638" s="4" t="str">
        <f t="shared" si="55"/>
        <v/>
      </c>
      <c r="E638" s="8" t="str">
        <f t="shared" si="51"/>
        <v/>
      </c>
      <c r="F638" s="5" t="str">
        <f t="shared" si="52"/>
        <v/>
      </c>
      <c r="G638" s="6" t="str">
        <f>IF(C638="","",ROUND((((1+F638/CP)^(CP/periods_per_year))-1)*L637,2))</f>
        <v/>
      </c>
      <c r="H638" s="6" t="str">
        <f>IF(C638="","",IF(C638=nper,L637+G638,MIN(L637+G638,IF(F638=F637,H637,IF($G$11="Acc Bi-Weekly",ROUND((-PMT(((1+F638/CP)^(CP/12))-1,(nper-C638+1)*12/26,L637))/2,2),IF($G$11="Acc Weekly",ROUND((-PMT(((1+F638/CP)^(CP/12))-1,(nper-C638+1)*12/52,L637))/4,2),ROUND(-PMT(((1+F638/CP)^(CP/periods_per_year))-1,nper-C638+1,L637),2)))))))</f>
        <v/>
      </c>
      <c r="I638" s="6" t="str">
        <f>IF(OR(C638="",C638&lt;$G$22),"",IF(L637&lt;=H638,0,IF(IF(AND(C638&gt;=$G$22,MOD(C638-$G$22,int)=0),$G$23,0)+H638&gt;=L637+G638,L637+G638-H638,IF(AND(C638&gt;=$G$22,MOD(C638-$G$22,int)=0),$G$23,0)+IF(IF(AND(C638&gt;=$G$22,MOD(C638-$G$22,int)=0),$G$23,0)+IF(MOD(C638-$G$27,periods_per_year)=0,$G$26,0)+H638&lt;L637+G638,IF(MOD(C638-$G$27,periods_per_year)=0,$G$26,0),L637+G638-IF(AND(C638&gt;=$G$22,MOD(C638-$G$22,int)=0),$G$23,0)-H638))))</f>
        <v/>
      </c>
      <c r="J638" s="7"/>
      <c r="K638" s="6" t="str">
        <f t="shared" si="53"/>
        <v/>
      </c>
      <c r="L638" s="6" t="str">
        <f t="shared" si="54"/>
        <v/>
      </c>
    </row>
    <row r="639" spans="3:12">
      <c r="C639" s="3" t="str">
        <f t="shared" si="50"/>
        <v/>
      </c>
      <c r="D639" s="4" t="str">
        <f t="shared" si="55"/>
        <v/>
      </c>
      <c r="E639" s="8" t="str">
        <f t="shared" si="51"/>
        <v/>
      </c>
      <c r="F639" s="5" t="str">
        <f t="shared" si="52"/>
        <v/>
      </c>
      <c r="G639" s="6" t="str">
        <f>IF(C639="","",ROUND((((1+F639/CP)^(CP/periods_per_year))-1)*L638,2))</f>
        <v/>
      </c>
      <c r="H639" s="6" t="str">
        <f>IF(C639="","",IF(C639=nper,L638+G639,MIN(L638+G639,IF(F639=F638,H638,IF($G$11="Acc Bi-Weekly",ROUND((-PMT(((1+F639/CP)^(CP/12))-1,(nper-C639+1)*12/26,L638))/2,2),IF($G$11="Acc Weekly",ROUND((-PMT(((1+F639/CP)^(CP/12))-1,(nper-C639+1)*12/52,L638))/4,2),ROUND(-PMT(((1+F639/CP)^(CP/periods_per_year))-1,nper-C639+1,L638),2)))))))</f>
        <v/>
      </c>
      <c r="I639" s="6" t="str">
        <f>IF(OR(C639="",C639&lt;$G$22),"",IF(L638&lt;=H639,0,IF(IF(AND(C639&gt;=$G$22,MOD(C639-$G$22,int)=0),$G$23,0)+H639&gt;=L638+G639,L638+G639-H639,IF(AND(C639&gt;=$G$22,MOD(C639-$G$22,int)=0),$G$23,0)+IF(IF(AND(C639&gt;=$G$22,MOD(C639-$G$22,int)=0),$G$23,0)+IF(MOD(C639-$G$27,periods_per_year)=0,$G$26,0)+H639&lt;L638+G639,IF(MOD(C639-$G$27,periods_per_year)=0,$G$26,0),L638+G639-IF(AND(C639&gt;=$G$22,MOD(C639-$G$22,int)=0),$G$23,0)-H639))))</f>
        <v/>
      </c>
      <c r="J639" s="7"/>
      <c r="K639" s="6" t="str">
        <f t="shared" si="53"/>
        <v/>
      </c>
      <c r="L639" s="6" t="str">
        <f t="shared" si="54"/>
        <v/>
      </c>
    </row>
    <row r="640" spans="3:12">
      <c r="C640" s="3" t="str">
        <f t="shared" si="50"/>
        <v/>
      </c>
      <c r="D640" s="4" t="str">
        <f t="shared" si="55"/>
        <v/>
      </c>
      <c r="E640" s="8" t="str">
        <f t="shared" si="51"/>
        <v/>
      </c>
      <c r="F640" s="5" t="str">
        <f t="shared" si="52"/>
        <v/>
      </c>
      <c r="G640" s="6" t="str">
        <f>IF(C640="","",ROUND((((1+F640/CP)^(CP/periods_per_year))-1)*L639,2))</f>
        <v/>
      </c>
      <c r="H640" s="6" t="str">
        <f>IF(C640="","",IF(C640=nper,L639+G640,MIN(L639+G640,IF(F640=F639,H639,IF($G$11="Acc Bi-Weekly",ROUND((-PMT(((1+F640/CP)^(CP/12))-1,(nper-C640+1)*12/26,L639))/2,2),IF($G$11="Acc Weekly",ROUND((-PMT(((1+F640/CP)^(CP/12))-1,(nper-C640+1)*12/52,L639))/4,2),ROUND(-PMT(((1+F640/CP)^(CP/periods_per_year))-1,nper-C640+1,L639),2)))))))</f>
        <v/>
      </c>
      <c r="I640" s="6" t="str">
        <f>IF(OR(C640="",C640&lt;$G$22),"",IF(L639&lt;=H640,0,IF(IF(AND(C640&gt;=$G$22,MOD(C640-$G$22,int)=0),$G$23,0)+H640&gt;=L639+G640,L639+G640-H640,IF(AND(C640&gt;=$G$22,MOD(C640-$G$22,int)=0),$G$23,0)+IF(IF(AND(C640&gt;=$G$22,MOD(C640-$G$22,int)=0),$G$23,0)+IF(MOD(C640-$G$27,periods_per_year)=0,$G$26,0)+H640&lt;L639+G640,IF(MOD(C640-$G$27,periods_per_year)=0,$G$26,0),L639+G640-IF(AND(C640&gt;=$G$22,MOD(C640-$G$22,int)=0),$G$23,0)-H640))))</f>
        <v/>
      </c>
      <c r="J640" s="7"/>
      <c r="K640" s="6" t="str">
        <f t="shared" si="53"/>
        <v/>
      </c>
      <c r="L640" s="6" t="str">
        <f t="shared" si="54"/>
        <v/>
      </c>
    </row>
    <row r="641" spans="3:12">
      <c r="C641" s="3" t="str">
        <f t="shared" si="50"/>
        <v/>
      </c>
      <c r="D641" s="4" t="str">
        <f t="shared" si="55"/>
        <v/>
      </c>
      <c r="E641" s="8" t="str">
        <f t="shared" si="51"/>
        <v/>
      </c>
      <c r="F641" s="5" t="str">
        <f t="shared" si="52"/>
        <v/>
      </c>
      <c r="G641" s="6" t="str">
        <f>IF(C641="","",ROUND((((1+F641/CP)^(CP/periods_per_year))-1)*L640,2))</f>
        <v/>
      </c>
      <c r="H641" s="6" t="str">
        <f>IF(C641="","",IF(C641=nper,L640+G641,MIN(L640+G641,IF(F641=F640,H640,IF($G$11="Acc Bi-Weekly",ROUND((-PMT(((1+F641/CP)^(CP/12))-1,(nper-C641+1)*12/26,L640))/2,2),IF($G$11="Acc Weekly",ROUND((-PMT(((1+F641/CP)^(CP/12))-1,(nper-C641+1)*12/52,L640))/4,2),ROUND(-PMT(((1+F641/CP)^(CP/periods_per_year))-1,nper-C641+1,L640),2)))))))</f>
        <v/>
      </c>
      <c r="I641" s="6" t="str">
        <f>IF(OR(C641="",C641&lt;$G$22),"",IF(L640&lt;=H641,0,IF(IF(AND(C641&gt;=$G$22,MOD(C641-$G$22,int)=0),$G$23,0)+H641&gt;=L640+G641,L640+G641-H641,IF(AND(C641&gt;=$G$22,MOD(C641-$G$22,int)=0),$G$23,0)+IF(IF(AND(C641&gt;=$G$22,MOD(C641-$G$22,int)=0),$G$23,0)+IF(MOD(C641-$G$27,periods_per_year)=0,$G$26,0)+H641&lt;L640+G641,IF(MOD(C641-$G$27,periods_per_year)=0,$G$26,0),L640+G641-IF(AND(C641&gt;=$G$22,MOD(C641-$G$22,int)=0),$G$23,0)-H641))))</f>
        <v/>
      </c>
      <c r="J641" s="7"/>
      <c r="K641" s="6" t="str">
        <f t="shared" si="53"/>
        <v/>
      </c>
      <c r="L641" s="6" t="str">
        <f t="shared" si="54"/>
        <v/>
      </c>
    </row>
    <row r="642" spans="3:12">
      <c r="C642" s="3" t="str">
        <f t="shared" si="50"/>
        <v/>
      </c>
      <c r="D642" s="4" t="str">
        <f t="shared" si="55"/>
        <v/>
      </c>
      <c r="E642" s="8" t="str">
        <f t="shared" si="51"/>
        <v/>
      </c>
      <c r="F642" s="5" t="str">
        <f t="shared" si="52"/>
        <v/>
      </c>
      <c r="G642" s="6" t="str">
        <f>IF(C642="","",ROUND((((1+F642/CP)^(CP/periods_per_year))-1)*L641,2))</f>
        <v/>
      </c>
      <c r="H642" s="6" t="str">
        <f>IF(C642="","",IF(C642=nper,L641+G642,MIN(L641+G642,IF(F642=F641,H641,IF($G$11="Acc Bi-Weekly",ROUND((-PMT(((1+F642/CP)^(CP/12))-1,(nper-C642+1)*12/26,L641))/2,2),IF($G$11="Acc Weekly",ROUND((-PMT(((1+F642/CP)^(CP/12))-1,(nper-C642+1)*12/52,L641))/4,2),ROUND(-PMT(((1+F642/CP)^(CP/periods_per_year))-1,nper-C642+1,L641),2)))))))</f>
        <v/>
      </c>
      <c r="I642" s="6" t="str">
        <f>IF(OR(C642="",C642&lt;$G$22),"",IF(L641&lt;=H642,0,IF(IF(AND(C642&gt;=$G$22,MOD(C642-$G$22,int)=0),$G$23,0)+H642&gt;=L641+G642,L641+G642-H642,IF(AND(C642&gt;=$G$22,MOD(C642-$G$22,int)=0),$G$23,0)+IF(IF(AND(C642&gt;=$G$22,MOD(C642-$G$22,int)=0),$G$23,0)+IF(MOD(C642-$G$27,periods_per_year)=0,$G$26,0)+H642&lt;L641+G642,IF(MOD(C642-$G$27,periods_per_year)=0,$G$26,0),L641+G642-IF(AND(C642&gt;=$G$22,MOD(C642-$G$22,int)=0),$G$23,0)-H642))))</f>
        <v/>
      </c>
      <c r="J642" s="7"/>
      <c r="K642" s="6" t="str">
        <f t="shared" si="53"/>
        <v/>
      </c>
      <c r="L642" s="6" t="str">
        <f t="shared" si="54"/>
        <v/>
      </c>
    </row>
    <row r="643" spans="3:12">
      <c r="C643" s="3" t="str">
        <f t="shared" si="50"/>
        <v/>
      </c>
      <c r="D643" s="4" t="str">
        <f t="shared" si="55"/>
        <v/>
      </c>
      <c r="E643" s="8" t="str">
        <f t="shared" si="51"/>
        <v/>
      </c>
      <c r="F643" s="5" t="str">
        <f t="shared" si="52"/>
        <v/>
      </c>
      <c r="G643" s="6" t="str">
        <f>IF(C643="","",ROUND((((1+F643/CP)^(CP/periods_per_year))-1)*L642,2))</f>
        <v/>
      </c>
      <c r="H643" s="6" t="str">
        <f>IF(C643="","",IF(C643=nper,L642+G643,MIN(L642+G643,IF(F643=F642,H642,IF($G$11="Acc Bi-Weekly",ROUND((-PMT(((1+F643/CP)^(CP/12))-1,(nper-C643+1)*12/26,L642))/2,2),IF($G$11="Acc Weekly",ROUND((-PMT(((1+F643/CP)^(CP/12))-1,(nper-C643+1)*12/52,L642))/4,2),ROUND(-PMT(((1+F643/CP)^(CP/periods_per_year))-1,nper-C643+1,L642),2)))))))</f>
        <v/>
      </c>
      <c r="I643" s="6" t="str">
        <f>IF(OR(C643="",C643&lt;$G$22),"",IF(L642&lt;=H643,0,IF(IF(AND(C643&gt;=$G$22,MOD(C643-$G$22,int)=0),$G$23,0)+H643&gt;=L642+G643,L642+G643-H643,IF(AND(C643&gt;=$G$22,MOD(C643-$G$22,int)=0),$G$23,0)+IF(IF(AND(C643&gt;=$G$22,MOD(C643-$G$22,int)=0),$G$23,0)+IF(MOD(C643-$G$27,periods_per_year)=0,$G$26,0)+H643&lt;L642+G643,IF(MOD(C643-$G$27,periods_per_year)=0,$G$26,0),L642+G643-IF(AND(C643&gt;=$G$22,MOD(C643-$G$22,int)=0),$G$23,0)-H643))))</f>
        <v/>
      </c>
      <c r="J643" s="7"/>
      <c r="K643" s="6" t="str">
        <f t="shared" si="53"/>
        <v/>
      </c>
      <c r="L643" s="6" t="str">
        <f t="shared" si="54"/>
        <v/>
      </c>
    </row>
    <row r="644" spans="3:12">
      <c r="C644" s="3" t="str">
        <f t="shared" si="50"/>
        <v/>
      </c>
      <c r="D644" s="4" t="str">
        <f t="shared" si="55"/>
        <v/>
      </c>
      <c r="E644" s="8" t="str">
        <f t="shared" si="51"/>
        <v/>
      </c>
      <c r="F644" s="5" t="str">
        <f t="shared" si="52"/>
        <v/>
      </c>
      <c r="G644" s="6" t="str">
        <f>IF(C644="","",ROUND((((1+F644/CP)^(CP/periods_per_year))-1)*L643,2))</f>
        <v/>
      </c>
      <c r="H644" s="6" t="str">
        <f>IF(C644="","",IF(C644=nper,L643+G644,MIN(L643+G644,IF(F644=F643,H643,IF($G$11="Acc Bi-Weekly",ROUND((-PMT(((1+F644/CP)^(CP/12))-1,(nper-C644+1)*12/26,L643))/2,2),IF($G$11="Acc Weekly",ROUND((-PMT(((1+F644/CP)^(CP/12))-1,(nper-C644+1)*12/52,L643))/4,2),ROUND(-PMT(((1+F644/CP)^(CP/periods_per_year))-1,nper-C644+1,L643),2)))))))</f>
        <v/>
      </c>
      <c r="I644" s="6" t="str">
        <f>IF(OR(C644="",C644&lt;$G$22),"",IF(L643&lt;=H644,0,IF(IF(AND(C644&gt;=$G$22,MOD(C644-$G$22,int)=0),$G$23,0)+H644&gt;=L643+G644,L643+G644-H644,IF(AND(C644&gt;=$G$22,MOD(C644-$G$22,int)=0),$G$23,0)+IF(IF(AND(C644&gt;=$G$22,MOD(C644-$G$22,int)=0),$G$23,0)+IF(MOD(C644-$G$27,periods_per_year)=0,$G$26,0)+H644&lt;L643+G644,IF(MOD(C644-$G$27,periods_per_year)=0,$G$26,0),L643+G644-IF(AND(C644&gt;=$G$22,MOD(C644-$G$22,int)=0),$G$23,0)-H644))))</f>
        <v/>
      </c>
      <c r="J644" s="7"/>
      <c r="K644" s="6" t="str">
        <f t="shared" si="53"/>
        <v/>
      </c>
      <c r="L644" s="6" t="str">
        <f t="shared" si="54"/>
        <v/>
      </c>
    </row>
    <row r="645" spans="3:12">
      <c r="C645" s="3" t="str">
        <f t="shared" si="50"/>
        <v/>
      </c>
      <c r="D645" s="4" t="str">
        <f t="shared" si="55"/>
        <v/>
      </c>
      <c r="E645" s="8" t="str">
        <f t="shared" si="51"/>
        <v/>
      </c>
      <c r="F645" s="5" t="str">
        <f t="shared" si="52"/>
        <v/>
      </c>
      <c r="G645" s="6" t="str">
        <f>IF(C645="","",ROUND((((1+F645/CP)^(CP/periods_per_year))-1)*L644,2))</f>
        <v/>
      </c>
      <c r="H645" s="6" t="str">
        <f>IF(C645="","",IF(C645=nper,L644+G645,MIN(L644+G645,IF(F645=F644,H644,IF($G$11="Acc Bi-Weekly",ROUND((-PMT(((1+F645/CP)^(CP/12))-1,(nper-C645+1)*12/26,L644))/2,2),IF($G$11="Acc Weekly",ROUND((-PMT(((1+F645/CP)^(CP/12))-1,(nper-C645+1)*12/52,L644))/4,2),ROUND(-PMT(((1+F645/CP)^(CP/periods_per_year))-1,nper-C645+1,L644),2)))))))</f>
        <v/>
      </c>
      <c r="I645" s="6" t="str">
        <f>IF(OR(C645="",C645&lt;$G$22),"",IF(L644&lt;=H645,0,IF(IF(AND(C645&gt;=$G$22,MOD(C645-$G$22,int)=0),$G$23,0)+H645&gt;=L644+G645,L644+G645-H645,IF(AND(C645&gt;=$G$22,MOD(C645-$G$22,int)=0),$G$23,0)+IF(IF(AND(C645&gt;=$G$22,MOD(C645-$G$22,int)=0),$G$23,0)+IF(MOD(C645-$G$27,periods_per_year)=0,$G$26,0)+H645&lt;L644+G645,IF(MOD(C645-$G$27,periods_per_year)=0,$G$26,0),L644+G645-IF(AND(C645&gt;=$G$22,MOD(C645-$G$22,int)=0),$G$23,0)-H645))))</f>
        <v/>
      </c>
      <c r="J645" s="7"/>
      <c r="K645" s="6" t="str">
        <f t="shared" si="53"/>
        <v/>
      </c>
      <c r="L645" s="6" t="str">
        <f t="shared" si="54"/>
        <v/>
      </c>
    </row>
    <row r="646" spans="3:12">
      <c r="C646" s="3" t="str">
        <f t="shared" si="50"/>
        <v/>
      </c>
      <c r="D646" s="4" t="str">
        <f t="shared" si="55"/>
        <v/>
      </c>
      <c r="E646" s="8" t="str">
        <f t="shared" si="51"/>
        <v/>
      </c>
      <c r="F646" s="5" t="str">
        <f t="shared" si="52"/>
        <v/>
      </c>
      <c r="G646" s="6" t="str">
        <f>IF(C646="","",ROUND((((1+F646/CP)^(CP/periods_per_year))-1)*L645,2))</f>
        <v/>
      </c>
      <c r="H646" s="6" t="str">
        <f>IF(C646="","",IF(C646=nper,L645+G646,MIN(L645+G646,IF(F646=F645,H645,IF($G$11="Acc Bi-Weekly",ROUND((-PMT(((1+F646/CP)^(CP/12))-1,(nper-C646+1)*12/26,L645))/2,2),IF($G$11="Acc Weekly",ROUND((-PMT(((1+F646/CP)^(CP/12))-1,(nper-C646+1)*12/52,L645))/4,2),ROUND(-PMT(((1+F646/CP)^(CP/periods_per_year))-1,nper-C646+1,L645),2)))))))</f>
        <v/>
      </c>
      <c r="I646" s="6" t="str">
        <f>IF(OR(C646="",C646&lt;$G$22),"",IF(L645&lt;=H646,0,IF(IF(AND(C646&gt;=$G$22,MOD(C646-$G$22,int)=0),$G$23,0)+H646&gt;=L645+G646,L645+G646-H646,IF(AND(C646&gt;=$G$22,MOD(C646-$G$22,int)=0),$G$23,0)+IF(IF(AND(C646&gt;=$G$22,MOD(C646-$G$22,int)=0),$G$23,0)+IF(MOD(C646-$G$27,periods_per_year)=0,$G$26,0)+H646&lt;L645+G646,IF(MOD(C646-$G$27,periods_per_year)=0,$G$26,0),L645+G646-IF(AND(C646&gt;=$G$22,MOD(C646-$G$22,int)=0),$G$23,0)-H646))))</f>
        <v/>
      </c>
      <c r="J646" s="7"/>
      <c r="K646" s="6" t="str">
        <f t="shared" si="53"/>
        <v/>
      </c>
      <c r="L646" s="6" t="str">
        <f t="shared" si="54"/>
        <v/>
      </c>
    </row>
    <row r="647" spans="3:12">
      <c r="C647" s="3" t="str">
        <f t="shared" si="50"/>
        <v/>
      </c>
      <c r="D647" s="4" t="str">
        <f t="shared" si="55"/>
        <v/>
      </c>
      <c r="E647" s="8" t="str">
        <f t="shared" si="51"/>
        <v/>
      </c>
      <c r="F647" s="5" t="str">
        <f t="shared" si="52"/>
        <v/>
      </c>
      <c r="G647" s="6" t="str">
        <f>IF(C647="","",ROUND((((1+F647/CP)^(CP/periods_per_year))-1)*L646,2))</f>
        <v/>
      </c>
      <c r="H647" s="6" t="str">
        <f>IF(C647="","",IF(C647=nper,L646+G647,MIN(L646+G647,IF(F647=F646,H646,IF($G$11="Acc Bi-Weekly",ROUND((-PMT(((1+F647/CP)^(CP/12))-1,(nper-C647+1)*12/26,L646))/2,2),IF($G$11="Acc Weekly",ROUND((-PMT(((1+F647/CP)^(CP/12))-1,(nper-C647+1)*12/52,L646))/4,2),ROUND(-PMT(((1+F647/CP)^(CP/periods_per_year))-1,nper-C647+1,L646),2)))))))</f>
        <v/>
      </c>
      <c r="I647" s="6" t="str">
        <f>IF(OR(C647="",C647&lt;$G$22),"",IF(L646&lt;=H647,0,IF(IF(AND(C647&gt;=$G$22,MOD(C647-$G$22,int)=0),$G$23,0)+H647&gt;=L646+G647,L646+G647-H647,IF(AND(C647&gt;=$G$22,MOD(C647-$G$22,int)=0),$G$23,0)+IF(IF(AND(C647&gt;=$G$22,MOD(C647-$G$22,int)=0),$G$23,0)+IF(MOD(C647-$G$27,periods_per_year)=0,$G$26,0)+H647&lt;L646+G647,IF(MOD(C647-$G$27,periods_per_year)=0,$G$26,0),L646+G647-IF(AND(C647&gt;=$G$22,MOD(C647-$G$22,int)=0),$G$23,0)-H647))))</f>
        <v/>
      </c>
      <c r="J647" s="7"/>
      <c r="K647" s="6" t="str">
        <f t="shared" si="53"/>
        <v/>
      </c>
      <c r="L647" s="6" t="str">
        <f t="shared" si="54"/>
        <v/>
      </c>
    </row>
    <row r="648" spans="3:12">
      <c r="C648" s="3" t="str">
        <f t="shared" si="50"/>
        <v/>
      </c>
      <c r="D648" s="4" t="str">
        <f t="shared" si="55"/>
        <v/>
      </c>
      <c r="E648" s="8" t="str">
        <f t="shared" si="51"/>
        <v/>
      </c>
      <c r="F648" s="5" t="str">
        <f t="shared" si="52"/>
        <v/>
      </c>
      <c r="G648" s="6" t="str">
        <f>IF(C648="","",ROUND((((1+F648/CP)^(CP/periods_per_year))-1)*L647,2))</f>
        <v/>
      </c>
      <c r="H648" s="6" t="str">
        <f>IF(C648="","",IF(C648=nper,L647+G648,MIN(L647+G648,IF(F648=F647,H647,IF($G$11="Acc Bi-Weekly",ROUND((-PMT(((1+F648/CP)^(CP/12))-1,(nper-C648+1)*12/26,L647))/2,2),IF($G$11="Acc Weekly",ROUND((-PMT(((1+F648/CP)^(CP/12))-1,(nper-C648+1)*12/52,L647))/4,2),ROUND(-PMT(((1+F648/CP)^(CP/periods_per_year))-1,nper-C648+1,L647),2)))))))</f>
        <v/>
      </c>
      <c r="I648" s="6" t="str">
        <f>IF(OR(C648="",C648&lt;$G$22),"",IF(L647&lt;=H648,0,IF(IF(AND(C648&gt;=$G$22,MOD(C648-$G$22,int)=0),$G$23,0)+H648&gt;=L647+G648,L647+G648-H648,IF(AND(C648&gt;=$G$22,MOD(C648-$G$22,int)=0),$G$23,0)+IF(IF(AND(C648&gt;=$G$22,MOD(C648-$G$22,int)=0),$G$23,0)+IF(MOD(C648-$G$27,periods_per_year)=0,$G$26,0)+H648&lt;L647+G648,IF(MOD(C648-$G$27,periods_per_year)=0,$G$26,0),L647+G648-IF(AND(C648&gt;=$G$22,MOD(C648-$G$22,int)=0),$G$23,0)-H648))))</f>
        <v/>
      </c>
      <c r="J648" s="7"/>
      <c r="K648" s="6" t="str">
        <f t="shared" si="53"/>
        <v/>
      </c>
      <c r="L648" s="6" t="str">
        <f t="shared" si="54"/>
        <v/>
      </c>
    </row>
    <row r="649" spans="3:12">
      <c r="C649" s="3" t="str">
        <f t="shared" si="50"/>
        <v/>
      </c>
      <c r="D649" s="4" t="str">
        <f t="shared" si="55"/>
        <v/>
      </c>
      <c r="E649" s="8" t="str">
        <f t="shared" si="51"/>
        <v/>
      </c>
      <c r="F649" s="5" t="str">
        <f t="shared" si="52"/>
        <v/>
      </c>
      <c r="G649" s="6" t="str">
        <f>IF(C649="","",ROUND((((1+F649/CP)^(CP/periods_per_year))-1)*L648,2))</f>
        <v/>
      </c>
      <c r="H649" s="6" t="str">
        <f>IF(C649="","",IF(C649=nper,L648+G649,MIN(L648+G649,IF(F649=F648,H648,IF($G$11="Acc Bi-Weekly",ROUND((-PMT(((1+F649/CP)^(CP/12))-1,(nper-C649+1)*12/26,L648))/2,2),IF($G$11="Acc Weekly",ROUND((-PMT(((1+F649/CP)^(CP/12))-1,(nper-C649+1)*12/52,L648))/4,2),ROUND(-PMT(((1+F649/CP)^(CP/periods_per_year))-1,nper-C649+1,L648),2)))))))</f>
        <v/>
      </c>
      <c r="I649" s="6" t="str">
        <f>IF(OR(C649="",C649&lt;$G$22),"",IF(L648&lt;=H649,0,IF(IF(AND(C649&gt;=$G$22,MOD(C649-$G$22,int)=0),$G$23,0)+H649&gt;=L648+G649,L648+G649-H649,IF(AND(C649&gt;=$G$22,MOD(C649-$G$22,int)=0),$G$23,0)+IF(IF(AND(C649&gt;=$G$22,MOD(C649-$G$22,int)=0),$G$23,0)+IF(MOD(C649-$G$27,periods_per_year)=0,$G$26,0)+H649&lt;L648+G649,IF(MOD(C649-$G$27,periods_per_year)=0,$G$26,0),L648+G649-IF(AND(C649&gt;=$G$22,MOD(C649-$G$22,int)=0),$G$23,0)-H649))))</f>
        <v/>
      </c>
      <c r="J649" s="7"/>
      <c r="K649" s="6" t="str">
        <f t="shared" si="53"/>
        <v/>
      </c>
      <c r="L649" s="6" t="str">
        <f t="shared" si="54"/>
        <v/>
      </c>
    </row>
    <row r="650" spans="3:12">
      <c r="C650" s="3" t="str">
        <f t="shared" si="50"/>
        <v/>
      </c>
      <c r="D650" s="4" t="str">
        <f t="shared" si="55"/>
        <v/>
      </c>
      <c r="E650" s="8" t="str">
        <f t="shared" si="51"/>
        <v/>
      </c>
      <c r="F650" s="5" t="str">
        <f t="shared" si="52"/>
        <v/>
      </c>
      <c r="G650" s="6" t="str">
        <f>IF(C650="","",ROUND((((1+F650/CP)^(CP/periods_per_year))-1)*L649,2))</f>
        <v/>
      </c>
      <c r="H650" s="6" t="str">
        <f>IF(C650="","",IF(C650=nper,L649+G650,MIN(L649+G650,IF(F650=F649,H649,IF($G$11="Acc Bi-Weekly",ROUND((-PMT(((1+F650/CP)^(CP/12))-1,(nper-C650+1)*12/26,L649))/2,2),IF($G$11="Acc Weekly",ROUND((-PMT(((1+F650/CP)^(CP/12))-1,(nper-C650+1)*12/52,L649))/4,2),ROUND(-PMT(((1+F650/CP)^(CP/periods_per_year))-1,nper-C650+1,L649),2)))))))</f>
        <v/>
      </c>
      <c r="I650" s="6" t="str">
        <f>IF(OR(C650="",C650&lt;$G$22),"",IF(L649&lt;=H650,0,IF(IF(AND(C650&gt;=$G$22,MOD(C650-$G$22,int)=0),$G$23,0)+H650&gt;=L649+G650,L649+G650-H650,IF(AND(C650&gt;=$G$22,MOD(C650-$G$22,int)=0),$G$23,0)+IF(IF(AND(C650&gt;=$G$22,MOD(C650-$G$22,int)=0),$G$23,0)+IF(MOD(C650-$G$27,periods_per_year)=0,$G$26,0)+H650&lt;L649+G650,IF(MOD(C650-$G$27,periods_per_year)=0,$G$26,0),L649+G650-IF(AND(C650&gt;=$G$22,MOD(C650-$G$22,int)=0),$G$23,0)-H650))))</f>
        <v/>
      </c>
      <c r="J650" s="7"/>
      <c r="K650" s="6" t="str">
        <f t="shared" si="53"/>
        <v/>
      </c>
      <c r="L650" s="6" t="str">
        <f t="shared" si="54"/>
        <v/>
      </c>
    </row>
    <row r="651" spans="3:12">
      <c r="C651" s="3" t="str">
        <f t="shared" si="50"/>
        <v/>
      </c>
      <c r="D651" s="4" t="str">
        <f t="shared" si="55"/>
        <v/>
      </c>
      <c r="E651" s="8" t="str">
        <f t="shared" si="51"/>
        <v/>
      </c>
      <c r="F651" s="5" t="str">
        <f t="shared" si="52"/>
        <v/>
      </c>
      <c r="G651" s="6" t="str">
        <f>IF(C651="","",ROUND((((1+F651/CP)^(CP/periods_per_year))-1)*L650,2))</f>
        <v/>
      </c>
      <c r="H651" s="6" t="str">
        <f>IF(C651="","",IF(C651=nper,L650+G651,MIN(L650+G651,IF(F651=F650,H650,IF($G$11="Acc Bi-Weekly",ROUND((-PMT(((1+F651/CP)^(CP/12))-1,(nper-C651+1)*12/26,L650))/2,2),IF($G$11="Acc Weekly",ROUND((-PMT(((1+F651/CP)^(CP/12))-1,(nper-C651+1)*12/52,L650))/4,2),ROUND(-PMT(((1+F651/CP)^(CP/periods_per_year))-1,nper-C651+1,L650),2)))))))</f>
        <v/>
      </c>
      <c r="I651" s="6" t="str">
        <f>IF(OR(C651="",C651&lt;$G$22),"",IF(L650&lt;=H651,0,IF(IF(AND(C651&gt;=$G$22,MOD(C651-$G$22,int)=0),$G$23,0)+H651&gt;=L650+G651,L650+G651-H651,IF(AND(C651&gt;=$G$22,MOD(C651-$G$22,int)=0),$G$23,0)+IF(IF(AND(C651&gt;=$G$22,MOD(C651-$G$22,int)=0),$G$23,0)+IF(MOD(C651-$G$27,periods_per_year)=0,$G$26,0)+H651&lt;L650+G651,IF(MOD(C651-$G$27,periods_per_year)=0,$G$26,0),L650+G651-IF(AND(C651&gt;=$G$22,MOD(C651-$G$22,int)=0),$G$23,0)-H651))))</f>
        <v/>
      </c>
      <c r="J651" s="7"/>
      <c r="K651" s="6" t="str">
        <f t="shared" si="53"/>
        <v/>
      </c>
      <c r="L651" s="6" t="str">
        <f t="shared" si="54"/>
        <v/>
      </c>
    </row>
    <row r="652" spans="3:12">
      <c r="C652" s="3" t="str">
        <f t="shared" si="50"/>
        <v/>
      </c>
      <c r="D652" s="4" t="str">
        <f t="shared" si="55"/>
        <v/>
      </c>
      <c r="E652" s="8" t="str">
        <f t="shared" si="51"/>
        <v/>
      </c>
      <c r="F652" s="5" t="str">
        <f t="shared" si="52"/>
        <v/>
      </c>
      <c r="G652" s="6" t="str">
        <f>IF(C652="","",ROUND((((1+F652/CP)^(CP/periods_per_year))-1)*L651,2))</f>
        <v/>
      </c>
      <c r="H652" s="6" t="str">
        <f>IF(C652="","",IF(C652=nper,L651+G652,MIN(L651+G652,IF(F652=F651,H651,IF($G$11="Acc Bi-Weekly",ROUND((-PMT(((1+F652/CP)^(CP/12))-1,(nper-C652+1)*12/26,L651))/2,2),IF($G$11="Acc Weekly",ROUND((-PMT(((1+F652/CP)^(CP/12))-1,(nper-C652+1)*12/52,L651))/4,2),ROUND(-PMT(((1+F652/CP)^(CP/periods_per_year))-1,nper-C652+1,L651),2)))))))</f>
        <v/>
      </c>
      <c r="I652" s="6" t="str">
        <f>IF(OR(C652="",C652&lt;$G$22),"",IF(L651&lt;=H652,0,IF(IF(AND(C652&gt;=$G$22,MOD(C652-$G$22,int)=0),$G$23,0)+H652&gt;=L651+G652,L651+G652-H652,IF(AND(C652&gt;=$G$22,MOD(C652-$G$22,int)=0),$G$23,0)+IF(IF(AND(C652&gt;=$G$22,MOD(C652-$G$22,int)=0),$G$23,0)+IF(MOD(C652-$G$27,periods_per_year)=0,$G$26,0)+H652&lt;L651+G652,IF(MOD(C652-$G$27,periods_per_year)=0,$G$26,0),L651+G652-IF(AND(C652&gt;=$G$22,MOD(C652-$G$22,int)=0),$G$23,0)-H652))))</f>
        <v/>
      </c>
      <c r="J652" s="7"/>
      <c r="K652" s="6" t="str">
        <f t="shared" si="53"/>
        <v/>
      </c>
      <c r="L652" s="6" t="str">
        <f t="shared" si="54"/>
        <v/>
      </c>
    </row>
    <row r="653" spans="3:12">
      <c r="C653" s="3" t="str">
        <f t="shared" si="50"/>
        <v/>
      </c>
      <c r="D653" s="4" t="str">
        <f t="shared" si="55"/>
        <v/>
      </c>
      <c r="E653" s="8" t="str">
        <f t="shared" si="51"/>
        <v/>
      </c>
      <c r="F653" s="5" t="str">
        <f t="shared" si="52"/>
        <v/>
      </c>
      <c r="G653" s="6" t="str">
        <f>IF(C653="","",ROUND((((1+F653/CP)^(CP/periods_per_year))-1)*L652,2))</f>
        <v/>
      </c>
      <c r="H653" s="6" t="str">
        <f>IF(C653="","",IF(C653=nper,L652+G653,MIN(L652+G653,IF(F653=F652,H652,IF($G$11="Acc Bi-Weekly",ROUND((-PMT(((1+F653/CP)^(CP/12))-1,(nper-C653+1)*12/26,L652))/2,2),IF($G$11="Acc Weekly",ROUND((-PMT(((1+F653/CP)^(CP/12))-1,(nper-C653+1)*12/52,L652))/4,2),ROUND(-PMT(((1+F653/CP)^(CP/periods_per_year))-1,nper-C653+1,L652),2)))))))</f>
        <v/>
      </c>
      <c r="I653" s="6" t="str">
        <f>IF(OR(C653="",C653&lt;$G$22),"",IF(L652&lt;=H653,0,IF(IF(AND(C653&gt;=$G$22,MOD(C653-$G$22,int)=0),$G$23,0)+H653&gt;=L652+G653,L652+G653-H653,IF(AND(C653&gt;=$G$22,MOD(C653-$G$22,int)=0),$G$23,0)+IF(IF(AND(C653&gt;=$G$22,MOD(C653-$G$22,int)=0),$G$23,0)+IF(MOD(C653-$G$27,periods_per_year)=0,$G$26,0)+H653&lt;L652+G653,IF(MOD(C653-$G$27,periods_per_year)=0,$G$26,0),L652+G653-IF(AND(C653&gt;=$G$22,MOD(C653-$G$22,int)=0),$G$23,0)-H653))))</f>
        <v/>
      </c>
      <c r="J653" s="7"/>
      <c r="K653" s="6" t="str">
        <f t="shared" si="53"/>
        <v/>
      </c>
      <c r="L653" s="6" t="str">
        <f t="shared" si="54"/>
        <v/>
      </c>
    </row>
    <row r="654" spans="3:12">
      <c r="C654" s="3" t="str">
        <f t="shared" si="50"/>
        <v/>
      </c>
      <c r="D654" s="4" t="str">
        <f t="shared" si="55"/>
        <v/>
      </c>
      <c r="E654" s="8" t="str">
        <f t="shared" si="51"/>
        <v/>
      </c>
      <c r="F654" s="5" t="str">
        <f t="shared" si="52"/>
        <v/>
      </c>
      <c r="G654" s="6" t="str">
        <f>IF(C654="","",ROUND((((1+F654/CP)^(CP/periods_per_year))-1)*L653,2))</f>
        <v/>
      </c>
      <c r="H654" s="6" t="str">
        <f>IF(C654="","",IF(C654=nper,L653+G654,MIN(L653+G654,IF(F654=F653,H653,IF($G$11="Acc Bi-Weekly",ROUND((-PMT(((1+F654/CP)^(CP/12))-1,(nper-C654+1)*12/26,L653))/2,2),IF($G$11="Acc Weekly",ROUND((-PMT(((1+F654/CP)^(CP/12))-1,(nper-C654+1)*12/52,L653))/4,2),ROUND(-PMT(((1+F654/CP)^(CP/periods_per_year))-1,nper-C654+1,L653),2)))))))</f>
        <v/>
      </c>
      <c r="I654" s="6" t="str">
        <f>IF(OR(C654="",C654&lt;$G$22),"",IF(L653&lt;=H654,0,IF(IF(AND(C654&gt;=$G$22,MOD(C654-$G$22,int)=0),$G$23,0)+H654&gt;=L653+G654,L653+G654-H654,IF(AND(C654&gt;=$G$22,MOD(C654-$G$22,int)=0),$G$23,0)+IF(IF(AND(C654&gt;=$G$22,MOD(C654-$G$22,int)=0),$G$23,0)+IF(MOD(C654-$G$27,periods_per_year)=0,$G$26,0)+H654&lt;L653+G654,IF(MOD(C654-$G$27,periods_per_year)=0,$G$26,0),L653+G654-IF(AND(C654&gt;=$G$22,MOD(C654-$G$22,int)=0),$G$23,0)-H654))))</f>
        <v/>
      </c>
      <c r="J654" s="7"/>
      <c r="K654" s="6" t="str">
        <f t="shared" si="53"/>
        <v/>
      </c>
      <c r="L654" s="6" t="str">
        <f t="shared" si="54"/>
        <v/>
      </c>
    </row>
    <row r="655" spans="3:12">
      <c r="C655" s="3" t="str">
        <f t="shared" si="50"/>
        <v/>
      </c>
      <c r="D655" s="4" t="str">
        <f t="shared" si="55"/>
        <v/>
      </c>
      <c r="E655" s="8" t="str">
        <f t="shared" si="51"/>
        <v/>
      </c>
      <c r="F655" s="5" t="str">
        <f t="shared" si="52"/>
        <v/>
      </c>
      <c r="G655" s="6" t="str">
        <f>IF(C655="","",ROUND((((1+F655/CP)^(CP/periods_per_year))-1)*L654,2))</f>
        <v/>
      </c>
      <c r="H655" s="6" t="str">
        <f>IF(C655="","",IF(C655=nper,L654+G655,MIN(L654+G655,IF(F655=F654,H654,IF($G$11="Acc Bi-Weekly",ROUND((-PMT(((1+F655/CP)^(CP/12))-1,(nper-C655+1)*12/26,L654))/2,2),IF($G$11="Acc Weekly",ROUND((-PMT(((1+F655/CP)^(CP/12))-1,(nper-C655+1)*12/52,L654))/4,2),ROUND(-PMT(((1+F655/CP)^(CP/periods_per_year))-1,nper-C655+1,L654),2)))))))</f>
        <v/>
      </c>
      <c r="I655" s="6" t="str">
        <f>IF(OR(C655="",C655&lt;$G$22),"",IF(L654&lt;=H655,0,IF(IF(AND(C655&gt;=$G$22,MOD(C655-$G$22,int)=0),$G$23,0)+H655&gt;=L654+G655,L654+G655-H655,IF(AND(C655&gt;=$G$22,MOD(C655-$G$22,int)=0),$G$23,0)+IF(IF(AND(C655&gt;=$G$22,MOD(C655-$G$22,int)=0),$G$23,0)+IF(MOD(C655-$G$27,periods_per_year)=0,$G$26,0)+H655&lt;L654+G655,IF(MOD(C655-$G$27,periods_per_year)=0,$G$26,0),L654+G655-IF(AND(C655&gt;=$G$22,MOD(C655-$G$22,int)=0),$G$23,0)-H655))))</f>
        <v/>
      </c>
      <c r="J655" s="7"/>
      <c r="K655" s="6" t="str">
        <f t="shared" si="53"/>
        <v/>
      </c>
      <c r="L655" s="6" t="str">
        <f t="shared" si="54"/>
        <v/>
      </c>
    </row>
    <row r="656" spans="3:12">
      <c r="C656" s="3" t="str">
        <f t="shared" si="50"/>
        <v/>
      </c>
      <c r="D656" s="4" t="str">
        <f t="shared" si="55"/>
        <v/>
      </c>
      <c r="E656" s="8" t="str">
        <f t="shared" si="51"/>
        <v/>
      </c>
      <c r="F656" s="5" t="str">
        <f t="shared" si="52"/>
        <v/>
      </c>
      <c r="G656" s="6" t="str">
        <f>IF(C656="","",ROUND((((1+F656/CP)^(CP/periods_per_year))-1)*L655,2))</f>
        <v/>
      </c>
      <c r="H656" s="6" t="str">
        <f>IF(C656="","",IF(C656=nper,L655+G656,MIN(L655+G656,IF(F656=F655,H655,IF($G$11="Acc Bi-Weekly",ROUND((-PMT(((1+F656/CP)^(CP/12))-1,(nper-C656+1)*12/26,L655))/2,2),IF($G$11="Acc Weekly",ROUND((-PMT(((1+F656/CP)^(CP/12))-1,(nper-C656+1)*12/52,L655))/4,2),ROUND(-PMT(((1+F656/CP)^(CP/periods_per_year))-1,nper-C656+1,L655),2)))))))</f>
        <v/>
      </c>
      <c r="I656" s="6" t="str">
        <f>IF(OR(C656="",C656&lt;$G$22),"",IF(L655&lt;=H656,0,IF(IF(AND(C656&gt;=$G$22,MOD(C656-$G$22,int)=0),$G$23,0)+H656&gt;=L655+G656,L655+G656-H656,IF(AND(C656&gt;=$G$22,MOD(C656-$G$22,int)=0),$G$23,0)+IF(IF(AND(C656&gt;=$G$22,MOD(C656-$G$22,int)=0),$G$23,0)+IF(MOD(C656-$G$27,periods_per_year)=0,$G$26,0)+H656&lt;L655+G656,IF(MOD(C656-$G$27,periods_per_year)=0,$G$26,0),L655+G656-IF(AND(C656&gt;=$G$22,MOD(C656-$G$22,int)=0),$G$23,0)-H656))))</f>
        <v/>
      </c>
      <c r="J656" s="7"/>
      <c r="K656" s="6" t="str">
        <f t="shared" si="53"/>
        <v/>
      </c>
      <c r="L656" s="6" t="str">
        <f t="shared" si="54"/>
        <v/>
      </c>
    </row>
    <row r="657" spans="3:12">
      <c r="C657" s="3" t="str">
        <f t="shared" si="50"/>
        <v/>
      </c>
      <c r="D657" s="4" t="str">
        <f t="shared" si="55"/>
        <v/>
      </c>
      <c r="E657" s="8" t="str">
        <f t="shared" si="51"/>
        <v/>
      </c>
      <c r="F657" s="5" t="str">
        <f t="shared" si="52"/>
        <v/>
      </c>
      <c r="G657" s="6" t="str">
        <f>IF(C657="","",ROUND((((1+F657/CP)^(CP/periods_per_year))-1)*L656,2))</f>
        <v/>
      </c>
      <c r="H657" s="6" t="str">
        <f>IF(C657="","",IF(C657=nper,L656+G657,MIN(L656+G657,IF(F657=F656,H656,IF($G$11="Acc Bi-Weekly",ROUND((-PMT(((1+F657/CP)^(CP/12))-1,(nper-C657+1)*12/26,L656))/2,2),IF($G$11="Acc Weekly",ROUND((-PMT(((1+F657/CP)^(CP/12))-1,(nper-C657+1)*12/52,L656))/4,2),ROUND(-PMT(((1+F657/CP)^(CP/periods_per_year))-1,nper-C657+1,L656),2)))))))</f>
        <v/>
      </c>
      <c r="I657" s="6" t="str">
        <f>IF(OR(C657="",C657&lt;$G$22),"",IF(L656&lt;=H657,0,IF(IF(AND(C657&gt;=$G$22,MOD(C657-$G$22,int)=0),$G$23,0)+H657&gt;=L656+G657,L656+G657-H657,IF(AND(C657&gt;=$G$22,MOD(C657-$G$22,int)=0),$G$23,0)+IF(IF(AND(C657&gt;=$G$22,MOD(C657-$G$22,int)=0),$G$23,0)+IF(MOD(C657-$G$27,periods_per_year)=0,$G$26,0)+H657&lt;L656+G657,IF(MOD(C657-$G$27,periods_per_year)=0,$G$26,0),L656+G657-IF(AND(C657&gt;=$G$22,MOD(C657-$G$22,int)=0),$G$23,0)-H657))))</f>
        <v/>
      </c>
      <c r="J657" s="7"/>
      <c r="K657" s="6" t="str">
        <f t="shared" si="53"/>
        <v/>
      </c>
      <c r="L657" s="6" t="str">
        <f t="shared" si="54"/>
        <v/>
      </c>
    </row>
    <row r="658" spans="3:12">
      <c r="C658" s="3" t="str">
        <f t="shared" si="50"/>
        <v/>
      </c>
      <c r="D658" s="4" t="str">
        <f t="shared" si="55"/>
        <v/>
      </c>
      <c r="E658" s="8" t="str">
        <f t="shared" si="51"/>
        <v/>
      </c>
      <c r="F658" s="5" t="str">
        <f t="shared" si="52"/>
        <v/>
      </c>
      <c r="G658" s="6" t="str">
        <f>IF(C658="","",ROUND((((1+F658/CP)^(CP/periods_per_year))-1)*L657,2))</f>
        <v/>
      </c>
      <c r="H658" s="6" t="str">
        <f>IF(C658="","",IF(C658=nper,L657+G658,MIN(L657+G658,IF(F658=F657,H657,IF($G$11="Acc Bi-Weekly",ROUND((-PMT(((1+F658/CP)^(CP/12))-1,(nper-C658+1)*12/26,L657))/2,2),IF($G$11="Acc Weekly",ROUND((-PMT(((1+F658/CP)^(CP/12))-1,(nper-C658+1)*12/52,L657))/4,2),ROUND(-PMT(((1+F658/CP)^(CP/periods_per_year))-1,nper-C658+1,L657),2)))))))</f>
        <v/>
      </c>
      <c r="I658" s="6" t="str">
        <f>IF(OR(C658="",C658&lt;$G$22),"",IF(L657&lt;=H658,0,IF(IF(AND(C658&gt;=$G$22,MOD(C658-$G$22,int)=0),$G$23,0)+H658&gt;=L657+G658,L657+G658-H658,IF(AND(C658&gt;=$G$22,MOD(C658-$G$22,int)=0),$G$23,0)+IF(IF(AND(C658&gt;=$G$22,MOD(C658-$G$22,int)=0),$G$23,0)+IF(MOD(C658-$G$27,periods_per_year)=0,$G$26,0)+H658&lt;L657+G658,IF(MOD(C658-$G$27,periods_per_year)=0,$G$26,0),L657+G658-IF(AND(C658&gt;=$G$22,MOD(C658-$G$22,int)=0),$G$23,0)-H658))))</f>
        <v/>
      </c>
      <c r="J658" s="7"/>
      <c r="K658" s="6" t="str">
        <f t="shared" si="53"/>
        <v/>
      </c>
      <c r="L658" s="6" t="str">
        <f t="shared" si="54"/>
        <v/>
      </c>
    </row>
    <row r="659" spans="3:12">
      <c r="C659" s="3" t="str">
        <f t="shared" si="50"/>
        <v/>
      </c>
      <c r="D659" s="4" t="str">
        <f t="shared" si="55"/>
        <v/>
      </c>
      <c r="E659" s="8" t="str">
        <f t="shared" si="51"/>
        <v/>
      </c>
      <c r="F659" s="5" t="str">
        <f t="shared" si="52"/>
        <v/>
      </c>
      <c r="G659" s="6" t="str">
        <f>IF(C659="","",ROUND((((1+F659/CP)^(CP/periods_per_year))-1)*L658,2))</f>
        <v/>
      </c>
      <c r="H659" s="6" t="str">
        <f>IF(C659="","",IF(C659=nper,L658+G659,MIN(L658+G659,IF(F659=F658,H658,IF($G$11="Acc Bi-Weekly",ROUND((-PMT(((1+F659/CP)^(CP/12))-1,(nper-C659+1)*12/26,L658))/2,2),IF($G$11="Acc Weekly",ROUND((-PMT(((1+F659/CP)^(CP/12))-1,(nper-C659+1)*12/52,L658))/4,2),ROUND(-PMT(((1+F659/CP)^(CP/periods_per_year))-1,nper-C659+1,L658),2)))))))</f>
        <v/>
      </c>
      <c r="I659" s="6" t="str">
        <f>IF(OR(C659="",C659&lt;$G$22),"",IF(L658&lt;=H659,0,IF(IF(AND(C659&gt;=$G$22,MOD(C659-$G$22,int)=0),$G$23,0)+H659&gt;=L658+G659,L658+G659-H659,IF(AND(C659&gt;=$G$22,MOD(C659-$G$22,int)=0),$G$23,0)+IF(IF(AND(C659&gt;=$G$22,MOD(C659-$G$22,int)=0),$G$23,0)+IF(MOD(C659-$G$27,periods_per_year)=0,$G$26,0)+H659&lt;L658+G659,IF(MOD(C659-$G$27,periods_per_year)=0,$G$26,0),L658+G659-IF(AND(C659&gt;=$G$22,MOD(C659-$G$22,int)=0),$G$23,0)-H659))))</f>
        <v/>
      </c>
      <c r="J659" s="7"/>
      <c r="K659" s="6" t="str">
        <f t="shared" si="53"/>
        <v/>
      </c>
      <c r="L659" s="6" t="str">
        <f t="shared" si="54"/>
        <v/>
      </c>
    </row>
    <row r="660" spans="3:12">
      <c r="C660" s="3" t="str">
        <f t="shared" si="50"/>
        <v/>
      </c>
      <c r="D660" s="4" t="str">
        <f t="shared" si="55"/>
        <v/>
      </c>
      <c r="E660" s="8" t="str">
        <f t="shared" si="51"/>
        <v/>
      </c>
      <c r="F660" s="5" t="str">
        <f t="shared" si="52"/>
        <v/>
      </c>
      <c r="G660" s="6" t="str">
        <f>IF(C660="","",ROUND((((1+F660/CP)^(CP/periods_per_year))-1)*L659,2))</f>
        <v/>
      </c>
      <c r="H660" s="6" t="str">
        <f>IF(C660="","",IF(C660=nper,L659+G660,MIN(L659+G660,IF(F660=F659,H659,IF($G$11="Acc Bi-Weekly",ROUND((-PMT(((1+F660/CP)^(CP/12))-1,(nper-C660+1)*12/26,L659))/2,2),IF($G$11="Acc Weekly",ROUND((-PMT(((1+F660/CP)^(CP/12))-1,(nper-C660+1)*12/52,L659))/4,2),ROUND(-PMT(((1+F660/CP)^(CP/periods_per_year))-1,nper-C660+1,L659),2)))))))</f>
        <v/>
      </c>
      <c r="I660" s="6" t="str">
        <f>IF(OR(C660="",C660&lt;$G$22),"",IF(L659&lt;=H660,0,IF(IF(AND(C660&gt;=$G$22,MOD(C660-$G$22,int)=0),$G$23,0)+H660&gt;=L659+G660,L659+G660-H660,IF(AND(C660&gt;=$G$22,MOD(C660-$G$22,int)=0),$G$23,0)+IF(IF(AND(C660&gt;=$G$22,MOD(C660-$G$22,int)=0),$G$23,0)+IF(MOD(C660-$G$27,periods_per_year)=0,$G$26,0)+H660&lt;L659+G660,IF(MOD(C660-$G$27,periods_per_year)=0,$G$26,0),L659+G660-IF(AND(C660&gt;=$G$22,MOD(C660-$G$22,int)=0),$G$23,0)-H660))))</f>
        <v/>
      </c>
      <c r="J660" s="7"/>
      <c r="K660" s="6" t="str">
        <f t="shared" si="53"/>
        <v/>
      </c>
      <c r="L660" s="6" t="str">
        <f t="shared" si="54"/>
        <v/>
      </c>
    </row>
    <row r="661" spans="3:12">
      <c r="C661" s="3" t="str">
        <f t="shared" si="50"/>
        <v/>
      </c>
      <c r="D661" s="4" t="str">
        <f t="shared" si="55"/>
        <v/>
      </c>
      <c r="E661" s="8" t="str">
        <f t="shared" si="51"/>
        <v/>
      </c>
      <c r="F661" s="5" t="str">
        <f t="shared" si="52"/>
        <v/>
      </c>
      <c r="G661" s="6" t="str">
        <f>IF(C661="","",ROUND((((1+F661/CP)^(CP/periods_per_year))-1)*L660,2))</f>
        <v/>
      </c>
      <c r="H661" s="6" t="str">
        <f>IF(C661="","",IF(C661=nper,L660+G661,MIN(L660+G661,IF(F661=F660,H660,IF($G$11="Acc Bi-Weekly",ROUND((-PMT(((1+F661/CP)^(CP/12))-1,(nper-C661+1)*12/26,L660))/2,2),IF($G$11="Acc Weekly",ROUND((-PMT(((1+F661/CP)^(CP/12))-1,(nper-C661+1)*12/52,L660))/4,2),ROUND(-PMT(((1+F661/CP)^(CP/periods_per_year))-1,nper-C661+1,L660),2)))))))</f>
        <v/>
      </c>
      <c r="I661" s="6" t="str">
        <f>IF(OR(C661="",C661&lt;$G$22),"",IF(L660&lt;=H661,0,IF(IF(AND(C661&gt;=$G$22,MOD(C661-$G$22,int)=0),$G$23,0)+H661&gt;=L660+G661,L660+G661-H661,IF(AND(C661&gt;=$G$22,MOD(C661-$G$22,int)=0),$G$23,0)+IF(IF(AND(C661&gt;=$G$22,MOD(C661-$G$22,int)=0),$G$23,0)+IF(MOD(C661-$G$27,periods_per_year)=0,$G$26,0)+H661&lt;L660+G661,IF(MOD(C661-$G$27,periods_per_year)=0,$G$26,0),L660+G661-IF(AND(C661&gt;=$G$22,MOD(C661-$G$22,int)=0),$G$23,0)-H661))))</f>
        <v/>
      </c>
      <c r="J661" s="7"/>
      <c r="K661" s="6" t="str">
        <f t="shared" si="53"/>
        <v/>
      </c>
      <c r="L661" s="6" t="str">
        <f t="shared" si="54"/>
        <v/>
      </c>
    </row>
    <row r="662" spans="3:12">
      <c r="C662" s="3" t="str">
        <f t="shared" si="50"/>
        <v/>
      </c>
      <c r="D662" s="4" t="str">
        <f t="shared" si="55"/>
        <v/>
      </c>
      <c r="E662" s="8" t="str">
        <f t="shared" si="51"/>
        <v/>
      </c>
      <c r="F662" s="5" t="str">
        <f t="shared" si="52"/>
        <v/>
      </c>
      <c r="G662" s="6" t="str">
        <f>IF(C662="","",ROUND((((1+F662/CP)^(CP/periods_per_year))-1)*L661,2))</f>
        <v/>
      </c>
      <c r="H662" s="6" t="str">
        <f>IF(C662="","",IF(C662=nper,L661+G662,MIN(L661+G662,IF(F662=F661,H661,IF($G$11="Acc Bi-Weekly",ROUND((-PMT(((1+F662/CP)^(CP/12))-1,(nper-C662+1)*12/26,L661))/2,2),IF($G$11="Acc Weekly",ROUND((-PMT(((1+F662/CP)^(CP/12))-1,(nper-C662+1)*12/52,L661))/4,2),ROUND(-PMT(((1+F662/CP)^(CP/periods_per_year))-1,nper-C662+1,L661),2)))))))</f>
        <v/>
      </c>
      <c r="I662" s="6" t="str">
        <f>IF(OR(C662="",C662&lt;$G$22),"",IF(L661&lt;=H662,0,IF(IF(AND(C662&gt;=$G$22,MOD(C662-$G$22,int)=0),$G$23,0)+H662&gt;=L661+G662,L661+G662-H662,IF(AND(C662&gt;=$G$22,MOD(C662-$G$22,int)=0),$G$23,0)+IF(IF(AND(C662&gt;=$G$22,MOD(C662-$G$22,int)=0),$G$23,0)+IF(MOD(C662-$G$27,periods_per_year)=0,$G$26,0)+H662&lt;L661+G662,IF(MOD(C662-$G$27,periods_per_year)=0,$G$26,0),L661+G662-IF(AND(C662&gt;=$G$22,MOD(C662-$G$22,int)=0),$G$23,0)-H662))))</f>
        <v/>
      </c>
      <c r="J662" s="7"/>
      <c r="K662" s="6" t="str">
        <f t="shared" si="53"/>
        <v/>
      </c>
      <c r="L662" s="6" t="str">
        <f t="shared" si="54"/>
        <v/>
      </c>
    </row>
    <row r="663" spans="3:12">
      <c r="C663" s="3" t="str">
        <f t="shared" si="50"/>
        <v/>
      </c>
      <c r="D663" s="4" t="str">
        <f t="shared" si="55"/>
        <v/>
      </c>
      <c r="E663" s="8" t="str">
        <f t="shared" si="51"/>
        <v/>
      </c>
      <c r="F663" s="5" t="str">
        <f t="shared" si="52"/>
        <v/>
      </c>
      <c r="G663" s="6" t="str">
        <f>IF(C663="","",ROUND((((1+F663/CP)^(CP/periods_per_year))-1)*L662,2))</f>
        <v/>
      </c>
      <c r="H663" s="6" t="str">
        <f>IF(C663="","",IF(C663=nper,L662+G663,MIN(L662+G663,IF(F663=F662,H662,IF($G$11="Acc Bi-Weekly",ROUND((-PMT(((1+F663/CP)^(CP/12))-1,(nper-C663+1)*12/26,L662))/2,2),IF($G$11="Acc Weekly",ROUND((-PMT(((1+F663/CP)^(CP/12))-1,(nper-C663+1)*12/52,L662))/4,2),ROUND(-PMT(((1+F663/CP)^(CP/periods_per_year))-1,nper-C663+1,L662),2)))))))</f>
        <v/>
      </c>
      <c r="I663" s="6" t="str">
        <f>IF(OR(C663="",C663&lt;$G$22),"",IF(L662&lt;=H663,0,IF(IF(AND(C663&gt;=$G$22,MOD(C663-$G$22,int)=0),$G$23,0)+H663&gt;=L662+G663,L662+G663-H663,IF(AND(C663&gt;=$G$22,MOD(C663-$G$22,int)=0),$G$23,0)+IF(IF(AND(C663&gt;=$G$22,MOD(C663-$G$22,int)=0),$G$23,0)+IF(MOD(C663-$G$27,periods_per_year)=0,$G$26,0)+H663&lt;L662+G663,IF(MOD(C663-$G$27,periods_per_year)=0,$G$26,0),L662+G663-IF(AND(C663&gt;=$G$22,MOD(C663-$G$22,int)=0),$G$23,0)-H663))))</f>
        <v/>
      </c>
      <c r="J663" s="7"/>
      <c r="K663" s="6" t="str">
        <f t="shared" si="53"/>
        <v/>
      </c>
      <c r="L663" s="6" t="str">
        <f t="shared" si="54"/>
        <v/>
      </c>
    </row>
    <row r="664" spans="3:12">
      <c r="C664" s="3" t="str">
        <f t="shared" si="50"/>
        <v/>
      </c>
      <c r="D664" s="4" t="str">
        <f t="shared" si="55"/>
        <v/>
      </c>
      <c r="E664" s="8" t="str">
        <f t="shared" si="51"/>
        <v/>
      </c>
      <c r="F664" s="5" t="str">
        <f t="shared" si="52"/>
        <v/>
      </c>
      <c r="G664" s="6" t="str">
        <f>IF(C664="","",ROUND((((1+F664/CP)^(CP/periods_per_year))-1)*L663,2))</f>
        <v/>
      </c>
      <c r="H664" s="6" t="str">
        <f>IF(C664="","",IF(C664=nper,L663+G664,MIN(L663+G664,IF(F664=F663,H663,IF($G$11="Acc Bi-Weekly",ROUND((-PMT(((1+F664/CP)^(CP/12))-1,(nper-C664+1)*12/26,L663))/2,2),IF($G$11="Acc Weekly",ROUND((-PMT(((1+F664/CP)^(CP/12))-1,(nper-C664+1)*12/52,L663))/4,2),ROUND(-PMT(((1+F664/CP)^(CP/periods_per_year))-1,nper-C664+1,L663),2)))))))</f>
        <v/>
      </c>
      <c r="I664" s="6" t="str">
        <f>IF(OR(C664="",C664&lt;$G$22),"",IF(L663&lt;=H664,0,IF(IF(AND(C664&gt;=$G$22,MOD(C664-$G$22,int)=0),$G$23,0)+H664&gt;=L663+G664,L663+G664-H664,IF(AND(C664&gt;=$G$22,MOD(C664-$G$22,int)=0),$G$23,0)+IF(IF(AND(C664&gt;=$G$22,MOD(C664-$G$22,int)=0),$G$23,0)+IF(MOD(C664-$G$27,periods_per_year)=0,$G$26,0)+H664&lt;L663+G664,IF(MOD(C664-$G$27,periods_per_year)=0,$G$26,0),L663+G664-IF(AND(C664&gt;=$G$22,MOD(C664-$G$22,int)=0),$G$23,0)-H664))))</f>
        <v/>
      </c>
      <c r="J664" s="7"/>
      <c r="K664" s="6" t="str">
        <f t="shared" si="53"/>
        <v/>
      </c>
      <c r="L664" s="6" t="str">
        <f t="shared" si="54"/>
        <v/>
      </c>
    </row>
    <row r="665" spans="3:12">
      <c r="C665" s="3" t="str">
        <f t="shared" si="50"/>
        <v/>
      </c>
      <c r="D665" s="4" t="str">
        <f t="shared" si="55"/>
        <v/>
      </c>
      <c r="E665" s="8" t="str">
        <f t="shared" si="51"/>
        <v/>
      </c>
      <c r="F665" s="5" t="str">
        <f t="shared" si="52"/>
        <v/>
      </c>
      <c r="G665" s="6" t="str">
        <f>IF(C665="","",ROUND((((1+F665/CP)^(CP/periods_per_year))-1)*L664,2))</f>
        <v/>
      </c>
      <c r="H665" s="6" t="str">
        <f>IF(C665="","",IF(C665=nper,L664+G665,MIN(L664+G665,IF(F665=F664,H664,IF($G$11="Acc Bi-Weekly",ROUND((-PMT(((1+F665/CP)^(CP/12))-1,(nper-C665+1)*12/26,L664))/2,2),IF($G$11="Acc Weekly",ROUND((-PMT(((1+F665/CP)^(CP/12))-1,(nper-C665+1)*12/52,L664))/4,2),ROUND(-PMT(((1+F665/CP)^(CP/periods_per_year))-1,nper-C665+1,L664),2)))))))</f>
        <v/>
      </c>
      <c r="I665" s="6" t="str">
        <f>IF(OR(C665="",C665&lt;$G$22),"",IF(L664&lt;=H665,0,IF(IF(AND(C665&gt;=$G$22,MOD(C665-$G$22,int)=0),$G$23,0)+H665&gt;=L664+G665,L664+G665-H665,IF(AND(C665&gt;=$G$22,MOD(C665-$G$22,int)=0),$G$23,0)+IF(IF(AND(C665&gt;=$G$22,MOD(C665-$G$22,int)=0),$G$23,0)+IF(MOD(C665-$G$27,periods_per_year)=0,$G$26,0)+H665&lt;L664+G665,IF(MOD(C665-$G$27,periods_per_year)=0,$G$26,0),L664+G665-IF(AND(C665&gt;=$G$22,MOD(C665-$G$22,int)=0),$G$23,0)-H665))))</f>
        <v/>
      </c>
      <c r="J665" s="7"/>
      <c r="K665" s="6" t="str">
        <f t="shared" si="53"/>
        <v/>
      </c>
      <c r="L665" s="6" t="str">
        <f t="shared" si="54"/>
        <v/>
      </c>
    </row>
    <row r="666" spans="3:12">
      <c r="C666" s="3" t="str">
        <f t="shared" si="50"/>
        <v/>
      </c>
      <c r="D666" s="4" t="str">
        <f t="shared" si="55"/>
        <v/>
      </c>
      <c r="E666" s="8" t="str">
        <f t="shared" si="51"/>
        <v/>
      </c>
      <c r="F666" s="5" t="str">
        <f t="shared" si="52"/>
        <v/>
      </c>
      <c r="G666" s="6" t="str">
        <f>IF(C666="","",ROUND((((1+F666/CP)^(CP/periods_per_year))-1)*L665,2))</f>
        <v/>
      </c>
      <c r="H666" s="6" t="str">
        <f>IF(C666="","",IF(C666=nper,L665+G666,MIN(L665+G666,IF(F666=F665,H665,IF($G$11="Acc Bi-Weekly",ROUND((-PMT(((1+F666/CP)^(CP/12))-1,(nper-C666+1)*12/26,L665))/2,2),IF($G$11="Acc Weekly",ROUND((-PMT(((1+F666/CP)^(CP/12))-1,(nper-C666+1)*12/52,L665))/4,2),ROUND(-PMT(((1+F666/CP)^(CP/periods_per_year))-1,nper-C666+1,L665),2)))))))</f>
        <v/>
      </c>
      <c r="I666" s="6" t="str">
        <f>IF(OR(C666="",C666&lt;$G$22),"",IF(L665&lt;=H666,0,IF(IF(AND(C666&gt;=$G$22,MOD(C666-$G$22,int)=0),$G$23,0)+H666&gt;=L665+G666,L665+G666-H666,IF(AND(C666&gt;=$G$22,MOD(C666-$G$22,int)=0),$G$23,0)+IF(IF(AND(C666&gt;=$G$22,MOD(C666-$G$22,int)=0),$G$23,0)+IF(MOD(C666-$G$27,periods_per_year)=0,$G$26,0)+H666&lt;L665+G666,IF(MOD(C666-$G$27,periods_per_year)=0,$G$26,0),L665+G666-IF(AND(C666&gt;=$G$22,MOD(C666-$G$22,int)=0),$G$23,0)-H666))))</f>
        <v/>
      </c>
      <c r="J666" s="7"/>
      <c r="K666" s="6" t="str">
        <f t="shared" si="53"/>
        <v/>
      </c>
      <c r="L666" s="6" t="str">
        <f t="shared" si="54"/>
        <v/>
      </c>
    </row>
    <row r="667" spans="3:12">
      <c r="C667" s="3" t="str">
        <f t="shared" si="50"/>
        <v/>
      </c>
      <c r="D667" s="4" t="str">
        <f t="shared" si="55"/>
        <v/>
      </c>
      <c r="E667" s="8" t="str">
        <f t="shared" si="51"/>
        <v/>
      </c>
      <c r="F667" s="5" t="str">
        <f t="shared" si="52"/>
        <v/>
      </c>
      <c r="G667" s="6" t="str">
        <f>IF(C667="","",ROUND((((1+F667/CP)^(CP/periods_per_year))-1)*L666,2))</f>
        <v/>
      </c>
      <c r="H667" s="6" t="str">
        <f>IF(C667="","",IF(C667=nper,L666+G667,MIN(L666+G667,IF(F667=F666,H666,IF($G$11="Acc Bi-Weekly",ROUND((-PMT(((1+F667/CP)^(CP/12))-1,(nper-C667+1)*12/26,L666))/2,2),IF($G$11="Acc Weekly",ROUND((-PMT(((1+F667/CP)^(CP/12))-1,(nper-C667+1)*12/52,L666))/4,2),ROUND(-PMT(((1+F667/CP)^(CP/periods_per_year))-1,nper-C667+1,L666),2)))))))</f>
        <v/>
      </c>
      <c r="I667" s="6" t="str">
        <f>IF(OR(C667="",C667&lt;$G$22),"",IF(L666&lt;=H667,0,IF(IF(AND(C667&gt;=$G$22,MOD(C667-$G$22,int)=0),$G$23,0)+H667&gt;=L666+G667,L666+G667-H667,IF(AND(C667&gt;=$G$22,MOD(C667-$G$22,int)=0),$G$23,0)+IF(IF(AND(C667&gt;=$G$22,MOD(C667-$G$22,int)=0),$G$23,0)+IF(MOD(C667-$G$27,periods_per_year)=0,$G$26,0)+H667&lt;L666+G667,IF(MOD(C667-$G$27,periods_per_year)=0,$G$26,0),L666+G667-IF(AND(C667&gt;=$G$22,MOD(C667-$G$22,int)=0),$G$23,0)-H667))))</f>
        <v/>
      </c>
      <c r="J667" s="7"/>
      <c r="K667" s="6" t="str">
        <f t="shared" si="53"/>
        <v/>
      </c>
      <c r="L667" s="6" t="str">
        <f t="shared" si="54"/>
        <v/>
      </c>
    </row>
    <row r="668" spans="3:12">
      <c r="C668" s="3" t="str">
        <f t="shared" si="50"/>
        <v/>
      </c>
      <c r="D668" s="4" t="str">
        <f t="shared" si="55"/>
        <v/>
      </c>
      <c r="E668" s="8" t="str">
        <f t="shared" si="51"/>
        <v/>
      </c>
      <c r="F668" s="5" t="str">
        <f t="shared" si="52"/>
        <v/>
      </c>
      <c r="G668" s="6" t="str">
        <f>IF(C668="","",ROUND((((1+F668/CP)^(CP/periods_per_year))-1)*L667,2))</f>
        <v/>
      </c>
      <c r="H668" s="6" t="str">
        <f>IF(C668="","",IF(C668=nper,L667+G668,MIN(L667+G668,IF(F668=F667,H667,IF($G$11="Acc Bi-Weekly",ROUND((-PMT(((1+F668/CP)^(CP/12))-1,(nper-C668+1)*12/26,L667))/2,2),IF($G$11="Acc Weekly",ROUND((-PMT(((1+F668/CP)^(CP/12))-1,(nper-C668+1)*12/52,L667))/4,2),ROUND(-PMT(((1+F668/CP)^(CP/periods_per_year))-1,nper-C668+1,L667),2)))))))</f>
        <v/>
      </c>
      <c r="I668" s="6" t="str">
        <f>IF(OR(C668="",C668&lt;$G$22),"",IF(L667&lt;=H668,0,IF(IF(AND(C668&gt;=$G$22,MOD(C668-$G$22,int)=0),$G$23,0)+H668&gt;=L667+G668,L667+G668-H668,IF(AND(C668&gt;=$G$22,MOD(C668-$G$22,int)=0),$G$23,0)+IF(IF(AND(C668&gt;=$G$22,MOD(C668-$G$22,int)=0),$G$23,0)+IF(MOD(C668-$G$27,periods_per_year)=0,$G$26,0)+H668&lt;L667+G668,IF(MOD(C668-$G$27,periods_per_year)=0,$G$26,0),L667+G668-IF(AND(C668&gt;=$G$22,MOD(C668-$G$22,int)=0),$G$23,0)-H668))))</f>
        <v/>
      </c>
      <c r="J668" s="7"/>
      <c r="K668" s="6" t="str">
        <f t="shared" si="53"/>
        <v/>
      </c>
      <c r="L668" s="6" t="str">
        <f t="shared" si="54"/>
        <v/>
      </c>
    </row>
    <row r="669" spans="3:12">
      <c r="C669" s="3" t="str">
        <f t="shared" si="50"/>
        <v/>
      </c>
      <c r="D669" s="4" t="str">
        <f t="shared" si="55"/>
        <v/>
      </c>
      <c r="E669" s="8" t="str">
        <f t="shared" si="51"/>
        <v/>
      </c>
      <c r="F669" s="5" t="str">
        <f t="shared" si="52"/>
        <v/>
      </c>
      <c r="G669" s="6" t="str">
        <f>IF(C669="","",ROUND((((1+F669/CP)^(CP/periods_per_year))-1)*L668,2))</f>
        <v/>
      </c>
      <c r="H669" s="6" t="str">
        <f>IF(C669="","",IF(C669=nper,L668+G669,MIN(L668+G669,IF(F669=F668,H668,IF($G$11="Acc Bi-Weekly",ROUND((-PMT(((1+F669/CP)^(CP/12))-1,(nper-C669+1)*12/26,L668))/2,2),IF($G$11="Acc Weekly",ROUND((-PMT(((1+F669/CP)^(CP/12))-1,(nper-C669+1)*12/52,L668))/4,2),ROUND(-PMT(((1+F669/CP)^(CP/periods_per_year))-1,nper-C669+1,L668),2)))))))</f>
        <v/>
      </c>
      <c r="I669" s="6" t="str">
        <f>IF(OR(C669="",C669&lt;$G$22),"",IF(L668&lt;=H669,0,IF(IF(AND(C669&gt;=$G$22,MOD(C669-$G$22,int)=0),$G$23,0)+H669&gt;=L668+G669,L668+G669-H669,IF(AND(C669&gt;=$G$22,MOD(C669-$G$22,int)=0),$G$23,0)+IF(IF(AND(C669&gt;=$G$22,MOD(C669-$G$22,int)=0),$G$23,0)+IF(MOD(C669-$G$27,periods_per_year)=0,$G$26,0)+H669&lt;L668+G669,IF(MOD(C669-$G$27,periods_per_year)=0,$G$26,0),L668+G669-IF(AND(C669&gt;=$G$22,MOD(C669-$G$22,int)=0),$G$23,0)-H669))))</f>
        <v/>
      </c>
      <c r="J669" s="7"/>
      <c r="K669" s="6" t="str">
        <f t="shared" si="53"/>
        <v/>
      </c>
      <c r="L669" s="6" t="str">
        <f t="shared" si="54"/>
        <v/>
      </c>
    </row>
    <row r="670" spans="3:12">
      <c r="C670" s="3" t="str">
        <f t="shared" si="50"/>
        <v/>
      </c>
      <c r="D670" s="4" t="str">
        <f t="shared" si="55"/>
        <v/>
      </c>
      <c r="E670" s="8" t="str">
        <f t="shared" si="51"/>
        <v/>
      </c>
      <c r="F670" s="5" t="str">
        <f t="shared" si="52"/>
        <v/>
      </c>
      <c r="G670" s="6" t="str">
        <f>IF(C670="","",ROUND((((1+F670/CP)^(CP/periods_per_year))-1)*L669,2))</f>
        <v/>
      </c>
      <c r="H670" s="6" t="str">
        <f>IF(C670="","",IF(C670=nper,L669+G670,MIN(L669+G670,IF(F670=F669,H669,IF($G$11="Acc Bi-Weekly",ROUND((-PMT(((1+F670/CP)^(CP/12))-1,(nper-C670+1)*12/26,L669))/2,2),IF($G$11="Acc Weekly",ROUND((-PMT(((1+F670/CP)^(CP/12))-1,(nper-C670+1)*12/52,L669))/4,2),ROUND(-PMT(((1+F670/CP)^(CP/periods_per_year))-1,nper-C670+1,L669),2)))))))</f>
        <v/>
      </c>
      <c r="I670" s="6" t="str">
        <f>IF(OR(C670="",C670&lt;$G$22),"",IF(L669&lt;=H670,0,IF(IF(AND(C670&gt;=$G$22,MOD(C670-$G$22,int)=0),$G$23,0)+H670&gt;=L669+G670,L669+G670-H670,IF(AND(C670&gt;=$G$22,MOD(C670-$G$22,int)=0),$G$23,0)+IF(IF(AND(C670&gt;=$G$22,MOD(C670-$G$22,int)=0),$G$23,0)+IF(MOD(C670-$G$27,periods_per_year)=0,$G$26,0)+H670&lt;L669+G670,IF(MOD(C670-$G$27,periods_per_year)=0,$G$26,0),L669+G670-IF(AND(C670&gt;=$G$22,MOD(C670-$G$22,int)=0),$G$23,0)-H670))))</f>
        <v/>
      </c>
      <c r="J670" s="7"/>
      <c r="K670" s="6" t="str">
        <f t="shared" si="53"/>
        <v/>
      </c>
      <c r="L670" s="6" t="str">
        <f t="shared" si="54"/>
        <v/>
      </c>
    </row>
    <row r="671" spans="3:12">
      <c r="C671" s="3" t="str">
        <f t="shared" si="50"/>
        <v/>
      </c>
      <c r="D671" s="4" t="str">
        <f t="shared" si="55"/>
        <v/>
      </c>
      <c r="E671" s="8" t="str">
        <f t="shared" si="51"/>
        <v/>
      </c>
      <c r="F671" s="5" t="str">
        <f t="shared" si="52"/>
        <v/>
      </c>
      <c r="G671" s="6" t="str">
        <f>IF(C671="","",ROUND((((1+F671/CP)^(CP/periods_per_year))-1)*L670,2))</f>
        <v/>
      </c>
      <c r="H671" s="6" t="str">
        <f>IF(C671="","",IF(C671=nper,L670+G671,MIN(L670+G671,IF(F671=F670,H670,IF($G$11="Acc Bi-Weekly",ROUND((-PMT(((1+F671/CP)^(CP/12))-1,(nper-C671+1)*12/26,L670))/2,2),IF($G$11="Acc Weekly",ROUND((-PMT(((1+F671/CP)^(CP/12))-1,(nper-C671+1)*12/52,L670))/4,2),ROUND(-PMT(((1+F671/CP)^(CP/periods_per_year))-1,nper-C671+1,L670),2)))))))</f>
        <v/>
      </c>
      <c r="I671" s="6" t="str">
        <f>IF(OR(C671="",C671&lt;$G$22),"",IF(L670&lt;=H671,0,IF(IF(AND(C671&gt;=$G$22,MOD(C671-$G$22,int)=0),$G$23,0)+H671&gt;=L670+G671,L670+G671-H671,IF(AND(C671&gt;=$G$22,MOD(C671-$G$22,int)=0),$G$23,0)+IF(IF(AND(C671&gt;=$G$22,MOD(C671-$G$22,int)=0),$G$23,0)+IF(MOD(C671-$G$27,periods_per_year)=0,$G$26,0)+H671&lt;L670+G671,IF(MOD(C671-$G$27,periods_per_year)=0,$G$26,0),L670+G671-IF(AND(C671&gt;=$G$22,MOD(C671-$G$22,int)=0),$G$23,0)-H671))))</f>
        <v/>
      </c>
      <c r="J671" s="7"/>
      <c r="K671" s="6" t="str">
        <f t="shared" si="53"/>
        <v/>
      </c>
      <c r="L671" s="6" t="str">
        <f t="shared" si="54"/>
        <v/>
      </c>
    </row>
    <row r="672" spans="3:12">
      <c r="C672" s="3" t="str">
        <f t="shared" si="50"/>
        <v/>
      </c>
      <c r="D672" s="4" t="str">
        <f t="shared" si="55"/>
        <v/>
      </c>
      <c r="E672" s="8" t="str">
        <f t="shared" si="51"/>
        <v/>
      </c>
      <c r="F672" s="5" t="str">
        <f t="shared" si="52"/>
        <v/>
      </c>
      <c r="G672" s="6" t="str">
        <f>IF(C672="","",ROUND((((1+F672/CP)^(CP/periods_per_year))-1)*L671,2))</f>
        <v/>
      </c>
      <c r="H672" s="6" t="str">
        <f>IF(C672="","",IF(C672=nper,L671+G672,MIN(L671+G672,IF(F672=F671,H671,IF($G$11="Acc Bi-Weekly",ROUND((-PMT(((1+F672/CP)^(CP/12))-1,(nper-C672+1)*12/26,L671))/2,2),IF($G$11="Acc Weekly",ROUND((-PMT(((1+F672/CP)^(CP/12))-1,(nper-C672+1)*12/52,L671))/4,2),ROUND(-PMT(((1+F672/CP)^(CP/periods_per_year))-1,nper-C672+1,L671),2)))))))</f>
        <v/>
      </c>
      <c r="I672" s="6" t="str">
        <f>IF(OR(C672="",C672&lt;$G$22),"",IF(L671&lt;=H672,0,IF(IF(AND(C672&gt;=$G$22,MOD(C672-$G$22,int)=0),$G$23,0)+H672&gt;=L671+G672,L671+G672-H672,IF(AND(C672&gt;=$G$22,MOD(C672-$G$22,int)=0),$G$23,0)+IF(IF(AND(C672&gt;=$G$22,MOD(C672-$G$22,int)=0),$G$23,0)+IF(MOD(C672-$G$27,periods_per_year)=0,$G$26,0)+H672&lt;L671+G672,IF(MOD(C672-$G$27,periods_per_year)=0,$G$26,0),L671+G672-IF(AND(C672&gt;=$G$22,MOD(C672-$G$22,int)=0),$G$23,0)-H672))))</f>
        <v/>
      </c>
      <c r="J672" s="7"/>
      <c r="K672" s="6" t="str">
        <f t="shared" si="53"/>
        <v/>
      </c>
      <c r="L672" s="6" t="str">
        <f t="shared" si="54"/>
        <v/>
      </c>
    </row>
    <row r="673" spans="3:12">
      <c r="C673" s="3" t="str">
        <f t="shared" si="50"/>
        <v/>
      </c>
      <c r="D673" s="4" t="str">
        <f t="shared" si="55"/>
        <v/>
      </c>
      <c r="E673" s="8" t="str">
        <f t="shared" si="51"/>
        <v/>
      </c>
      <c r="F673" s="5" t="str">
        <f t="shared" si="52"/>
        <v/>
      </c>
      <c r="G673" s="6" t="str">
        <f>IF(C673="","",ROUND((((1+F673/CP)^(CP/periods_per_year))-1)*L672,2))</f>
        <v/>
      </c>
      <c r="H673" s="6" t="str">
        <f>IF(C673="","",IF(C673=nper,L672+G673,MIN(L672+G673,IF(F673=F672,H672,IF($G$11="Acc Bi-Weekly",ROUND((-PMT(((1+F673/CP)^(CP/12))-1,(nper-C673+1)*12/26,L672))/2,2),IF($G$11="Acc Weekly",ROUND((-PMT(((1+F673/CP)^(CP/12))-1,(nper-C673+1)*12/52,L672))/4,2),ROUND(-PMT(((1+F673/CP)^(CP/periods_per_year))-1,nper-C673+1,L672),2)))))))</f>
        <v/>
      </c>
      <c r="I673" s="6" t="str">
        <f>IF(OR(C673="",C673&lt;$G$22),"",IF(L672&lt;=H673,0,IF(IF(AND(C673&gt;=$G$22,MOD(C673-$G$22,int)=0),$G$23,0)+H673&gt;=L672+G673,L672+G673-H673,IF(AND(C673&gt;=$G$22,MOD(C673-$G$22,int)=0),$G$23,0)+IF(IF(AND(C673&gt;=$G$22,MOD(C673-$G$22,int)=0),$G$23,0)+IF(MOD(C673-$G$27,periods_per_year)=0,$G$26,0)+H673&lt;L672+G673,IF(MOD(C673-$G$27,periods_per_year)=0,$G$26,0),L672+G673-IF(AND(C673&gt;=$G$22,MOD(C673-$G$22,int)=0),$G$23,0)-H673))))</f>
        <v/>
      </c>
      <c r="J673" s="7"/>
      <c r="K673" s="6" t="str">
        <f t="shared" si="53"/>
        <v/>
      </c>
      <c r="L673" s="6" t="str">
        <f t="shared" si="54"/>
        <v/>
      </c>
    </row>
    <row r="674" spans="3:12">
      <c r="C674" s="3" t="str">
        <f t="shared" si="50"/>
        <v/>
      </c>
      <c r="D674" s="4" t="str">
        <f t="shared" si="55"/>
        <v/>
      </c>
      <c r="E674" s="8" t="str">
        <f t="shared" si="51"/>
        <v/>
      </c>
      <c r="F674" s="5" t="str">
        <f t="shared" si="52"/>
        <v/>
      </c>
      <c r="G674" s="6" t="str">
        <f>IF(C674="","",ROUND((((1+F674/CP)^(CP/periods_per_year))-1)*L673,2))</f>
        <v/>
      </c>
      <c r="H674" s="6" t="str">
        <f>IF(C674="","",IF(C674=nper,L673+G674,MIN(L673+G674,IF(F674=F673,H673,IF($G$11="Acc Bi-Weekly",ROUND((-PMT(((1+F674/CP)^(CP/12))-1,(nper-C674+1)*12/26,L673))/2,2),IF($G$11="Acc Weekly",ROUND((-PMT(((1+F674/CP)^(CP/12))-1,(nper-C674+1)*12/52,L673))/4,2),ROUND(-PMT(((1+F674/CP)^(CP/periods_per_year))-1,nper-C674+1,L673),2)))))))</f>
        <v/>
      </c>
      <c r="I674" s="6" t="str">
        <f>IF(OR(C674="",C674&lt;$G$22),"",IF(L673&lt;=H674,0,IF(IF(AND(C674&gt;=$G$22,MOD(C674-$G$22,int)=0),$G$23,0)+H674&gt;=L673+G674,L673+G674-H674,IF(AND(C674&gt;=$G$22,MOD(C674-$G$22,int)=0),$G$23,0)+IF(IF(AND(C674&gt;=$G$22,MOD(C674-$G$22,int)=0),$G$23,0)+IF(MOD(C674-$G$27,periods_per_year)=0,$G$26,0)+H674&lt;L673+G674,IF(MOD(C674-$G$27,periods_per_year)=0,$G$26,0),L673+G674-IF(AND(C674&gt;=$G$22,MOD(C674-$G$22,int)=0),$G$23,0)-H674))))</f>
        <v/>
      </c>
      <c r="J674" s="7"/>
      <c r="K674" s="6" t="str">
        <f t="shared" si="53"/>
        <v/>
      </c>
      <c r="L674" s="6" t="str">
        <f t="shared" si="54"/>
        <v/>
      </c>
    </row>
    <row r="675" spans="3:12">
      <c r="C675" s="3" t="str">
        <f t="shared" si="50"/>
        <v/>
      </c>
      <c r="D675" s="4" t="str">
        <f t="shared" si="55"/>
        <v/>
      </c>
      <c r="E675" s="8" t="str">
        <f t="shared" si="51"/>
        <v/>
      </c>
      <c r="F675" s="5" t="str">
        <f t="shared" si="52"/>
        <v/>
      </c>
      <c r="G675" s="6" t="str">
        <f>IF(C675="","",ROUND((((1+F675/CP)^(CP/periods_per_year))-1)*L674,2))</f>
        <v/>
      </c>
      <c r="H675" s="6" t="str">
        <f>IF(C675="","",IF(C675=nper,L674+G675,MIN(L674+G675,IF(F675=F674,H674,IF($G$11="Acc Bi-Weekly",ROUND((-PMT(((1+F675/CP)^(CP/12))-1,(nper-C675+1)*12/26,L674))/2,2),IF($G$11="Acc Weekly",ROUND((-PMT(((1+F675/CP)^(CP/12))-1,(nper-C675+1)*12/52,L674))/4,2),ROUND(-PMT(((1+F675/CP)^(CP/periods_per_year))-1,nper-C675+1,L674),2)))))))</f>
        <v/>
      </c>
      <c r="I675" s="6" t="str">
        <f>IF(OR(C675="",C675&lt;$G$22),"",IF(L674&lt;=H675,0,IF(IF(AND(C675&gt;=$G$22,MOD(C675-$G$22,int)=0),$G$23,0)+H675&gt;=L674+G675,L674+G675-H675,IF(AND(C675&gt;=$G$22,MOD(C675-$G$22,int)=0),$G$23,0)+IF(IF(AND(C675&gt;=$G$22,MOD(C675-$G$22,int)=0),$G$23,0)+IF(MOD(C675-$G$27,periods_per_year)=0,$G$26,0)+H675&lt;L674+G675,IF(MOD(C675-$G$27,periods_per_year)=0,$G$26,0),L674+G675-IF(AND(C675&gt;=$G$22,MOD(C675-$G$22,int)=0),$G$23,0)-H675))))</f>
        <v/>
      </c>
      <c r="J675" s="7"/>
      <c r="K675" s="6" t="str">
        <f t="shared" si="53"/>
        <v/>
      </c>
      <c r="L675" s="6" t="str">
        <f t="shared" si="54"/>
        <v/>
      </c>
    </row>
    <row r="676" spans="3:12">
      <c r="C676" s="3" t="str">
        <f t="shared" si="50"/>
        <v/>
      </c>
      <c r="D676" s="4" t="str">
        <f t="shared" si="55"/>
        <v/>
      </c>
      <c r="E676" s="8" t="str">
        <f t="shared" si="51"/>
        <v/>
      </c>
      <c r="F676" s="5" t="str">
        <f t="shared" si="52"/>
        <v/>
      </c>
      <c r="G676" s="6" t="str">
        <f>IF(C676="","",ROUND((((1+F676/CP)^(CP/periods_per_year))-1)*L675,2))</f>
        <v/>
      </c>
      <c r="H676" s="6" t="str">
        <f>IF(C676="","",IF(C676=nper,L675+G676,MIN(L675+G676,IF(F676=F675,H675,IF($G$11="Acc Bi-Weekly",ROUND((-PMT(((1+F676/CP)^(CP/12))-1,(nper-C676+1)*12/26,L675))/2,2),IF($G$11="Acc Weekly",ROUND((-PMT(((1+F676/CP)^(CP/12))-1,(nper-C676+1)*12/52,L675))/4,2),ROUND(-PMT(((1+F676/CP)^(CP/periods_per_year))-1,nper-C676+1,L675),2)))))))</f>
        <v/>
      </c>
      <c r="I676" s="6" t="str">
        <f>IF(OR(C676="",C676&lt;$G$22),"",IF(L675&lt;=H676,0,IF(IF(AND(C676&gt;=$G$22,MOD(C676-$G$22,int)=0),$G$23,0)+H676&gt;=L675+G676,L675+G676-H676,IF(AND(C676&gt;=$G$22,MOD(C676-$G$22,int)=0),$G$23,0)+IF(IF(AND(C676&gt;=$G$22,MOD(C676-$G$22,int)=0),$G$23,0)+IF(MOD(C676-$G$27,periods_per_year)=0,$G$26,0)+H676&lt;L675+G676,IF(MOD(C676-$G$27,periods_per_year)=0,$G$26,0),L675+G676-IF(AND(C676&gt;=$G$22,MOD(C676-$G$22,int)=0),$G$23,0)-H676))))</f>
        <v/>
      </c>
      <c r="J676" s="7"/>
      <c r="K676" s="6" t="str">
        <f t="shared" si="53"/>
        <v/>
      </c>
      <c r="L676" s="6" t="str">
        <f t="shared" si="54"/>
        <v/>
      </c>
    </row>
    <row r="677" spans="3:12">
      <c r="C677" s="3" t="str">
        <f t="shared" si="50"/>
        <v/>
      </c>
      <c r="D677" s="4" t="str">
        <f t="shared" si="55"/>
        <v/>
      </c>
      <c r="E677" s="8" t="str">
        <f t="shared" si="51"/>
        <v/>
      </c>
      <c r="F677" s="5" t="str">
        <f t="shared" si="52"/>
        <v/>
      </c>
      <c r="G677" s="6" t="str">
        <f>IF(C677="","",ROUND((((1+F677/CP)^(CP/periods_per_year))-1)*L676,2))</f>
        <v/>
      </c>
      <c r="H677" s="6" t="str">
        <f>IF(C677="","",IF(C677=nper,L676+G677,MIN(L676+G677,IF(F677=F676,H676,IF($G$11="Acc Bi-Weekly",ROUND((-PMT(((1+F677/CP)^(CP/12))-1,(nper-C677+1)*12/26,L676))/2,2),IF($G$11="Acc Weekly",ROUND((-PMT(((1+F677/CP)^(CP/12))-1,(nper-C677+1)*12/52,L676))/4,2),ROUND(-PMT(((1+F677/CP)^(CP/periods_per_year))-1,nper-C677+1,L676),2)))))))</f>
        <v/>
      </c>
      <c r="I677" s="6" t="str">
        <f>IF(OR(C677="",C677&lt;$G$22),"",IF(L676&lt;=H677,0,IF(IF(AND(C677&gt;=$G$22,MOD(C677-$G$22,int)=0),$G$23,0)+H677&gt;=L676+G677,L676+G677-H677,IF(AND(C677&gt;=$G$22,MOD(C677-$G$22,int)=0),$G$23,0)+IF(IF(AND(C677&gt;=$G$22,MOD(C677-$G$22,int)=0),$G$23,0)+IF(MOD(C677-$G$27,periods_per_year)=0,$G$26,0)+H677&lt;L676+G677,IF(MOD(C677-$G$27,periods_per_year)=0,$G$26,0),L676+G677-IF(AND(C677&gt;=$G$22,MOD(C677-$G$22,int)=0),$G$23,0)-H677))))</f>
        <v/>
      </c>
      <c r="J677" s="7"/>
      <c r="K677" s="6" t="str">
        <f t="shared" si="53"/>
        <v/>
      </c>
      <c r="L677" s="6" t="str">
        <f t="shared" si="54"/>
        <v/>
      </c>
    </row>
    <row r="678" spans="3:12">
      <c r="C678" s="3" t="str">
        <f t="shared" si="50"/>
        <v/>
      </c>
      <c r="D678" s="4" t="str">
        <f t="shared" si="55"/>
        <v/>
      </c>
      <c r="E678" s="8" t="str">
        <f t="shared" si="51"/>
        <v/>
      </c>
      <c r="F678" s="5" t="str">
        <f t="shared" si="52"/>
        <v/>
      </c>
      <c r="G678" s="6" t="str">
        <f>IF(C678="","",ROUND((((1+F678/CP)^(CP/periods_per_year))-1)*L677,2))</f>
        <v/>
      </c>
      <c r="H678" s="6" t="str">
        <f>IF(C678="","",IF(C678=nper,L677+G678,MIN(L677+G678,IF(F678=F677,H677,IF($G$11="Acc Bi-Weekly",ROUND((-PMT(((1+F678/CP)^(CP/12))-1,(nper-C678+1)*12/26,L677))/2,2),IF($G$11="Acc Weekly",ROUND((-PMT(((1+F678/CP)^(CP/12))-1,(nper-C678+1)*12/52,L677))/4,2),ROUND(-PMT(((1+F678/CP)^(CP/periods_per_year))-1,nper-C678+1,L677),2)))))))</f>
        <v/>
      </c>
      <c r="I678" s="6" t="str">
        <f>IF(OR(C678="",C678&lt;$G$22),"",IF(L677&lt;=H678,0,IF(IF(AND(C678&gt;=$G$22,MOD(C678-$G$22,int)=0),$G$23,0)+H678&gt;=L677+G678,L677+G678-H678,IF(AND(C678&gt;=$G$22,MOD(C678-$G$22,int)=0),$G$23,0)+IF(IF(AND(C678&gt;=$G$22,MOD(C678-$G$22,int)=0),$G$23,0)+IF(MOD(C678-$G$27,periods_per_year)=0,$G$26,0)+H678&lt;L677+G678,IF(MOD(C678-$G$27,periods_per_year)=0,$G$26,0),L677+G678-IF(AND(C678&gt;=$G$22,MOD(C678-$G$22,int)=0),$G$23,0)-H678))))</f>
        <v/>
      </c>
      <c r="J678" s="7"/>
      <c r="K678" s="6" t="str">
        <f t="shared" si="53"/>
        <v/>
      </c>
      <c r="L678" s="6" t="str">
        <f t="shared" si="54"/>
        <v/>
      </c>
    </row>
    <row r="679" spans="3:12">
      <c r="C679" s="3" t="str">
        <f t="shared" si="50"/>
        <v/>
      </c>
      <c r="D679" s="4" t="str">
        <f t="shared" si="55"/>
        <v/>
      </c>
      <c r="E679" s="8" t="str">
        <f t="shared" si="51"/>
        <v/>
      </c>
      <c r="F679" s="5" t="str">
        <f t="shared" si="52"/>
        <v/>
      </c>
      <c r="G679" s="6" t="str">
        <f>IF(C679="","",ROUND((((1+F679/CP)^(CP/periods_per_year))-1)*L678,2))</f>
        <v/>
      </c>
      <c r="H679" s="6" t="str">
        <f>IF(C679="","",IF(C679=nper,L678+G679,MIN(L678+G679,IF(F679=F678,H678,IF($G$11="Acc Bi-Weekly",ROUND((-PMT(((1+F679/CP)^(CP/12))-1,(nper-C679+1)*12/26,L678))/2,2),IF($G$11="Acc Weekly",ROUND((-PMT(((1+F679/CP)^(CP/12))-1,(nper-C679+1)*12/52,L678))/4,2),ROUND(-PMT(((1+F679/CP)^(CP/periods_per_year))-1,nper-C679+1,L678),2)))))))</f>
        <v/>
      </c>
      <c r="I679" s="6" t="str">
        <f>IF(OR(C679="",C679&lt;$G$22),"",IF(L678&lt;=H679,0,IF(IF(AND(C679&gt;=$G$22,MOD(C679-$G$22,int)=0),$G$23,0)+H679&gt;=L678+G679,L678+G679-H679,IF(AND(C679&gt;=$G$22,MOD(C679-$G$22,int)=0),$G$23,0)+IF(IF(AND(C679&gt;=$G$22,MOD(C679-$G$22,int)=0),$G$23,0)+IF(MOD(C679-$G$27,periods_per_year)=0,$G$26,0)+H679&lt;L678+G679,IF(MOD(C679-$G$27,periods_per_year)=0,$G$26,0),L678+G679-IF(AND(C679&gt;=$G$22,MOD(C679-$G$22,int)=0),$G$23,0)-H679))))</f>
        <v/>
      </c>
      <c r="J679" s="7"/>
      <c r="K679" s="6" t="str">
        <f t="shared" si="53"/>
        <v/>
      </c>
      <c r="L679" s="6" t="str">
        <f t="shared" si="54"/>
        <v/>
      </c>
    </row>
    <row r="680" spans="3:12">
      <c r="C680" s="3" t="str">
        <f t="shared" si="50"/>
        <v/>
      </c>
      <c r="D680" s="4" t="str">
        <f t="shared" si="55"/>
        <v/>
      </c>
      <c r="E680" s="8" t="str">
        <f t="shared" si="51"/>
        <v/>
      </c>
      <c r="F680" s="5" t="str">
        <f t="shared" si="52"/>
        <v/>
      </c>
      <c r="G680" s="6" t="str">
        <f>IF(C680="","",ROUND((((1+F680/CP)^(CP/periods_per_year))-1)*L679,2))</f>
        <v/>
      </c>
      <c r="H680" s="6" t="str">
        <f>IF(C680="","",IF(C680=nper,L679+G680,MIN(L679+G680,IF(F680=F679,H679,IF($G$11="Acc Bi-Weekly",ROUND((-PMT(((1+F680/CP)^(CP/12))-1,(nper-C680+1)*12/26,L679))/2,2),IF($G$11="Acc Weekly",ROUND((-PMT(((1+F680/CP)^(CP/12))-1,(nper-C680+1)*12/52,L679))/4,2),ROUND(-PMT(((1+F680/CP)^(CP/periods_per_year))-1,nper-C680+1,L679),2)))))))</f>
        <v/>
      </c>
      <c r="I680" s="6" t="str">
        <f>IF(OR(C680="",C680&lt;$G$22),"",IF(L679&lt;=H680,0,IF(IF(AND(C680&gt;=$G$22,MOD(C680-$G$22,int)=0),$G$23,0)+H680&gt;=L679+G680,L679+G680-H680,IF(AND(C680&gt;=$G$22,MOD(C680-$G$22,int)=0),$G$23,0)+IF(IF(AND(C680&gt;=$G$22,MOD(C680-$G$22,int)=0),$G$23,0)+IF(MOD(C680-$G$27,periods_per_year)=0,$G$26,0)+H680&lt;L679+G680,IF(MOD(C680-$G$27,periods_per_year)=0,$G$26,0),L679+G680-IF(AND(C680&gt;=$G$22,MOD(C680-$G$22,int)=0),$G$23,0)-H680))))</f>
        <v/>
      </c>
      <c r="J680" s="7"/>
      <c r="K680" s="6" t="str">
        <f t="shared" si="53"/>
        <v/>
      </c>
      <c r="L680" s="6" t="str">
        <f t="shared" si="54"/>
        <v/>
      </c>
    </row>
    <row r="681" spans="3:12">
      <c r="C681" s="3" t="str">
        <f t="shared" ref="C681:C744" si="56">IF(L680="","",IF(OR(C680&gt;=nper,ROUND(L680,2)&lt;=0),"",C680+1))</f>
        <v/>
      </c>
      <c r="D681" s="4" t="str">
        <f t="shared" si="55"/>
        <v/>
      </c>
      <c r="E681" s="8" t="str">
        <f>IF(C681="","",IF(MOD(C681,periods_per_year)=0,C681/periods_per_year,""))</f>
        <v/>
      </c>
      <c r="F681" s="5" t="str">
        <f t="shared" ref="F681:F744" si="57">IF(C681="","",start_rate)</f>
        <v/>
      </c>
      <c r="G681" s="6" t="str">
        <f>IF(C681="","",ROUND((((1+F681/CP)^(CP/periods_per_year))-1)*L680,2))</f>
        <v/>
      </c>
      <c r="H681" s="6" t="str">
        <f>IF(C681="","",IF(C681=nper,L680+G681,MIN(L680+G681,IF(F681=F680,H680,IF($G$11="Acc Bi-Weekly",ROUND((-PMT(((1+F681/CP)^(CP/12))-1,(nper-C681+1)*12/26,L680))/2,2),IF($G$11="Acc Weekly",ROUND((-PMT(((1+F681/CP)^(CP/12))-1,(nper-C681+1)*12/52,L680))/4,2),ROUND(-PMT(((1+F681/CP)^(CP/periods_per_year))-1,nper-C681+1,L680),2)))))))</f>
        <v/>
      </c>
      <c r="I681" s="6" t="str">
        <f>IF(OR(C681="",C681&lt;$G$22),"",IF(L680&lt;=H681,0,IF(IF(AND(C681&gt;=$G$22,MOD(C681-$G$22,int)=0),$G$23,0)+H681&gt;=L680+G681,L680+G681-H681,IF(AND(C681&gt;=$G$22,MOD(C681-$G$22,int)=0),$G$23,0)+IF(IF(AND(C681&gt;=$G$22,MOD(C681-$G$22,int)=0),$G$23,0)+IF(MOD(C681-$G$27,periods_per_year)=0,$G$26,0)+H681&lt;L680+G681,IF(MOD(C681-$G$27,periods_per_year)=0,$G$26,0),L680+G681-IF(AND(C681&gt;=$G$22,MOD(C681-$G$22,int)=0),$G$23,0)-H681))))</f>
        <v/>
      </c>
      <c r="J681" s="7"/>
      <c r="K681" s="6" t="str">
        <f t="shared" ref="K681:K744" si="58">IF(C681="","",H681-G681+J681+IF(I681="",0,I681))</f>
        <v/>
      </c>
      <c r="L681" s="6" t="str">
        <f t="shared" ref="L681:L744" si="59">IF(C681="","",L680-K681)</f>
        <v/>
      </c>
    </row>
    <row r="682" spans="3:12">
      <c r="C682" s="3" t="str">
        <f t="shared" si="56"/>
        <v/>
      </c>
      <c r="D682" s="4" t="str">
        <f t="shared" si="55"/>
        <v/>
      </c>
      <c r="E682" s="8" t="str">
        <f>IF(C682="","",IF(MOD(C682,periods_per_year)=0,C682/periods_per_year,""))</f>
        <v/>
      </c>
      <c r="F682" s="5" t="str">
        <f t="shared" si="57"/>
        <v/>
      </c>
      <c r="G682" s="6" t="str">
        <f>IF(C682="","",ROUND((((1+F682/CP)^(CP/periods_per_year))-1)*L681,2))</f>
        <v/>
      </c>
      <c r="H682" s="6" t="str">
        <f>IF(C682="","",IF(C682=nper,L681+G682,MIN(L681+G682,IF(F682=F681,H681,IF($G$11="Acc Bi-Weekly",ROUND((-PMT(((1+F682/CP)^(CP/12))-1,(nper-C682+1)*12/26,L681))/2,2),IF($G$11="Acc Weekly",ROUND((-PMT(((1+F682/CP)^(CP/12))-1,(nper-C682+1)*12/52,L681))/4,2),ROUND(-PMT(((1+F682/CP)^(CP/periods_per_year))-1,nper-C682+1,L681),2)))))))</f>
        <v/>
      </c>
      <c r="I682" s="6" t="str">
        <f>IF(OR(C682="",C682&lt;$G$22),"",IF(L681&lt;=H682,0,IF(IF(AND(C682&gt;=$G$22,MOD(C682-$G$22,int)=0),$G$23,0)+H682&gt;=L681+G682,L681+G682-H682,IF(AND(C682&gt;=$G$22,MOD(C682-$G$22,int)=0),$G$23,0)+IF(IF(AND(C682&gt;=$G$22,MOD(C682-$G$22,int)=0),$G$23,0)+IF(MOD(C682-$G$27,periods_per_year)=0,$G$26,0)+H682&lt;L681+G682,IF(MOD(C682-$G$27,periods_per_year)=0,$G$26,0),L681+G682-IF(AND(C682&gt;=$G$22,MOD(C682-$G$22,int)=0),$G$23,0)-H682))))</f>
        <v/>
      </c>
      <c r="J682" s="7"/>
      <c r="K682" s="6" t="str">
        <f t="shared" si="58"/>
        <v/>
      </c>
      <c r="L682" s="6" t="str">
        <f t="shared" si="59"/>
        <v/>
      </c>
    </row>
    <row r="683" spans="3:12">
      <c r="C683" s="3" t="str">
        <f t="shared" si="56"/>
        <v/>
      </c>
      <c r="D683" s="4" t="str">
        <f t="shared" ref="D683:D746" si="60">IF(C683="","",EDATE(D682,1))</f>
        <v/>
      </c>
      <c r="E683" s="8" t="str">
        <f>IF(C683="","",IF(MOD(C683,periods_per_year)=0,C683/periods_per_year,""))</f>
        <v/>
      </c>
      <c r="F683" s="5" t="str">
        <f t="shared" si="57"/>
        <v/>
      </c>
      <c r="G683" s="6" t="str">
        <f>IF(C683="","",ROUND((((1+F683/CP)^(CP/periods_per_year))-1)*L682,2))</f>
        <v/>
      </c>
      <c r="H683" s="6" t="str">
        <f>IF(C683="","",IF(C683=nper,L682+G683,MIN(L682+G683,IF(F683=F682,H682,IF($G$11="Acc Bi-Weekly",ROUND((-PMT(((1+F683/CP)^(CP/12))-1,(nper-C683+1)*12/26,L682))/2,2),IF($G$11="Acc Weekly",ROUND((-PMT(((1+F683/CP)^(CP/12))-1,(nper-C683+1)*12/52,L682))/4,2),ROUND(-PMT(((1+F683/CP)^(CP/periods_per_year))-1,nper-C683+1,L682),2)))))))</f>
        <v/>
      </c>
      <c r="I683" s="6" t="str">
        <f>IF(OR(C683="",C683&lt;$G$22),"",IF(L682&lt;=H683,0,IF(IF(AND(C683&gt;=$G$22,MOD(C683-$G$22,int)=0),$G$23,0)+H683&gt;=L682+G683,L682+G683-H683,IF(AND(C683&gt;=$G$22,MOD(C683-$G$22,int)=0),$G$23,0)+IF(IF(AND(C683&gt;=$G$22,MOD(C683-$G$22,int)=0),$G$23,0)+IF(MOD(C683-$G$27,periods_per_year)=0,$G$26,0)+H683&lt;L682+G683,IF(MOD(C683-$G$27,periods_per_year)=0,$G$26,0),L682+G683-IF(AND(C683&gt;=$G$22,MOD(C683-$G$22,int)=0),$G$23,0)-H683))))</f>
        <v/>
      </c>
      <c r="J683" s="7"/>
      <c r="K683" s="6" t="str">
        <f t="shared" si="58"/>
        <v/>
      </c>
      <c r="L683" s="6" t="str">
        <f t="shared" si="59"/>
        <v/>
      </c>
    </row>
    <row r="684" spans="3:12">
      <c r="C684" s="3" t="str">
        <f t="shared" si="56"/>
        <v/>
      </c>
      <c r="D684" s="4" t="str">
        <f t="shared" si="60"/>
        <v/>
      </c>
      <c r="E684" s="8" t="str">
        <f>IF(C684="","",IF(MOD(C684,periods_per_year)=0,C684/periods_per_year,""))</f>
        <v/>
      </c>
      <c r="F684" s="5" t="str">
        <f t="shared" si="57"/>
        <v/>
      </c>
      <c r="G684" s="6" t="str">
        <f>IF(C684="","",ROUND((((1+F684/CP)^(CP/periods_per_year))-1)*L683,2))</f>
        <v/>
      </c>
      <c r="H684" s="6" t="str">
        <f>IF(C684="","",IF(C684=nper,L683+G684,MIN(L683+G684,IF(F684=F683,H683,IF($G$11="Acc Bi-Weekly",ROUND((-PMT(((1+F684/CP)^(CP/12))-1,(nper-C684+1)*12/26,L683))/2,2),IF($G$11="Acc Weekly",ROUND((-PMT(((1+F684/CP)^(CP/12))-1,(nper-C684+1)*12/52,L683))/4,2),ROUND(-PMT(((1+F684/CP)^(CP/periods_per_year))-1,nper-C684+1,L683),2)))))))</f>
        <v/>
      </c>
      <c r="I684" s="6" t="str">
        <f>IF(OR(C684="",C684&lt;$G$22),"",IF(L683&lt;=H684,0,IF(IF(AND(C684&gt;=$G$22,MOD(C684-$G$22,int)=0),$G$23,0)+H684&gt;=L683+G684,L683+G684-H684,IF(AND(C684&gt;=$G$22,MOD(C684-$G$22,int)=0),$G$23,0)+IF(IF(AND(C684&gt;=$G$22,MOD(C684-$G$22,int)=0),$G$23,0)+IF(MOD(C684-$G$27,periods_per_year)=0,$G$26,0)+H684&lt;L683+G684,IF(MOD(C684-$G$27,periods_per_year)=0,$G$26,0),L683+G684-IF(AND(C684&gt;=$G$22,MOD(C684-$G$22,int)=0),$G$23,0)-H684))))</f>
        <v/>
      </c>
      <c r="J684" s="7"/>
      <c r="K684" s="6" t="str">
        <f t="shared" si="58"/>
        <v/>
      </c>
      <c r="L684" s="6" t="str">
        <f t="shared" si="59"/>
        <v/>
      </c>
    </row>
    <row r="685" spans="3:12">
      <c r="C685" s="3" t="str">
        <f t="shared" si="56"/>
        <v/>
      </c>
      <c r="D685" s="4" t="str">
        <f t="shared" si="60"/>
        <v/>
      </c>
      <c r="E685" s="8" t="str">
        <f>IF(C685="","",IF(MOD(C685,periods_per_year)=0,C685/periods_per_year,""))</f>
        <v/>
      </c>
      <c r="F685" s="5" t="str">
        <f t="shared" si="57"/>
        <v/>
      </c>
      <c r="G685" s="6" t="str">
        <f>IF(C685="","",ROUND((((1+F685/CP)^(CP/periods_per_year))-1)*L684,2))</f>
        <v/>
      </c>
      <c r="H685" s="6" t="str">
        <f>IF(C685="","",IF(C685=nper,L684+G685,MIN(L684+G685,IF(F685=F684,H684,IF($G$11="Acc Bi-Weekly",ROUND((-PMT(((1+F685/CP)^(CP/12))-1,(nper-C685+1)*12/26,L684))/2,2),IF($G$11="Acc Weekly",ROUND((-PMT(((1+F685/CP)^(CP/12))-1,(nper-C685+1)*12/52,L684))/4,2),ROUND(-PMT(((1+F685/CP)^(CP/periods_per_year))-1,nper-C685+1,L684),2)))))))</f>
        <v/>
      </c>
      <c r="I685" s="6" t="str">
        <f>IF(OR(C685="",C685&lt;$G$22),"",IF(L684&lt;=H685,0,IF(IF(AND(C685&gt;=$G$22,MOD(C685-$G$22,int)=0),$G$23,0)+H685&gt;=L684+G685,L684+G685-H685,IF(AND(C685&gt;=$G$22,MOD(C685-$G$22,int)=0),$G$23,0)+IF(IF(AND(C685&gt;=$G$22,MOD(C685-$G$22,int)=0),$G$23,0)+IF(MOD(C685-$G$27,periods_per_year)=0,$G$26,0)+H685&lt;L684+G685,IF(MOD(C685-$G$27,periods_per_year)=0,$G$26,0),L684+G685-IF(AND(C685&gt;=$G$22,MOD(C685-$G$22,int)=0),$G$23,0)-H685))))</f>
        <v/>
      </c>
      <c r="J685" s="7"/>
      <c r="K685" s="6" t="str">
        <f t="shared" si="58"/>
        <v/>
      </c>
      <c r="L685" s="6" t="str">
        <f t="shared" si="59"/>
        <v/>
      </c>
    </row>
    <row r="686" spans="3:12">
      <c r="C686" s="3" t="str">
        <f t="shared" si="56"/>
        <v/>
      </c>
      <c r="D686" s="4" t="str">
        <f t="shared" si="60"/>
        <v/>
      </c>
      <c r="E686" s="8" t="str">
        <f>IF(C686="","",IF(MOD(C686,periods_per_year)=0,C686/periods_per_year,""))</f>
        <v/>
      </c>
      <c r="F686" s="5" t="str">
        <f t="shared" si="57"/>
        <v/>
      </c>
      <c r="G686" s="6" t="str">
        <f>IF(C686="","",ROUND((((1+F686/CP)^(CP/periods_per_year))-1)*L685,2))</f>
        <v/>
      </c>
      <c r="H686" s="6" t="str">
        <f>IF(C686="","",IF(C686=nper,L685+G686,MIN(L685+G686,IF(F686=F685,H685,IF($G$11="Acc Bi-Weekly",ROUND((-PMT(((1+F686/CP)^(CP/12))-1,(nper-C686+1)*12/26,L685))/2,2),IF($G$11="Acc Weekly",ROUND((-PMT(((1+F686/CP)^(CP/12))-1,(nper-C686+1)*12/52,L685))/4,2),ROUND(-PMT(((1+F686/CP)^(CP/periods_per_year))-1,nper-C686+1,L685),2)))))))</f>
        <v/>
      </c>
      <c r="I686" s="6" t="str">
        <f>IF(OR(C686="",C686&lt;$G$22),"",IF(L685&lt;=H686,0,IF(IF(AND(C686&gt;=$G$22,MOD(C686-$G$22,int)=0),$G$23,0)+H686&gt;=L685+G686,L685+G686-H686,IF(AND(C686&gt;=$G$22,MOD(C686-$G$22,int)=0),$G$23,0)+IF(IF(AND(C686&gt;=$G$22,MOD(C686-$G$22,int)=0),$G$23,0)+IF(MOD(C686-$G$27,periods_per_year)=0,$G$26,0)+H686&lt;L685+G686,IF(MOD(C686-$G$27,periods_per_year)=0,$G$26,0),L685+G686-IF(AND(C686&gt;=$G$22,MOD(C686-$G$22,int)=0),$G$23,0)-H686))))</f>
        <v/>
      </c>
      <c r="J686" s="7"/>
      <c r="K686" s="6" t="str">
        <f t="shared" si="58"/>
        <v/>
      </c>
      <c r="L686" s="6" t="str">
        <f t="shared" si="59"/>
        <v/>
      </c>
    </row>
    <row r="687" spans="3:12">
      <c r="C687" s="3" t="str">
        <f t="shared" si="56"/>
        <v/>
      </c>
      <c r="D687" s="4" t="str">
        <f t="shared" si="60"/>
        <v/>
      </c>
      <c r="E687" s="8" t="str">
        <f>IF(C687="","",IF(MOD(C687,periods_per_year)=0,C687/periods_per_year,""))</f>
        <v/>
      </c>
      <c r="F687" s="5" t="str">
        <f t="shared" si="57"/>
        <v/>
      </c>
      <c r="G687" s="6" t="str">
        <f>IF(C687="","",ROUND((((1+F687/CP)^(CP/periods_per_year))-1)*L686,2))</f>
        <v/>
      </c>
      <c r="H687" s="6" t="str">
        <f>IF(C687="","",IF(C687=nper,L686+G687,MIN(L686+G687,IF(F687=F686,H686,IF($G$11="Acc Bi-Weekly",ROUND((-PMT(((1+F687/CP)^(CP/12))-1,(nper-C687+1)*12/26,L686))/2,2),IF($G$11="Acc Weekly",ROUND((-PMT(((1+F687/CP)^(CP/12))-1,(nper-C687+1)*12/52,L686))/4,2),ROUND(-PMT(((1+F687/CP)^(CP/periods_per_year))-1,nper-C687+1,L686),2)))))))</f>
        <v/>
      </c>
      <c r="I687" s="6" t="str">
        <f>IF(OR(C687="",C687&lt;$G$22),"",IF(L686&lt;=H687,0,IF(IF(AND(C687&gt;=$G$22,MOD(C687-$G$22,int)=0),$G$23,0)+H687&gt;=L686+G687,L686+G687-H687,IF(AND(C687&gt;=$G$22,MOD(C687-$G$22,int)=0),$G$23,0)+IF(IF(AND(C687&gt;=$G$22,MOD(C687-$G$22,int)=0),$G$23,0)+IF(MOD(C687-$G$27,periods_per_year)=0,$G$26,0)+H687&lt;L686+G687,IF(MOD(C687-$G$27,periods_per_year)=0,$G$26,0),L686+G687-IF(AND(C687&gt;=$G$22,MOD(C687-$G$22,int)=0),$G$23,0)-H687))))</f>
        <v/>
      </c>
      <c r="J687" s="7"/>
      <c r="K687" s="6" t="str">
        <f t="shared" si="58"/>
        <v/>
      </c>
      <c r="L687" s="6" t="str">
        <f t="shared" si="59"/>
        <v/>
      </c>
    </row>
    <row r="688" spans="3:12">
      <c r="C688" s="3" t="str">
        <f t="shared" si="56"/>
        <v/>
      </c>
      <c r="D688" s="4" t="str">
        <f t="shared" si="60"/>
        <v/>
      </c>
      <c r="E688" s="8" t="str">
        <f>IF(C688="","",IF(MOD(C688,periods_per_year)=0,C688/periods_per_year,""))</f>
        <v/>
      </c>
      <c r="F688" s="5" t="str">
        <f t="shared" si="57"/>
        <v/>
      </c>
      <c r="G688" s="6" t="str">
        <f>IF(C688="","",ROUND((((1+F688/CP)^(CP/periods_per_year))-1)*L687,2))</f>
        <v/>
      </c>
      <c r="H688" s="6" t="str">
        <f>IF(C688="","",IF(C688=nper,L687+G688,MIN(L687+G688,IF(F688=F687,H687,IF($G$11="Acc Bi-Weekly",ROUND((-PMT(((1+F688/CP)^(CP/12))-1,(nper-C688+1)*12/26,L687))/2,2),IF($G$11="Acc Weekly",ROUND((-PMT(((1+F688/CP)^(CP/12))-1,(nper-C688+1)*12/52,L687))/4,2),ROUND(-PMT(((1+F688/CP)^(CP/periods_per_year))-1,nper-C688+1,L687),2)))))))</f>
        <v/>
      </c>
      <c r="I688" s="6" t="str">
        <f>IF(OR(C688="",C688&lt;$G$22),"",IF(L687&lt;=H688,0,IF(IF(AND(C688&gt;=$G$22,MOD(C688-$G$22,int)=0),$G$23,0)+H688&gt;=L687+G688,L687+G688-H688,IF(AND(C688&gt;=$G$22,MOD(C688-$G$22,int)=0),$G$23,0)+IF(IF(AND(C688&gt;=$G$22,MOD(C688-$G$22,int)=0),$G$23,0)+IF(MOD(C688-$G$27,periods_per_year)=0,$G$26,0)+H688&lt;L687+G688,IF(MOD(C688-$G$27,periods_per_year)=0,$G$26,0),L687+G688-IF(AND(C688&gt;=$G$22,MOD(C688-$G$22,int)=0),$G$23,0)-H688))))</f>
        <v/>
      </c>
      <c r="J688" s="7"/>
      <c r="K688" s="6" t="str">
        <f t="shared" si="58"/>
        <v/>
      </c>
      <c r="L688" s="6" t="str">
        <f t="shared" si="59"/>
        <v/>
      </c>
    </row>
    <row r="689" spans="3:12">
      <c r="C689" s="3" t="str">
        <f t="shared" si="56"/>
        <v/>
      </c>
      <c r="D689" s="4" t="str">
        <f t="shared" si="60"/>
        <v/>
      </c>
      <c r="E689" s="8" t="str">
        <f>IF(C689="","",IF(MOD(C689,periods_per_year)=0,C689/periods_per_year,""))</f>
        <v/>
      </c>
      <c r="F689" s="5" t="str">
        <f t="shared" si="57"/>
        <v/>
      </c>
      <c r="G689" s="6" t="str">
        <f>IF(C689="","",ROUND((((1+F689/CP)^(CP/periods_per_year))-1)*L688,2))</f>
        <v/>
      </c>
      <c r="H689" s="6" t="str">
        <f>IF(C689="","",IF(C689=nper,L688+G689,MIN(L688+G689,IF(F689=F688,H688,IF($G$11="Acc Bi-Weekly",ROUND((-PMT(((1+F689/CP)^(CP/12))-1,(nper-C689+1)*12/26,L688))/2,2),IF($G$11="Acc Weekly",ROUND((-PMT(((1+F689/CP)^(CP/12))-1,(nper-C689+1)*12/52,L688))/4,2),ROUND(-PMT(((1+F689/CP)^(CP/periods_per_year))-1,nper-C689+1,L688),2)))))))</f>
        <v/>
      </c>
      <c r="I689" s="6" t="str">
        <f>IF(OR(C689="",C689&lt;$G$22),"",IF(L688&lt;=H689,0,IF(IF(AND(C689&gt;=$G$22,MOD(C689-$G$22,int)=0),$G$23,0)+H689&gt;=L688+G689,L688+G689-H689,IF(AND(C689&gt;=$G$22,MOD(C689-$G$22,int)=0),$G$23,0)+IF(IF(AND(C689&gt;=$G$22,MOD(C689-$G$22,int)=0),$G$23,0)+IF(MOD(C689-$G$27,periods_per_year)=0,$G$26,0)+H689&lt;L688+G689,IF(MOD(C689-$G$27,periods_per_year)=0,$G$26,0),L688+G689-IF(AND(C689&gt;=$G$22,MOD(C689-$G$22,int)=0),$G$23,0)-H689))))</f>
        <v/>
      </c>
      <c r="J689" s="7"/>
      <c r="K689" s="6" t="str">
        <f t="shared" si="58"/>
        <v/>
      </c>
      <c r="L689" s="6" t="str">
        <f t="shared" si="59"/>
        <v/>
      </c>
    </row>
    <row r="690" spans="3:12">
      <c r="C690" s="3" t="str">
        <f t="shared" si="56"/>
        <v/>
      </c>
      <c r="D690" s="4" t="str">
        <f t="shared" si="60"/>
        <v/>
      </c>
      <c r="E690" s="8" t="str">
        <f>IF(C690="","",IF(MOD(C690,periods_per_year)=0,C690/periods_per_year,""))</f>
        <v/>
      </c>
      <c r="F690" s="5" t="str">
        <f t="shared" si="57"/>
        <v/>
      </c>
      <c r="G690" s="6" t="str">
        <f>IF(C690="","",ROUND((((1+F690/CP)^(CP/periods_per_year))-1)*L689,2))</f>
        <v/>
      </c>
      <c r="H690" s="6" t="str">
        <f>IF(C690="","",IF(C690=nper,L689+G690,MIN(L689+G690,IF(F690=F689,H689,IF($G$11="Acc Bi-Weekly",ROUND((-PMT(((1+F690/CP)^(CP/12))-1,(nper-C690+1)*12/26,L689))/2,2),IF($G$11="Acc Weekly",ROUND((-PMT(((1+F690/CP)^(CP/12))-1,(nper-C690+1)*12/52,L689))/4,2),ROUND(-PMT(((1+F690/CP)^(CP/periods_per_year))-1,nper-C690+1,L689),2)))))))</f>
        <v/>
      </c>
      <c r="I690" s="6" t="str">
        <f>IF(OR(C690="",C690&lt;$G$22),"",IF(L689&lt;=H690,0,IF(IF(AND(C690&gt;=$G$22,MOD(C690-$G$22,int)=0),$G$23,0)+H690&gt;=L689+G690,L689+G690-H690,IF(AND(C690&gt;=$G$22,MOD(C690-$G$22,int)=0),$G$23,0)+IF(IF(AND(C690&gt;=$G$22,MOD(C690-$G$22,int)=0),$G$23,0)+IF(MOD(C690-$G$27,periods_per_year)=0,$G$26,0)+H690&lt;L689+G690,IF(MOD(C690-$G$27,periods_per_year)=0,$G$26,0),L689+G690-IF(AND(C690&gt;=$G$22,MOD(C690-$G$22,int)=0),$G$23,0)-H690))))</f>
        <v/>
      </c>
      <c r="J690" s="7"/>
      <c r="K690" s="6" t="str">
        <f t="shared" si="58"/>
        <v/>
      </c>
      <c r="L690" s="6" t="str">
        <f t="shared" si="59"/>
        <v/>
      </c>
    </row>
    <row r="691" spans="3:12">
      <c r="C691" s="3" t="str">
        <f t="shared" si="56"/>
        <v/>
      </c>
      <c r="D691" s="4" t="str">
        <f t="shared" si="60"/>
        <v/>
      </c>
      <c r="E691" s="8" t="str">
        <f>IF(C691="","",IF(MOD(C691,periods_per_year)=0,C691/periods_per_year,""))</f>
        <v/>
      </c>
      <c r="F691" s="5" t="str">
        <f t="shared" si="57"/>
        <v/>
      </c>
      <c r="G691" s="6" t="str">
        <f>IF(C691="","",ROUND((((1+F691/CP)^(CP/periods_per_year))-1)*L690,2))</f>
        <v/>
      </c>
      <c r="H691" s="6" t="str">
        <f>IF(C691="","",IF(C691=nper,L690+G691,MIN(L690+G691,IF(F691=F690,H690,IF($G$11="Acc Bi-Weekly",ROUND((-PMT(((1+F691/CP)^(CP/12))-1,(nper-C691+1)*12/26,L690))/2,2),IF($G$11="Acc Weekly",ROUND((-PMT(((1+F691/CP)^(CP/12))-1,(nper-C691+1)*12/52,L690))/4,2),ROUND(-PMT(((1+F691/CP)^(CP/periods_per_year))-1,nper-C691+1,L690),2)))))))</f>
        <v/>
      </c>
      <c r="I691" s="6" t="str">
        <f>IF(OR(C691="",C691&lt;$G$22),"",IF(L690&lt;=H691,0,IF(IF(AND(C691&gt;=$G$22,MOD(C691-$G$22,int)=0),$G$23,0)+H691&gt;=L690+G691,L690+G691-H691,IF(AND(C691&gt;=$G$22,MOD(C691-$G$22,int)=0),$G$23,0)+IF(IF(AND(C691&gt;=$G$22,MOD(C691-$G$22,int)=0),$G$23,0)+IF(MOD(C691-$G$27,periods_per_year)=0,$G$26,0)+H691&lt;L690+G691,IF(MOD(C691-$G$27,periods_per_year)=0,$G$26,0),L690+G691-IF(AND(C691&gt;=$G$22,MOD(C691-$G$22,int)=0),$G$23,0)-H691))))</f>
        <v/>
      </c>
      <c r="J691" s="7"/>
      <c r="K691" s="6" t="str">
        <f t="shared" si="58"/>
        <v/>
      </c>
      <c r="L691" s="6" t="str">
        <f t="shared" si="59"/>
        <v/>
      </c>
    </row>
    <row r="692" spans="3:12">
      <c r="C692" s="3" t="str">
        <f t="shared" si="56"/>
        <v/>
      </c>
      <c r="D692" s="4" t="str">
        <f t="shared" si="60"/>
        <v/>
      </c>
      <c r="E692" s="8" t="str">
        <f>IF(C692="","",IF(MOD(C692,periods_per_year)=0,C692/periods_per_year,""))</f>
        <v/>
      </c>
      <c r="F692" s="5" t="str">
        <f t="shared" si="57"/>
        <v/>
      </c>
      <c r="G692" s="6" t="str">
        <f>IF(C692="","",ROUND((((1+F692/CP)^(CP/periods_per_year))-1)*L691,2))</f>
        <v/>
      </c>
      <c r="H692" s="6" t="str">
        <f>IF(C692="","",IF(C692=nper,L691+G692,MIN(L691+G692,IF(F692=F691,H691,IF($G$11="Acc Bi-Weekly",ROUND((-PMT(((1+F692/CP)^(CP/12))-1,(nper-C692+1)*12/26,L691))/2,2),IF($G$11="Acc Weekly",ROUND((-PMT(((1+F692/CP)^(CP/12))-1,(nper-C692+1)*12/52,L691))/4,2),ROUND(-PMT(((1+F692/CP)^(CP/periods_per_year))-1,nper-C692+1,L691),2)))))))</f>
        <v/>
      </c>
      <c r="I692" s="6" t="str">
        <f>IF(OR(C692="",C692&lt;$G$22),"",IF(L691&lt;=H692,0,IF(IF(AND(C692&gt;=$G$22,MOD(C692-$G$22,int)=0),$G$23,0)+H692&gt;=L691+G692,L691+G692-H692,IF(AND(C692&gt;=$G$22,MOD(C692-$G$22,int)=0),$G$23,0)+IF(IF(AND(C692&gt;=$G$22,MOD(C692-$G$22,int)=0),$G$23,0)+IF(MOD(C692-$G$27,periods_per_year)=0,$G$26,0)+H692&lt;L691+G692,IF(MOD(C692-$G$27,periods_per_year)=0,$G$26,0),L691+G692-IF(AND(C692&gt;=$G$22,MOD(C692-$G$22,int)=0),$G$23,0)-H692))))</f>
        <v/>
      </c>
      <c r="J692" s="7"/>
      <c r="K692" s="6" t="str">
        <f t="shared" si="58"/>
        <v/>
      </c>
      <c r="L692" s="6" t="str">
        <f t="shared" si="59"/>
        <v/>
      </c>
    </row>
    <row r="693" spans="3:12">
      <c r="C693" s="3" t="str">
        <f t="shared" si="56"/>
        <v/>
      </c>
      <c r="D693" s="4" t="str">
        <f t="shared" si="60"/>
        <v/>
      </c>
      <c r="E693" s="8" t="str">
        <f>IF(C693="","",IF(MOD(C693,periods_per_year)=0,C693/periods_per_year,""))</f>
        <v/>
      </c>
      <c r="F693" s="5" t="str">
        <f t="shared" si="57"/>
        <v/>
      </c>
      <c r="G693" s="6" t="str">
        <f>IF(C693="","",ROUND((((1+F693/CP)^(CP/periods_per_year))-1)*L692,2))</f>
        <v/>
      </c>
      <c r="H693" s="6" t="str">
        <f>IF(C693="","",IF(C693=nper,L692+G693,MIN(L692+G693,IF(F693=F692,H692,IF($G$11="Acc Bi-Weekly",ROUND((-PMT(((1+F693/CP)^(CP/12))-1,(nper-C693+1)*12/26,L692))/2,2),IF($G$11="Acc Weekly",ROUND((-PMT(((1+F693/CP)^(CP/12))-1,(nper-C693+1)*12/52,L692))/4,2),ROUND(-PMT(((1+F693/CP)^(CP/periods_per_year))-1,nper-C693+1,L692),2)))))))</f>
        <v/>
      </c>
      <c r="I693" s="6" t="str">
        <f>IF(OR(C693="",C693&lt;$G$22),"",IF(L692&lt;=H693,0,IF(IF(AND(C693&gt;=$G$22,MOD(C693-$G$22,int)=0),$G$23,0)+H693&gt;=L692+G693,L692+G693-H693,IF(AND(C693&gt;=$G$22,MOD(C693-$G$22,int)=0),$G$23,0)+IF(IF(AND(C693&gt;=$G$22,MOD(C693-$G$22,int)=0),$G$23,0)+IF(MOD(C693-$G$27,periods_per_year)=0,$G$26,0)+H693&lt;L692+G693,IF(MOD(C693-$G$27,periods_per_year)=0,$G$26,0),L692+G693-IF(AND(C693&gt;=$G$22,MOD(C693-$G$22,int)=0),$G$23,0)-H693))))</f>
        <v/>
      </c>
      <c r="J693" s="7"/>
      <c r="K693" s="6" t="str">
        <f t="shared" si="58"/>
        <v/>
      </c>
      <c r="L693" s="6" t="str">
        <f t="shared" si="59"/>
        <v/>
      </c>
    </row>
    <row r="694" spans="3:12">
      <c r="C694" s="3" t="str">
        <f t="shared" si="56"/>
        <v/>
      </c>
      <c r="D694" s="4" t="str">
        <f t="shared" si="60"/>
        <v/>
      </c>
      <c r="E694" s="8" t="str">
        <f>IF(C694="","",IF(MOD(C694,periods_per_year)=0,C694/periods_per_year,""))</f>
        <v/>
      </c>
      <c r="F694" s="5" t="str">
        <f t="shared" si="57"/>
        <v/>
      </c>
      <c r="G694" s="6" t="str">
        <f>IF(C694="","",ROUND((((1+F694/CP)^(CP/periods_per_year))-1)*L693,2))</f>
        <v/>
      </c>
      <c r="H694" s="6" t="str">
        <f>IF(C694="","",IF(C694=nper,L693+G694,MIN(L693+G694,IF(F694=F693,H693,IF($G$11="Acc Bi-Weekly",ROUND((-PMT(((1+F694/CP)^(CP/12))-1,(nper-C694+1)*12/26,L693))/2,2),IF($G$11="Acc Weekly",ROUND((-PMT(((1+F694/CP)^(CP/12))-1,(nper-C694+1)*12/52,L693))/4,2),ROUND(-PMT(((1+F694/CP)^(CP/periods_per_year))-1,nper-C694+1,L693),2)))))))</f>
        <v/>
      </c>
      <c r="I694" s="6" t="str">
        <f>IF(OR(C694="",C694&lt;$G$22),"",IF(L693&lt;=H694,0,IF(IF(AND(C694&gt;=$G$22,MOD(C694-$G$22,int)=0),$G$23,0)+H694&gt;=L693+G694,L693+G694-H694,IF(AND(C694&gt;=$G$22,MOD(C694-$G$22,int)=0),$G$23,0)+IF(IF(AND(C694&gt;=$G$22,MOD(C694-$G$22,int)=0),$G$23,0)+IF(MOD(C694-$G$27,periods_per_year)=0,$G$26,0)+H694&lt;L693+G694,IF(MOD(C694-$G$27,periods_per_year)=0,$G$26,0),L693+G694-IF(AND(C694&gt;=$G$22,MOD(C694-$G$22,int)=0),$G$23,0)-H694))))</f>
        <v/>
      </c>
      <c r="J694" s="7"/>
      <c r="K694" s="6" t="str">
        <f t="shared" si="58"/>
        <v/>
      </c>
      <c r="L694" s="6" t="str">
        <f t="shared" si="59"/>
        <v/>
      </c>
    </row>
    <row r="695" spans="3:12">
      <c r="C695" s="3" t="str">
        <f t="shared" si="56"/>
        <v/>
      </c>
      <c r="D695" s="4" t="str">
        <f t="shared" si="60"/>
        <v/>
      </c>
      <c r="E695" s="8" t="str">
        <f>IF(C695="","",IF(MOD(C695,periods_per_year)=0,C695/periods_per_year,""))</f>
        <v/>
      </c>
      <c r="F695" s="5" t="str">
        <f t="shared" si="57"/>
        <v/>
      </c>
      <c r="G695" s="6" t="str">
        <f>IF(C695="","",ROUND((((1+F695/CP)^(CP/periods_per_year))-1)*L694,2))</f>
        <v/>
      </c>
      <c r="H695" s="6" t="str">
        <f>IF(C695="","",IF(C695=nper,L694+G695,MIN(L694+G695,IF(F695=F694,H694,IF($G$11="Acc Bi-Weekly",ROUND((-PMT(((1+F695/CP)^(CP/12))-1,(nper-C695+1)*12/26,L694))/2,2),IF($G$11="Acc Weekly",ROUND((-PMT(((1+F695/CP)^(CP/12))-1,(nper-C695+1)*12/52,L694))/4,2),ROUND(-PMT(((1+F695/CP)^(CP/periods_per_year))-1,nper-C695+1,L694),2)))))))</f>
        <v/>
      </c>
      <c r="I695" s="6" t="str">
        <f>IF(OR(C695="",C695&lt;$G$22),"",IF(L694&lt;=H695,0,IF(IF(AND(C695&gt;=$G$22,MOD(C695-$G$22,int)=0),$G$23,0)+H695&gt;=L694+G695,L694+G695-H695,IF(AND(C695&gt;=$G$22,MOD(C695-$G$22,int)=0),$G$23,0)+IF(IF(AND(C695&gt;=$G$22,MOD(C695-$G$22,int)=0),$G$23,0)+IF(MOD(C695-$G$27,periods_per_year)=0,$G$26,0)+H695&lt;L694+G695,IF(MOD(C695-$G$27,periods_per_year)=0,$G$26,0),L694+G695-IF(AND(C695&gt;=$G$22,MOD(C695-$G$22,int)=0),$G$23,0)-H695))))</f>
        <v/>
      </c>
      <c r="J695" s="7"/>
      <c r="K695" s="6" t="str">
        <f t="shared" si="58"/>
        <v/>
      </c>
      <c r="L695" s="6" t="str">
        <f t="shared" si="59"/>
        <v/>
      </c>
    </row>
    <row r="696" spans="3:12">
      <c r="C696" s="3" t="str">
        <f t="shared" si="56"/>
        <v/>
      </c>
      <c r="D696" s="4" t="str">
        <f t="shared" si="60"/>
        <v/>
      </c>
      <c r="E696" s="8" t="str">
        <f>IF(C696="","",IF(MOD(C696,periods_per_year)=0,C696/periods_per_year,""))</f>
        <v/>
      </c>
      <c r="F696" s="5" t="str">
        <f t="shared" si="57"/>
        <v/>
      </c>
      <c r="G696" s="6" t="str">
        <f>IF(C696="","",ROUND((((1+F696/CP)^(CP/periods_per_year))-1)*L695,2))</f>
        <v/>
      </c>
      <c r="H696" s="6" t="str">
        <f>IF(C696="","",IF(C696=nper,L695+G696,MIN(L695+G696,IF(F696=F695,H695,IF($G$11="Acc Bi-Weekly",ROUND((-PMT(((1+F696/CP)^(CP/12))-1,(nper-C696+1)*12/26,L695))/2,2),IF($G$11="Acc Weekly",ROUND((-PMT(((1+F696/CP)^(CP/12))-1,(nper-C696+1)*12/52,L695))/4,2),ROUND(-PMT(((1+F696/CP)^(CP/periods_per_year))-1,nper-C696+1,L695),2)))))))</f>
        <v/>
      </c>
      <c r="I696" s="6" t="str">
        <f>IF(OR(C696="",C696&lt;$G$22),"",IF(L695&lt;=H696,0,IF(IF(AND(C696&gt;=$G$22,MOD(C696-$G$22,int)=0),$G$23,0)+H696&gt;=L695+G696,L695+G696-H696,IF(AND(C696&gt;=$G$22,MOD(C696-$G$22,int)=0),$G$23,0)+IF(IF(AND(C696&gt;=$G$22,MOD(C696-$G$22,int)=0),$G$23,0)+IF(MOD(C696-$G$27,periods_per_year)=0,$G$26,0)+H696&lt;L695+G696,IF(MOD(C696-$G$27,periods_per_year)=0,$G$26,0),L695+G696-IF(AND(C696&gt;=$G$22,MOD(C696-$G$22,int)=0),$G$23,0)-H696))))</f>
        <v/>
      </c>
      <c r="J696" s="7"/>
      <c r="K696" s="6" t="str">
        <f t="shared" si="58"/>
        <v/>
      </c>
      <c r="L696" s="6" t="str">
        <f t="shared" si="59"/>
        <v/>
      </c>
    </row>
    <row r="697" spans="3:12">
      <c r="C697" s="3" t="str">
        <f t="shared" si="56"/>
        <v/>
      </c>
      <c r="D697" s="4" t="str">
        <f t="shared" si="60"/>
        <v/>
      </c>
      <c r="E697" s="8" t="str">
        <f>IF(C697="","",IF(MOD(C697,periods_per_year)=0,C697/periods_per_year,""))</f>
        <v/>
      </c>
      <c r="F697" s="5" t="str">
        <f t="shared" si="57"/>
        <v/>
      </c>
      <c r="G697" s="6" t="str">
        <f>IF(C697="","",ROUND((((1+F697/CP)^(CP/periods_per_year))-1)*L696,2))</f>
        <v/>
      </c>
      <c r="H697" s="6" t="str">
        <f>IF(C697="","",IF(C697=nper,L696+G697,MIN(L696+G697,IF(F697=F696,H696,IF($G$11="Acc Bi-Weekly",ROUND((-PMT(((1+F697/CP)^(CP/12))-1,(nper-C697+1)*12/26,L696))/2,2),IF($G$11="Acc Weekly",ROUND((-PMT(((1+F697/CP)^(CP/12))-1,(nper-C697+1)*12/52,L696))/4,2),ROUND(-PMT(((1+F697/CP)^(CP/periods_per_year))-1,nper-C697+1,L696),2)))))))</f>
        <v/>
      </c>
      <c r="I697" s="6" t="str">
        <f>IF(OR(C697="",C697&lt;$G$22),"",IF(L696&lt;=H697,0,IF(IF(AND(C697&gt;=$G$22,MOD(C697-$G$22,int)=0),$G$23,0)+H697&gt;=L696+G697,L696+G697-H697,IF(AND(C697&gt;=$G$22,MOD(C697-$G$22,int)=0),$G$23,0)+IF(IF(AND(C697&gt;=$G$22,MOD(C697-$G$22,int)=0),$G$23,0)+IF(MOD(C697-$G$27,periods_per_year)=0,$G$26,0)+H697&lt;L696+G697,IF(MOD(C697-$G$27,periods_per_year)=0,$G$26,0),L696+G697-IF(AND(C697&gt;=$G$22,MOD(C697-$G$22,int)=0),$G$23,0)-H697))))</f>
        <v/>
      </c>
      <c r="J697" s="7"/>
      <c r="K697" s="6" t="str">
        <f t="shared" si="58"/>
        <v/>
      </c>
      <c r="L697" s="6" t="str">
        <f t="shared" si="59"/>
        <v/>
      </c>
    </row>
    <row r="698" spans="3:12">
      <c r="C698" s="3" t="str">
        <f t="shared" si="56"/>
        <v/>
      </c>
      <c r="D698" s="4" t="str">
        <f t="shared" si="60"/>
        <v/>
      </c>
      <c r="E698" s="8" t="str">
        <f>IF(C698="","",IF(MOD(C698,periods_per_year)=0,C698/periods_per_year,""))</f>
        <v/>
      </c>
      <c r="F698" s="5" t="str">
        <f t="shared" si="57"/>
        <v/>
      </c>
      <c r="G698" s="6" t="str">
        <f>IF(C698="","",ROUND((((1+F698/CP)^(CP/periods_per_year))-1)*L697,2))</f>
        <v/>
      </c>
      <c r="H698" s="6" t="str">
        <f>IF(C698="","",IF(C698=nper,L697+G698,MIN(L697+G698,IF(F698=F697,H697,IF($G$11="Acc Bi-Weekly",ROUND((-PMT(((1+F698/CP)^(CP/12))-1,(nper-C698+1)*12/26,L697))/2,2),IF($G$11="Acc Weekly",ROUND((-PMT(((1+F698/CP)^(CP/12))-1,(nper-C698+1)*12/52,L697))/4,2),ROUND(-PMT(((1+F698/CP)^(CP/periods_per_year))-1,nper-C698+1,L697),2)))))))</f>
        <v/>
      </c>
      <c r="I698" s="6" t="str">
        <f>IF(OR(C698="",C698&lt;$G$22),"",IF(L697&lt;=H698,0,IF(IF(AND(C698&gt;=$G$22,MOD(C698-$G$22,int)=0),$G$23,0)+H698&gt;=L697+G698,L697+G698-H698,IF(AND(C698&gt;=$G$22,MOD(C698-$G$22,int)=0),$G$23,0)+IF(IF(AND(C698&gt;=$G$22,MOD(C698-$G$22,int)=0),$G$23,0)+IF(MOD(C698-$G$27,periods_per_year)=0,$G$26,0)+H698&lt;L697+G698,IF(MOD(C698-$G$27,periods_per_year)=0,$G$26,0),L697+G698-IF(AND(C698&gt;=$G$22,MOD(C698-$G$22,int)=0),$G$23,0)-H698))))</f>
        <v/>
      </c>
      <c r="J698" s="7"/>
      <c r="K698" s="6" t="str">
        <f t="shared" si="58"/>
        <v/>
      </c>
      <c r="L698" s="6" t="str">
        <f t="shared" si="59"/>
        <v/>
      </c>
    </row>
    <row r="699" spans="3:12">
      <c r="C699" s="3" t="str">
        <f t="shared" si="56"/>
        <v/>
      </c>
      <c r="D699" s="4" t="str">
        <f t="shared" si="60"/>
        <v/>
      </c>
      <c r="E699" s="8" t="str">
        <f>IF(C699="","",IF(MOD(C699,periods_per_year)=0,C699/periods_per_year,""))</f>
        <v/>
      </c>
      <c r="F699" s="5" t="str">
        <f t="shared" si="57"/>
        <v/>
      </c>
      <c r="G699" s="6" t="str">
        <f>IF(C699="","",ROUND((((1+F699/CP)^(CP/periods_per_year))-1)*L698,2))</f>
        <v/>
      </c>
      <c r="H699" s="6" t="str">
        <f>IF(C699="","",IF(C699=nper,L698+G699,MIN(L698+G699,IF(F699=F698,H698,IF($G$11="Acc Bi-Weekly",ROUND((-PMT(((1+F699/CP)^(CP/12))-1,(nper-C699+1)*12/26,L698))/2,2),IF($G$11="Acc Weekly",ROUND((-PMT(((1+F699/CP)^(CP/12))-1,(nper-C699+1)*12/52,L698))/4,2),ROUND(-PMT(((1+F699/CP)^(CP/periods_per_year))-1,nper-C699+1,L698),2)))))))</f>
        <v/>
      </c>
      <c r="I699" s="6" t="str">
        <f>IF(OR(C699="",C699&lt;$G$22),"",IF(L698&lt;=H699,0,IF(IF(AND(C699&gt;=$G$22,MOD(C699-$G$22,int)=0),$G$23,0)+H699&gt;=L698+G699,L698+G699-H699,IF(AND(C699&gt;=$G$22,MOD(C699-$G$22,int)=0),$G$23,0)+IF(IF(AND(C699&gt;=$G$22,MOD(C699-$G$22,int)=0),$G$23,0)+IF(MOD(C699-$G$27,periods_per_year)=0,$G$26,0)+H699&lt;L698+G699,IF(MOD(C699-$G$27,periods_per_year)=0,$G$26,0),L698+G699-IF(AND(C699&gt;=$G$22,MOD(C699-$G$22,int)=0),$G$23,0)-H699))))</f>
        <v/>
      </c>
      <c r="J699" s="7"/>
      <c r="K699" s="6" t="str">
        <f t="shared" si="58"/>
        <v/>
      </c>
      <c r="L699" s="6" t="str">
        <f t="shared" si="59"/>
        <v/>
      </c>
    </row>
    <row r="700" spans="3:12">
      <c r="C700" s="3" t="str">
        <f t="shared" si="56"/>
        <v/>
      </c>
      <c r="D700" s="4" t="str">
        <f t="shared" si="60"/>
        <v/>
      </c>
      <c r="E700" s="8" t="str">
        <f>IF(C700="","",IF(MOD(C700,periods_per_year)=0,C700/periods_per_year,""))</f>
        <v/>
      </c>
      <c r="F700" s="5" t="str">
        <f t="shared" si="57"/>
        <v/>
      </c>
      <c r="G700" s="6" t="str">
        <f>IF(C700="","",ROUND((((1+F700/CP)^(CP/periods_per_year))-1)*L699,2))</f>
        <v/>
      </c>
      <c r="H700" s="6" t="str">
        <f>IF(C700="","",IF(C700=nper,L699+G700,MIN(L699+G700,IF(F700=F699,H699,IF($G$11="Acc Bi-Weekly",ROUND((-PMT(((1+F700/CP)^(CP/12))-1,(nper-C700+1)*12/26,L699))/2,2),IF($G$11="Acc Weekly",ROUND((-PMT(((1+F700/CP)^(CP/12))-1,(nper-C700+1)*12/52,L699))/4,2),ROUND(-PMT(((1+F700/CP)^(CP/periods_per_year))-1,nper-C700+1,L699),2)))))))</f>
        <v/>
      </c>
      <c r="I700" s="6" t="str">
        <f>IF(OR(C700="",C700&lt;$G$22),"",IF(L699&lt;=H700,0,IF(IF(AND(C700&gt;=$G$22,MOD(C700-$G$22,int)=0),$G$23,0)+H700&gt;=L699+G700,L699+G700-H700,IF(AND(C700&gt;=$G$22,MOD(C700-$G$22,int)=0),$G$23,0)+IF(IF(AND(C700&gt;=$G$22,MOD(C700-$G$22,int)=0),$G$23,0)+IF(MOD(C700-$G$27,periods_per_year)=0,$G$26,0)+H700&lt;L699+G700,IF(MOD(C700-$G$27,periods_per_year)=0,$G$26,0),L699+G700-IF(AND(C700&gt;=$G$22,MOD(C700-$G$22,int)=0),$G$23,0)-H700))))</f>
        <v/>
      </c>
      <c r="J700" s="7"/>
      <c r="K700" s="6" t="str">
        <f t="shared" si="58"/>
        <v/>
      </c>
      <c r="L700" s="6" t="str">
        <f t="shared" si="59"/>
        <v/>
      </c>
    </row>
    <row r="701" spans="3:12">
      <c r="C701" s="3" t="str">
        <f t="shared" si="56"/>
        <v/>
      </c>
      <c r="D701" s="4" t="str">
        <f t="shared" si="60"/>
        <v/>
      </c>
      <c r="E701" s="8" t="str">
        <f>IF(C701="","",IF(MOD(C701,periods_per_year)=0,C701/periods_per_year,""))</f>
        <v/>
      </c>
      <c r="F701" s="5" t="str">
        <f t="shared" si="57"/>
        <v/>
      </c>
      <c r="G701" s="6" t="str">
        <f>IF(C701="","",ROUND((((1+F701/CP)^(CP/periods_per_year))-1)*L700,2))</f>
        <v/>
      </c>
      <c r="H701" s="6" t="str">
        <f>IF(C701="","",IF(C701=nper,L700+G701,MIN(L700+G701,IF(F701=F700,H700,IF($G$11="Acc Bi-Weekly",ROUND((-PMT(((1+F701/CP)^(CP/12))-1,(nper-C701+1)*12/26,L700))/2,2),IF($G$11="Acc Weekly",ROUND((-PMT(((1+F701/CP)^(CP/12))-1,(nper-C701+1)*12/52,L700))/4,2),ROUND(-PMT(((1+F701/CP)^(CP/periods_per_year))-1,nper-C701+1,L700),2)))))))</f>
        <v/>
      </c>
      <c r="I701" s="6" t="str">
        <f>IF(OR(C701="",C701&lt;$G$22),"",IF(L700&lt;=H701,0,IF(IF(AND(C701&gt;=$G$22,MOD(C701-$G$22,int)=0),$G$23,0)+H701&gt;=L700+G701,L700+G701-H701,IF(AND(C701&gt;=$G$22,MOD(C701-$G$22,int)=0),$G$23,0)+IF(IF(AND(C701&gt;=$G$22,MOD(C701-$G$22,int)=0),$G$23,0)+IF(MOD(C701-$G$27,periods_per_year)=0,$G$26,0)+H701&lt;L700+G701,IF(MOD(C701-$G$27,periods_per_year)=0,$G$26,0),L700+G701-IF(AND(C701&gt;=$G$22,MOD(C701-$G$22,int)=0),$G$23,0)-H701))))</f>
        <v/>
      </c>
      <c r="J701" s="7"/>
      <c r="K701" s="6" t="str">
        <f t="shared" si="58"/>
        <v/>
      </c>
      <c r="L701" s="6" t="str">
        <f t="shared" si="59"/>
        <v/>
      </c>
    </row>
    <row r="702" spans="3:12">
      <c r="C702" s="3" t="str">
        <f t="shared" si="56"/>
        <v/>
      </c>
      <c r="D702" s="4" t="str">
        <f t="shared" si="60"/>
        <v/>
      </c>
      <c r="E702" s="8" t="str">
        <f>IF(C702="","",IF(MOD(C702,periods_per_year)=0,C702/periods_per_year,""))</f>
        <v/>
      </c>
      <c r="F702" s="5" t="str">
        <f t="shared" si="57"/>
        <v/>
      </c>
      <c r="G702" s="6" t="str">
        <f>IF(C702="","",ROUND((((1+F702/CP)^(CP/periods_per_year))-1)*L701,2))</f>
        <v/>
      </c>
      <c r="H702" s="6" t="str">
        <f>IF(C702="","",IF(C702=nper,L701+G702,MIN(L701+G702,IF(F702=F701,H701,IF($G$11="Acc Bi-Weekly",ROUND((-PMT(((1+F702/CP)^(CP/12))-1,(nper-C702+1)*12/26,L701))/2,2),IF($G$11="Acc Weekly",ROUND((-PMT(((1+F702/CP)^(CP/12))-1,(nper-C702+1)*12/52,L701))/4,2),ROUND(-PMT(((1+F702/CP)^(CP/periods_per_year))-1,nper-C702+1,L701),2)))))))</f>
        <v/>
      </c>
      <c r="I702" s="6" t="str">
        <f>IF(OR(C702="",C702&lt;$G$22),"",IF(L701&lt;=H702,0,IF(IF(AND(C702&gt;=$G$22,MOD(C702-$G$22,int)=0),$G$23,0)+H702&gt;=L701+G702,L701+G702-H702,IF(AND(C702&gt;=$G$22,MOD(C702-$G$22,int)=0),$G$23,0)+IF(IF(AND(C702&gt;=$G$22,MOD(C702-$G$22,int)=0),$G$23,0)+IF(MOD(C702-$G$27,periods_per_year)=0,$G$26,0)+H702&lt;L701+G702,IF(MOD(C702-$G$27,periods_per_year)=0,$G$26,0),L701+G702-IF(AND(C702&gt;=$G$22,MOD(C702-$G$22,int)=0),$G$23,0)-H702))))</f>
        <v/>
      </c>
      <c r="J702" s="7"/>
      <c r="K702" s="6" t="str">
        <f t="shared" si="58"/>
        <v/>
      </c>
      <c r="L702" s="6" t="str">
        <f t="shared" si="59"/>
        <v/>
      </c>
    </row>
    <row r="703" spans="3:12">
      <c r="C703" s="3" t="str">
        <f t="shared" si="56"/>
        <v/>
      </c>
      <c r="D703" s="4" t="str">
        <f t="shared" si="60"/>
        <v/>
      </c>
      <c r="E703" s="8" t="str">
        <f>IF(C703="","",IF(MOD(C703,periods_per_year)=0,C703/periods_per_year,""))</f>
        <v/>
      </c>
      <c r="F703" s="5" t="str">
        <f t="shared" si="57"/>
        <v/>
      </c>
      <c r="G703" s="6" t="str">
        <f>IF(C703="","",ROUND((((1+F703/CP)^(CP/periods_per_year))-1)*L702,2))</f>
        <v/>
      </c>
      <c r="H703" s="6" t="str">
        <f>IF(C703="","",IF(C703=nper,L702+G703,MIN(L702+G703,IF(F703=F702,H702,IF($G$11="Acc Bi-Weekly",ROUND((-PMT(((1+F703/CP)^(CP/12))-1,(nper-C703+1)*12/26,L702))/2,2),IF($G$11="Acc Weekly",ROUND((-PMT(((1+F703/CP)^(CP/12))-1,(nper-C703+1)*12/52,L702))/4,2),ROUND(-PMT(((1+F703/CP)^(CP/periods_per_year))-1,nper-C703+1,L702),2)))))))</f>
        <v/>
      </c>
      <c r="I703" s="6" t="str">
        <f>IF(OR(C703="",C703&lt;$G$22),"",IF(L702&lt;=H703,0,IF(IF(AND(C703&gt;=$G$22,MOD(C703-$G$22,int)=0),$G$23,0)+H703&gt;=L702+G703,L702+G703-H703,IF(AND(C703&gt;=$G$22,MOD(C703-$G$22,int)=0),$G$23,0)+IF(IF(AND(C703&gt;=$G$22,MOD(C703-$G$22,int)=0),$G$23,0)+IF(MOD(C703-$G$27,periods_per_year)=0,$G$26,0)+H703&lt;L702+G703,IF(MOD(C703-$G$27,periods_per_year)=0,$G$26,0),L702+G703-IF(AND(C703&gt;=$G$22,MOD(C703-$G$22,int)=0),$G$23,0)-H703))))</f>
        <v/>
      </c>
      <c r="J703" s="7"/>
      <c r="K703" s="6" t="str">
        <f t="shared" si="58"/>
        <v/>
      </c>
      <c r="L703" s="6" t="str">
        <f t="shared" si="59"/>
        <v/>
      </c>
    </row>
    <row r="704" spans="3:12">
      <c r="C704" s="3" t="str">
        <f t="shared" si="56"/>
        <v/>
      </c>
      <c r="D704" s="4" t="str">
        <f t="shared" si="60"/>
        <v/>
      </c>
      <c r="E704" s="8" t="str">
        <f>IF(C704="","",IF(MOD(C704,periods_per_year)=0,C704/periods_per_year,""))</f>
        <v/>
      </c>
      <c r="F704" s="5" t="str">
        <f t="shared" si="57"/>
        <v/>
      </c>
      <c r="G704" s="6" t="str">
        <f>IF(C704="","",ROUND((((1+F704/CP)^(CP/periods_per_year))-1)*L703,2))</f>
        <v/>
      </c>
      <c r="H704" s="6" t="str">
        <f>IF(C704="","",IF(C704=nper,L703+G704,MIN(L703+G704,IF(F704=F703,H703,IF($G$11="Acc Bi-Weekly",ROUND((-PMT(((1+F704/CP)^(CP/12))-1,(nper-C704+1)*12/26,L703))/2,2),IF($G$11="Acc Weekly",ROUND((-PMT(((1+F704/CP)^(CP/12))-1,(nper-C704+1)*12/52,L703))/4,2),ROUND(-PMT(((1+F704/CP)^(CP/periods_per_year))-1,nper-C704+1,L703),2)))))))</f>
        <v/>
      </c>
      <c r="I704" s="6" t="str">
        <f>IF(OR(C704="",C704&lt;$G$22),"",IF(L703&lt;=H704,0,IF(IF(AND(C704&gt;=$G$22,MOD(C704-$G$22,int)=0),$G$23,0)+H704&gt;=L703+G704,L703+G704-H704,IF(AND(C704&gt;=$G$22,MOD(C704-$G$22,int)=0),$G$23,0)+IF(IF(AND(C704&gt;=$G$22,MOD(C704-$G$22,int)=0),$G$23,0)+IF(MOD(C704-$G$27,periods_per_year)=0,$G$26,0)+H704&lt;L703+G704,IF(MOD(C704-$G$27,periods_per_year)=0,$G$26,0),L703+G704-IF(AND(C704&gt;=$G$22,MOD(C704-$G$22,int)=0),$G$23,0)-H704))))</f>
        <v/>
      </c>
      <c r="J704" s="7"/>
      <c r="K704" s="6" t="str">
        <f t="shared" si="58"/>
        <v/>
      </c>
      <c r="L704" s="6" t="str">
        <f t="shared" si="59"/>
        <v/>
      </c>
    </row>
    <row r="705" spans="3:12">
      <c r="C705" s="3" t="str">
        <f t="shared" si="56"/>
        <v/>
      </c>
      <c r="D705" s="4" t="str">
        <f t="shared" si="60"/>
        <v/>
      </c>
      <c r="E705" s="8" t="str">
        <f>IF(C705="","",IF(MOD(C705,periods_per_year)=0,C705/periods_per_year,""))</f>
        <v/>
      </c>
      <c r="F705" s="5" t="str">
        <f t="shared" si="57"/>
        <v/>
      </c>
      <c r="G705" s="6" t="str">
        <f>IF(C705="","",ROUND((((1+F705/CP)^(CP/periods_per_year))-1)*L704,2))</f>
        <v/>
      </c>
      <c r="H705" s="6" t="str">
        <f>IF(C705="","",IF(C705=nper,L704+G705,MIN(L704+G705,IF(F705=F704,H704,IF($G$11="Acc Bi-Weekly",ROUND((-PMT(((1+F705/CP)^(CP/12))-1,(nper-C705+1)*12/26,L704))/2,2),IF($G$11="Acc Weekly",ROUND((-PMT(((1+F705/CP)^(CP/12))-1,(nper-C705+1)*12/52,L704))/4,2),ROUND(-PMT(((1+F705/CP)^(CP/periods_per_year))-1,nper-C705+1,L704),2)))))))</f>
        <v/>
      </c>
      <c r="I705" s="6" t="str">
        <f>IF(OR(C705="",C705&lt;$G$22),"",IF(L704&lt;=H705,0,IF(IF(AND(C705&gt;=$G$22,MOD(C705-$G$22,int)=0),$G$23,0)+H705&gt;=L704+G705,L704+G705-H705,IF(AND(C705&gt;=$G$22,MOD(C705-$G$22,int)=0),$G$23,0)+IF(IF(AND(C705&gt;=$G$22,MOD(C705-$G$22,int)=0),$G$23,0)+IF(MOD(C705-$G$27,periods_per_year)=0,$G$26,0)+H705&lt;L704+G705,IF(MOD(C705-$G$27,periods_per_year)=0,$G$26,0),L704+G705-IF(AND(C705&gt;=$G$22,MOD(C705-$G$22,int)=0),$G$23,0)-H705))))</f>
        <v/>
      </c>
      <c r="J705" s="7"/>
      <c r="K705" s="6" t="str">
        <f t="shared" si="58"/>
        <v/>
      </c>
      <c r="L705" s="6" t="str">
        <f t="shared" si="59"/>
        <v/>
      </c>
    </row>
    <row r="706" spans="3:12">
      <c r="C706" s="3" t="str">
        <f t="shared" si="56"/>
        <v/>
      </c>
      <c r="D706" s="4" t="str">
        <f t="shared" si="60"/>
        <v/>
      </c>
      <c r="E706" s="8" t="str">
        <f>IF(C706="","",IF(MOD(C706,periods_per_year)=0,C706/periods_per_year,""))</f>
        <v/>
      </c>
      <c r="F706" s="5" t="str">
        <f t="shared" si="57"/>
        <v/>
      </c>
      <c r="G706" s="6" t="str">
        <f>IF(C706="","",ROUND((((1+F706/CP)^(CP/periods_per_year))-1)*L705,2))</f>
        <v/>
      </c>
      <c r="H706" s="6" t="str">
        <f>IF(C706="","",IF(C706=nper,L705+G706,MIN(L705+G706,IF(F706=F705,H705,IF($G$11="Acc Bi-Weekly",ROUND((-PMT(((1+F706/CP)^(CP/12))-1,(nper-C706+1)*12/26,L705))/2,2),IF($G$11="Acc Weekly",ROUND((-PMT(((1+F706/CP)^(CP/12))-1,(nper-C706+1)*12/52,L705))/4,2),ROUND(-PMT(((1+F706/CP)^(CP/periods_per_year))-1,nper-C706+1,L705),2)))))))</f>
        <v/>
      </c>
      <c r="I706" s="6" t="str">
        <f>IF(OR(C706="",C706&lt;$G$22),"",IF(L705&lt;=H706,0,IF(IF(AND(C706&gt;=$G$22,MOD(C706-$G$22,int)=0),$G$23,0)+H706&gt;=L705+G706,L705+G706-H706,IF(AND(C706&gt;=$G$22,MOD(C706-$G$22,int)=0),$G$23,0)+IF(IF(AND(C706&gt;=$G$22,MOD(C706-$G$22,int)=0),$G$23,0)+IF(MOD(C706-$G$27,periods_per_year)=0,$G$26,0)+H706&lt;L705+G706,IF(MOD(C706-$G$27,periods_per_year)=0,$G$26,0),L705+G706-IF(AND(C706&gt;=$G$22,MOD(C706-$G$22,int)=0),$G$23,0)-H706))))</f>
        <v/>
      </c>
      <c r="J706" s="7"/>
      <c r="K706" s="6" t="str">
        <f t="shared" si="58"/>
        <v/>
      </c>
      <c r="L706" s="6" t="str">
        <f t="shared" si="59"/>
        <v/>
      </c>
    </row>
    <row r="707" spans="3:12">
      <c r="C707" s="3" t="str">
        <f t="shared" si="56"/>
        <v/>
      </c>
      <c r="D707" s="4" t="str">
        <f t="shared" si="60"/>
        <v/>
      </c>
      <c r="E707" s="8" t="str">
        <f>IF(C707="","",IF(MOD(C707,periods_per_year)=0,C707/periods_per_year,""))</f>
        <v/>
      </c>
      <c r="F707" s="5" t="str">
        <f t="shared" si="57"/>
        <v/>
      </c>
      <c r="G707" s="6" t="str">
        <f>IF(C707="","",ROUND((((1+F707/CP)^(CP/periods_per_year))-1)*L706,2))</f>
        <v/>
      </c>
      <c r="H707" s="6" t="str">
        <f>IF(C707="","",IF(C707=nper,L706+G707,MIN(L706+G707,IF(F707=F706,H706,IF($G$11="Acc Bi-Weekly",ROUND((-PMT(((1+F707/CP)^(CP/12))-1,(nper-C707+1)*12/26,L706))/2,2),IF($G$11="Acc Weekly",ROUND((-PMT(((1+F707/CP)^(CP/12))-1,(nper-C707+1)*12/52,L706))/4,2),ROUND(-PMT(((1+F707/CP)^(CP/periods_per_year))-1,nper-C707+1,L706),2)))))))</f>
        <v/>
      </c>
      <c r="I707" s="6" t="str">
        <f>IF(OR(C707="",C707&lt;$G$22),"",IF(L706&lt;=H707,0,IF(IF(AND(C707&gt;=$G$22,MOD(C707-$G$22,int)=0),$G$23,0)+H707&gt;=L706+G707,L706+G707-H707,IF(AND(C707&gt;=$G$22,MOD(C707-$G$22,int)=0),$G$23,0)+IF(IF(AND(C707&gt;=$G$22,MOD(C707-$G$22,int)=0),$G$23,0)+IF(MOD(C707-$G$27,periods_per_year)=0,$G$26,0)+H707&lt;L706+G707,IF(MOD(C707-$G$27,periods_per_year)=0,$G$26,0),L706+G707-IF(AND(C707&gt;=$G$22,MOD(C707-$G$22,int)=0),$G$23,0)-H707))))</f>
        <v/>
      </c>
      <c r="J707" s="7"/>
      <c r="K707" s="6" t="str">
        <f t="shared" si="58"/>
        <v/>
      </c>
      <c r="L707" s="6" t="str">
        <f t="shared" si="59"/>
        <v/>
      </c>
    </row>
    <row r="708" spans="3:12">
      <c r="C708" s="3" t="str">
        <f t="shared" si="56"/>
        <v/>
      </c>
      <c r="D708" s="4" t="str">
        <f t="shared" si="60"/>
        <v/>
      </c>
      <c r="E708" s="8" t="str">
        <f>IF(C708="","",IF(MOD(C708,periods_per_year)=0,C708/periods_per_year,""))</f>
        <v/>
      </c>
      <c r="F708" s="5" t="str">
        <f t="shared" si="57"/>
        <v/>
      </c>
      <c r="G708" s="6" t="str">
        <f>IF(C708="","",ROUND((((1+F708/CP)^(CP/periods_per_year))-1)*L707,2))</f>
        <v/>
      </c>
      <c r="H708" s="6" t="str">
        <f>IF(C708="","",IF(C708=nper,L707+G708,MIN(L707+G708,IF(F708=F707,H707,IF($G$11="Acc Bi-Weekly",ROUND((-PMT(((1+F708/CP)^(CP/12))-1,(nper-C708+1)*12/26,L707))/2,2),IF($G$11="Acc Weekly",ROUND((-PMT(((1+F708/CP)^(CP/12))-1,(nper-C708+1)*12/52,L707))/4,2),ROUND(-PMT(((1+F708/CP)^(CP/periods_per_year))-1,nper-C708+1,L707),2)))))))</f>
        <v/>
      </c>
      <c r="I708" s="6" t="str">
        <f>IF(OR(C708="",C708&lt;$G$22),"",IF(L707&lt;=H708,0,IF(IF(AND(C708&gt;=$G$22,MOD(C708-$G$22,int)=0),$G$23,0)+H708&gt;=L707+G708,L707+G708-H708,IF(AND(C708&gt;=$G$22,MOD(C708-$G$22,int)=0),$G$23,0)+IF(IF(AND(C708&gt;=$G$22,MOD(C708-$G$22,int)=0),$G$23,0)+IF(MOD(C708-$G$27,periods_per_year)=0,$G$26,0)+H708&lt;L707+G708,IF(MOD(C708-$G$27,periods_per_year)=0,$G$26,0),L707+G708-IF(AND(C708&gt;=$G$22,MOD(C708-$G$22,int)=0),$G$23,0)-H708))))</f>
        <v/>
      </c>
      <c r="J708" s="7"/>
      <c r="K708" s="6" t="str">
        <f t="shared" si="58"/>
        <v/>
      </c>
      <c r="L708" s="6" t="str">
        <f t="shared" si="59"/>
        <v/>
      </c>
    </row>
    <row r="709" spans="3:12">
      <c r="C709" s="3" t="str">
        <f t="shared" si="56"/>
        <v/>
      </c>
      <c r="D709" s="4" t="str">
        <f t="shared" si="60"/>
        <v/>
      </c>
      <c r="E709" s="8" t="str">
        <f>IF(C709="","",IF(MOD(C709,periods_per_year)=0,C709/periods_per_year,""))</f>
        <v/>
      </c>
      <c r="F709" s="5" t="str">
        <f t="shared" si="57"/>
        <v/>
      </c>
      <c r="G709" s="6" t="str">
        <f>IF(C709="","",ROUND((((1+F709/CP)^(CP/periods_per_year))-1)*L708,2))</f>
        <v/>
      </c>
      <c r="H709" s="6" t="str">
        <f>IF(C709="","",IF(C709=nper,L708+G709,MIN(L708+G709,IF(F709=F708,H708,IF($G$11="Acc Bi-Weekly",ROUND((-PMT(((1+F709/CP)^(CP/12))-1,(nper-C709+1)*12/26,L708))/2,2),IF($G$11="Acc Weekly",ROUND((-PMT(((1+F709/CP)^(CP/12))-1,(nper-C709+1)*12/52,L708))/4,2),ROUND(-PMT(((1+F709/CP)^(CP/periods_per_year))-1,nper-C709+1,L708),2)))))))</f>
        <v/>
      </c>
      <c r="I709" s="6" t="str">
        <f>IF(OR(C709="",C709&lt;$G$22),"",IF(L708&lt;=H709,0,IF(IF(AND(C709&gt;=$G$22,MOD(C709-$G$22,int)=0),$G$23,0)+H709&gt;=L708+G709,L708+G709-H709,IF(AND(C709&gt;=$G$22,MOD(C709-$G$22,int)=0),$G$23,0)+IF(IF(AND(C709&gt;=$G$22,MOD(C709-$G$22,int)=0),$G$23,0)+IF(MOD(C709-$G$27,periods_per_year)=0,$G$26,0)+H709&lt;L708+G709,IF(MOD(C709-$G$27,periods_per_year)=0,$G$26,0),L708+G709-IF(AND(C709&gt;=$G$22,MOD(C709-$G$22,int)=0),$G$23,0)-H709))))</f>
        <v/>
      </c>
      <c r="J709" s="7"/>
      <c r="K709" s="6" t="str">
        <f t="shared" si="58"/>
        <v/>
      </c>
      <c r="L709" s="6" t="str">
        <f t="shared" si="59"/>
        <v/>
      </c>
    </row>
    <row r="710" spans="3:12">
      <c r="C710" s="3" t="str">
        <f t="shared" si="56"/>
        <v/>
      </c>
      <c r="D710" s="4" t="str">
        <f t="shared" si="60"/>
        <v/>
      </c>
      <c r="E710" s="8" t="str">
        <f>IF(C710="","",IF(MOD(C710,periods_per_year)=0,C710/periods_per_year,""))</f>
        <v/>
      </c>
      <c r="F710" s="5" t="str">
        <f t="shared" si="57"/>
        <v/>
      </c>
      <c r="G710" s="6" t="str">
        <f>IF(C710="","",ROUND((((1+F710/CP)^(CP/periods_per_year))-1)*L709,2))</f>
        <v/>
      </c>
      <c r="H710" s="6" t="str">
        <f>IF(C710="","",IF(C710=nper,L709+G710,MIN(L709+G710,IF(F710=F709,H709,IF($G$11="Acc Bi-Weekly",ROUND((-PMT(((1+F710/CP)^(CP/12))-1,(nper-C710+1)*12/26,L709))/2,2),IF($G$11="Acc Weekly",ROUND((-PMT(((1+F710/CP)^(CP/12))-1,(nper-C710+1)*12/52,L709))/4,2),ROUND(-PMT(((1+F710/CP)^(CP/periods_per_year))-1,nper-C710+1,L709),2)))))))</f>
        <v/>
      </c>
      <c r="I710" s="6" t="str">
        <f>IF(OR(C710="",C710&lt;$G$22),"",IF(L709&lt;=H710,0,IF(IF(AND(C710&gt;=$G$22,MOD(C710-$G$22,int)=0),$G$23,0)+H710&gt;=L709+G710,L709+G710-H710,IF(AND(C710&gt;=$G$22,MOD(C710-$G$22,int)=0),$G$23,0)+IF(IF(AND(C710&gt;=$G$22,MOD(C710-$G$22,int)=0),$G$23,0)+IF(MOD(C710-$G$27,periods_per_year)=0,$G$26,0)+H710&lt;L709+G710,IF(MOD(C710-$G$27,periods_per_year)=0,$G$26,0),L709+G710-IF(AND(C710&gt;=$G$22,MOD(C710-$G$22,int)=0),$G$23,0)-H710))))</f>
        <v/>
      </c>
      <c r="J710" s="7"/>
      <c r="K710" s="6" t="str">
        <f t="shared" si="58"/>
        <v/>
      </c>
      <c r="L710" s="6" t="str">
        <f t="shared" si="59"/>
        <v/>
      </c>
    </row>
    <row r="711" spans="3:12">
      <c r="C711" s="3" t="str">
        <f t="shared" si="56"/>
        <v/>
      </c>
      <c r="D711" s="4" t="str">
        <f t="shared" si="60"/>
        <v/>
      </c>
      <c r="E711" s="8" t="str">
        <f>IF(C711="","",IF(MOD(C711,periods_per_year)=0,C711/periods_per_year,""))</f>
        <v/>
      </c>
      <c r="F711" s="5" t="str">
        <f t="shared" si="57"/>
        <v/>
      </c>
      <c r="G711" s="6" t="str">
        <f>IF(C711="","",ROUND((((1+F711/CP)^(CP/periods_per_year))-1)*L710,2))</f>
        <v/>
      </c>
      <c r="H711" s="6" t="str">
        <f>IF(C711="","",IF(C711=nper,L710+G711,MIN(L710+G711,IF(F711=F710,H710,IF($G$11="Acc Bi-Weekly",ROUND((-PMT(((1+F711/CP)^(CP/12))-1,(nper-C711+1)*12/26,L710))/2,2),IF($G$11="Acc Weekly",ROUND((-PMT(((1+F711/CP)^(CP/12))-1,(nper-C711+1)*12/52,L710))/4,2),ROUND(-PMT(((1+F711/CP)^(CP/periods_per_year))-1,nper-C711+1,L710),2)))))))</f>
        <v/>
      </c>
      <c r="I711" s="6" t="str">
        <f>IF(OR(C711="",C711&lt;$G$22),"",IF(L710&lt;=H711,0,IF(IF(AND(C711&gt;=$G$22,MOD(C711-$G$22,int)=0),$G$23,0)+H711&gt;=L710+G711,L710+G711-H711,IF(AND(C711&gt;=$G$22,MOD(C711-$G$22,int)=0),$G$23,0)+IF(IF(AND(C711&gt;=$G$22,MOD(C711-$G$22,int)=0),$G$23,0)+IF(MOD(C711-$G$27,periods_per_year)=0,$G$26,0)+H711&lt;L710+G711,IF(MOD(C711-$G$27,periods_per_year)=0,$G$26,0),L710+G711-IF(AND(C711&gt;=$G$22,MOD(C711-$G$22,int)=0),$G$23,0)-H711))))</f>
        <v/>
      </c>
      <c r="J711" s="7"/>
      <c r="K711" s="6" t="str">
        <f t="shared" si="58"/>
        <v/>
      </c>
      <c r="L711" s="6" t="str">
        <f t="shared" si="59"/>
        <v/>
      </c>
    </row>
    <row r="712" spans="3:12">
      <c r="C712" s="3" t="str">
        <f t="shared" si="56"/>
        <v/>
      </c>
      <c r="D712" s="4" t="str">
        <f t="shared" si="60"/>
        <v/>
      </c>
      <c r="E712" s="8" t="str">
        <f>IF(C712="","",IF(MOD(C712,periods_per_year)=0,C712/periods_per_year,""))</f>
        <v/>
      </c>
      <c r="F712" s="5" t="str">
        <f t="shared" si="57"/>
        <v/>
      </c>
      <c r="G712" s="6" t="str">
        <f>IF(C712="","",ROUND((((1+F712/CP)^(CP/periods_per_year))-1)*L711,2))</f>
        <v/>
      </c>
      <c r="H712" s="6" t="str">
        <f>IF(C712="","",IF(C712=nper,L711+G712,MIN(L711+G712,IF(F712=F711,H711,IF($G$11="Acc Bi-Weekly",ROUND((-PMT(((1+F712/CP)^(CP/12))-1,(nper-C712+1)*12/26,L711))/2,2),IF($G$11="Acc Weekly",ROUND((-PMT(((1+F712/CP)^(CP/12))-1,(nper-C712+1)*12/52,L711))/4,2),ROUND(-PMT(((1+F712/CP)^(CP/periods_per_year))-1,nper-C712+1,L711),2)))))))</f>
        <v/>
      </c>
      <c r="I712" s="6" t="str">
        <f>IF(OR(C712="",C712&lt;$G$22),"",IF(L711&lt;=H712,0,IF(IF(AND(C712&gt;=$G$22,MOD(C712-$G$22,int)=0),$G$23,0)+H712&gt;=L711+G712,L711+G712-H712,IF(AND(C712&gt;=$G$22,MOD(C712-$G$22,int)=0),$G$23,0)+IF(IF(AND(C712&gt;=$G$22,MOD(C712-$G$22,int)=0),$G$23,0)+IF(MOD(C712-$G$27,periods_per_year)=0,$G$26,0)+H712&lt;L711+G712,IF(MOD(C712-$G$27,periods_per_year)=0,$G$26,0),L711+G712-IF(AND(C712&gt;=$G$22,MOD(C712-$G$22,int)=0),$G$23,0)-H712))))</f>
        <v/>
      </c>
      <c r="J712" s="7"/>
      <c r="K712" s="6" t="str">
        <f t="shared" si="58"/>
        <v/>
      </c>
      <c r="L712" s="6" t="str">
        <f t="shared" si="59"/>
        <v/>
      </c>
    </row>
    <row r="713" spans="3:12">
      <c r="C713" s="3" t="str">
        <f t="shared" si="56"/>
        <v/>
      </c>
      <c r="D713" s="4" t="str">
        <f t="shared" si="60"/>
        <v/>
      </c>
      <c r="E713" s="8" t="str">
        <f>IF(C713="","",IF(MOD(C713,periods_per_year)=0,C713/periods_per_year,""))</f>
        <v/>
      </c>
      <c r="F713" s="5" t="str">
        <f t="shared" si="57"/>
        <v/>
      </c>
      <c r="G713" s="6" t="str">
        <f>IF(C713="","",ROUND((((1+F713/CP)^(CP/periods_per_year))-1)*L712,2))</f>
        <v/>
      </c>
      <c r="H713" s="6" t="str">
        <f>IF(C713="","",IF(C713=nper,L712+G713,MIN(L712+G713,IF(F713=F712,H712,IF($G$11="Acc Bi-Weekly",ROUND((-PMT(((1+F713/CP)^(CP/12))-1,(nper-C713+1)*12/26,L712))/2,2),IF($G$11="Acc Weekly",ROUND((-PMT(((1+F713/CP)^(CP/12))-1,(nper-C713+1)*12/52,L712))/4,2),ROUND(-PMT(((1+F713/CP)^(CP/periods_per_year))-1,nper-C713+1,L712),2)))))))</f>
        <v/>
      </c>
      <c r="I713" s="6" t="str">
        <f>IF(OR(C713="",C713&lt;$G$22),"",IF(L712&lt;=H713,0,IF(IF(AND(C713&gt;=$G$22,MOD(C713-$G$22,int)=0),$G$23,0)+H713&gt;=L712+G713,L712+G713-H713,IF(AND(C713&gt;=$G$22,MOD(C713-$G$22,int)=0),$G$23,0)+IF(IF(AND(C713&gt;=$G$22,MOD(C713-$G$22,int)=0),$G$23,0)+IF(MOD(C713-$G$27,periods_per_year)=0,$G$26,0)+H713&lt;L712+G713,IF(MOD(C713-$G$27,periods_per_year)=0,$G$26,0),L712+G713-IF(AND(C713&gt;=$G$22,MOD(C713-$G$22,int)=0),$G$23,0)-H713))))</f>
        <v/>
      </c>
      <c r="J713" s="7"/>
      <c r="K713" s="6" t="str">
        <f t="shared" si="58"/>
        <v/>
      </c>
      <c r="L713" s="6" t="str">
        <f t="shared" si="59"/>
        <v/>
      </c>
    </row>
    <row r="714" spans="3:12">
      <c r="C714" s="3" t="str">
        <f t="shared" si="56"/>
        <v/>
      </c>
      <c r="D714" s="4" t="str">
        <f t="shared" si="60"/>
        <v/>
      </c>
      <c r="E714" s="8" t="str">
        <f>IF(C714="","",IF(MOD(C714,periods_per_year)=0,C714/periods_per_year,""))</f>
        <v/>
      </c>
      <c r="F714" s="5" t="str">
        <f t="shared" si="57"/>
        <v/>
      </c>
      <c r="G714" s="6" t="str">
        <f>IF(C714="","",ROUND((((1+F714/CP)^(CP/periods_per_year))-1)*L713,2))</f>
        <v/>
      </c>
      <c r="H714" s="6" t="str">
        <f>IF(C714="","",IF(C714=nper,L713+G714,MIN(L713+G714,IF(F714=F713,H713,IF($G$11="Acc Bi-Weekly",ROUND((-PMT(((1+F714/CP)^(CP/12))-1,(nper-C714+1)*12/26,L713))/2,2),IF($G$11="Acc Weekly",ROUND((-PMT(((1+F714/CP)^(CP/12))-1,(nper-C714+1)*12/52,L713))/4,2),ROUND(-PMT(((1+F714/CP)^(CP/periods_per_year))-1,nper-C714+1,L713),2)))))))</f>
        <v/>
      </c>
      <c r="I714" s="6" t="str">
        <f>IF(OR(C714="",C714&lt;$G$22),"",IF(L713&lt;=H714,0,IF(IF(AND(C714&gt;=$G$22,MOD(C714-$G$22,int)=0),$G$23,0)+H714&gt;=L713+G714,L713+G714-H714,IF(AND(C714&gt;=$G$22,MOD(C714-$G$22,int)=0),$G$23,0)+IF(IF(AND(C714&gt;=$G$22,MOD(C714-$G$22,int)=0),$G$23,0)+IF(MOD(C714-$G$27,periods_per_year)=0,$G$26,0)+H714&lt;L713+G714,IF(MOD(C714-$G$27,periods_per_year)=0,$G$26,0),L713+G714-IF(AND(C714&gt;=$G$22,MOD(C714-$G$22,int)=0),$G$23,0)-H714))))</f>
        <v/>
      </c>
      <c r="J714" s="7"/>
      <c r="K714" s="6" t="str">
        <f t="shared" si="58"/>
        <v/>
      </c>
      <c r="L714" s="6" t="str">
        <f t="shared" si="59"/>
        <v/>
      </c>
    </row>
    <row r="715" spans="3:12">
      <c r="C715" s="3" t="str">
        <f t="shared" si="56"/>
        <v/>
      </c>
      <c r="D715" s="4" t="str">
        <f t="shared" si="60"/>
        <v/>
      </c>
      <c r="E715" s="8" t="str">
        <f>IF(C715="","",IF(MOD(C715,periods_per_year)=0,C715/periods_per_year,""))</f>
        <v/>
      </c>
      <c r="F715" s="5" t="str">
        <f t="shared" si="57"/>
        <v/>
      </c>
      <c r="G715" s="6" t="str">
        <f>IF(C715="","",ROUND((((1+F715/CP)^(CP/periods_per_year))-1)*L714,2))</f>
        <v/>
      </c>
      <c r="H715" s="6" t="str">
        <f>IF(C715="","",IF(C715=nper,L714+G715,MIN(L714+G715,IF(F715=F714,H714,IF($G$11="Acc Bi-Weekly",ROUND((-PMT(((1+F715/CP)^(CP/12))-1,(nper-C715+1)*12/26,L714))/2,2),IF($G$11="Acc Weekly",ROUND((-PMT(((1+F715/CP)^(CP/12))-1,(nper-C715+1)*12/52,L714))/4,2),ROUND(-PMT(((1+F715/CP)^(CP/periods_per_year))-1,nper-C715+1,L714),2)))))))</f>
        <v/>
      </c>
      <c r="I715" s="6" t="str">
        <f>IF(OR(C715="",C715&lt;$G$22),"",IF(L714&lt;=H715,0,IF(IF(AND(C715&gt;=$G$22,MOD(C715-$G$22,int)=0),$G$23,0)+H715&gt;=L714+G715,L714+G715-H715,IF(AND(C715&gt;=$G$22,MOD(C715-$G$22,int)=0),$G$23,0)+IF(IF(AND(C715&gt;=$G$22,MOD(C715-$G$22,int)=0),$G$23,0)+IF(MOD(C715-$G$27,periods_per_year)=0,$G$26,0)+H715&lt;L714+G715,IF(MOD(C715-$G$27,periods_per_year)=0,$G$26,0),L714+G715-IF(AND(C715&gt;=$G$22,MOD(C715-$G$22,int)=0),$G$23,0)-H715))))</f>
        <v/>
      </c>
      <c r="J715" s="7"/>
      <c r="K715" s="6" t="str">
        <f t="shared" si="58"/>
        <v/>
      </c>
      <c r="L715" s="6" t="str">
        <f t="shared" si="59"/>
        <v/>
      </c>
    </row>
    <row r="716" spans="3:12">
      <c r="C716" s="3" t="str">
        <f t="shared" si="56"/>
        <v/>
      </c>
      <c r="D716" s="4" t="str">
        <f t="shared" si="60"/>
        <v/>
      </c>
      <c r="E716" s="8" t="str">
        <f>IF(C716="","",IF(MOD(C716,periods_per_year)=0,C716/periods_per_year,""))</f>
        <v/>
      </c>
      <c r="F716" s="5" t="str">
        <f t="shared" si="57"/>
        <v/>
      </c>
      <c r="G716" s="6" t="str">
        <f>IF(C716="","",ROUND((((1+F716/CP)^(CP/periods_per_year))-1)*L715,2))</f>
        <v/>
      </c>
      <c r="H716" s="6" t="str">
        <f>IF(C716="","",IF(C716=nper,L715+G716,MIN(L715+G716,IF(F716=F715,H715,IF($G$11="Acc Bi-Weekly",ROUND((-PMT(((1+F716/CP)^(CP/12))-1,(nper-C716+1)*12/26,L715))/2,2),IF($G$11="Acc Weekly",ROUND((-PMT(((1+F716/CP)^(CP/12))-1,(nper-C716+1)*12/52,L715))/4,2),ROUND(-PMT(((1+F716/CP)^(CP/periods_per_year))-1,nper-C716+1,L715),2)))))))</f>
        <v/>
      </c>
      <c r="I716" s="6" t="str">
        <f>IF(OR(C716="",C716&lt;$G$22),"",IF(L715&lt;=H716,0,IF(IF(AND(C716&gt;=$G$22,MOD(C716-$G$22,int)=0),$G$23,0)+H716&gt;=L715+G716,L715+G716-H716,IF(AND(C716&gt;=$G$22,MOD(C716-$G$22,int)=0),$G$23,0)+IF(IF(AND(C716&gt;=$G$22,MOD(C716-$G$22,int)=0),$G$23,0)+IF(MOD(C716-$G$27,periods_per_year)=0,$G$26,0)+H716&lt;L715+G716,IF(MOD(C716-$G$27,periods_per_year)=0,$G$26,0),L715+G716-IF(AND(C716&gt;=$G$22,MOD(C716-$G$22,int)=0),$G$23,0)-H716))))</f>
        <v/>
      </c>
      <c r="J716" s="7"/>
      <c r="K716" s="6" t="str">
        <f t="shared" si="58"/>
        <v/>
      </c>
      <c r="L716" s="6" t="str">
        <f t="shared" si="59"/>
        <v/>
      </c>
    </row>
    <row r="717" spans="3:12">
      <c r="C717" s="3" t="str">
        <f t="shared" si="56"/>
        <v/>
      </c>
      <c r="D717" s="4" t="str">
        <f t="shared" si="60"/>
        <v/>
      </c>
      <c r="E717" s="8" t="str">
        <f>IF(C717="","",IF(MOD(C717,periods_per_year)=0,C717/periods_per_year,""))</f>
        <v/>
      </c>
      <c r="F717" s="5" t="str">
        <f t="shared" si="57"/>
        <v/>
      </c>
      <c r="G717" s="6" t="str">
        <f>IF(C717="","",ROUND((((1+F717/CP)^(CP/periods_per_year))-1)*L716,2))</f>
        <v/>
      </c>
      <c r="H717" s="6" t="str">
        <f>IF(C717="","",IF(C717=nper,L716+G717,MIN(L716+G717,IF(F717=F716,H716,IF($G$11="Acc Bi-Weekly",ROUND((-PMT(((1+F717/CP)^(CP/12))-1,(nper-C717+1)*12/26,L716))/2,2),IF($G$11="Acc Weekly",ROUND((-PMT(((1+F717/CP)^(CP/12))-1,(nper-C717+1)*12/52,L716))/4,2),ROUND(-PMT(((1+F717/CP)^(CP/periods_per_year))-1,nper-C717+1,L716),2)))))))</f>
        <v/>
      </c>
      <c r="I717" s="6" t="str">
        <f>IF(OR(C717="",C717&lt;$G$22),"",IF(L716&lt;=H717,0,IF(IF(AND(C717&gt;=$G$22,MOD(C717-$G$22,int)=0),$G$23,0)+H717&gt;=L716+G717,L716+G717-H717,IF(AND(C717&gt;=$G$22,MOD(C717-$G$22,int)=0),$G$23,0)+IF(IF(AND(C717&gt;=$G$22,MOD(C717-$G$22,int)=0),$G$23,0)+IF(MOD(C717-$G$27,periods_per_year)=0,$G$26,0)+H717&lt;L716+G717,IF(MOD(C717-$G$27,periods_per_year)=0,$G$26,0),L716+G717-IF(AND(C717&gt;=$G$22,MOD(C717-$G$22,int)=0),$G$23,0)-H717))))</f>
        <v/>
      </c>
      <c r="J717" s="7"/>
      <c r="K717" s="6" t="str">
        <f t="shared" si="58"/>
        <v/>
      </c>
      <c r="L717" s="6" t="str">
        <f t="shared" si="59"/>
        <v/>
      </c>
    </row>
    <row r="718" spans="3:12">
      <c r="C718" s="3" t="str">
        <f t="shared" si="56"/>
        <v/>
      </c>
      <c r="D718" s="4" t="str">
        <f t="shared" si="60"/>
        <v/>
      </c>
      <c r="E718" s="8" t="str">
        <f>IF(C718="","",IF(MOD(C718,periods_per_year)=0,C718/periods_per_year,""))</f>
        <v/>
      </c>
      <c r="F718" s="5" t="str">
        <f t="shared" si="57"/>
        <v/>
      </c>
      <c r="G718" s="6" t="str">
        <f>IF(C718="","",ROUND((((1+F718/CP)^(CP/periods_per_year))-1)*L717,2))</f>
        <v/>
      </c>
      <c r="H718" s="6" t="str">
        <f>IF(C718="","",IF(C718=nper,L717+G718,MIN(L717+G718,IF(F718=F717,H717,IF($G$11="Acc Bi-Weekly",ROUND((-PMT(((1+F718/CP)^(CP/12))-1,(nper-C718+1)*12/26,L717))/2,2),IF($G$11="Acc Weekly",ROUND((-PMT(((1+F718/CP)^(CP/12))-1,(nper-C718+1)*12/52,L717))/4,2),ROUND(-PMT(((1+F718/CP)^(CP/periods_per_year))-1,nper-C718+1,L717),2)))))))</f>
        <v/>
      </c>
      <c r="I718" s="6" t="str">
        <f>IF(OR(C718="",C718&lt;$G$22),"",IF(L717&lt;=H718,0,IF(IF(AND(C718&gt;=$G$22,MOD(C718-$G$22,int)=0),$G$23,0)+H718&gt;=L717+G718,L717+G718-H718,IF(AND(C718&gt;=$G$22,MOD(C718-$G$22,int)=0),$G$23,0)+IF(IF(AND(C718&gt;=$G$22,MOD(C718-$G$22,int)=0),$G$23,0)+IF(MOD(C718-$G$27,periods_per_year)=0,$G$26,0)+H718&lt;L717+G718,IF(MOD(C718-$G$27,periods_per_year)=0,$G$26,0),L717+G718-IF(AND(C718&gt;=$G$22,MOD(C718-$G$22,int)=0),$G$23,0)-H718))))</f>
        <v/>
      </c>
      <c r="J718" s="7"/>
      <c r="K718" s="6" t="str">
        <f t="shared" si="58"/>
        <v/>
      </c>
      <c r="L718" s="6" t="str">
        <f t="shared" si="59"/>
        <v/>
      </c>
    </row>
    <row r="719" spans="3:12">
      <c r="C719" s="3" t="str">
        <f t="shared" si="56"/>
        <v/>
      </c>
      <c r="D719" s="4" t="str">
        <f t="shared" si="60"/>
        <v/>
      </c>
      <c r="E719" s="8" t="str">
        <f>IF(C719="","",IF(MOD(C719,periods_per_year)=0,C719/periods_per_year,""))</f>
        <v/>
      </c>
      <c r="F719" s="5" t="str">
        <f t="shared" si="57"/>
        <v/>
      </c>
      <c r="G719" s="6" t="str">
        <f>IF(C719="","",ROUND((((1+F719/CP)^(CP/periods_per_year))-1)*L718,2))</f>
        <v/>
      </c>
      <c r="H719" s="6" t="str">
        <f>IF(C719="","",IF(C719=nper,L718+G719,MIN(L718+G719,IF(F719=F718,H718,IF($G$11="Acc Bi-Weekly",ROUND((-PMT(((1+F719/CP)^(CP/12))-1,(nper-C719+1)*12/26,L718))/2,2),IF($G$11="Acc Weekly",ROUND((-PMT(((1+F719/CP)^(CP/12))-1,(nper-C719+1)*12/52,L718))/4,2),ROUND(-PMT(((1+F719/CP)^(CP/periods_per_year))-1,nper-C719+1,L718),2)))))))</f>
        <v/>
      </c>
      <c r="I719" s="6" t="str">
        <f>IF(OR(C719="",C719&lt;$G$22),"",IF(L718&lt;=H719,0,IF(IF(AND(C719&gt;=$G$22,MOD(C719-$G$22,int)=0),$G$23,0)+H719&gt;=L718+G719,L718+G719-H719,IF(AND(C719&gt;=$G$22,MOD(C719-$G$22,int)=0),$G$23,0)+IF(IF(AND(C719&gt;=$G$22,MOD(C719-$G$22,int)=0),$G$23,0)+IF(MOD(C719-$G$27,periods_per_year)=0,$G$26,0)+H719&lt;L718+G719,IF(MOD(C719-$G$27,periods_per_year)=0,$G$26,0),L718+G719-IF(AND(C719&gt;=$G$22,MOD(C719-$G$22,int)=0),$G$23,0)-H719))))</f>
        <v/>
      </c>
      <c r="J719" s="7"/>
      <c r="K719" s="6" t="str">
        <f t="shared" si="58"/>
        <v/>
      </c>
      <c r="L719" s="6" t="str">
        <f t="shared" si="59"/>
        <v/>
      </c>
    </row>
    <row r="720" spans="3:12">
      <c r="C720" s="3" t="str">
        <f t="shared" si="56"/>
        <v/>
      </c>
      <c r="D720" s="4" t="str">
        <f t="shared" si="60"/>
        <v/>
      </c>
      <c r="E720" s="8" t="str">
        <f>IF(C720="","",IF(MOD(C720,periods_per_year)=0,C720/periods_per_year,""))</f>
        <v/>
      </c>
      <c r="F720" s="5" t="str">
        <f t="shared" si="57"/>
        <v/>
      </c>
      <c r="G720" s="6" t="str">
        <f>IF(C720="","",ROUND((((1+F720/CP)^(CP/periods_per_year))-1)*L719,2))</f>
        <v/>
      </c>
      <c r="H720" s="6" t="str">
        <f>IF(C720="","",IF(C720=nper,L719+G720,MIN(L719+G720,IF(F720=F719,H719,IF($G$11="Acc Bi-Weekly",ROUND((-PMT(((1+F720/CP)^(CP/12))-1,(nper-C720+1)*12/26,L719))/2,2),IF($G$11="Acc Weekly",ROUND((-PMT(((1+F720/CP)^(CP/12))-1,(nper-C720+1)*12/52,L719))/4,2),ROUND(-PMT(((1+F720/CP)^(CP/periods_per_year))-1,nper-C720+1,L719),2)))))))</f>
        <v/>
      </c>
      <c r="I720" s="6" t="str">
        <f>IF(OR(C720="",C720&lt;$G$22),"",IF(L719&lt;=H720,0,IF(IF(AND(C720&gt;=$G$22,MOD(C720-$G$22,int)=0),$G$23,0)+H720&gt;=L719+G720,L719+G720-H720,IF(AND(C720&gt;=$G$22,MOD(C720-$G$22,int)=0),$G$23,0)+IF(IF(AND(C720&gt;=$G$22,MOD(C720-$G$22,int)=0),$G$23,0)+IF(MOD(C720-$G$27,periods_per_year)=0,$G$26,0)+H720&lt;L719+G720,IF(MOD(C720-$G$27,periods_per_year)=0,$G$26,0),L719+G720-IF(AND(C720&gt;=$G$22,MOD(C720-$G$22,int)=0),$G$23,0)-H720))))</f>
        <v/>
      </c>
      <c r="J720" s="7"/>
      <c r="K720" s="6" t="str">
        <f t="shared" si="58"/>
        <v/>
      </c>
      <c r="L720" s="6" t="str">
        <f t="shared" si="59"/>
        <v/>
      </c>
    </row>
    <row r="721" spans="3:12">
      <c r="C721" s="3" t="str">
        <f t="shared" si="56"/>
        <v/>
      </c>
      <c r="D721" s="4" t="str">
        <f t="shared" si="60"/>
        <v/>
      </c>
      <c r="E721" s="8" t="str">
        <f>IF(C721="","",IF(MOD(C721,periods_per_year)=0,C721/periods_per_year,""))</f>
        <v/>
      </c>
      <c r="F721" s="5" t="str">
        <f t="shared" si="57"/>
        <v/>
      </c>
      <c r="G721" s="6" t="str">
        <f>IF(C721="","",ROUND((((1+F721/CP)^(CP/periods_per_year))-1)*L720,2))</f>
        <v/>
      </c>
      <c r="H721" s="6" t="str">
        <f>IF(C721="","",IF(C721=nper,L720+G721,MIN(L720+G721,IF(F721=F720,H720,IF($G$11="Acc Bi-Weekly",ROUND((-PMT(((1+F721/CP)^(CP/12))-1,(nper-C721+1)*12/26,L720))/2,2),IF($G$11="Acc Weekly",ROUND((-PMT(((1+F721/CP)^(CP/12))-1,(nper-C721+1)*12/52,L720))/4,2),ROUND(-PMT(((1+F721/CP)^(CP/periods_per_year))-1,nper-C721+1,L720),2)))))))</f>
        <v/>
      </c>
      <c r="I721" s="6" t="str">
        <f>IF(OR(C721="",C721&lt;$G$22),"",IF(L720&lt;=H721,0,IF(IF(AND(C721&gt;=$G$22,MOD(C721-$G$22,int)=0),$G$23,0)+H721&gt;=L720+G721,L720+G721-H721,IF(AND(C721&gt;=$G$22,MOD(C721-$G$22,int)=0),$G$23,0)+IF(IF(AND(C721&gt;=$G$22,MOD(C721-$G$22,int)=0),$G$23,0)+IF(MOD(C721-$G$27,periods_per_year)=0,$G$26,0)+H721&lt;L720+G721,IF(MOD(C721-$G$27,periods_per_year)=0,$G$26,0),L720+G721-IF(AND(C721&gt;=$G$22,MOD(C721-$G$22,int)=0),$G$23,0)-H721))))</f>
        <v/>
      </c>
      <c r="J721" s="7"/>
      <c r="K721" s="6" t="str">
        <f t="shared" si="58"/>
        <v/>
      </c>
      <c r="L721" s="6" t="str">
        <f t="shared" si="59"/>
        <v/>
      </c>
    </row>
    <row r="722" spans="3:12">
      <c r="C722" s="3" t="str">
        <f t="shared" si="56"/>
        <v/>
      </c>
      <c r="D722" s="4" t="str">
        <f t="shared" si="60"/>
        <v/>
      </c>
      <c r="E722" s="8" t="str">
        <f>IF(C722="","",IF(MOD(C722,periods_per_year)=0,C722/periods_per_year,""))</f>
        <v/>
      </c>
      <c r="F722" s="5" t="str">
        <f t="shared" si="57"/>
        <v/>
      </c>
      <c r="G722" s="6" t="str">
        <f>IF(C722="","",ROUND((((1+F722/CP)^(CP/periods_per_year))-1)*L721,2))</f>
        <v/>
      </c>
      <c r="H722" s="6" t="str">
        <f>IF(C722="","",IF(C722=nper,L721+G722,MIN(L721+G722,IF(F722=F721,H721,IF($G$11="Acc Bi-Weekly",ROUND((-PMT(((1+F722/CP)^(CP/12))-1,(nper-C722+1)*12/26,L721))/2,2),IF($G$11="Acc Weekly",ROUND((-PMT(((1+F722/CP)^(CP/12))-1,(nper-C722+1)*12/52,L721))/4,2),ROUND(-PMT(((1+F722/CP)^(CP/periods_per_year))-1,nper-C722+1,L721),2)))))))</f>
        <v/>
      </c>
      <c r="I722" s="6" t="str">
        <f>IF(OR(C722="",C722&lt;$G$22),"",IF(L721&lt;=H722,0,IF(IF(AND(C722&gt;=$G$22,MOD(C722-$G$22,int)=0),$G$23,0)+H722&gt;=L721+G722,L721+G722-H722,IF(AND(C722&gt;=$G$22,MOD(C722-$G$22,int)=0),$G$23,0)+IF(IF(AND(C722&gt;=$G$22,MOD(C722-$G$22,int)=0),$G$23,0)+IF(MOD(C722-$G$27,periods_per_year)=0,$G$26,0)+H722&lt;L721+G722,IF(MOD(C722-$G$27,periods_per_year)=0,$G$26,0),L721+G722-IF(AND(C722&gt;=$G$22,MOD(C722-$G$22,int)=0),$G$23,0)-H722))))</f>
        <v/>
      </c>
      <c r="J722" s="7"/>
      <c r="K722" s="6" t="str">
        <f t="shared" si="58"/>
        <v/>
      </c>
      <c r="L722" s="6" t="str">
        <f t="shared" si="59"/>
        <v/>
      </c>
    </row>
    <row r="723" spans="3:12">
      <c r="C723" s="3" t="str">
        <f t="shared" si="56"/>
        <v/>
      </c>
      <c r="D723" s="4" t="str">
        <f t="shared" si="60"/>
        <v/>
      </c>
      <c r="E723" s="8" t="str">
        <f>IF(C723="","",IF(MOD(C723,periods_per_year)=0,C723/periods_per_year,""))</f>
        <v/>
      </c>
      <c r="F723" s="5" t="str">
        <f t="shared" si="57"/>
        <v/>
      </c>
      <c r="G723" s="6" t="str">
        <f>IF(C723="","",ROUND((((1+F723/CP)^(CP/periods_per_year))-1)*L722,2))</f>
        <v/>
      </c>
      <c r="H723" s="6" t="str">
        <f>IF(C723="","",IF(C723=nper,L722+G723,MIN(L722+G723,IF(F723=F722,H722,IF($G$11="Acc Bi-Weekly",ROUND((-PMT(((1+F723/CP)^(CP/12))-1,(nper-C723+1)*12/26,L722))/2,2),IF($G$11="Acc Weekly",ROUND((-PMT(((1+F723/CP)^(CP/12))-1,(nper-C723+1)*12/52,L722))/4,2),ROUND(-PMT(((1+F723/CP)^(CP/periods_per_year))-1,nper-C723+1,L722),2)))))))</f>
        <v/>
      </c>
      <c r="I723" s="6" t="str">
        <f>IF(OR(C723="",C723&lt;$G$22),"",IF(L722&lt;=H723,0,IF(IF(AND(C723&gt;=$G$22,MOD(C723-$G$22,int)=0),$G$23,0)+H723&gt;=L722+G723,L722+G723-H723,IF(AND(C723&gt;=$G$22,MOD(C723-$G$22,int)=0),$G$23,0)+IF(IF(AND(C723&gt;=$G$22,MOD(C723-$G$22,int)=0),$G$23,0)+IF(MOD(C723-$G$27,periods_per_year)=0,$G$26,0)+H723&lt;L722+G723,IF(MOD(C723-$G$27,periods_per_year)=0,$G$26,0),L722+G723-IF(AND(C723&gt;=$G$22,MOD(C723-$G$22,int)=0),$G$23,0)-H723))))</f>
        <v/>
      </c>
      <c r="J723" s="7"/>
      <c r="K723" s="6" t="str">
        <f t="shared" si="58"/>
        <v/>
      </c>
      <c r="L723" s="6" t="str">
        <f t="shared" si="59"/>
        <v/>
      </c>
    </row>
    <row r="724" spans="3:12">
      <c r="C724" s="3" t="str">
        <f t="shared" si="56"/>
        <v/>
      </c>
      <c r="D724" s="4" t="str">
        <f t="shared" si="60"/>
        <v/>
      </c>
      <c r="E724" s="8" t="str">
        <f>IF(C724="","",IF(MOD(C724,periods_per_year)=0,C724/periods_per_year,""))</f>
        <v/>
      </c>
      <c r="F724" s="5" t="str">
        <f t="shared" si="57"/>
        <v/>
      </c>
      <c r="G724" s="6" t="str">
        <f>IF(C724="","",ROUND((((1+F724/CP)^(CP/periods_per_year))-1)*L723,2))</f>
        <v/>
      </c>
      <c r="H724" s="6" t="str">
        <f>IF(C724="","",IF(C724=nper,L723+G724,MIN(L723+G724,IF(F724=F723,H723,IF($G$11="Acc Bi-Weekly",ROUND((-PMT(((1+F724/CP)^(CP/12))-1,(nper-C724+1)*12/26,L723))/2,2),IF($G$11="Acc Weekly",ROUND((-PMT(((1+F724/CP)^(CP/12))-1,(nper-C724+1)*12/52,L723))/4,2),ROUND(-PMT(((1+F724/CP)^(CP/periods_per_year))-1,nper-C724+1,L723),2)))))))</f>
        <v/>
      </c>
      <c r="I724" s="6" t="str">
        <f>IF(OR(C724="",C724&lt;$G$22),"",IF(L723&lt;=H724,0,IF(IF(AND(C724&gt;=$G$22,MOD(C724-$G$22,int)=0),$G$23,0)+H724&gt;=L723+G724,L723+G724-H724,IF(AND(C724&gt;=$G$22,MOD(C724-$G$22,int)=0),$G$23,0)+IF(IF(AND(C724&gt;=$G$22,MOD(C724-$G$22,int)=0),$G$23,0)+IF(MOD(C724-$G$27,periods_per_year)=0,$G$26,0)+H724&lt;L723+G724,IF(MOD(C724-$G$27,periods_per_year)=0,$G$26,0),L723+G724-IF(AND(C724&gt;=$G$22,MOD(C724-$G$22,int)=0),$G$23,0)-H724))))</f>
        <v/>
      </c>
      <c r="J724" s="7"/>
      <c r="K724" s="6" t="str">
        <f t="shared" si="58"/>
        <v/>
      </c>
      <c r="L724" s="6" t="str">
        <f t="shared" si="59"/>
        <v/>
      </c>
    </row>
    <row r="725" spans="3:12">
      <c r="C725" s="3" t="str">
        <f t="shared" si="56"/>
        <v/>
      </c>
      <c r="D725" s="4" t="str">
        <f t="shared" si="60"/>
        <v/>
      </c>
      <c r="E725" s="8" t="str">
        <f>IF(C725="","",IF(MOD(C725,periods_per_year)=0,C725/periods_per_year,""))</f>
        <v/>
      </c>
      <c r="F725" s="5" t="str">
        <f t="shared" si="57"/>
        <v/>
      </c>
      <c r="G725" s="6" t="str">
        <f>IF(C725="","",ROUND((((1+F725/CP)^(CP/periods_per_year))-1)*L724,2))</f>
        <v/>
      </c>
      <c r="H725" s="6" t="str">
        <f>IF(C725="","",IF(C725=nper,L724+G725,MIN(L724+G725,IF(F725=F724,H724,IF($G$11="Acc Bi-Weekly",ROUND((-PMT(((1+F725/CP)^(CP/12))-1,(nper-C725+1)*12/26,L724))/2,2),IF($G$11="Acc Weekly",ROUND((-PMT(((1+F725/CP)^(CP/12))-1,(nper-C725+1)*12/52,L724))/4,2),ROUND(-PMT(((1+F725/CP)^(CP/periods_per_year))-1,nper-C725+1,L724),2)))))))</f>
        <v/>
      </c>
      <c r="I725" s="6" t="str">
        <f>IF(OR(C725="",C725&lt;$G$22),"",IF(L724&lt;=H725,0,IF(IF(AND(C725&gt;=$G$22,MOD(C725-$G$22,int)=0),$G$23,0)+H725&gt;=L724+G725,L724+G725-H725,IF(AND(C725&gt;=$G$22,MOD(C725-$G$22,int)=0),$G$23,0)+IF(IF(AND(C725&gt;=$G$22,MOD(C725-$G$22,int)=0),$G$23,0)+IF(MOD(C725-$G$27,periods_per_year)=0,$G$26,0)+H725&lt;L724+G725,IF(MOD(C725-$G$27,periods_per_year)=0,$G$26,0),L724+G725-IF(AND(C725&gt;=$G$22,MOD(C725-$G$22,int)=0),$G$23,0)-H725))))</f>
        <v/>
      </c>
      <c r="J725" s="7"/>
      <c r="K725" s="6" t="str">
        <f t="shared" si="58"/>
        <v/>
      </c>
      <c r="L725" s="6" t="str">
        <f t="shared" si="59"/>
        <v/>
      </c>
    </row>
    <row r="726" spans="3:12">
      <c r="C726" s="3" t="str">
        <f t="shared" si="56"/>
        <v/>
      </c>
      <c r="D726" s="4" t="str">
        <f t="shared" si="60"/>
        <v/>
      </c>
      <c r="E726" s="8" t="str">
        <f>IF(C726="","",IF(MOD(C726,periods_per_year)=0,C726/periods_per_year,""))</f>
        <v/>
      </c>
      <c r="F726" s="5" t="str">
        <f t="shared" si="57"/>
        <v/>
      </c>
      <c r="G726" s="6" t="str">
        <f>IF(C726="","",ROUND((((1+F726/CP)^(CP/periods_per_year))-1)*L725,2))</f>
        <v/>
      </c>
      <c r="H726" s="6" t="str">
        <f>IF(C726="","",IF(C726=nper,L725+G726,MIN(L725+G726,IF(F726=F725,H725,IF($G$11="Acc Bi-Weekly",ROUND((-PMT(((1+F726/CP)^(CP/12))-1,(nper-C726+1)*12/26,L725))/2,2),IF($G$11="Acc Weekly",ROUND((-PMT(((1+F726/CP)^(CP/12))-1,(nper-C726+1)*12/52,L725))/4,2),ROUND(-PMT(((1+F726/CP)^(CP/periods_per_year))-1,nper-C726+1,L725),2)))))))</f>
        <v/>
      </c>
      <c r="I726" s="6" t="str">
        <f>IF(OR(C726="",C726&lt;$G$22),"",IF(L725&lt;=H726,0,IF(IF(AND(C726&gt;=$G$22,MOD(C726-$G$22,int)=0),$G$23,0)+H726&gt;=L725+G726,L725+G726-H726,IF(AND(C726&gt;=$G$22,MOD(C726-$G$22,int)=0),$G$23,0)+IF(IF(AND(C726&gt;=$G$22,MOD(C726-$G$22,int)=0),$G$23,0)+IF(MOD(C726-$G$27,periods_per_year)=0,$G$26,0)+H726&lt;L725+G726,IF(MOD(C726-$G$27,periods_per_year)=0,$G$26,0),L725+G726-IF(AND(C726&gt;=$G$22,MOD(C726-$G$22,int)=0),$G$23,0)-H726))))</f>
        <v/>
      </c>
      <c r="J726" s="7"/>
      <c r="K726" s="6" t="str">
        <f t="shared" si="58"/>
        <v/>
      </c>
      <c r="L726" s="6" t="str">
        <f t="shared" si="59"/>
        <v/>
      </c>
    </row>
    <row r="727" spans="3:12">
      <c r="C727" s="3" t="str">
        <f t="shared" si="56"/>
        <v/>
      </c>
      <c r="D727" s="4" t="str">
        <f t="shared" si="60"/>
        <v/>
      </c>
      <c r="E727" s="8" t="str">
        <f>IF(C727="","",IF(MOD(C727,periods_per_year)=0,C727/periods_per_year,""))</f>
        <v/>
      </c>
      <c r="F727" s="5" t="str">
        <f t="shared" si="57"/>
        <v/>
      </c>
      <c r="G727" s="6" t="str">
        <f>IF(C727="","",ROUND((((1+F727/CP)^(CP/periods_per_year))-1)*L726,2))</f>
        <v/>
      </c>
      <c r="H727" s="6" t="str">
        <f>IF(C727="","",IF(C727=nper,L726+G727,MIN(L726+G727,IF(F727=F726,H726,IF($G$11="Acc Bi-Weekly",ROUND((-PMT(((1+F727/CP)^(CP/12))-1,(nper-C727+1)*12/26,L726))/2,2),IF($G$11="Acc Weekly",ROUND((-PMT(((1+F727/CP)^(CP/12))-1,(nper-C727+1)*12/52,L726))/4,2),ROUND(-PMT(((1+F727/CP)^(CP/periods_per_year))-1,nper-C727+1,L726),2)))))))</f>
        <v/>
      </c>
      <c r="I727" s="6" t="str">
        <f>IF(OR(C727="",C727&lt;$G$22),"",IF(L726&lt;=H727,0,IF(IF(AND(C727&gt;=$G$22,MOD(C727-$G$22,int)=0),$G$23,0)+H727&gt;=L726+G727,L726+G727-H727,IF(AND(C727&gt;=$G$22,MOD(C727-$G$22,int)=0),$G$23,0)+IF(IF(AND(C727&gt;=$G$22,MOD(C727-$G$22,int)=0),$G$23,0)+IF(MOD(C727-$G$27,periods_per_year)=0,$G$26,0)+H727&lt;L726+G727,IF(MOD(C727-$G$27,periods_per_year)=0,$G$26,0),L726+G727-IF(AND(C727&gt;=$G$22,MOD(C727-$G$22,int)=0),$G$23,0)-H727))))</f>
        <v/>
      </c>
      <c r="J727" s="7"/>
      <c r="K727" s="6" t="str">
        <f t="shared" si="58"/>
        <v/>
      </c>
      <c r="L727" s="6" t="str">
        <f t="shared" si="59"/>
        <v/>
      </c>
    </row>
    <row r="728" spans="3:12">
      <c r="C728" s="3" t="str">
        <f t="shared" si="56"/>
        <v/>
      </c>
      <c r="D728" s="4" t="str">
        <f t="shared" si="60"/>
        <v/>
      </c>
      <c r="E728" s="8" t="str">
        <f>IF(C728="","",IF(MOD(C728,periods_per_year)=0,C728/periods_per_year,""))</f>
        <v/>
      </c>
      <c r="F728" s="5" t="str">
        <f t="shared" si="57"/>
        <v/>
      </c>
      <c r="G728" s="6" t="str">
        <f>IF(C728="","",ROUND((((1+F728/CP)^(CP/periods_per_year))-1)*L727,2))</f>
        <v/>
      </c>
      <c r="H728" s="6" t="str">
        <f>IF(C728="","",IF(C728=nper,L727+G728,MIN(L727+G728,IF(F728=F727,H727,IF($G$11="Acc Bi-Weekly",ROUND((-PMT(((1+F728/CP)^(CP/12))-1,(nper-C728+1)*12/26,L727))/2,2),IF($G$11="Acc Weekly",ROUND((-PMT(((1+F728/CP)^(CP/12))-1,(nper-C728+1)*12/52,L727))/4,2),ROUND(-PMT(((1+F728/CP)^(CP/periods_per_year))-1,nper-C728+1,L727),2)))))))</f>
        <v/>
      </c>
      <c r="I728" s="6" t="str">
        <f>IF(OR(C728="",C728&lt;$G$22),"",IF(L727&lt;=H728,0,IF(IF(AND(C728&gt;=$G$22,MOD(C728-$G$22,int)=0),$G$23,0)+H728&gt;=L727+G728,L727+G728-H728,IF(AND(C728&gt;=$G$22,MOD(C728-$G$22,int)=0),$G$23,0)+IF(IF(AND(C728&gt;=$G$22,MOD(C728-$G$22,int)=0),$G$23,0)+IF(MOD(C728-$G$27,periods_per_year)=0,$G$26,0)+H728&lt;L727+G728,IF(MOD(C728-$G$27,periods_per_year)=0,$G$26,0),L727+G728-IF(AND(C728&gt;=$G$22,MOD(C728-$G$22,int)=0),$G$23,0)-H728))))</f>
        <v/>
      </c>
      <c r="J728" s="7"/>
      <c r="K728" s="6" t="str">
        <f t="shared" si="58"/>
        <v/>
      </c>
      <c r="L728" s="6" t="str">
        <f t="shared" si="59"/>
        <v/>
      </c>
    </row>
    <row r="729" spans="3:12">
      <c r="C729" s="3" t="str">
        <f t="shared" si="56"/>
        <v/>
      </c>
      <c r="D729" s="4" t="str">
        <f t="shared" si="60"/>
        <v/>
      </c>
      <c r="E729" s="8" t="str">
        <f>IF(C729="","",IF(MOD(C729,periods_per_year)=0,C729/periods_per_year,""))</f>
        <v/>
      </c>
      <c r="F729" s="5" t="str">
        <f t="shared" si="57"/>
        <v/>
      </c>
      <c r="G729" s="6" t="str">
        <f>IF(C729="","",ROUND((((1+F729/CP)^(CP/periods_per_year))-1)*L728,2))</f>
        <v/>
      </c>
      <c r="H729" s="6" t="str">
        <f>IF(C729="","",IF(C729=nper,L728+G729,MIN(L728+G729,IF(F729=F728,H728,IF($G$11="Acc Bi-Weekly",ROUND((-PMT(((1+F729/CP)^(CP/12))-1,(nper-C729+1)*12/26,L728))/2,2),IF($G$11="Acc Weekly",ROUND((-PMT(((1+F729/CP)^(CP/12))-1,(nper-C729+1)*12/52,L728))/4,2),ROUND(-PMT(((1+F729/CP)^(CP/periods_per_year))-1,nper-C729+1,L728),2)))))))</f>
        <v/>
      </c>
      <c r="I729" s="6" t="str">
        <f>IF(OR(C729="",C729&lt;$G$22),"",IF(L728&lt;=H729,0,IF(IF(AND(C729&gt;=$G$22,MOD(C729-$G$22,int)=0),$G$23,0)+H729&gt;=L728+G729,L728+G729-H729,IF(AND(C729&gt;=$G$22,MOD(C729-$G$22,int)=0),$G$23,0)+IF(IF(AND(C729&gt;=$G$22,MOD(C729-$G$22,int)=0),$G$23,0)+IF(MOD(C729-$G$27,periods_per_year)=0,$G$26,0)+H729&lt;L728+G729,IF(MOD(C729-$G$27,periods_per_year)=0,$G$26,0),L728+G729-IF(AND(C729&gt;=$G$22,MOD(C729-$G$22,int)=0),$G$23,0)-H729))))</f>
        <v/>
      </c>
      <c r="J729" s="7"/>
      <c r="K729" s="6" t="str">
        <f t="shared" si="58"/>
        <v/>
      </c>
      <c r="L729" s="6" t="str">
        <f t="shared" si="59"/>
        <v/>
      </c>
    </row>
    <row r="730" spans="3:12">
      <c r="C730" s="3" t="str">
        <f t="shared" si="56"/>
        <v/>
      </c>
      <c r="D730" s="4" t="str">
        <f t="shared" si="60"/>
        <v/>
      </c>
      <c r="E730" s="8" t="str">
        <f>IF(C730="","",IF(MOD(C730,periods_per_year)=0,C730/periods_per_year,""))</f>
        <v/>
      </c>
      <c r="F730" s="5" t="str">
        <f t="shared" si="57"/>
        <v/>
      </c>
      <c r="G730" s="6" t="str">
        <f>IF(C730="","",ROUND((((1+F730/CP)^(CP/periods_per_year))-1)*L729,2))</f>
        <v/>
      </c>
      <c r="H730" s="6" t="str">
        <f>IF(C730="","",IF(C730=nper,L729+G730,MIN(L729+G730,IF(F730=F729,H729,IF($G$11="Acc Bi-Weekly",ROUND((-PMT(((1+F730/CP)^(CP/12))-1,(nper-C730+1)*12/26,L729))/2,2),IF($G$11="Acc Weekly",ROUND((-PMT(((1+F730/CP)^(CP/12))-1,(nper-C730+1)*12/52,L729))/4,2),ROUND(-PMT(((1+F730/CP)^(CP/periods_per_year))-1,nper-C730+1,L729),2)))))))</f>
        <v/>
      </c>
      <c r="I730" s="6" t="str">
        <f>IF(OR(C730="",C730&lt;$G$22),"",IF(L729&lt;=H730,0,IF(IF(AND(C730&gt;=$G$22,MOD(C730-$G$22,int)=0),$G$23,0)+H730&gt;=L729+G730,L729+G730-H730,IF(AND(C730&gt;=$G$22,MOD(C730-$G$22,int)=0),$G$23,0)+IF(IF(AND(C730&gt;=$G$22,MOD(C730-$G$22,int)=0),$G$23,0)+IF(MOD(C730-$G$27,periods_per_year)=0,$G$26,0)+H730&lt;L729+G730,IF(MOD(C730-$G$27,periods_per_year)=0,$G$26,0),L729+G730-IF(AND(C730&gt;=$G$22,MOD(C730-$G$22,int)=0),$G$23,0)-H730))))</f>
        <v/>
      </c>
      <c r="J730" s="7"/>
      <c r="K730" s="6" t="str">
        <f t="shared" si="58"/>
        <v/>
      </c>
      <c r="L730" s="6" t="str">
        <f t="shared" si="59"/>
        <v/>
      </c>
    </row>
    <row r="731" spans="3:12">
      <c r="C731" s="3" t="str">
        <f t="shared" si="56"/>
        <v/>
      </c>
      <c r="D731" s="4" t="str">
        <f t="shared" si="60"/>
        <v/>
      </c>
      <c r="E731" s="8" t="str">
        <f>IF(C731="","",IF(MOD(C731,periods_per_year)=0,C731/periods_per_year,""))</f>
        <v/>
      </c>
      <c r="F731" s="5" t="str">
        <f t="shared" si="57"/>
        <v/>
      </c>
      <c r="G731" s="6" t="str">
        <f>IF(C731="","",ROUND((((1+F731/CP)^(CP/periods_per_year))-1)*L730,2))</f>
        <v/>
      </c>
      <c r="H731" s="6" t="str">
        <f>IF(C731="","",IF(C731=nper,L730+G731,MIN(L730+G731,IF(F731=F730,H730,IF($G$11="Acc Bi-Weekly",ROUND((-PMT(((1+F731/CP)^(CP/12))-1,(nper-C731+1)*12/26,L730))/2,2),IF($G$11="Acc Weekly",ROUND((-PMT(((1+F731/CP)^(CP/12))-1,(nper-C731+1)*12/52,L730))/4,2),ROUND(-PMT(((1+F731/CP)^(CP/periods_per_year))-1,nper-C731+1,L730),2)))))))</f>
        <v/>
      </c>
      <c r="I731" s="6" t="str">
        <f>IF(OR(C731="",C731&lt;$G$22),"",IF(L730&lt;=H731,0,IF(IF(AND(C731&gt;=$G$22,MOD(C731-$G$22,int)=0),$G$23,0)+H731&gt;=L730+G731,L730+G731-H731,IF(AND(C731&gt;=$G$22,MOD(C731-$G$22,int)=0),$G$23,0)+IF(IF(AND(C731&gt;=$G$22,MOD(C731-$G$22,int)=0),$G$23,0)+IF(MOD(C731-$G$27,periods_per_year)=0,$G$26,0)+H731&lt;L730+G731,IF(MOD(C731-$G$27,periods_per_year)=0,$G$26,0),L730+G731-IF(AND(C731&gt;=$G$22,MOD(C731-$G$22,int)=0),$G$23,0)-H731))))</f>
        <v/>
      </c>
      <c r="J731" s="7"/>
      <c r="K731" s="6" t="str">
        <f t="shared" si="58"/>
        <v/>
      </c>
      <c r="L731" s="6" t="str">
        <f t="shared" si="59"/>
        <v/>
      </c>
    </row>
    <row r="732" spans="3:12">
      <c r="C732" s="3" t="str">
        <f t="shared" si="56"/>
        <v/>
      </c>
      <c r="D732" s="4" t="str">
        <f t="shared" si="60"/>
        <v/>
      </c>
      <c r="E732" s="8" t="str">
        <f>IF(C732="","",IF(MOD(C732,periods_per_year)=0,C732/periods_per_year,""))</f>
        <v/>
      </c>
      <c r="F732" s="5" t="str">
        <f t="shared" si="57"/>
        <v/>
      </c>
      <c r="G732" s="6" t="str">
        <f>IF(C732="","",ROUND((((1+F732/CP)^(CP/periods_per_year))-1)*L731,2))</f>
        <v/>
      </c>
      <c r="H732" s="6" t="str">
        <f>IF(C732="","",IF(C732=nper,L731+G732,MIN(L731+G732,IF(F732=F731,H731,IF($G$11="Acc Bi-Weekly",ROUND((-PMT(((1+F732/CP)^(CP/12))-1,(nper-C732+1)*12/26,L731))/2,2),IF($G$11="Acc Weekly",ROUND((-PMT(((1+F732/CP)^(CP/12))-1,(nper-C732+1)*12/52,L731))/4,2),ROUND(-PMT(((1+F732/CP)^(CP/periods_per_year))-1,nper-C732+1,L731),2)))))))</f>
        <v/>
      </c>
      <c r="I732" s="6" t="str">
        <f>IF(OR(C732="",C732&lt;$G$22),"",IF(L731&lt;=H732,0,IF(IF(AND(C732&gt;=$G$22,MOD(C732-$G$22,int)=0),$G$23,0)+H732&gt;=L731+G732,L731+G732-H732,IF(AND(C732&gt;=$G$22,MOD(C732-$G$22,int)=0),$G$23,0)+IF(IF(AND(C732&gt;=$G$22,MOD(C732-$G$22,int)=0),$G$23,0)+IF(MOD(C732-$G$27,periods_per_year)=0,$G$26,0)+H732&lt;L731+G732,IF(MOD(C732-$G$27,periods_per_year)=0,$G$26,0),L731+G732-IF(AND(C732&gt;=$G$22,MOD(C732-$G$22,int)=0),$G$23,0)-H732))))</f>
        <v/>
      </c>
      <c r="J732" s="7"/>
      <c r="K732" s="6" t="str">
        <f t="shared" si="58"/>
        <v/>
      </c>
      <c r="L732" s="6" t="str">
        <f t="shared" si="59"/>
        <v/>
      </c>
    </row>
    <row r="733" spans="3:12">
      <c r="C733" s="3" t="str">
        <f t="shared" si="56"/>
        <v/>
      </c>
      <c r="D733" s="4" t="str">
        <f t="shared" si="60"/>
        <v/>
      </c>
      <c r="E733" s="8" t="str">
        <f>IF(C733="","",IF(MOD(C733,periods_per_year)=0,C733/periods_per_year,""))</f>
        <v/>
      </c>
      <c r="F733" s="5" t="str">
        <f t="shared" si="57"/>
        <v/>
      </c>
      <c r="G733" s="6" t="str">
        <f>IF(C733="","",ROUND((((1+F733/CP)^(CP/periods_per_year))-1)*L732,2))</f>
        <v/>
      </c>
      <c r="H733" s="6" t="str">
        <f>IF(C733="","",IF(C733=nper,L732+G733,MIN(L732+G733,IF(F733=F732,H732,IF($G$11="Acc Bi-Weekly",ROUND((-PMT(((1+F733/CP)^(CP/12))-1,(nper-C733+1)*12/26,L732))/2,2),IF($G$11="Acc Weekly",ROUND((-PMT(((1+F733/CP)^(CP/12))-1,(nper-C733+1)*12/52,L732))/4,2),ROUND(-PMT(((1+F733/CP)^(CP/periods_per_year))-1,nper-C733+1,L732),2)))))))</f>
        <v/>
      </c>
      <c r="I733" s="6" t="str">
        <f>IF(OR(C733="",C733&lt;$G$22),"",IF(L732&lt;=H733,0,IF(IF(AND(C733&gt;=$G$22,MOD(C733-$G$22,int)=0),$G$23,0)+H733&gt;=L732+G733,L732+G733-H733,IF(AND(C733&gt;=$G$22,MOD(C733-$G$22,int)=0),$G$23,0)+IF(IF(AND(C733&gt;=$G$22,MOD(C733-$G$22,int)=0),$G$23,0)+IF(MOD(C733-$G$27,periods_per_year)=0,$G$26,0)+H733&lt;L732+G733,IF(MOD(C733-$G$27,periods_per_year)=0,$G$26,0),L732+G733-IF(AND(C733&gt;=$G$22,MOD(C733-$G$22,int)=0),$G$23,0)-H733))))</f>
        <v/>
      </c>
      <c r="J733" s="7"/>
      <c r="K733" s="6" t="str">
        <f t="shared" si="58"/>
        <v/>
      </c>
      <c r="L733" s="6" t="str">
        <f t="shared" si="59"/>
        <v/>
      </c>
    </row>
    <row r="734" spans="3:12">
      <c r="C734" s="3" t="str">
        <f t="shared" si="56"/>
        <v/>
      </c>
      <c r="D734" s="4" t="str">
        <f t="shared" si="60"/>
        <v/>
      </c>
      <c r="E734" s="8" t="str">
        <f>IF(C734="","",IF(MOD(C734,periods_per_year)=0,C734/periods_per_year,""))</f>
        <v/>
      </c>
      <c r="F734" s="5" t="str">
        <f t="shared" si="57"/>
        <v/>
      </c>
      <c r="G734" s="6" t="str">
        <f>IF(C734="","",ROUND((((1+F734/CP)^(CP/periods_per_year))-1)*L733,2))</f>
        <v/>
      </c>
      <c r="H734" s="6" t="str">
        <f>IF(C734="","",IF(C734=nper,L733+G734,MIN(L733+G734,IF(F734=F733,H733,IF($G$11="Acc Bi-Weekly",ROUND((-PMT(((1+F734/CP)^(CP/12))-1,(nper-C734+1)*12/26,L733))/2,2),IF($G$11="Acc Weekly",ROUND((-PMT(((1+F734/CP)^(CP/12))-1,(nper-C734+1)*12/52,L733))/4,2),ROUND(-PMT(((1+F734/CP)^(CP/periods_per_year))-1,nper-C734+1,L733),2)))))))</f>
        <v/>
      </c>
      <c r="I734" s="6" t="str">
        <f>IF(OR(C734="",C734&lt;$G$22),"",IF(L733&lt;=H734,0,IF(IF(AND(C734&gt;=$G$22,MOD(C734-$G$22,int)=0),$G$23,0)+H734&gt;=L733+G734,L733+G734-H734,IF(AND(C734&gt;=$G$22,MOD(C734-$G$22,int)=0),$G$23,0)+IF(IF(AND(C734&gt;=$G$22,MOD(C734-$G$22,int)=0),$G$23,0)+IF(MOD(C734-$G$27,periods_per_year)=0,$G$26,0)+H734&lt;L733+G734,IF(MOD(C734-$G$27,periods_per_year)=0,$G$26,0),L733+G734-IF(AND(C734&gt;=$G$22,MOD(C734-$G$22,int)=0),$G$23,0)-H734))))</f>
        <v/>
      </c>
      <c r="J734" s="7"/>
      <c r="K734" s="6" t="str">
        <f t="shared" si="58"/>
        <v/>
      </c>
      <c r="L734" s="6" t="str">
        <f t="shared" si="59"/>
        <v/>
      </c>
    </row>
    <row r="735" spans="3:12">
      <c r="C735" s="3" t="str">
        <f t="shared" si="56"/>
        <v/>
      </c>
      <c r="D735" s="4" t="str">
        <f t="shared" si="60"/>
        <v/>
      </c>
      <c r="E735" s="8" t="str">
        <f>IF(C735="","",IF(MOD(C735,periods_per_year)=0,C735/periods_per_year,""))</f>
        <v/>
      </c>
      <c r="F735" s="5" t="str">
        <f t="shared" si="57"/>
        <v/>
      </c>
      <c r="G735" s="6" t="str">
        <f>IF(C735="","",ROUND((((1+F735/CP)^(CP/periods_per_year))-1)*L734,2))</f>
        <v/>
      </c>
      <c r="H735" s="6" t="str">
        <f>IF(C735="","",IF(C735=nper,L734+G735,MIN(L734+G735,IF(F735=F734,H734,IF($G$11="Acc Bi-Weekly",ROUND((-PMT(((1+F735/CP)^(CP/12))-1,(nper-C735+1)*12/26,L734))/2,2),IF($G$11="Acc Weekly",ROUND((-PMT(((1+F735/CP)^(CP/12))-1,(nper-C735+1)*12/52,L734))/4,2),ROUND(-PMT(((1+F735/CP)^(CP/periods_per_year))-1,nper-C735+1,L734),2)))))))</f>
        <v/>
      </c>
      <c r="I735" s="6" t="str">
        <f>IF(OR(C735="",C735&lt;$G$22),"",IF(L734&lt;=H735,0,IF(IF(AND(C735&gt;=$G$22,MOD(C735-$G$22,int)=0),$G$23,0)+H735&gt;=L734+G735,L734+G735-H735,IF(AND(C735&gt;=$G$22,MOD(C735-$G$22,int)=0),$G$23,0)+IF(IF(AND(C735&gt;=$G$22,MOD(C735-$G$22,int)=0),$G$23,0)+IF(MOD(C735-$G$27,periods_per_year)=0,$G$26,0)+H735&lt;L734+G735,IF(MOD(C735-$G$27,periods_per_year)=0,$G$26,0),L734+G735-IF(AND(C735&gt;=$G$22,MOD(C735-$G$22,int)=0),$G$23,0)-H735))))</f>
        <v/>
      </c>
      <c r="J735" s="7"/>
      <c r="K735" s="6" t="str">
        <f t="shared" si="58"/>
        <v/>
      </c>
      <c r="L735" s="6" t="str">
        <f t="shared" si="59"/>
        <v/>
      </c>
    </row>
    <row r="736" spans="3:12">
      <c r="C736" s="3" t="str">
        <f t="shared" si="56"/>
        <v/>
      </c>
      <c r="D736" s="4" t="str">
        <f t="shared" si="60"/>
        <v/>
      </c>
      <c r="E736" s="8" t="str">
        <f>IF(C736="","",IF(MOD(C736,periods_per_year)=0,C736/periods_per_year,""))</f>
        <v/>
      </c>
      <c r="F736" s="5" t="str">
        <f t="shared" si="57"/>
        <v/>
      </c>
      <c r="G736" s="6" t="str">
        <f>IF(C736="","",ROUND((((1+F736/CP)^(CP/periods_per_year))-1)*L735,2))</f>
        <v/>
      </c>
      <c r="H736" s="6" t="str">
        <f>IF(C736="","",IF(C736=nper,L735+G736,MIN(L735+G736,IF(F736=F735,H735,IF($G$11="Acc Bi-Weekly",ROUND((-PMT(((1+F736/CP)^(CP/12))-1,(nper-C736+1)*12/26,L735))/2,2),IF($G$11="Acc Weekly",ROUND((-PMT(((1+F736/CP)^(CP/12))-1,(nper-C736+1)*12/52,L735))/4,2),ROUND(-PMT(((1+F736/CP)^(CP/periods_per_year))-1,nper-C736+1,L735),2)))))))</f>
        <v/>
      </c>
      <c r="I736" s="6" t="str">
        <f>IF(OR(C736="",C736&lt;$G$22),"",IF(L735&lt;=H736,0,IF(IF(AND(C736&gt;=$G$22,MOD(C736-$G$22,int)=0),$G$23,0)+H736&gt;=L735+G736,L735+G736-H736,IF(AND(C736&gt;=$G$22,MOD(C736-$G$22,int)=0),$G$23,0)+IF(IF(AND(C736&gt;=$G$22,MOD(C736-$G$22,int)=0),$G$23,0)+IF(MOD(C736-$G$27,periods_per_year)=0,$G$26,0)+H736&lt;L735+G736,IF(MOD(C736-$G$27,periods_per_year)=0,$G$26,0),L735+G736-IF(AND(C736&gt;=$G$22,MOD(C736-$G$22,int)=0),$G$23,0)-H736))))</f>
        <v/>
      </c>
      <c r="J736" s="7"/>
      <c r="K736" s="6" t="str">
        <f t="shared" si="58"/>
        <v/>
      </c>
      <c r="L736" s="6" t="str">
        <f t="shared" si="59"/>
        <v/>
      </c>
    </row>
    <row r="737" spans="3:12">
      <c r="C737" s="3" t="str">
        <f t="shared" si="56"/>
        <v/>
      </c>
      <c r="D737" s="4" t="str">
        <f t="shared" si="60"/>
        <v/>
      </c>
      <c r="E737" s="8" t="str">
        <f>IF(C737="","",IF(MOD(C737,periods_per_year)=0,C737/periods_per_year,""))</f>
        <v/>
      </c>
      <c r="F737" s="5" t="str">
        <f t="shared" si="57"/>
        <v/>
      </c>
      <c r="G737" s="6" t="str">
        <f>IF(C737="","",ROUND((((1+F737/CP)^(CP/periods_per_year))-1)*L736,2))</f>
        <v/>
      </c>
      <c r="H737" s="6" t="str">
        <f>IF(C737="","",IF(C737=nper,L736+G737,MIN(L736+G737,IF(F737=F736,H736,IF($G$11="Acc Bi-Weekly",ROUND((-PMT(((1+F737/CP)^(CP/12))-1,(nper-C737+1)*12/26,L736))/2,2),IF($G$11="Acc Weekly",ROUND((-PMT(((1+F737/CP)^(CP/12))-1,(nper-C737+1)*12/52,L736))/4,2),ROUND(-PMT(((1+F737/CP)^(CP/periods_per_year))-1,nper-C737+1,L736),2)))))))</f>
        <v/>
      </c>
      <c r="I737" s="6" t="str">
        <f>IF(OR(C737="",C737&lt;$G$22),"",IF(L736&lt;=H737,0,IF(IF(AND(C737&gt;=$G$22,MOD(C737-$G$22,int)=0),$G$23,0)+H737&gt;=L736+G737,L736+G737-H737,IF(AND(C737&gt;=$G$22,MOD(C737-$G$22,int)=0),$G$23,0)+IF(IF(AND(C737&gt;=$G$22,MOD(C737-$G$22,int)=0),$G$23,0)+IF(MOD(C737-$G$27,periods_per_year)=0,$G$26,0)+H737&lt;L736+G737,IF(MOD(C737-$G$27,periods_per_year)=0,$G$26,0),L736+G737-IF(AND(C737&gt;=$G$22,MOD(C737-$G$22,int)=0),$G$23,0)-H737))))</f>
        <v/>
      </c>
      <c r="J737" s="7"/>
      <c r="K737" s="6" t="str">
        <f t="shared" si="58"/>
        <v/>
      </c>
      <c r="L737" s="6" t="str">
        <f t="shared" si="59"/>
        <v/>
      </c>
    </row>
    <row r="738" spans="3:12">
      <c r="C738" s="3" t="str">
        <f t="shared" si="56"/>
        <v/>
      </c>
      <c r="D738" s="4" t="str">
        <f t="shared" si="60"/>
        <v/>
      </c>
      <c r="E738" s="8" t="str">
        <f>IF(C738="","",IF(MOD(C738,periods_per_year)=0,C738/periods_per_year,""))</f>
        <v/>
      </c>
      <c r="F738" s="5" t="str">
        <f t="shared" si="57"/>
        <v/>
      </c>
      <c r="G738" s="6" t="str">
        <f>IF(C738="","",ROUND((((1+F738/CP)^(CP/periods_per_year))-1)*L737,2))</f>
        <v/>
      </c>
      <c r="H738" s="6" t="str">
        <f>IF(C738="","",IF(C738=nper,L737+G738,MIN(L737+G738,IF(F738=F737,H737,IF($G$11="Acc Bi-Weekly",ROUND((-PMT(((1+F738/CP)^(CP/12))-1,(nper-C738+1)*12/26,L737))/2,2),IF($G$11="Acc Weekly",ROUND((-PMT(((1+F738/CP)^(CP/12))-1,(nper-C738+1)*12/52,L737))/4,2),ROUND(-PMT(((1+F738/CP)^(CP/periods_per_year))-1,nper-C738+1,L737),2)))))))</f>
        <v/>
      </c>
      <c r="I738" s="6" t="str">
        <f>IF(OR(C738="",C738&lt;$G$22),"",IF(L737&lt;=H738,0,IF(IF(AND(C738&gt;=$G$22,MOD(C738-$G$22,int)=0),$G$23,0)+H738&gt;=L737+G738,L737+G738-H738,IF(AND(C738&gt;=$G$22,MOD(C738-$G$22,int)=0),$G$23,0)+IF(IF(AND(C738&gt;=$G$22,MOD(C738-$G$22,int)=0),$G$23,0)+IF(MOD(C738-$G$27,periods_per_year)=0,$G$26,0)+H738&lt;L737+G738,IF(MOD(C738-$G$27,periods_per_year)=0,$G$26,0),L737+G738-IF(AND(C738&gt;=$G$22,MOD(C738-$G$22,int)=0),$G$23,0)-H738))))</f>
        <v/>
      </c>
      <c r="J738" s="7"/>
      <c r="K738" s="6" t="str">
        <f t="shared" si="58"/>
        <v/>
      </c>
      <c r="L738" s="6" t="str">
        <f t="shared" si="59"/>
        <v/>
      </c>
    </row>
    <row r="739" spans="3:12">
      <c r="C739" s="3" t="str">
        <f t="shared" si="56"/>
        <v/>
      </c>
      <c r="D739" s="4" t="str">
        <f t="shared" si="60"/>
        <v/>
      </c>
      <c r="E739" s="8" t="str">
        <f>IF(C739="","",IF(MOD(C739,periods_per_year)=0,C739/periods_per_year,""))</f>
        <v/>
      </c>
      <c r="F739" s="5" t="str">
        <f t="shared" si="57"/>
        <v/>
      </c>
      <c r="G739" s="6" t="str">
        <f>IF(C739="","",ROUND((((1+F739/CP)^(CP/periods_per_year))-1)*L738,2))</f>
        <v/>
      </c>
      <c r="H739" s="6" t="str">
        <f>IF(C739="","",IF(C739=nper,L738+G739,MIN(L738+G739,IF(F739=F738,H738,IF($G$11="Acc Bi-Weekly",ROUND((-PMT(((1+F739/CP)^(CP/12))-1,(nper-C739+1)*12/26,L738))/2,2),IF($G$11="Acc Weekly",ROUND((-PMT(((1+F739/CP)^(CP/12))-1,(nper-C739+1)*12/52,L738))/4,2),ROUND(-PMT(((1+F739/CP)^(CP/periods_per_year))-1,nper-C739+1,L738),2)))))))</f>
        <v/>
      </c>
      <c r="I739" s="6" t="str">
        <f>IF(OR(C739="",C739&lt;$G$22),"",IF(L738&lt;=H739,0,IF(IF(AND(C739&gt;=$G$22,MOD(C739-$G$22,int)=0),$G$23,0)+H739&gt;=L738+G739,L738+G739-H739,IF(AND(C739&gt;=$G$22,MOD(C739-$G$22,int)=0),$G$23,0)+IF(IF(AND(C739&gt;=$G$22,MOD(C739-$G$22,int)=0),$G$23,0)+IF(MOD(C739-$G$27,periods_per_year)=0,$G$26,0)+H739&lt;L738+G739,IF(MOD(C739-$G$27,periods_per_year)=0,$G$26,0),L738+G739-IF(AND(C739&gt;=$G$22,MOD(C739-$G$22,int)=0),$G$23,0)-H739))))</f>
        <v/>
      </c>
      <c r="J739" s="7"/>
      <c r="K739" s="6" t="str">
        <f t="shared" si="58"/>
        <v/>
      </c>
      <c r="L739" s="6" t="str">
        <f t="shared" si="59"/>
        <v/>
      </c>
    </row>
    <row r="740" spans="3:12">
      <c r="C740" s="3" t="str">
        <f t="shared" si="56"/>
        <v/>
      </c>
      <c r="D740" s="4" t="str">
        <f t="shared" si="60"/>
        <v/>
      </c>
      <c r="E740" s="8" t="str">
        <f>IF(C740="","",IF(MOD(C740,periods_per_year)=0,C740/periods_per_year,""))</f>
        <v/>
      </c>
      <c r="F740" s="5" t="str">
        <f t="shared" si="57"/>
        <v/>
      </c>
      <c r="G740" s="6" t="str">
        <f>IF(C740="","",ROUND((((1+F740/CP)^(CP/periods_per_year))-1)*L739,2))</f>
        <v/>
      </c>
      <c r="H740" s="6" t="str">
        <f>IF(C740="","",IF(C740=nper,L739+G740,MIN(L739+G740,IF(F740=F739,H739,IF($G$11="Acc Bi-Weekly",ROUND((-PMT(((1+F740/CP)^(CP/12))-1,(nper-C740+1)*12/26,L739))/2,2),IF($G$11="Acc Weekly",ROUND((-PMT(((1+F740/CP)^(CP/12))-1,(nper-C740+1)*12/52,L739))/4,2),ROUND(-PMT(((1+F740/CP)^(CP/periods_per_year))-1,nper-C740+1,L739),2)))))))</f>
        <v/>
      </c>
      <c r="I740" s="6" t="str">
        <f>IF(OR(C740="",C740&lt;$G$22),"",IF(L739&lt;=H740,0,IF(IF(AND(C740&gt;=$G$22,MOD(C740-$G$22,int)=0),$G$23,0)+H740&gt;=L739+G740,L739+G740-H740,IF(AND(C740&gt;=$G$22,MOD(C740-$G$22,int)=0),$G$23,0)+IF(IF(AND(C740&gt;=$G$22,MOD(C740-$G$22,int)=0),$G$23,0)+IF(MOD(C740-$G$27,periods_per_year)=0,$G$26,0)+H740&lt;L739+G740,IF(MOD(C740-$G$27,periods_per_year)=0,$G$26,0),L739+G740-IF(AND(C740&gt;=$G$22,MOD(C740-$G$22,int)=0),$G$23,0)-H740))))</f>
        <v/>
      </c>
      <c r="J740" s="7"/>
      <c r="K740" s="6" t="str">
        <f t="shared" si="58"/>
        <v/>
      </c>
      <c r="L740" s="6" t="str">
        <f t="shared" si="59"/>
        <v/>
      </c>
    </row>
    <row r="741" spans="3:12">
      <c r="C741" s="3" t="str">
        <f t="shared" si="56"/>
        <v/>
      </c>
      <c r="D741" s="4" t="str">
        <f t="shared" si="60"/>
        <v/>
      </c>
      <c r="E741" s="8" t="str">
        <f>IF(C741="","",IF(MOD(C741,periods_per_year)=0,C741/periods_per_year,""))</f>
        <v/>
      </c>
      <c r="F741" s="5" t="str">
        <f t="shared" si="57"/>
        <v/>
      </c>
      <c r="G741" s="6" t="str">
        <f>IF(C741="","",ROUND((((1+F741/CP)^(CP/periods_per_year))-1)*L740,2))</f>
        <v/>
      </c>
      <c r="H741" s="6" t="str">
        <f>IF(C741="","",IF(C741=nper,L740+G741,MIN(L740+G741,IF(F741=F740,H740,IF($G$11="Acc Bi-Weekly",ROUND((-PMT(((1+F741/CP)^(CP/12))-1,(nper-C741+1)*12/26,L740))/2,2),IF($G$11="Acc Weekly",ROUND((-PMT(((1+F741/CP)^(CP/12))-1,(nper-C741+1)*12/52,L740))/4,2),ROUND(-PMT(((1+F741/CP)^(CP/periods_per_year))-1,nper-C741+1,L740),2)))))))</f>
        <v/>
      </c>
      <c r="I741" s="6" t="str">
        <f>IF(OR(C741="",C741&lt;$G$22),"",IF(L740&lt;=H741,0,IF(IF(AND(C741&gt;=$G$22,MOD(C741-$G$22,int)=0),$G$23,0)+H741&gt;=L740+G741,L740+G741-H741,IF(AND(C741&gt;=$G$22,MOD(C741-$G$22,int)=0),$G$23,0)+IF(IF(AND(C741&gt;=$G$22,MOD(C741-$G$22,int)=0),$G$23,0)+IF(MOD(C741-$G$27,periods_per_year)=0,$G$26,0)+H741&lt;L740+G741,IF(MOD(C741-$G$27,periods_per_year)=0,$G$26,0),L740+G741-IF(AND(C741&gt;=$G$22,MOD(C741-$G$22,int)=0),$G$23,0)-H741))))</f>
        <v/>
      </c>
      <c r="J741" s="7"/>
      <c r="K741" s="6" t="str">
        <f t="shared" si="58"/>
        <v/>
      </c>
      <c r="L741" s="6" t="str">
        <f t="shared" si="59"/>
        <v/>
      </c>
    </row>
    <row r="742" spans="3:12">
      <c r="C742" s="3" t="str">
        <f t="shared" si="56"/>
        <v/>
      </c>
      <c r="D742" s="4" t="str">
        <f t="shared" si="60"/>
        <v/>
      </c>
      <c r="E742" s="8" t="str">
        <f>IF(C742="","",IF(MOD(C742,periods_per_year)=0,C742/periods_per_year,""))</f>
        <v/>
      </c>
      <c r="F742" s="5" t="str">
        <f t="shared" si="57"/>
        <v/>
      </c>
      <c r="G742" s="6" t="str">
        <f>IF(C742="","",ROUND((((1+F742/CP)^(CP/periods_per_year))-1)*L741,2))</f>
        <v/>
      </c>
      <c r="H742" s="6" t="str">
        <f>IF(C742="","",IF(C742=nper,L741+G742,MIN(L741+G742,IF(F742=F741,H741,IF($G$11="Acc Bi-Weekly",ROUND((-PMT(((1+F742/CP)^(CP/12))-1,(nper-C742+1)*12/26,L741))/2,2),IF($G$11="Acc Weekly",ROUND((-PMT(((1+F742/CP)^(CP/12))-1,(nper-C742+1)*12/52,L741))/4,2),ROUND(-PMT(((1+F742/CP)^(CP/periods_per_year))-1,nper-C742+1,L741),2)))))))</f>
        <v/>
      </c>
      <c r="I742" s="6" t="str">
        <f>IF(OR(C742="",C742&lt;$G$22),"",IF(L741&lt;=H742,0,IF(IF(AND(C742&gt;=$G$22,MOD(C742-$G$22,int)=0),$G$23,0)+H742&gt;=L741+G742,L741+G742-H742,IF(AND(C742&gt;=$G$22,MOD(C742-$G$22,int)=0),$G$23,0)+IF(IF(AND(C742&gt;=$G$22,MOD(C742-$G$22,int)=0),$G$23,0)+IF(MOD(C742-$G$27,periods_per_year)=0,$G$26,0)+H742&lt;L741+G742,IF(MOD(C742-$G$27,periods_per_year)=0,$G$26,0),L741+G742-IF(AND(C742&gt;=$G$22,MOD(C742-$G$22,int)=0),$G$23,0)-H742))))</f>
        <v/>
      </c>
      <c r="J742" s="7"/>
      <c r="K742" s="6" t="str">
        <f t="shared" si="58"/>
        <v/>
      </c>
      <c r="L742" s="6" t="str">
        <f t="shared" si="59"/>
        <v/>
      </c>
    </row>
    <row r="743" spans="3:12">
      <c r="C743" s="3" t="str">
        <f t="shared" si="56"/>
        <v/>
      </c>
      <c r="D743" s="4" t="str">
        <f t="shared" si="60"/>
        <v/>
      </c>
      <c r="E743" s="8" t="str">
        <f>IF(C743="","",IF(MOD(C743,periods_per_year)=0,C743/periods_per_year,""))</f>
        <v/>
      </c>
      <c r="F743" s="5" t="str">
        <f t="shared" si="57"/>
        <v/>
      </c>
      <c r="G743" s="6" t="str">
        <f>IF(C743="","",ROUND((((1+F743/CP)^(CP/periods_per_year))-1)*L742,2))</f>
        <v/>
      </c>
      <c r="H743" s="6" t="str">
        <f>IF(C743="","",IF(C743=nper,L742+G743,MIN(L742+G743,IF(F743=F742,H742,IF($G$11="Acc Bi-Weekly",ROUND((-PMT(((1+F743/CP)^(CP/12))-1,(nper-C743+1)*12/26,L742))/2,2),IF($G$11="Acc Weekly",ROUND((-PMT(((1+F743/CP)^(CP/12))-1,(nper-C743+1)*12/52,L742))/4,2),ROUND(-PMT(((1+F743/CP)^(CP/periods_per_year))-1,nper-C743+1,L742),2)))))))</f>
        <v/>
      </c>
      <c r="I743" s="6" t="str">
        <f>IF(OR(C743="",C743&lt;$G$22),"",IF(L742&lt;=H743,0,IF(IF(AND(C743&gt;=$G$22,MOD(C743-$G$22,int)=0),$G$23,0)+H743&gt;=L742+G743,L742+G743-H743,IF(AND(C743&gt;=$G$22,MOD(C743-$G$22,int)=0),$G$23,0)+IF(IF(AND(C743&gt;=$G$22,MOD(C743-$G$22,int)=0),$G$23,0)+IF(MOD(C743-$G$27,periods_per_year)=0,$G$26,0)+H743&lt;L742+G743,IF(MOD(C743-$G$27,periods_per_year)=0,$G$26,0),L742+G743-IF(AND(C743&gt;=$G$22,MOD(C743-$G$22,int)=0),$G$23,0)-H743))))</f>
        <v/>
      </c>
      <c r="J743" s="7"/>
      <c r="K743" s="6" t="str">
        <f t="shared" si="58"/>
        <v/>
      </c>
      <c r="L743" s="6" t="str">
        <f t="shared" si="59"/>
        <v/>
      </c>
    </row>
    <row r="744" spans="3:12">
      <c r="C744" s="3" t="str">
        <f t="shared" si="56"/>
        <v/>
      </c>
      <c r="D744" s="4" t="str">
        <f t="shared" si="60"/>
        <v/>
      </c>
      <c r="E744" s="8" t="str">
        <f>IF(C744="","",IF(MOD(C744,periods_per_year)=0,C744/periods_per_year,""))</f>
        <v/>
      </c>
      <c r="F744" s="5" t="str">
        <f t="shared" si="57"/>
        <v/>
      </c>
      <c r="G744" s="6" t="str">
        <f>IF(C744="","",ROUND((((1+F744/CP)^(CP/periods_per_year))-1)*L743,2))</f>
        <v/>
      </c>
      <c r="H744" s="6" t="str">
        <f>IF(C744="","",IF(C744=nper,L743+G744,MIN(L743+G744,IF(F744=F743,H743,IF($G$11="Acc Bi-Weekly",ROUND((-PMT(((1+F744/CP)^(CP/12))-1,(nper-C744+1)*12/26,L743))/2,2),IF($G$11="Acc Weekly",ROUND((-PMT(((1+F744/CP)^(CP/12))-1,(nper-C744+1)*12/52,L743))/4,2),ROUND(-PMT(((1+F744/CP)^(CP/periods_per_year))-1,nper-C744+1,L743),2)))))))</f>
        <v/>
      </c>
      <c r="I744" s="6" t="str">
        <f>IF(OR(C744="",C744&lt;$G$22),"",IF(L743&lt;=H744,0,IF(IF(AND(C744&gt;=$G$22,MOD(C744-$G$22,int)=0),$G$23,0)+H744&gt;=L743+G744,L743+G744-H744,IF(AND(C744&gt;=$G$22,MOD(C744-$G$22,int)=0),$G$23,0)+IF(IF(AND(C744&gt;=$G$22,MOD(C744-$G$22,int)=0),$G$23,0)+IF(MOD(C744-$G$27,periods_per_year)=0,$G$26,0)+H744&lt;L743+G744,IF(MOD(C744-$G$27,periods_per_year)=0,$G$26,0),L743+G744-IF(AND(C744&gt;=$G$22,MOD(C744-$G$22,int)=0),$G$23,0)-H744))))</f>
        <v/>
      </c>
      <c r="J744" s="7"/>
      <c r="K744" s="6" t="str">
        <f t="shared" si="58"/>
        <v/>
      </c>
      <c r="L744" s="6" t="str">
        <f t="shared" si="59"/>
        <v/>
      </c>
    </row>
    <row r="745" spans="3:12">
      <c r="C745" s="3" t="str">
        <f t="shared" ref="C745:C808" si="61">IF(L744="","",IF(OR(C744&gt;=nper,ROUND(L744,2)&lt;=0),"",C744+1))</f>
        <v/>
      </c>
      <c r="D745" s="4" t="str">
        <f t="shared" si="60"/>
        <v/>
      </c>
      <c r="E745" s="8" t="str">
        <f>IF(C745="","",IF(MOD(C745,periods_per_year)=0,C745/periods_per_year,""))</f>
        <v/>
      </c>
      <c r="F745" s="5" t="str">
        <f t="shared" ref="F745:F808" si="62">IF(C745="","",start_rate)</f>
        <v/>
      </c>
      <c r="G745" s="6" t="str">
        <f>IF(C745="","",ROUND((((1+F745/CP)^(CP/periods_per_year))-1)*L744,2))</f>
        <v/>
      </c>
      <c r="H745" s="6" t="str">
        <f>IF(C745="","",IF(C745=nper,L744+G745,MIN(L744+G745,IF(F745=F744,H744,IF($G$11="Acc Bi-Weekly",ROUND((-PMT(((1+F745/CP)^(CP/12))-1,(nper-C745+1)*12/26,L744))/2,2),IF($G$11="Acc Weekly",ROUND((-PMT(((1+F745/CP)^(CP/12))-1,(nper-C745+1)*12/52,L744))/4,2),ROUND(-PMT(((1+F745/CP)^(CP/periods_per_year))-1,nper-C745+1,L744),2)))))))</f>
        <v/>
      </c>
      <c r="I745" s="6" t="str">
        <f>IF(OR(C745="",C745&lt;$G$22),"",IF(L744&lt;=H745,0,IF(IF(AND(C745&gt;=$G$22,MOD(C745-$G$22,int)=0),$G$23,0)+H745&gt;=L744+G745,L744+G745-H745,IF(AND(C745&gt;=$G$22,MOD(C745-$G$22,int)=0),$G$23,0)+IF(IF(AND(C745&gt;=$G$22,MOD(C745-$G$22,int)=0),$G$23,0)+IF(MOD(C745-$G$27,periods_per_year)=0,$G$26,0)+H745&lt;L744+G745,IF(MOD(C745-$G$27,periods_per_year)=0,$G$26,0),L744+G745-IF(AND(C745&gt;=$G$22,MOD(C745-$G$22,int)=0),$G$23,0)-H745))))</f>
        <v/>
      </c>
      <c r="J745" s="7"/>
      <c r="K745" s="6" t="str">
        <f t="shared" ref="K745:K808" si="63">IF(C745="","",H745-G745+J745+IF(I745="",0,I745))</f>
        <v/>
      </c>
      <c r="L745" s="6" t="str">
        <f t="shared" ref="L745:L808" si="64">IF(C745="","",L744-K745)</f>
        <v/>
      </c>
    </row>
    <row r="746" spans="3:12">
      <c r="C746" s="3" t="str">
        <f t="shared" si="61"/>
        <v/>
      </c>
      <c r="D746" s="4" t="str">
        <f t="shared" si="60"/>
        <v/>
      </c>
      <c r="E746" s="8" t="str">
        <f>IF(C746="","",IF(MOD(C746,periods_per_year)=0,C746/periods_per_year,""))</f>
        <v/>
      </c>
      <c r="F746" s="5" t="str">
        <f t="shared" si="62"/>
        <v/>
      </c>
      <c r="G746" s="6" t="str">
        <f>IF(C746="","",ROUND((((1+F746/CP)^(CP/periods_per_year))-1)*L745,2))</f>
        <v/>
      </c>
      <c r="H746" s="6" t="str">
        <f>IF(C746="","",IF(C746=nper,L745+G746,MIN(L745+G746,IF(F746=F745,H745,IF($G$11="Acc Bi-Weekly",ROUND((-PMT(((1+F746/CP)^(CP/12))-1,(nper-C746+1)*12/26,L745))/2,2),IF($G$11="Acc Weekly",ROUND((-PMT(((1+F746/CP)^(CP/12))-1,(nper-C746+1)*12/52,L745))/4,2),ROUND(-PMT(((1+F746/CP)^(CP/periods_per_year))-1,nper-C746+1,L745),2)))))))</f>
        <v/>
      </c>
      <c r="I746" s="6" t="str">
        <f>IF(OR(C746="",C746&lt;$G$22),"",IF(L745&lt;=H746,0,IF(IF(AND(C746&gt;=$G$22,MOD(C746-$G$22,int)=0),$G$23,0)+H746&gt;=L745+G746,L745+G746-H746,IF(AND(C746&gt;=$G$22,MOD(C746-$G$22,int)=0),$G$23,0)+IF(IF(AND(C746&gt;=$G$22,MOD(C746-$G$22,int)=0),$G$23,0)+IF(MOD(C746-$G$27,periods_per_year)=0,$G$26,0)+H746&lt;L745+G746,IF(MOD(C746-$G$27,periods_per_year)=0,$G$26,0),L745+G746-IF(AND(C746&gt;=$G$22,MOD(C746-$G$22,int)=0),$G$23,0)-H746))))</f>
        <v/>
      </c>
      <c r="J746" s="7"/>
      <c r="K746" s="6" t="str">
        <f t="shared" si="63"/>
        <v/>
      </c>
      <c r="L746" s="6" t="str">
        <f t="shared" si="64"/>
        <v/>
      </c>
    </row>
    <row r="747" spans="3:12">
      <c r="C747" s="3" t="str">
        <f t="shared" si="61"/>
        <v/>
      </c>
      <c r="D747" s="4" t="str">
        <f t="shared" ref="D747:D810" si="65">IF(C747="","",EDATE(D746,1))</f>
        <v/>
      </c>
      <c r="E747" s="8" t="str">
        <f>IF(C747="","",IF(MOD(C747,periods_per_year)=0,C747/periods_per_year,""))</f>
        <v/>
      </c>
      <c r="F747" s="5" t="str">
        <f t="shared" si="62"/>
        <v/>
      </c>
      <c r="G747" s="6" t="str">
        <f>IF(C747="","",ROUND((((1+F747/CP)^(CP/periods_per_year))-1)*L746,2))</f>
        <v/>
      </c>
      <c r="H747" s="6" t="str">
        <f>IF(C747="","",IF(C747=nper,L746+G747,MIN(L746+G747,IF(F747=F746,H746,IF($G$11="Acc Bi-Weekly",ROUND((-PMT(((1+F747/CP)^(CP/12))-1,(nper-C747+1)*12/26,L746))/2,2),IF($G$11="Acc Weekly",ROUND((-PMT(((1+F747/CP)^(CP/12))-1,(nper-C747+1)*12/52,L746))/4,2),ROUND(-PMT(((1+F747/CP)^(CP/periods_per_year))-1,nper-C747+1,L746),2)))))))</f>
        <v/>
      </c>
      <c r="I747" s="6" t="str">
        <f>IF(OR(C747="",C747&lt;$G$22),"",IF(L746&lt;=H747,0,IF(IF(AND(C747&gt;=$G$22,MOD(C747-$G$22,int)=0),$G$23,0)+H747&gt;=L746+G747,L746+G747-H747,IF(AND(C747&gt;=$G$22,MOD(C747-$G$22,int)=0),$G$23,0)+IF(IF(AND(C747&gt;=$G$22,MOD(C747-$G$22,int)=0),$G$23,0)+IF(MOD(C747-$G$27,periods_per_year)=0,$G$26,0)+H747&lt;L746+G747,IF(MOD(C747-$G$27,periods_per_year)=0,$G$26,0),L746+G747-IF(AND(C747&gt;=$G$22,MOD(C747-$G$22,int)=0),$G$23,0)-H747))))</f>
        <v/>
      </c>
      <c r="J747" s="7"/>
      <c r="K747" s="6" t="str">
        <f t="shared" si="63"/>
        <v/>
      </c>
      <c r="L747" s="6" t="str">
        <f t="shared" si="64"/>
        <v/>
      </c>
    </row>
    <row r="748" spans="3:12">
      <c r="C748" s="3" t="str">
        <f t="shared" si="61"/>
        <v/>
      </c>
      <c r="D748" s="4" t="str">
        <f t="shared" si="65"/>
        <v/>
      </c>
      <c r="E748" s="8" t="str">
        <f>IF(C748="","",IF(MOD(C748,periods_per_year)=0,C748/periods_per_year,""))</f>
        <v/>
      </c>
      <c r="F748" s="5" t="str">
        <f t="shared" si="62"/>
        <v/>
      </c>
      <c r="G748" s="6" t="str">
        <f>IF(C748="","",ROUND((((1+F748/CP)^(CP/periods_per_year))-1)*L747,2))</f>
        <v/>
      </c>
      <c r="H748" s="6" t="str">
        <f>IF(C748="","",IF(C748=nper,L747+G748,MIN(L747+G748,IF(F748=F747,H747,IF($G$11="Acc Bi-Weekly",ROUND((-PMT(((1+F748/CP)^(CP/12))-1,(nper-C748+1)*12/26,L747))/2,2),IF($G$11="Acc Weekly",ROUND((-PMT(((1+F748/CP)^(CP/12))-1,(nper-C748+1)*12/52,L747))/4,2),ROUND(-PMT(((1+F748/CP)^(CP/periods_per_year))-1,nper-C748+1,L747),2)))))))</f>
        <v/>
      </c>
      <c r="I748" s="6" t="str">
        <f>IF(OR(C748="",C748&lt;$G$22),"",IF(L747&lt;=H748,0,IF(IF(AND(C748&gt;=$G$22,MOD(C748-$G$22,int)=0),$G$23,0)+H748&gt;=L747+G748,L747+G748-H748,IF(AND(C748&gt;=$G$22,MOD(C748-$G$22,int)=0),$G$23,0)+IF(IF(AND(C748&gt;=$G$22,MOD(C748-$G$22,int)=0),$G$23,0)+IF(MOD(C748-$G$27,periods_per_year)=0,$G$26,0)+H748&lt;L747+G748,IF(MOD(C748-$G$27,periods_per_year)=0,$G$26,0),L747+G748-IF(AND(C748&gt;=$G$22,MOD(C748-$G$22,int)=0),$G$23,0)-H748))))</f>
        <v/>
      </c>
      <c r="J748" s="7"/>
      <c r="K748" s="6" t="str">
        <f t="shared" si="63"/>
        <v/>
      </c>
      <c r="L748" s="6" t="str">
        <f t="shared" si="64"/>
        <v/>
      </c>
    </row>
    <row r="749" spans="3:12">
      <c r="C749" s="3" t="str">
        <f t="shared" si="61"/>
        <v/>
      </c>
      <c r="D749" s="4" t="str">
        <f t="shared" si="65"/>
        <v/>
      </c>
      <c r="E749" s="8" t="str">
        <f>IF(C749="","",IF(MOD(C749,periods_per_year)=0,C749/periods_per_year,""))</f>
        <v/>
      </c>
      <c r="F749" s="5" t="str">
        <f t="shared" si="62"/>
        <v/>
      </c>
      <c r="G749" s="6" t="str">
        <f>IF(C749="","",ROUND((((1+F749/CP)^(CP/periods_per_year))-1)*L748,2))</f>
        <v/>
      </c>
      <c r="H749" s="6" t="str">
        <f>IF(C749="","",IF(C749=nper,L748+G749,MIN(L748+G749,IF(F749=F748,H748,IF($G$11="Acc Bi-Weekly",ROUND((-PMT(((1+F749/CP)^(CP/12))-1,(nper-C749+1)*12/26,L748))/2,2),IF($G$11="Acc Weekly",ROUND((-PMT(((1+F749/CP)^(CP/12))-1,(nper-C749+1)*12/52,L748))/4,2),ROUND(-PMT(((1+F749/CP)^(CP/periods_per_year))-1,nper-C749+1,L748),2)))))))</f>
        <v/>
      </c>
      <c r="I749" s="6" t="str">
        <f>IF(OR(C749="",C749&lt;$G$22),"",IF(L748&lt;=H749,0,IF(IF(AND(C749&gt;=$G$22,MOD(C749-$G$22,int)=0),$G$23,0)+H749&gt;=L748+G749,L748+G749-H749,IF(AND(C749&gt;=$G$22,MOD(C749-$G$22,int)=0),$G$23,0)+IF(IF(AND(C749&gt;=$G$22,MOD(C749-$G$22,int)=0),$G$23,0)+IF(MOD(C749-$G$27,periods_per_year)=0,$G$26,0)+H749&lt;L748+G749,IF(MOD(C749-$G$27,periods_per_year)=0,$G$26,0),L748+G749-IF(AND(C749&gt;=$G$22,MOD(C749-$G$22,int)=0),$G$23,0)-H749))))</f>
        <v/>
      </c>
      <c r="J749" s="7"/>
      <c r="K749" s="6" t="str">
        <f t="shared" si="63"/>
        <v/>
      </c>
      <c r="L749" s="6" t="str">
        <f t="shared" si="64"/>
        <v/>
      </c>
    </row>
    <row r="750" spans="3:12">
      <c r="C750" s="3" t="str">
        <f t="shared" si="61"/>
        <v/>
      </c>
      <c r="D750" s="4" t="str">
        <f t="shared" si="65"/>
        <v/>
      </c>
      <c r="E750" s="8" t="str">
        <f>IF(C750="","",IF(MOD(C750,periods_per_year)=0,C750/periods_per_year,""))</f>
        <v/>
      </c>
      <c r="F750" s="5" t="str">
        <f t="shared" si="62"/>
        <v/>
      </c>
      <c r="G750" s="6" t="str">
        <f>IF(C750="","",ROUND((((1+F750/CP)^(CP/periods_per_year))-1)*L749,2))</f>
        <v/>
      </c>
      <c r="H750" s="6" t="str">
        <f>IF(C750="","",IF(C750=nper,L749+G750,MIN(L749+G750,IF(F750=F749,H749,IF($G$11="Acc Bi-Weekly",ROUND((-PMT(((1+F750/CP)^(CP/12))-1,(nper-C750+1)*12/26,L749))/2,2),IF($G$11="Acc Weekly",ROUND((-PMT(((1+F750/CP)^(CP/12))-1,(nper-C750+1)*12/52,L749))/4,2),ROUND(-PMT(((1+F750/CP)^(CP/periods_per_year))-1,nper-C750+1,L749),2)))))))</f>
        <v/>
      </c>
      <c r="I750" s="6" t="str">
        <f>IF(OR(C750="",C750&lt;$G$22),"",IF(L749&lt;=H750,0,IF(IF(AND(C750&gt;=$G$22,MOD(C750-$G$22,int)=0),$G$23,0)+H750&gt;=L749+G750,L749+G750-H750,IF(AND(C750&gt;=$G$22,MOD(C750-$G$22,int)=0),$G$23,0)+IF(IF(AND(C750&gt;=$G$22,MOD(C750-$G$22,int)=0),$G$23,0)+IF(MOD(C750-$G$27,periods_per_year)=0,$G$26,0)+H750&lt;L749+G750,IF(MOD(C750-$G$27,periods_per_year)=0,$G$26,0),L749+G750-IF(AND(C750&gt;=$G$22,MOD(C750-$G$22,int)=0),$G$23,0)-H750))))</f>
        <v/>
      </c>
      <c r="J750" s="7"/>
      <c r="K750" s="6" t="str">
        <f t="shared" si="63"/>
        <v/>
      </c>
      <c r="L750" s="6" t="str">
        <f t="shared" si="64"/>
        <v/>
      </c>
    </row>
    <row r="751" spans="3:12">
      <c r="C751" s="3" t="str">
        <f t="shared" si="61"/>
        <v/>
      </c>
      <c r="D751" s="4" t="str">
        <f t="shared" si="65"/>
        <v/>
      </c>
      <c r="E751" s="8" t="str">
        <f>IF(C751="","",IF(MOD(C751,periods_per_year)=0,C751/periods_per_year,""))</f>
        <v/>
      </c>
      <c r="F751" s="5" t="str">
        <f t="shared" si="62"/>
        <v/>
      </c>
      <c r="G751" s="6" t="str">
        <f>IF(C751="","",ROUND((((1+F751/CP)^(CP/periods_per_year))-1)*L750,2))</f>
        <v/>
      </c>
      <c r="H751" s="6" t="str">
        <f>IF(C751="","",IF(C751=nper,L750+G751,MIN(L750+G751,IF(F751=F750,H750,IF($G$11="Acc Bi-Weekly",ROUND((-PMT(((1+F751/CP)^(CP/12))-1,(nper-C751+1)*12/26,L750))/2,2),IF($G$11="Acc Weekly",ROUND((-PMT(((1+F751/CP)^(CP/12))-1,(nper-C751+1)*12/52,L750))/4,2),ROUND(-PMT(((1+F751/CP)^(CP/periods_per_year))-1,nper-C751+1,L750),2)))))))</f>
        <v/>
      </c>
      <c r="I751" s="6" t="str">
        <f>IF(OR(C751="",C751&lt;$G$22),"",IF(L750&lt;=H751,0,IF(IF(AND(C751&gt;=$G$22,MOD(C751-$G$22,int)=0),$G$23,0)+H751&gt;=L750+G751,L750+G751-H751,IF(AND(C751&gt;=$G$22,MOD(C751-$G$22,int)=0),$G$23,0)+IF(IF(AND(C751&gt;=$G$22,MOD(C751-$G$22,int)=0),$G$23,0)+IF(MOD(C751-$G$27,periods_per_year)=0,$G$26,0)+H751&lt;L750+G751,IF(MOD(C751-$G$27,periods_per_year)=0,$G$26,0),L750+G751-IF(AND(C751&gt;=$G$22,MOD(C751-$G$22,int)=0),$G$23,0)-H751))))</f>
        <v/>
      </c>
      <c r="J751" s="7"/>
      <c r="K751" s="6" t="str">
        <f t="shared" si="63"/>
        <v/>
      </c>
      <c r="L751" s="6" t="str">
        <f t="shared" si="64"/>
        <v/>
      </c>
    </row>
    <row r="752" spans="3:12">
      <c r="C752" s="3" t="str">
        <f t="shared" si="61"/>
        <v/>
      </c>
      <c r="D752" s="4" t="str">
        <f t="shared" si="65"/>
        <v/>
      </c>
      <c r="E752" s="8" t="str">
        <f>IF(C752="","",IF(MOD(C752,periods_per_year)=0,C752/periods_per_year,""))</f>
        <v/>
      </c>
      <c r="F752" s="5" t="str">
        <f t="shared" si="62"/>
        <v/>
      </c>
      <c r="G752" s="6" t="str">
        <f>IF(C752="","",ROUND((((1+F752/CP)^(CP/periods_per_year))-1)*L751,2))</f>
        <v/>
      </c>
      <c r="H752" s="6" t="str">
        <f>IF(C752="","",IF(C752=nper,L751+G752,MIN(L751+G752,IF(F752=F751,H751,IF($G$11="Acc Bi-Weekly",ROUND((-PMT(((1+F752/CP)^(CP/12))-1,(nper-C752+1)*12/26,L751))/2,2),IF($G$11="Acc Weekly",ROUND((-PMT(((1+F752/CP)^(CP/12))-1,(nper-C752+1)*12/52,L751))/4,2),ROUND(-PMT(((1+F752/CP)^(CP/periods_per_year))-1,nper-C752+1,L751),2)))))))</f>
        <v/>
      </c>
      <c r="I752" s="6" t="str">
        <f>IF(OR(C752="",C752&lt;$G$22),"",IF(L751&lt;=H752,0,IF(IF(AND(C752&gt;=$G$22,MOD(C752-$G$22,int)=0),$G$23,0)+H752&gt;=L751+G752,L751+G752-H752,IF(AND(C752&gt;=$G$22,MOD(C752-$G$22,int)=0),$G$23,0)+IF(IF(AND(C752&gt;=$G$22,MOD(C752-$G$22,int)=0),$G$23,0)+IF(MOD(C752-$G$27,periods_per_year)=0,$G$26,0)+H752&lt;L751+G752,IF(MOD(C752-$G$27,periods_per_year)=0,$G$26,0),L751+G752-IF(AND(C752&gt;=$G$22,MOD(C752-$G$22,int)=0),$G$23,0)-H752))))</f>
        <v/>
      </c>
      <c r="J752" s="7"/>
      <c r="K752" s="6" t="str">
        <f t="shared" si="63"/>
        <v/>
      </c>
      <c r="L752" s="6" t="str">
        <f t="shared" si="64"/>
        <v/>
      </c>
    </row>
    <row r="753" spans="3:12">
      <c r="C753" s="3" t="str">
        <f t="shared" si="61"/>
        <v/>
      </c>
      <c r="D753" s="4" t="str">
        <f t="shared" si="65"/>
        <v/>
      </c>
      <c r="E753" s="8" t="str">
        <f>IF(C753="","",IF(MOD(C753,periods_per_year)=0,C753/periods_per_year,""))</f>
        <v/>
      </c>
      <c r="F753" s="5" t="str">
        <f t="shared" si="62"/>
        <v/>
      </c>
      <c r="G753" s="6" t="str">
        <f>IF(C753="","",ROUND((((1+F753/CP)^(CP/periods_per_year))-1)*L752,2))</f>
        <v/>
      </c>
      <c r="H753" s="6" t="str">
        <f>IF(C753="","",IF(C753=nper,L752+G753,MIN(L752+G753,IF(F753=F752,H752,IF($G$11="Acc Bi-Weekly",ROUND((-PMT(((1+F753/CP)^(CP/12))-1,(nper-C753+1)*12/26,L752))/2,2),IF($G$11="Acc Weekly",ROUND((-PMT(((1+F753/CP)^(CP/12))-1,(nper-C753+1)*12/52,L752))/4,2),ROUND(-PMT(((1+F753/CP)^(CP/periods_per_year))-1,nper-C753+1,L752),2)))))))</f>
        <v/>
      </c>
      <c r="I753" s="6" t="str">
        <f>IF(OR(C753="",C753&lt;$G$22),"",IF(L752&lt;=H753,0,IF(IF(AND(C753&gt;=$G$22,MOD(C753-$G$22,int)=0),$G$23,0)+H753&gt;=L752+G753,L752+G753-H753,IF(AND(C753&gt;=$G$22,MOD(C753-$G$22,int)=0),$G$23,0)+IF(IF(AND(C753&gt;=$G$22,MOD(C753-$G$22,int)=0),$G$23,0)+IF(MOD(C753-$G$27,periods_per_year)=0,$G$26,0)+H753&lt;L752+G753,IF(MOD(C753-$G$27,periods_per_year)=0,$G$26,0),L752+G753-IF(AND(C753&gt;=$G$22,MOD(C753-$G$22,int)=0),$G$23,0)-H753))))</f>
        <v/>
      </c>
      <c r="J753" s="7"/>
      <c r="K753" s="6" t="str">
        <f t="shared" si="63"/>
        <v/>
      </c>
      <c r="L753" s="6" t="str">
        <f t="shared" si="64"/>
        <v/>
      </c>
    </row>
    <row r="754" spans="3:12">
      <c r="C754" s="3" t="str">
        <f t="shared" si="61"/>
        <v/>
      </c>
      <c r="D754" s="4" t="str">
        <f t="shared" si="65"/>
        <v/>
      </c>
      <c r="E754" s="8" t="str">
        <f>IF(C754="","",IF(MOD(C754,periods_per_year)=0,C754/periods_per_year,""))</f>
        <v/>
      </c>
      <c r="F754" s="5" t="str">
        <f t="shared" si="62"/>
        <v/>
      </c>
      <c r="G754" s="6" t="str">
        <f>IF(C754="","",ROUND((((1+F754/CP)^(CP/periods_per_year))-1)*L753,2))</f>
        <v/>
      </c>
      <c r="H754" s="6" t="str">
        <f>IF(C754="","",IF(C754=nper,L753+G754,MIN(L753+G754,IF(F754=F753,H753,IF($G$11="Acc Bi-Weekly",ROUND((-PMT(((1+F754/CP)^(CP/12))-1,(nper-C754+1)*12/26,L753))/2,2),IF($G$11="Acc Weekly",ROUND((-PMT(((1+F754/CP)^(CP/12))-1,(nper-C754+1)*12/52,L753))/4,2),ROUND(-PMT(((1+F754/CP)^(CP/periods_per_year))-1,nper-C754+1,L753),2)))))))</f>
        <v/>
      </c>
      <c r="I754" s="6" t="str">
        <f>IF(OR(C754="",C754&lt;$G$22),"",IF(L753&lt;=H754,0,IF(IF(AND(C754&gt;=$G$22,MOD(C754-$G$22,int)=0),$G$23,0)+H754&gt;=L753+G754,L753+G754-H754,IF(AND(C754&gt;=$G$22,MOD(C754-$G$22,int)=0),$G$23,0)+IF(IF(AND(C754&gt;=$G$22,MOD(C754-$G$22,int)=0),$G$23,0)+IF(MOD(C754-$G$27,periods_per_year)=0,$G$26,0)+H754&lt;L753+G754,IF(MOD(C754-$G$27,periods_per_year)=0,$G$26,0),L753+G754-IF(AND(C754&gt;=$G$22,MOD(C754-$G$22,int)=0),$G$23,0)-H754))))</f>
        <v/>
      </c>
      <c r="J754" s="7"/>
      <c r="K754" s="6" t="str">
        <f t="shared" si="63"/>
        <v/>
      </c>
      <c r="L754" s="6" t="str">
        <f t="shared" si="64"/>
        <v/>
      </c>
    </row>
    <row r="755" spans="3:12">
      <c r="C755" s="3" t="str">
        <f t="shared" si="61"/>
        <v/>
      </c>
      <c r="D755" s="4" t="str">
        <f t="shared" si="65"/>
        <v/>
      </c>
      <c r="E755" s="8" t="str">
        <f>IF(C755="","",IF(MOD(C755,periods_per_year)=0,C755/periods_per_year,""))</f>
        <v/>
      </c>
      <c r="F755" s="5" t="str">
        <f t="shared" si="62"/>
        <v/>
      </c>
      <c r="G755" s="6" t="str">
        <f>IF(C755="","",ROUND((((1+F755/CP)^(CP/periods_per_year))-1)*L754,2))</f>
        <v/>
      </c>
      <c r="H755" s="6" t="str">
        <f>IF(C755="","",IF(C755=nper,L754+G755,MIN(L754+G755,IF(F755=F754,H754,IF($G$11="Acc Bi-Weekly",ROUND((-PMT(((1+F755/CP)^(CP/12))-1,(nper-C755+1)*12/26,L754))/2,2),IF($G$11="Acc Weekly",ROUND((-PMT(((1+F755/CP)^(CP/12))-1,(nper-C755+1)*12/52,L754))/4,2),ROUND(-PMT(((1+F755/CP)^(CP/periods_per_year))-1,nper-C755+1,L754),2)))))))</f>
        <v/>
      </c>
      <c r="I755" s="6" t="str">
        <f>IF(OR(C755="",C755&lt;$G$22),"",IF(L754&lt;=H755,0,IF(IF(AND(C755&gt;=$G$22,MOD(C755-$G$22,int)=0),$G$23,0)+H755&gt;=L754+G755,L754+G755-H755,IF(AND(C755&gt;=$G$22,MOD(C755-$G$22,int)=0),$G$23,0)+IF(IF(AND(C755&gt;=$G$22,MOD(C755-$G$22,int)=0),$G$23,0)+IF(MOD(C755-$G$27,periods_per_year)=0,$G$26,0)+H755&lt;L754+G755,IF(MOD(C755-$G$27,periods_per_year)=0,$G$26,0),L754+G755-IF(AND(C755&gt;=$G$22,MOD(C755-$G$22,int)=0),$G$23,0)-H755))))</f>
        <v/>
      </c>
      <c r="J755" s="7"/>
      <c r="K755" s="6" t="str">
        <f t="shared" si="63"/>
        <v/>
      </c>
      <c r="L755" s="6" t="str">
        <f t="shared" si="64"/>
        <v/>
      </c>
    </row>
    <row r="756" spans="3:12">
      <c r="C756" s="3" t="str">
        <f t="shared" si="61"/>
        <v/>
      </c>
      <c r="D756" s="4" t="str">
        <f t="shared" si="65"/>
        <v/>
      </c>
      <c r="E756" s="8" t="str">
        <f>IF(C756="","",IF(MOD(C756,periods_per_year)=0,C756/periods_per_year,""))</f>
        <v/>
      </c>
      <c r="F756" s="5" t="str">
        <f t="shared" si="62"/>
        <v/>
      </c>
      <c r="G756" s="6" t="str">
        <f>IF(C756="","",ROUND((((1+F756/CP)^(CP/periods_per_year))-1)*L755,2))</f>
        <v/>
      </c>
      <c r="H756" s="6" t="str">
        <f>IF(C756="","",IF(C756=nper,L755+G756,MIN(L755+G756,IF(F756=F755,H755,IF($G$11="Acc Bi-Weekly",ROUND((-PMT(((1+F756/CP)^(CP/12))-1,(nper-C756+1)*12/26,L755))/2,2),IF($G$11="Acc Weekly",ROUND((-PMT(((1+F756/CP)^(CP/12))-1,(nper-C756+1)*12/52,L755))/4,2),ROUND(-PMT(((1+F756/CP)^(CP/periods_per_year))-1,nper-C756+1,L755),2)))))))</f>
        <v/>
      </c>
      <c r="I756" s="6" t="str">
        <f>IF(OR(C756="",C756&lt;$G$22),"",IF(L755&lt;=H756,0,IF(IF(AND(C756&gt;=$G$22,MOD(C756-$G$22,int)=0),$G$23,0)+H756&gt;=L755+G756,L755+G756-H756,IF(AND(C756&gt;=$G$22,MOD(C756-$G$22,int)=0),$G$23,0)+IF(IF(AND(C756&gt;=$G$22,MOD(C756-$G$22,int)=0),$G$23,0)+IF(MOD(C756-$G$27,periods_per_year)=0,$G$26,0)+H756&lt;L755+G756,IF(MOD(C756-$G$27,periods_per_year)=0,$G$26,0),L755+G756-IF(AND(C756&gt;=$G$22,MOD(C756-$G$22,int)=0),$G$23,0)-H756))))</f>
        <v/>
      </c>
      <c r="J756" s="7"/>
      <c r="K756" s="6" t="str">
        <f t="shared" si="63"/>
        <v/>
      </c>
      <c r="L756" s="6" t="str">
        <f t="shared" si="64"/>
        <v/>
      </c>
    </row>
    <row r="757" spans="3:12">
      <c r="C757" s="3" t="str">
        <f t="shared" si="61"/>
        <v/>
      </c>
      <c r="D757" s="4" t="str">
        <f t="shared" si="65"/>
        <v/>
      </c>
      <c r="E757" s="8" t="str">
        <f>IF(C757="","",IF(MOD(C757,periods_per_year)=0,C757/periods_per_year,""))</f>
        <v/>
      </c>
      <c r="F757" s="5" t="str">
        <f t="shared" si="62"/>
        <v/>
      </c>
      <c r="G757" s="6" t="str">
        <f>IF(C757="","",ROUND((((1+F757/CP)^(CP/periods_per_year))-1)*L756,2))</f>
        <v/>
      </c>
      <c r="H757" s="6" t="str">
        <f>IF(C757="","",IF(C757=nper,L756+G757,MIN(L756+G757,IF(F757=F756,H756,IF($G$11="Acc Bi-Weekly",ROUND((-PMT(((1+F757/CP)^(CP/12))-1,(nper-C757+1)*12/26,L756))/2,2),IF($G$11="Acc Weekly",ROUND((-PMT(((1+F757/CP)^(CP/12))-1,(nper-C757+1)*12/52,L756))/4,2),ROUND(-PMT(((1+F757/CP)^(CP/periods_per_year))-1,nper-C757+1,L756),2)))))))</f>
        <v/>
      </c>
      <c r="I757" s="6" t="str">
        <f>IF(OR(C757="",C757&lt;$G$22),"",IF(L756&lt;=H757,0,IF(IF(AND(C757&gt;=$G$22,MOD(C757-$G$22,int)=0),$G$23,0)+H757&gt;=L756+G757,L756+G757-H757,IF(AND(C757&gt;=$G$22,MOD(C757-$G$22,int)=0),$G$23,0)+IF(IF(AND(C757&gt;=$G$22,MOD(C757-$G$22,int)=0),$G$23,0)+IF(MOD(C757-$G$27,periods_per_year)=0,$G$26,0)+H757&lt;L756+G757,IF(MOD(C757-$G$27,periods_per_year)=0,$G$26,0),L756+G757-IF(AND(C757&gt;=$G$22,MOD(C757-$G$22,int)=0),$G$23,0)-H757))))</f>
        <v/>
      </c>
      <c r="J757" s="7"/>
      <c r="K757" s="6" t="str">
        <f t="shared" si="63"/>
        <v/>
      </c>
      <c r="L757" s="6" t="str">
        <f t="shared" si="64"/>
        <v/>
      </c>
    </row>
    <row r="758" spans="3:12">
      <c r="C758" s="3" t="str">
        <f t="shared" si="61"/>
        <v/>
      </c>
      <c r="D758" s="4" t="str">
        <f t="shared" si="65"/>
        <v/>
      </c>
      <c r="E758" s="8" t="str">
        <f>IF(C758="","",IF(MOD(C758,periods_per_year)=0,C758/periods_per_year,""))</f>
        <v/>
      </c>
      <c r="F758" s="5" t="str">
        <f t="shared" si="62"/>
        <v/>
      </c>
      <c r="G758" s="6" t="str">
        <f>IF(C758="","",ROUND((((1+F758/CP)^(CP/periods_per_year))-1)*L757,2))</f>
        <v/>
      </c>
      <c r="H758" s="6" t="str">
        <f>IF(C758="","",IF(C758=nper,L757+G758,MIN(L757+G758,IF(F758=F757,H757,IF($G$11="Acc Bi-Weekly",ROUND((-PMT(((1+F758/CP)^(CP/12))-1,(nper-C758+1)*12/26,L757))/2,2),IF($G$11="Acc Weekly",ROUND((-PMT(((1+F758/CP)^(CP/12))-1,(nper-C758+1)*12/52,L757))/4,2),ROUND(-PMT(((1+F758/CP)^(CP/periods_per_year))-1,nper-C758+1,L757),2)))))))</f>
        <v/>
      </c>
      <c r="I758" s="6" t="str">
        <f>IF(OR(C758="",C758&lt;$G$22),"",IF(L757&lt;=H758,0,IF(IF(AND(C758&gt;=$G$22,MOD(C758-$G$22,int)=0),$G$23,0)+H758&gt;=L757+G758,L757+G758-H758,IF(AND(C758&gt;=$G$22,MOD(C758-$G$22,int)=0),$G$23,0)+IF(IF(AND(C758&gt;=$G$22,MOD(C758-$G$22,int)=0),$G$23,0)+IF(MOD(C758-$G$27,periods_per_year)=0,$G$26,0)+H758&lt;L757+G758,IF(MOD(C758-$G$27,periods_per_year)=0,$G$26,0),L757+G758-IF(AND(C758&gt;=$G$22,MOD(C758-$G$22,int)=0),$G$23,0)-H758))))</f>
        <v/>
      </c>
      <c r="J758" s="7"/>
      <c r="K758" s="6" t="str">
        <f t="shared" si="63"/>
        <v/>
      </c>
      <c r="L758" s="6" t="str">
        <f t="shared" si="64"/>
        <v/>
      </c>
    </row>
    <row r="759" spans="3:12">
      <c r="C759" s="3" t="str">
        <f t="shared" si="61"/>
        <v/>
      </c>
      <c r="D759" s="4" t="str">
        <f t="shared" si="65"/>
        <v/>
      </c>
      <c r="E759" s="8" t="str">
        <f>IF(C759="","",IF(MOD(C759,periods_per_year)=0,C759/periods_per_year,""))</f>
        <v/>
      </c>
      <c r="F759" s="5" t="str">
        <f t="shared" si="62"/>
        <v/>
      </c>
      <c r="G759" s="6" t="str">
        <f>IF(C759="","",ROUND((((1+F759/CP)^(CP/periods_per_year))-1)*L758,2))</f>
        <v/>
      </c>
      <c r="H759" s="6" t="str">
        <f>IF(C759="","",IF(C759=nper,L758+G759,MIN(L758+G759,IF(F759=F758,H758,IF($G$11="Acc Bi-Weekly",ROUND((-PMT(((1+F759/CP)^(CP/12))-1,(nper-C759+1)*12/26,L758))/2,2),IF($G$11="Acc Weekly",ROUND((-PMT(((1+F759/CP)^(CP/12))-1,(nper-C759+1)*12/52,L758))/4,2),ROUND(-PMT(((1+F759/CP)^(CP/periods_per_year))-1,nper-C759+1,L758),2)))))))</f>
        <v/>
      </c>
      <c r="I759" s="6" t="str">
        <f>IF(OR(C759="",C759&lt;$G$22),"",IF(L758&lt;=H759,0,IF(IF(AND(C759&gt;=$G$22,MOD(C759-$G$22,int)=0),$G$23,0)+H759&gt;=L758+G759,L758+G759-H759,IF(AND(C759&gt;=$G$22,MOD(C759-$G$22,int)=0),$G$23,0)+IF(IF(AND(C759&gt;=$G$22,MOD(C759-$G$22,int)=0),$G$23,0)+IF(MOD(C759-$G$27,periods_per_year)=0,$G$26,0)+H759&lt;L758+G759,IF(MOD(C759-$G$27,periods_per_year)=0,$G$26,0),L758+G759-IF(AND(C759&gt;=$G$22,MOD(C759-$G$22,int)=0),$G$23,0)-H759))))</f>
        <v/>
      </c>
      <c r="J759" s="7"/>
      <c r="K759" s="6" t="str">
        <f t="shared" si="63"/>
        <v/>
      </c>
      <c r="L759" s="6" t="str">
        <f t="shared" si="64"/>
        <v/>
      </c>
    </row>
    <row r="760" spans="3:12">
      <c r="C760" s="3" t="str">
        <f t="shared" si="61"/>
        <v/>
      </c>
      <c r="D760" s="4" t="str">
        <f t="shared" si="65"/>
        <v/>
      </c>
      <c r="E760" s="8" t="str">
        <f>IF(C760="","",IF(MOD(C760,periods_per_year)=0,C760/periods_per_year,""))</f>
        <v/>
      </c>
      <c r="F760" s="5" t="str">
        <f t="shared" si="62"/>
        <v/>
      </c>
      <c r="G760" s="6" t="str">
        <f>IF(C760="","",ROUND((((1+F760/CP)^(CP/periods_per_year))-1)*L759,2))</f>
        <v/>
      </c>
      <c r="H760" s="6" t="str">
        <f>IF(C760="","",IF(C760=nper,L759+G760,MIN(L759+G760,IF(F760=F759,H759,IF($G$11="Acc Bi-Weekly",ROUND((-PMT(((1+F760/CP)^(CP/12))-1,(nper-C760+1)*12/26,L759))/2,2),IF($G$11="Acc Weekly",ROUND((-PMT(((1+F760/CP)^(CP/12))-1,(nper-C760+1)*12/52,L759))/4,2),ROUND(-PMT(((1+F760/CP)^(CP/periods_per_year))-1,nper-C760+1,L759),2)))))))</f>
        <v/>
      </c>
      <c r="I760" s="6" t="str">
        <f>IF(OR(C760="",C760&lt;$G$22),"",IF(L759&lt;=H760,0,IF(IF(AND(C760&gt;=$G$22,MOD(C760-$G$22,int)=0),$G$23,0)+H760&gt;=L759+G760,L759+G760-H760,IF(AND(C760&gt;=$G$22,MOD(C760-$G$22,int)=0),$G$23,0)+IF(IF(AND(C760&gt;=$G$22,MOD(C760-$G$22,int)=0),$G$23,0)+IF(MOD(C760-$G$27,periods_per_year)=0,$G$26,0)+H760&lt;L759+G760,IF(MOD(C760-$G$27,periods_per_year)=0,$G$26,0),L759+G760-IF(AND(C760&gt;=$G$22,MOD(C760-$G$22,int)=0),$G$23,0)-H760))))</f>
        <v/>
      </c>
      <c r="J760" s="7"/>
      <c r="K760" s="6" t="str">
        <f t="shared" si="63"/>
        <v/>
      </c>
      <c r="L760" s="6" t="str">
        <f t="shared" si="64"/>
        <v/>
      </c>
    </row>
    <row r="761" spans="3:12">
      <c r="C761" s="3" t="str">
        <f t="shared" si="61"/>
        <v/>
      </c>
      <c r="D761" s="4" t="str">
        <f t="shared" si="65"/>
        <v/>
      </c>
      <c r="E761" s="8" t="str">
        <f>IF(C761="","",IF(MOD(C761,periods_per_year)=0,C761/periods_per_year,""))</f>
        <v/>
      </c>
      <c r="F761" s="5" t="str">
        <f t="shared" si="62"/>
        <v/>
      </c>
      <c r="G761" s="6" t="str">
        <f>IF(C761="","",ROUND((((1+F761/CP)^(CP/periods_per_year))-1)*L760,2))</f>
        <v/>
      </c>
      <c r="H761" s="6" t="str">
        <f>IF(C761="","",IF(C761=nper,L760+G761,MIN(L760+G761,IF(F761=F760,H760,IF($G$11="Acc Bi-Weekly",ROUND((-PMT(((1+F761/CP)^(CP/12))-1,(nper-C761+1)*12/26,L760))/2,2),IF($G$11="Acc Weekly",ROUND((-PMT(((1+F761/CP)^(CP/12))-1,(nper-C761+1)*12/52,L760))/4,2),ROUND(-PMT(((1+F761/CP)^(CP/periods_per_year))-1,nper-C761+1,L760),2)))))))</f>
        <v/>
      </c>
      <c r="I761" s="6" t="str">
        <f>IF(OR(C761="",C761&lt;$G$22),"",IF(L760&lt;=H761,0,IF(IF(AND(C761&gt;=$G$22,MOD(C761-$G$22,int)=0),$G$23,0)+H761&gt;=L760+G761,L760+G761-H761,IF(AND(C761&gt;=$G$22,MOD(C761-$G$22,int)=0),$G$23,0)+IF(IF(AND(C761&gt;=$G$22,MOD(C761-$G$22,int)=0),$G$23,0)+IF(MOD(C761-$G$27,periods_per_year)=0,$G$26,0)+H761&lt;L760+G761,IF(MOD(C761-$G$27,periods_per_year)=0,$G$26,0),L760+G761-IF(AND(C761&gt;=$G$22,MOD(C761-$G$22,int)=0),$G$23,0)-H761))))</f>
        <v/>
      </c>
      <c r="J761" s="7"/>
      <c r="K761" s="6" t="str">
        <f t="shared" si="63"/>
        <v/>
      </c>
      <c r="L761" s="6" t="str">
        <f t="shared" si="64"/>
        <v/>
      </c>
    </row>
    <row r="762" spans="3:12">
      <c r="C762" s="3" t="str">
        <f t="shared" si="61"/>
        <v/>
      </c>
      <c r="D762" s="4" t="str">
        <f t="shared" si="65"/>
        <v/>
      </c>
      <c r="E762" s="8" t="str">
        <f>IF(C762="","",IF(MOD(C762,periods_per_year)=0,C762/periods_per_year,""))</f>
        <v/>
      </c>
      <c r="F762" s="5" t="str">
        <f t="shared" si="62"/>
        <v/>
      </c>
      <c r="G762" s="6" t="str">
        <f>IF(C762="","",ROUND((((1+F762/CP)^(CP/periods_per_year))-1)*L761,2))</f>
        <v/>
      </c>
      <c r="H762" s="6" t="str">
        <f>IF(C762="","",IF(C762=nper,L761+G762,MIN(L761+G762,IF(F762=F761,H761,IF($G$11="Acc Bi-Weekly",ROUND((-PMT(((1+F762/CP)^(CP/12))-1,(nper-C762+1)*12/26,L761))/2,2),IF($G$11="Acc Weekly",ROUND((-PMT(((1+F762/CP)^(CP/12))-1,(nper-C762+1)*12/52,L761))/4,2),ROUND(-PMT(((1+F762/CP)^(CP/periods_per_year))-1,nper-C762+1,L761),2)))))))</f>
        <v/>
      </c>
      <c r="I762" s="6" t="str">
        <f>IF(OR(C762="",C762&lt;$G$22),"",IF(L761&lt;=H762,0,IF(IF(AND(C762&gt;=$G$22,MOD(C762-$G$22,int)=0),$G$23,0)+H762&gt;=L761+G762,L761+G762-H762,IF(AND(C762&gt;=$G$22,MOD(C762-$G$22,int)=0),$G$23,0)+IF(IF(AND(C762&gt;=$G$22,MOD(C762-$G$22,int)=0),$G$23,0)+IF(MOD(C762-$G$27,periods_per_year)=0,$G$26,0)+H762&lt;L761+G762,IF(MOD(C762-$G$27,periods_per_year)=0,$G$26,0),L761+G762-IF(AND(C762&gt;=$G$22,MOD(C762-$G$22,int)=0),$G$23,0)-H762))))</f>
        <v/>
      </c>
      <c r="J762" s="7"/>
      <c r="K762" s="6" t="str">
        <f t="shared" si="63"/>
        <v/>
      </c>
      <c r="L762" s="6" t="str">
        <f t="shared" si="64"/>
        <v/>
      </c>
    </row>
    <row r="763" spans="3:12">
      <c r="C763" s="3" t="str">
        <f t="shared" si="61"/>
        <v/>
      </c>
      <c r="D763" s="4" t="str">
        <f t="shared" si="65"/>
        <v/>
      </c>
      <c r="E763" s="8" t="str">
        <f>IF(C763="","",IF(MOD(C763,periods_per_year)=0,C763/periods_per_year,""))</f>
        <v/>
      </c>
      <c r="F763" s="5" t="str">
        <f t="shared" si="62"/>
        <v/>
      </c>
      <c r="G763" s="6" t="str">
        <f>IF(C763="","",ROUND((((1+F763/CP)^(CP/periods_per_year))-1)*L762,2))</f>
        <v/>
      </c>
      <c r="H763" s="6" t="str">
        <f>IF(C763="","",IF(C763=nper,L762+G763,MIN(L762+G763,IF(F763=F762,H762,IF($G$11="Acc Bi-Weekly",ROUND((-PMT(((1+F763/CP)^(CP/12))-1,(nper-C763+1)*12/26,L762))/2,2),IF($G$11="Acc Weekly",ROUND((-PMT(((1+F763/CP)^(CP/12))-1,(nper-C763+1)*12/52,L762))/4,2),ROUND(-PMT(((1+F763/CP)^(CP/periods_per_year))-1,nper-C763+1,L762),2)))))))</f>
        <v/>
      </c>
      <c r="I763" s="6" t="str">
        <f>IF(OR(C763="",C763&lt;$G$22),"",IF(L762&lt;=H763,0,IF(IF(AND(C763&gt;=$G$22,MOD(C763-$G$22,int)=0),$G$23,0)+H763&gt;=L762+G763,L762+G763-H763,IF(AND(C763&gt;=$G$22,MOD(C763-$G$22,int)=0),$G$23,0)+IF(IF(AND(C763&gt;=$G$22,MOD(C763-$G$22,int)=0),$G$23,0)+IF(MOD(C763-$G$27,periods_per_year)=0,$G$26,0)+H763&lt;L762+G763,IF(MOD(C763-$G$27,periods_per_year)=0,$G$26,0),L762+G763-IF(AND(C763&gt;=$G$22,MOD(C763-$G$22,int)=0),$G$23,0)-H763))))</f>
        <v/>
      </c>
      <c r="J763" s="7"/>
      <c r="K763" s="6" t="str">
        <f t="shared" si="63"/>
        <v/>
      </c>
      <c r="L763" s="6" t="str">
        <f t="shared" si="64"/>
        <v/>
      </c>
    </row>
    <row r="764" spans="3:12">
      <c r="C764" s="3" t="str">
        <f t="shared" si="61"/>
        <v/>
      </c>
      <c r="D764" s="4" t="str">
        <f t="shared" si="65"/>
        <v/>
      </c>
      <c r="E764" s="8" t="str">
        <f>IF(C764="","",IF(MOD(C764,periods_per_year)=0,C764/periods_per_year,""))</f>
        <v/>
      </c>
      <c r="F764" s="5" t="str">
        <f t="shared" si="62"/>
        <v/>
      </c>
      <c r="G764" s="6" t="str">
        <f>IF(C764="","",ROUND((((1+F764/CP)^(CP/periods_per_year))-1)*L763,2))</f>
        <v/>
      </c>
      <c r="H764" s="6" t="str">
        <f>IF(C764="","",IF(C764=nper,L763+G764,MIN(L763+G764,IF(F764=F763,H763,IF($G$11="Acc Bi-Weekly",ROUND((-PMT(((1+F764/CP)^(CP/12))-1,(nper-C764+1)*12/26,L763))/2,2),IF($G$11="Acc Weekly",ROUND((-PMT(((1+F764/CP)^(CP/12))-1,(nper-C764+1)*12/52,L763))/4,2),ROUND(-PMT(((1+F764/CP)^(CP/periods_per_year))-1,nper-C764+1,L763),2)))))))</f>
        <v/>
      </c>
      <c r="I764" s="6" t="str">
        <f>IF(OR(C764="",C764&lt;$G$22),"",IF(L763&lt;=H764,0,IF(IF(AND(C764&gt;=$G$22,MOD(C764-$G$22,int)=0),$G$23,0)+H764&gt;=L763+G764,L763+G764-H764,IF(AND(C764&gt;=$G$22,MOD(C764-$G$22,int)=0),$G$23,0)+IF(IF(AND(C764&gt;=$G$22,MOD(C764-$G$22,int)=0),$G$23,0)+IF(MOD(C764-$G$27,periods_per_year)=0,$G$26,0)+H764&lt;L763+G764,IF(MOD(C764-$G$27,periods_per_year)=0,$G$26,0),L763+G764-IF(AND(C764&gt;=$G$22,MOD(C764-$G$22,int)=0),$G$23,0)-H764))))</f>
        <v/>
      </c>
      <c r="J764" s="7"/>
      <c r="K764" s="6" t="str">
        <f t="shared" si="63"/>
        <v/>
      </c>
      <c r="L764" s="6" t="str">
        <f t="shared" si="64"/>
        <v/>
      </c>
    </row>
    <row r="765" spans="3:12">
      <c r="C765" s="3" t="str">
        <f t="shared" si="61"/>
        <v/>
      </c>
      <c r="D765" s="4" t="str">
        <f t="shared" si="65"/>
        <v/>
      </c>
      <c r="E765" s="8" t="str">
        <f>IF(C765="","",IF(MOD(C765,periods_per_year)=0,C765/periods_per_year,""))</f>
        <v/>
      </c>
      <c r="F765" s="5" t="str">
        <f t="shared" si="62"/>
        <v/>
      </c>
      <c r="G765" s="6" t="str">
        <f>IF(C765="","",ROUND((((1+F765/CP)^(CP/periods_per_year))-1)*L764,2))</f>
        <v/>
      </c>
      <c r="H765" s="6" t="str">
        <f>IF(C765="","",IF(C765=nper,L764+G765,MIN(L764+G765,IF(F765=F764,H764,IF($G$11="Acc Bi-Weekly",ROUND((-PMT(((1+F765/CP)^(CP/12))-1,(nper-C765+1)*12/26,L764))/2,2),IF($G$11="Acc Weekly",ROUND((-PMT(((1+F765/CP)^(CP/12))-1,(nper-C765+1)*12/52,L764))/4,2),ROUND(-PMT(((1+F765/CP)^(CP/periods_per_year))-1,nper-C765+1,L764),2)))))))</f>
        <v/>
      </c>
      <c r="I765" s="6" t="str">
        <f>IF(OR(C765="",C765&lt;$G$22),"",IF(L764&lt;=H765,0,IF(IF(AND(C765&gt;=$G$22,MOD(C765-$G$22,int)=0),$G$23,0)+H765&gt;=L764+G765,L764+G765-H765,IF(AND(C765&gt;=$G$22,MOD(C765-$G$22,int)=0),$G$23,0)+IF(IF(AND(C765&gt;=$G$22,MOD(C765-$G$22,int)=0),$G$23,0)+IF(MOD(C765-$G$27,periods_per_year)=0,$G$26,0)+H765&lt;L764+G765,IF(MOD(C765-$G$27,periods_per_year)=0,$G$26,0),L764+G765-IF(AND(C765&gt;=$G$22,MOD(C765-$G$22,int)=0),$G$23,0)-H765))))</f>
        <v/>
      </c>
      <c r="J765" s="7"/>
      <c r="K765" s="6" t="str">
        <f t="shared" si="63"/>
        <v/>
      </c>
      <c r="L765" s="6" t="str">
        <f t="shared" si="64"/>
        <v/>
      </c>
    </row>
    <row r="766" spans="3:12">
      <c r="C766" s="3" t="str">
        <f t="shared" si="61"/>
        <v/>
      </c>
      <c r="D766" s="4" t="str">
        <f t="shared" si="65"/>
        <v/>
      </c>
      <c r="E766" s="8" t="str">
        <f>IF(C766="","",IF(MOD(C766,periods_per_year)=0,C766/periods_per_year,""))</f>
        <v/>
      </c>
      <c r="F766" s="5" t="str">
        <f t="shared" si="62"/>
        <v/>
      </c>
      <c r="G766" s="6" t="str">
        <f>IF(C766="","",ROUND((((1+F766/CP)^(CP/periods_per_year))-1)*L765,2))</f>
        <v/>
      </c>
      <c r="H766" s="6" t="str">
        <f>IF(C766="","",IF(C766=nper,L765+G766,MIN(L765+G766,IF(F766=F765,H765,IF($G$11="Acc Bi-Weekly",ROUND((-PMT(((1+F766/CP)^(CP/12))-1,(nper-C766+1)*12/26,L765))/2,2),IF($G$11="Acc Weekly",ROUND((-PMT(((1+F766/CP)^(CP/12))-1,(nper-C766+1)*12/52,L765))/4,2),ROUND(-PMT(((1+F766/CP)^(CP/periods_per_year))-1,nper-C766+1,L765),2)))))))</f>
        <v/>
      </c>
      <c r="I766" s="6" t="str">
        <f>IF(OR(C766="",C766&lt;$G$22),"",IF(L765&lt;=H766,0,IF(IF(AND(C766&gt;=$G$22,MOD(C766-$G$22,int)=0),$G$23,0)+H766&gt;=L765+G766,L765+G766-H766,IF(AND(C766&gt;=$G$22,MOD(C766-$G$22,int)=0),$G$23,0)+IF(IF(AND(C766&gt;=$G$22,MOD(C766-$G$22,int)=0),$G$23,0)+IF(MOD(C766-$G$27,periods_per_year)=0,$G$26,0)+H766&lt;L765+G766,IF(MOD(C766-$G$27,periods_per_year)=0,$G$26,0),L765+G766-IF(AND(C766&gt;=$G$22,MOD(C766-$G$22,int)=0),$G$23,0)-H766))))</f>
        <v/>
      </c>
      <c r="J766" s="7"/>
      <c r="K766" s="6" t="str">
        <f t="shared" si="63"/>
        <v/>
      </c>
      <c r="L766" s="6" t="str">
        <f t="shared" si="64"/>
        <v/>
      </c>
    </row>
    <row r="767" spans="3:12">
      <c r="C767" s="3" t="str">
        <f t="shared" si="61"/>
        <v/>
      </c>
      <c r="D767" s="4" t="str">
        <f t="shared" si="65"/>
        <v/>
      </c>
      <c r="E767" s="8" t="str">
        <f>IF(C767="","",IF(MOD(C767,periods_per_year)=0,C767/periods_per_year,""))</f>
        <v/>
      </c>
      <c r="F767" s="5" t="str">
        <f t="shared" si="62"/>
        <v/>
      </c>
      <c r="G767" s="6" t="str">
        <f>IF(C767="","",ROUND((((1+F767/CP)^(CP/periods_per_year))-1)*L766,2))</f>
        <v/>
      </c>
      <c r="H767" s="6" t="str">
        <f>IF(C767="","",IF(C767=nper,L766+G767,MIN(L766+G767,IF(F767=F766,H766,IF($G$11="Acc Bi-Weekly",ROUND((-PMT(((1+F767/CP)^(CP/12))-1,(nper-C767+1)*12/26,L766))/2,2),IF($G$11="Acc Weekly",ROUND((-PMT(((1+F767/CP)^(CP/12))-1,(nper-C767+1)*12/52,L766))/4,2),ROUND(-PMT(((1+F767/CP)^(CP/periods_per_year))-1,nper-C767+1,L766),2)))))))</f>
        <v/>
      </c>
      <c r="I767" s="6" t="str">
        <f>IF(OR(C767="",C767&lt;$G$22),"",IF(L766&lt;=H767,0,IF(IF(AND(C767&gt;=$G$22,MOD(C767-$G$22,int)=0),$G$23,0)+H767&gt;=L766+G767,L766+G767-H767,IF(AND(C767&gt;=$G$22,MOD(C767-$G$22,int)=0),$G$23,0)+IF(IF(AND(C767&gt;=$G$22,MOD(C767-$G$22,int)=0),$G$23,0)+IF(MOD(C767-$G$27,periods_per_year)=0,$G$26,0)+H767&lt;L766+G767,IF(MOD(C767-$G$27,periods_per_year)=0,$G$26,0),L766+G767-IF(AND(C767&gt;=$G$22,MOD(C767-$G$22,int)=0),$G$23,0)-H767))))</f>
        <v/>
      </c>
      <c r="J767" s="7"/>
      <c r="K767" s="6" t="str">
        <f t="shared" si="63"/>
        <v/>
      </c>
      <c r="L767" s="6" t="str">
        <f t="shared" si="64"/>
        <v/>
      </c>
    </row>
    <row r="768" spans="3:12">
      <c r="C768" s="3" t="str">
        <f t="shared" si="61"/>
        <v/>
      </c>
      <c r="D768" s="4" t="str">
        <f t="shared" si="65"/>
        <v/>
      </c>
      <c r="E768" s="8" t="str">
        <f>IF(C768="","",IF(MOD(C768,periods_per_year)=0,C768/periods_per_year,""))</f>
        <v/>
      </c>
      <c r="F768" s="5" t="str">
        <f t="shared" si="62"/>
        <v/>
      </c>
      <c r="G768" s="6" t="str">
        <f>IF(C768="","",ROUND((((1+F768/CP)^(CP/periods_per_year))-1)*L767,2))</f>
        <v/>
      </c>
      <c r="H768" s="6" t="str">
        <f>IF(C768="","",IF(C768=nper,L767+G768,MIN(L767+G768,IF(F768=F767,H767,IF($G$11="Acc Bi-Weekly",ROUND((-PMT(((1+F768/CP)^(CP/12))-1,(nper-C768+1)*12/26,L767))/2,2),IF($G$11="Acc Weekly",ROUND((-PMT(((1+F768/CP)^(CP/12))-1,(nper-C768+1)*12/52,L767))/4,2),ROUND(-PMT(((1+F768/CP)^(CP/periods_per_year))-1,nper-C768+1,L767),2)))))))</f>
        <v/>
      </c>
      <c r="I768" s="6" t="str">
        <f>IF(OR(C768="",C768&lt;$G$22),"",IF(L767&lt;=H768,0,IF(IF(AND(C768&gt;=$G$22,MOD(C768-$G$22,int)=0),$G$23,0)+H768&gt;=L767+G768,L767+G768-H768,IF(AND(C768&gt;=$G$22,MOD(C768-$G$22,int)=0),$G$23,0)+IF(IF(AND(C768&gt;=$G$22,MOD(C768-$G$22,int)=0),$G$23,0)+IF(MOD(C768-$G$27,periods_per_year)=0,$G$26,0)+H768&lt;L767+G768,IF(MOD(C768-$G$27,periods_per_year)=0,$G$26,0),L767+G768-IF(AND(C768&gt;=$G$22,MOD(C768-$G$22,int)=0),$G$23,0)-H768))))</f>
        <v/>
      </c>
      <c r="J768" s="7"/>
      <c r="K768" s="6" t="str">
        <f t="shared" si="63"/>
        <v/>
      </c>
      <c r="L768" s="6" t="str">
        <f t="shared" si="64"/>
        <v/>
      </c>
    </row>
    <row r="769" spans="3:12">
      <c r="C769" s="3" t="str">
        <f t="shared" si="61"/>
        <v/>
      </c>
      <c r="D769" s="4" t="str">
        <f t="shared" si="65"/>
        <v/>
      </c>
      <c r="E769" s="8" t="str">
        <f>IF(C769="","",IF(MOD(C769,periods_per_year)=0,C769/periods_per_year,""))</f>
        <v/>
      </c>
      <c r="F769" s="5" t="str">
        <f t="shared" si="62"/>
        <v/>
      </c>
      <c r="G769" s="6" t="str">
        <f>IF(C769="","",ROUND((((1+F769/CP)^(CP/periods_per_year))-1)*L768,2))</f>
        <v/>
      </c>
      <c r="H769" s="6" t="str">
        <f>IF(C769="","",IF(C769=nper,L768+G769,MIN(L768+G769,IF(F769=F768,H768,IF($G$11="Acc Bi-Weekly",ROUND((-PMT(((1+F769/CP)^(CP/12))-1,(nper-C769+1)*12/26,L768))/2,2),IF($G$11="Acc Weekly",ROUND((-PMT(((1+F769/CP)^(CP/12))-1,(nper-C769+1)*12/52,L768))/4,2),ROUND(-PMT(((1+F769/CP)^(CP/periods_per_year))-1,nper-C769+1,L768),2)))))))</f>
        <v/>
      </c>
      <c r="I769" s="6" t="str">
        <f>IF(OR(C769="",C769&lt;$G$22),"",IF(L768&lt;=H769,0,IF(IF(AND(C769&gt;=$G$22,MOD(C769-$G$22,int)=0),$G$23,0)+H769&gt;=L768+G769,L768+G769-H769,IF(AND(C769&gt;=$G$22,MOD(C769-$G$22,int)=0),$G$23,0)+IF(IF(AND(C769&gt;=$G$22,MOD(C769-$G$22,int)=0),$G$23,0)+IF(MOD(C769-$G$27,periods_per_year)=0,$G$26,0)+H769&lt;L768+G769,IF(MOD(C769-$G$27,periods_per_year)=0,$G$26,0),L768+G769-IF(AND(C769&gt;=$G$22,MOD(C769-$G$22,int)=0),$G$23,0)-H769))))</f>
        <v/>
      </c>
      <c r="J769" s="7"/>
      <c r="K769" s="6" t="str">
        <f t="shared" si="63"/>
        <v/>
      </c>
      <c r="L769" s="6" t="str">
        <f t="shared" si="64"/>
        <v/>
      </c>
    </row>
    <row r="770" spans="3:12">
      <c r="C770" s="3" t="str">
        <f t="shared" si="61"/>
        <v/>
      </c>
      <c r="D770" s="4" t="str">
        <f t="shared" si="65"/>
        <v/>
      </c>
      <c r="E770" s="8" t="str">
        <f>IF(C770="","",IF(MOD(C770,periods_per_year)=0,C770/periods_per_year,""))</f>
        <v/>
      </c>
      <c r="F770" s="5" t="str">
        <f t="shared" si="62"/>
        <v/>
      </c>
      <c r="G770" s="6" t="str">
        <f>IF(C770="","",ROUND((((1+F770/CP)^(CP/periods_per_year))-1)*L769,2))</f>
        <v/>
      </c>
      <c r="H770" s="6" t="str">
        <f>IF(C770="","",IF(C770=nper,L769+G770,MIN(L769+G770,IF(F770=F769,H769,IF($G$11="Acc Bi-Weekly",ROUND((-PMT(((1+F770/CP)^(CP/12))-1,(nper-C770+1)*12/26,L769))/2,2),IF($G$11="Acc Weekly",ROUND((-PMT(((1+F770/CP)^(CP/12))-1,(nper-C770+1)*12/52,L769))/4,2),ROUND(-PMT(((1+F770/CP)^(CP/periods_per_year))-1,nper-C770+1,L769),2)))))))</f>
        <v/>
      </c>
      <c r="I770" s="6" t="str">
        <f>IF(OR(C770="",C770&lt;$G$22),"",IF(L769&lt;=H770,0,IF(IF(AND(C770&gt;=$G$22,MOD(C770-$G$22,int)=0),$G$23,0)+H770&gt;=L769+G770,L769+G770-H770,IF(AND(C770&gt;=$G$22,MOD(C770-$G$22,int)=0),$G$23,0)+IF(IF(AND(C770&gt;=$G$22,MOD(C770-$G$22,int)=0),$G$23,0)+IF(MOD(C770-$G$27,periods_per_year)=0,$G$26,0)+H770&lt;L769+G770,IF(MOD(C770-$G$27,periods_per_year)=0,$G$26,0),L769+G770-IF(AND(C770&gt;=$G$22,MOD(C770-$G$22,int)=0),$G$23,0)-H770))))</f>
        <v/>
      </c>
      <c r="J770" s="7"/>
      <c r="K770" s="6" t="str">
        <f t="shared" si="63"/>
        <v/>
      </c>
      <c r="L770" s="6" t="str">
        <f t="shared" si="64"/>
        <v/>
      </c>
    </row>
    <row r="771" spans="3:12">
      <c r="C771" s="3" t="str">
        <f t="shared" si="61"/>
        <v/>
      </c>
      <c r="D771" s="4" t="str">
        <f t="shared" si="65"/>
        <v/>
      </c>
      <c r="E771" s="8" t="str">
        <f>IF(C771="","",IF(MOD(C771,periods_per_year)=0,C771/periods_per_year,""))</f>
        <v/>
      </c>
      <c r="F771" s="5" t="str">
        <f t="shared" si="62"/>
        <v/>
      </c>
      <c r="G771" s="6" t="str">
        <f>IF(C771="","",ROUND((((1+F771/CP)^(CP/periods_per_year))-1)*L770,2))</f>
        <v/>
      </c>
      <c r="H771" s="6" t="str">
        <f>IF(C771="","",IF(C771=nper,L770+G771,MIN(L770+G771,IF(F771=F770,H770,IF($G$11="Acc Bi-Weekly",ROUND((-PMT(((1+F771/CP)^(CP/12))-1,(nper-C771+1)*12/26,L770))/2,2),IF($G$11="Acc Weekly",ROUND((-PMT(((1+F771/CP)^(CP/12))-1,(nper-C771+1)*12/52,L770))/4,2),ROUND(-PMT(((1+F771/CP)^(CP/periods_per_year))-1,nper-C771+1,L770),2)))))))</f>
        <v/>
      </c>
      <c r="I771" s="6" t="str">
        <f>IF(OR(C771="",C771&lt;$G$22),"",IF(L770&lt;=H771,0,IF(IF(AND(C771&gt;=$G$22,MOD(C771-$G$22,int)=0),$G$23,0)+H771&gt;=L770+G771,L770+G771-H771,IF(AND(C771&gt;=$G$22,MOD(C771-$G$22,int)=0),$G$23,0)+IF(IF(AND(C771&gt;=$G$22,MOD(C771-$G$22,int)=0),$G$23,0)+IF(MOD(C771-$G$27,periods_per_year)=0,$G$26,0)+H771&lt;L770+G771,IF(MOD(C771-$G$27,periods_per_year)=0,$G$26,0),L770+G771-IF(AND(C771&gt;=$G$22,MOD(C771-$G$22,int)=0),$G$23,0)-H771))))</f>
        <v/>
      </c>
      <c r="J771" s="7"/>
      <c r="K771" s="6" t="str">
        <f t="shared" si="63"/>
        <v/>
      </c>
      <c r="L771" s="6" t="str">
        <f t="shared" si="64"/>
        <v/>
      </c>
    </row>
    <row r="772" spans="3:12">
      <c r="C772" s="3" t="str">
        <f t="shared" si="61"/>
        <v/>
      </c>
      <c r="D772" s="4" t="str">
        <f t="shared" si="65"/>
        <v/>
      </c>
      <c r="E772" s="8" t="str">
        <f>IF(C772="","",IF(MOD(C772,periods_per_year)=0,C772/periods_per_year,""))</f>
        <v/>
      </c>
      <c r="F772" s="5" t="str">
        <f t="shared" si="62"/>
        <v/>
      </c>
      <c r="G772" s="6" t="str">
        <f>IF(C772="","",ROUND((((1+F772/CP)^(CP/periods_per_year))-1)*L771,2))</f>
        <v/>
      </c>
      <c r="H772" s="6" t="str">
        <f>IF(C772="","",IF(C772=nper,L771+G772,MIN(L771+G772,IF(F772=F771,H771,IF($G$11="Acc Bi-Weekly",ROUND((-PMT(((1+F772/CP)^(CP/12))-1,(nper-C772+1)*12/26,L771))/2,2),IF($G$11="Acc Weekly",ROUND((-PMT(((1+F772/CP)^(CP/12))-1,(nper-C772+1)*12/52,L771))/4,2),ROUND(-PMT(((1+F772/CP)^(CP/periods_per_year))-1,nper-C772+1,L771),2)))))))</f>
        <v/>
      </c>
      <c r="I772" s="6" t="str">
        <f>IF(OR(C772="",C772&lt;$G$22),"",IF(L771&lt;=H772,0,IF(IF(AND(C772&gt;=$G$22,MOD(C772-$G$22,int)=0),$G$23,0)+H772&gt;=L771+G772,L771+G772-H772,IF(AND(C772&gt;=$G$22,MOD(C772-$G$22,int)=0),$G$23,0)+IF(IF(AND(C772&gt;=$G$22,MOD(C772-$G$22,int)=0),$G$23,0)+IF(MOD(C772-$G$27,periods_per_year)=0,$G$26,0)+H772&lt;L771+G772,IF(MOD(C772-$G$27,periods_per_year)=0,$G$26,0),L771+G772-IF(AND(C772&gt;=$G$22,MOD(C772-$G$22,int)=0),$G$23,0)-H772))))</f>
        <v/>
      </c>
      <c r="J772" s="7"/>
      <c r="K772" s="6" t="str">
        <f t="shared" si="63"/>
        <v/>
      </c>
      <c r="L772" s="6" t="str">
        <f t="shared" si="64"/>
        <v/>
      </c>
    </row>
    <row r="773" spans="3:12">
      <c r="C773" s="3" t="str">
        <f t="shared" si="61"/>
        <v/>
      </c>
      <c r="D773" s="4" t="str">
        <f t="shared" si="65"/>
        <v/>
      </c>
      <c r="E773" s="8" t="str">
        <f>IF(C773="","",IF(MOD(C773,periods_per_year)=0,C773/periods_per_year,""))</f>
        <v/>
      </c>
      <c r="F773" s="5" t="str">
        <f t="shared" si="62"/>
        <v/>
      </c>
      <c r="G773" s="6" t="str">
        <f>IF(C773="","",ROUND((((1+F773/CP)^(CP/periods_per_year))-1)*L772,2))</f>
        <v/>
      </c>
      <c r="H773" s="6" t="str">
        <f>IF(C773="","",IF(C773=nper,L772+G773,MIN(L772+G773,IF(F773=F772,H772,IF($G$11="Acc Bi-Weekly",ROUND((-PMT(((1+F773/CP)^(CP/12))-1,(nper-C773+1)*12/26,L772))/2,2),IF($G$11="Acc Weekly",ROUND((-PMT(((1+F773/CP)^(CP/12))-1,(nper-C773+1)*12/52,L772))/4,2),ROUND(-PMT(((1+F773/CP)^(CP/periods_per_year))-1,nper-C773+1,L772),2)))))))</f>
        <v/>
      </c>
      <c r="I773" s="6" t="str">
        <f>IF(OR(C773="",C773&lt;$G$22),"",IF(L772&lt;=H773,0,IF(IF(AND(C773&gt;=$G$22,MOD(C773-$G$22,int)=0),$G$23,0)+H773&gt;=L772+G773,L772+G773-H773,IF(AND(C773&gt;=$G$22,MOD(C773-$G$22,int)=0),$G$23,0)+IF(IF(AND(C773&gt;=$G$22,MOD(C773-$G$22,int)=0),$G$23,0)+IF(MOD(C773-$G$27,periods_per_year)=0,$G$26,0)+H773&lt;L772+G773,IF(MOD(C773-$G$27,periods_per_year)=0,$G$26,0),L772+G773-IF(AND(C773&gt;=$G$22,MOD(C773-$G$22,int)=0),$G$23,0)-H773))))</f>
        <v/>
      </c>
      <c r="J773" s="7"/>
      <c r="K773" s="6" t="str">
        <f t="shared" si="63"/>
        <v/>
      </c>
      <c r="L773" s="6" t="str">
        <f t="shared" si="64"/>
        <v/>
      </c>
    </row>
    <row r="774" spans="3:12">
      <c r="C774" s="3" t="str">
        <f t="shared" si="61"/>
        <v/>
      </c>
      <c r="D774" s="4" t="str">
        <f t="shared" si="65"/>
        <v/>
      </c>
      <c r="E774" s="8" t="str">
        <f>IF(C774="","",IF(MOD(C774,periods_per_year)=0,C774/periods_per_year,""))</f>
        <v/>
      </c>
      <c r="F774" s="5" t="str">
        <f t="shared" si="62"/>
        <v/>
      </c>
      <c r="G774" s="6" t="str">
        <f>IF(C774="","",ROUND((((1+F774/CP)^(CP/periods_per_year))-1)*L773,2))</f>
        <v/>
      </c>
      <c r="H774" s="6" t="str">
        <f>IF(C774="","",IF(C774=nper,L773+G774,MIN(L773+G774,IF(F774=F773,H773,IF($G$11="Acc Bi-Weekly",ROUND((-PMT(((1+F774/CP)^(CP/12))-1,(nper-C774+1)*12/26,L773))/2,2),IF($G$11="Acc Weekly",ROUND((-PMT(((1+F774/CP)^(CP/12))-1,(nper-C774+1)*12/52,L773))/4,2),ROUND(-PMT(((1+F774/CP)^(CP/periods_per_year))-1,nper-C774+1,L773),2)))))))</f>
        <v/>
      </c>
      <c r="I774" s="6" t="str">
        <f>IF(OR(C774="",C774&lt;$G$22),"",IF(L773&lt;=H774,0,IF(IF(AND(C774&gt;=$G$22,MOD(C774-$G$22,int)=0),$G$23,0)+H774&gt;=L773+G774,L773+G774-H774,IF(AND(C774&gt;=$G$22,MOD(C774-$G$22,int)=0),$G$23,0)+IF(IF(AND(C774&gt;=$G$22,MOD(C774-$G$22,int)=0),$G$23,0)+IF(MOD(C774-$G$27,periods_per_year)=0,$G$26,0)+H774&lt;L773+G774,IF(MOD(C774-$G$27,periods_per_year)=0,$G$26,0),L773+G774-IF(AND(C774&gt;=$G$22,MOD(C774-$G$22,int)=0),$G$23,0)-H774))))</f>
        <v/>
      </c>
      <c r="J774" s="7"/>
      <c r="K774" s="6" t="str">
        <f t="shared" si="63"/>
        <v/>
      </c>
      <c r="L774" s="6" t="str">
        <f t="shared" si="64"/>
        <v/>
      </c>
    </row>
    <row r="775" spans="3:12">
      <c r="C775" s="3" t="str">
        <f t="shared" si="61"/>
        <v/>
      </c>
      <c r="D775" s="4" t="str">
        <f t="shared" si="65"/>
        <v/>
      </c>
      <c r="E775" s="8" t="str">
        <f>IF(C775="","",IF(MOD(C775,periods_per_year)=0,C775/periods_per_year,""))</f>
        <v/>
      </c>
      <c r="F775" s="5" t="str">
        <f t="shared" si="62"/>
        <v/>
      </c>
      <c r="G775" s="6" t="str">
        <f>IF(C775="","",ROUND((((1+F775/CP)^(CP/periods_per_year))-1)*L774,2))</f>
        <v/>
      </c>
      <c r="H775" s="6" t="str">
        <f>IF(C775="","",IF(C775=nper,L774+G775,MIN(L774+G775,IF(F775=F774,H774,IF($G$11="Acc Bi-Weekly",ROUND((-PMT(((1+F775/CP)^(CP/12))-1,(nper-C775+1)*12/26,L774))/2,2),IF($G$11="Acc Weekly",ROUND((-PMT(((1+F775/CP)^(CP/12))-1,(nper-C775+1)*12/52,L774))/4,2),ROUND(-PMT(((1+F775/CP)^(CP/periods_per_year))-1,nper-C775+1,L774),2)))))))</f>
        <v/>
      </c>
      <c r="I775" s="6" t="str">
        <f>IF(OR(C775="",C775&lt;$G$22),"",IF(L774&lt;=H775,0,IF(IF(AND(C775&gt;=$G$22,MOD(C775-$G$22,int)=0),$G$23,0)+H775&gt;=L774+G775,L774+G775-H775,IF(AND(C775&gt;=$G$22,MOD(C775-$G$22,int)=0),$G$23,0)+IF(IF(AND(C775&gt;=$G$22,MOD(C775-$G$22,int)=0),$G$23,0)+IF(MOD(C775-$G$27,periods_per_year)=0,$G$26,0)+H775&lt;L774+G775,IF(MOD(C775-$G$27,periods_per_year)=0,$G$26,0),L774+G775-IF(AND(C775&gt;=$G$22,MOD(C775-$G$22,int)=0),$G$23,0)-H775))))</f>
        <v/>
      </c>
      <c r="J775" s="7"/>
      <c r="K775" s="6" t="str">
        <f t="shared" si="63"/>
        <v/>
      </c>
      <c r="L775" s="6" t="str">
        <f t="shared" si="64"/>
        <v/>
      </c>
    </row>
    <row r="776" spans="3:12">
      <c r="C776" s="3" t="str">
        <f t="shared" si="61"/>
        <v/>
      </c>
      <c r="D776" s="4" t="str">
        <f t="shared" si="65"/>
        <v/>
      </c>
      <c r="E776" s="8" t="str">
        <f>IF(C776="","",IF(MOD(C776,periods_per_year)=0,C776/periods_per_year,""))</f>
        <v/>
      </c>
      <c r="F776" s="5" t="str">
        <f t="shared" si="62"/>
        <v/>
      </c>
      <c r="G776" s="6" t="str">
        <f>IF(C776="","",ROUND((((1+F776/CP)^(CP/periods_per_year))-1)*L775,2))</f>
        <v/>
      </c>
      <c r="H776" s="6" t="str">
        <f>IF(C776="","",IF(C776=nper,L775+G776,MIN(L775+G776,IF(F776=F775,H775,IF($G$11="Acc Bi-Weekly",ROUND((-PMT(((1+F776/CP)^(CP/12))-1,(nper-C776+1)*12/26,L775))/2,2),IF($G$11="Acc Weekly",ROUND((-PMT(((1+F776/CP)^(CP/12))-1,(nper-C776+1)*12/52,L775))/4,2),ROUND(-PMT(((1+F776/CP)^(CP/periods_per_year))-1,nper-C776+1,L775),2)))))))</f>
        <v/>
      </c>
      <c r="I776" s="6" t="str">
        <f>IF(OR(C776="",C776&lt;$G$22),"",IF(L775&lt;=H776,0,IF(IF(AND(C776&gt;=$G$22,MOD(C776-$G$22,int)=0),$G$23,0)+H776&gt;=L775+G776,L775+G776-H776,IF(AND(C776&gt;=$G$22,MOD(C776-$G$22,int)=0),$G$23,0)+IF(IF(AND(C776&gt;=$G$22,MOD(C776-$G$22,int)=0),$G$23,0)+IF(MOD(C776-$G$27,periods_per_year)=0,$G$26,0)+H776&lt;L775+G776,IF(MOD(C776-$G$27,periods_per_year)=0,$G$26,0),L775+G776-IF(AND(C776&gt;=$G$22,MOD(C776-$G$22,int)=0),$G$23,0)-H776))))</f>
        <v/>
      </c>
      <c r="J776" s="7"/>
      <c r="K776" s="6" t="str">
        <f t="shared" si="63"/>
        <v/>
      </c>
      <c r="L776" s="6" t="str">
        <f t="shared" si="64"/>
        <v/>
      </c>
    </row>
    <row r="777" spans="3:12">
      <c r="C777" s="3" t="str">
        <f t="shared" si="61"/>
        <v/>
      </c>
      <c r="D777" s="4" t="str">
        <f t="shared" si="65"/>
        <v/>
      </c>
      <c r="E777" s="8" t="str">
        <f>IF(C777="","",IF(MOD(C777,periods_per_year)=0,C777/periods_per_year,""))</f>
        <v/>
      </c>
      <c r="F777" s="5" t="str">
        <f t="shared" si="62"/>
        <v/>
      </c>
      <c r="G777" s="6" t="str">
        <f>IF(C777="","",ROUND((((1+F777/CP)^(CP/periods_per_year))-1)*L776,2))</f>
        <v/>
      </c>
      <c r="H777" s="6" t="str">
        <f>IF(C777="","",IF(C777=nper,L776+G777,MIN(L776+G777,IF(F777=F776,H776,IF($G$11="Acc Bi-Weekly",ROUND((-PMT(((1+F777/CP)^(CP/12))-1,(nper-C777+1)*12/26,L776))/2,2),IF($G$11="Acc Weekly",ROUND((-PMT(((1+F777/CP)^(CP/12))-1,(nper-C777+1)*12/52,L776))/4,2),ROUND(-PMT(((1+F777/CP)^(CP/periods_per_year))-1,nper-C777+1,L776),2)))))))</f>
        <v/>
      </c>
      <c r="I777" s="6" t="str">
        <f>IF(OR(C777="",C777&lt;$G$22),"",IF(L776&lt;=H777,0,IF(IF(AND(C777&gt;=$G$22,MOD(C777-$G$22,int)=0),$G$23,0)+H777&gt;=L776+G777,L776+G777-H777,IF(AND(C777&gt;=$G$22,MOD(C777-$G$22,int)=0),$G$23,0)+IF(IF(AND(C777&gt;=$G$22,MOD(C777-$G$22,int)=0),$G$23,0)+IF(MOD(C777-$G$27,periods_per_year)=0,$G$26,0)+H777&lt;L776+G777,IF(MOD(C777-$G$27,periods_per_year)=0,$G$26,0),L776+G777-IF(AND(C777&gt;=$G$22,MOD(C777-$G$22,int)=0),$G$23,0)-H777))))</f>
        <v/>
      </c>
      <c r="J777" s="7"/>
      <c r="K777" s="6" t="str">
        <f t="shared" si="63"/>
        <v/>
      </c>
      <c r="L777" s="6" t="str">
        <f t="shared" si="64"/>
        <v/>
      </c>
    </row>
    <row r="778" spans="3:12">
      <c r="C778" s="3" t="str">
        <f t="shared" si="61"/>
        <v/>
      </c>
      <c r="D778" s="4" t="str">
        <f t="shared" si="65"/>
        <v/>
      </c>
      <c r="E778" s="8" t="str">
        <f>IF(C778="","",IF(MOD(C778,periods_per_year)=0,C778/periods_per_year,""))</f>
        <v/>
      </c>
      <c r="F778" s="5" t="str">
        <f t="shared" si="62"/>
        <v/>
      </c>
      <c r="G778" s="6" t="str">
        <f>IF(C778="","",ROUND((((1+F778/CP)^(CP/periods_per_year))-1)*L777,2))</f>
        <v/>
      </c>
      <c r="H778" s="6" t="str">
        <f>IF(C778="","",IF(C778=nper,L777+G778,MIN(L777+G778,IF(F778=F777,H777,IF($G$11="Acc Bi-Weekly",ROUND((-PMT(((1+F778/CP)^(CP/12))-1,(nper-C778+1)*12/26,L777))/2,2),IF($G$11="Acc Weekly",ROUND((-PMT(((1+F778/CP)^(CP/12))-1,(nper-C778+1)*12/52,L777))/4,2),ROUND(-PMT(((1+F778/CP)^(CP/periods_per_year))-1,nper-C778+1,L777),2)))))))</f>
        <v/>
      </c>
      <c r="I778" s="6" t="str">
        <f>IF(OR(C778="",C778&lt;$G$22),"",IF(L777&lt;=H778,0,IF(IF(AND(C778&gt;=$G$22,MOD(C778-$G$22,int)=0),$G$23,0)+H778&gt;=L777+G778,L777+G778-H778,IF(AND(C778&gt;=$G$22,MOD(C778-$G$22,int)=0),$G$23,0)+IF(IF(AND(C778&gt;=$G$22,MOD(C778-$G$22,int)=0),$G$23,0)+IF(MOD(C778-$G$27,periods_per_year)=0,$G$26,0)+H778&lt;L777+G778,IF(MOD(C778-$G$27,periods_per_year)=0,$G$26,0),L777+G778-IF(AND(C778&gt;=$G$22,MOD(C778-$G$22,int)=0),$G$23,0)-H778))))</f>
        <v/>
      </c>
      <c r="J778" s="7"/>
      <c r="K778" s="6" t="str">
        <f t="shared" si="63"/>
        <v/>
      </c>
      <c r="L778" s="6" t="str">
        <f t="shared" si="64"/>
        <v/>
      </c>
    </row>
    <row r="779" spans="3:12">
      <c r="C779" s="3" t="str">
        <f t="shared" si="61"/>
        <v/>
      </c>
      <c r="D779" s="4" t="str">
        <f t="shared" si="65"/>
        <v/>
      </c>
      <c r="E779" s="8" t="str">
        <f>IF(C779="","",IF(MOD(C779,periods_per_year)=0,C779/periods_per_year,""))</f>
        <v/>
      </c>
      <c r="F779" s="5" t="str">
        <f t="shared" si="62"/>
        <v/>
      </c>
      <c r="G779" s="6" t="str">
        <f>IF(C779="","",ROUND((((1+F779/CP)^(CP/periods_per_year))-1)*L778,2))</f>
        <v/>
      </c>
      <c r="H779" s="6" t="str">
        <f>IF(C779="","",IF(C779=nper,L778+G779,MIN(L778+G779,IF(F779=F778,H778,IF($G$11="Acc Bi-Weekly",ROUND((-PMT(((1+F779/CP)^(CP/12))-1,(nper-C779+1)*12/26,L778))/2,2),IF($G$11="Acc Weekly",ROUND((-PMT(((1+F779/CP)^(CP/12))-1,(nper-C779+1)*12/52,L778))/4,2),ROUND(-PMT(((1+F779/CP)^(CP/periods_per_year))-1,nper-C779+1,L778),2)))))))</f>
        <v/>
      </c>
      <c r="I779" s="6" t="str">
        <f>IF(OR(C779="",C779&lt;$G$22),"",IF(L778&lt;=H779,0,IF(IF(AND(C779&gt;=$G$22,MOD(C779-$G$22,int)=0),$G$23,0)+H779&gt;=L778+G779,L778+G779-H779,IF(AND(C779&gt;=$G$22,MOD(C779-$G$22,int)=0),$G$23,0)+IF(IF(AND(C779&gt;=$G$22,MOD(C779-$G$22,int)=0),$G$23,0)+IF(MOD(C779-$G$27,periods_per_year)=0,$G$26,0)+H779&lt;L778+G779,IF(MOD(C779-$G$27,periods_per_year)=0,$G$26,0),L778+G779-IF(AND(C779&gt;=$G$22,MOD(C779-$G$22,int)=0),$G$23,0)-H779))))</f>
        <v/>
      </c>
      <c r="J779" s="7"/>
      <c r="K779" s="6" t="str">
        <f t="shared" si="63"/>
        <v/>
      </c>
      <c r="L779" s="6" t="str">
        <f t="shared" si="64"/>
        <v/>
      </c>
    </row>
    <row r="780" spans="3:12">
      <c r="C780" s="3" t="str">
        <f t="shared" si="61"/>
        <v/>
      </c>
      <c r="D780" s="4" t="str">
        <f t="shared" si="65"/>
        <v/>
      </c>
      <c r="E780" s="8" t="str">
        <f>IF(C780="","",IF(MOD(C780,periods_per_year)=0,C780/periods_per_year,""))</f>
        <v/>
      </c>
      <c r="F780" s="5" t="str">
        <f t="shared" si="62"/>
        <v/>
      </c>
      <c r="G780" s="6" t="str">
        <f>IF(C780="","",ROUND((((1+F780/CP)^(CP/periods_per_year))-1)*L779,2))</f>
        <v/>
      </c>
      <c r="H780" s="6" t="str">
        <f>IF(C780="","",IF(C780=nper,L779+G780,MIN(L779+G780,IF(F780=F779,H779,IF($G$11="Acc Bi-Weekly",ROUND((-PMT(((1+F780/CP)^(CP/12))-1,(nper-C780+1)*12/26,L779))/2,2),IF($G$11="Acc Weekly",ROUND((-PMT(((1+F780/CP)^(CP/12))-1,(nper-C780+1)*12/52,L779))/4,2),ROUND(-PMT(((1+F780/CP)^(CP/periods_per_year))-1,nper-C780+1,L779),2)))))))</f>
        <v/>
      </c>
      <c r="I780" s="6" t="str">
        <f>IF(OR(C780="",C780&lt;$G$22),"",IF(L779&lt;=H780,0,IF(IF(AND(C780&gt;=$G$22,MOD(C780-$G$22,int)=0),$G$23,0)+H780&gt;=L779+G780,L779+G780-H780,IF(AND(C780&gt;=$G$22,MOD(C780-$G$22,int)=0),$G$23,0)+IF(IF(AND(C780&gt;=$G$22,MOD(C780-$G$22,int)=0),$G$23,0)+IF(MOD(C780-$G$27,periods_per_year)=0,$G$26,0)+H780&lt;L779+G780,IF(MOD(C780-$G$27,periods_per_year)=0,$G$26,0),L779+G780-IF(AND(C780&gt;=$G$22,MOD(C780-$G$22,int)=0),$G$23,0)-H780))))</f>
        <v/>
      </c>
      <c r="J780" s="7"/>
      <c r="K780" s="6" t="str">
        <f t="shared" si="63"/>
        <v/>
      </c>
      <c r="L780" s="6" t="str">
        <f t="shared" si="64"/>
        <v/>
      </c>
    </row>
    <row r="781" spans="3:12">
      <c r="C781" s="3" t="str">
        <f t="shared" si="61"/>
        <v/>
      </c>
      <c r="D781" s="4" t="str">
        <f t="shared" si="65"/>
        <v/>
      </c>
      <c r="E781" s="8" t="str">
        <f>IF(C781="","",IF(MOD(C781,periods_per_year)=0,C781/periods_per_year,""))</f>
        <v/>
      </c>
      <c r="F781" s="5" t="str">
        <f t="shared" si="62"/>
        <v/>
      </c>
      <c r="G781" s="6" t="str">
        <f>IF(C781="","",ROUND((((1+F781/CP)^(CP/periods_per_year))-1)*L780,2))</f>
        <v/>
      </c>
      <c r="H781" s="6" t="str">
        <f>IF(C781="","",IF(C781=nper,L780+G781,MIN(L780+G781,IF(F781=F780,H780,IF($G$11="Acc Bi-Weekly",ROUND((-PMT(((1+F781/CP)^(CP/12))-1,(nper-C781+1)*12/26,L780))/2,2),IF($G$11="Acc Weekly",ROUND((-PMT(((1+F781/CP)^(CP/12))-1,(nper-C781+1)*12/52,L780))/4,2),ROUND(-PMT(((1+F781/CP)^(CP/periods_per_year))-1,nper-C781+1,L780),2)))))))</f>
        <v/>
      </c>
      <c r="I781" s="6" t="str">
        <f>IF(OR(C781="",C781&lt;$G$22),"",IF(L780&lt;=H781,0,IF(IF(AND(C781&gt;=$G$22,MOD(C781-$G$22,int)=0),$G$23,0)+H781&gt;=L780+G781,L780+G781-H781,IF(AND(C781&gt;=$G$22,MOD(C781-$G$22,int)=0),$G$23,0)+IF(IF(AND(C781&gt;=$G$22,MOD(C781-$G$22,int)=0),$G$23,0)+IF(MOD(C781-$G$27,periods_per_year)=0,$G$26,0)+H781&lt;L780+G781,IF(MOD(C781-$G$27,periods_per_year)=0,$G$26,0),L780+G781-IF(AND(C781&gt;=$G$22,MOD(C781-$G$22,int)=0),$G$23,0)-H781))))</f>
        <v/>
      </c>
      <c r="J781" s="7"/>
      <c r="K781" s="6" t="str">
        <f t="shared" si="63"/>
        <v/>
      </c>
      <c r="L781" s="6" t="str">
        <f t="shared" si="64"/>
        <v/>
      </c>
    </row>
    <row r="782" spans="3:12">
      <c r="C782" s="3" t="str">
        <f t="shared" si="61"/>
        <v/>
      </c>
      <c r="D782" s="4" t="str">
        <f t="shared" si="65"/>
        <v/>
      </c>
      <c r="E782" s="8" t="str">
        <f>IF(C782="","",IF(MOD(C782,periods_per_year)=0,C782/periods_per_year,""))</f>
        <v/>
      </c>
      <c r="F782" s="5" t="str">
        <f t="shared" si="62"/>
        <v/>
      </c>
      <c r="G782" s="6" t="str">
        <f>IF(C782="","",ROUND((((1+F782/CP)^(CP/periods_per_year))-1)*L781,2))</f>
        <v/>
      </c>
      <c r="H782" s="6" t="str">
        <f>IF(C782="","",IF(C782=nper,L781+G782,MIN(L781+G782,IF(F782=F781,H781,IF($G$11="Acc Bi-Weekly",ROUND((-PMT(((1+F782/CP)^(CP/12))-1,(nper-C782+1)*12/26,L781))/2,2),IF($G$11="Acc Weekly",ROUND((-PMT(((1+F782/CP)^(CP/12))-1,(nper-C782+1)*12/52,L781))/4,2),ROUND(-PMT(((1+F782/CP)^(CP/periods_per_year))-1,nper-C782+1,L781),2)))))))</f>
        <v/>
      </c>
      <c r="I782" s="6" t="str">
        <f>IF(OR(C782="",C782&lt;$G$22),"",IF(L781&lt;=H782,0,IF(IF(AND(C782&gt;=$G$22,MOD(C782-$G$22,int)=0),$G$23,0)+H782&gt;=L781+G782,L781+G782-H782,IF(AND(C782&gt;=$G$22,MOD(C782-$G$22,int)=0),$G$23,0)+IF(IF(AND(C782&gt;=$G$22,MOD(C782-$G$22,int)=0),$G$23,0)+IF(MOD(C782-$G$27,periods_per_year)=0,$G$26,0)+H782&lt;L781+G782,IF(MOD(C782-$G$27,periods_per_year)=0,$G$26,0),L781+G782-IF(AND(C782&gt;=$G$22,MOD(C782-$G$22,int)=0),$G$23,0)-H782))))</f>
        <v/>
      </c>
      <c r="J782" s="7"/>
      <c r="K782" s="6" t="str">
        <f t="shared" si="63"/>
        <v/>
      </c>
      <c r="L782" s="6" t="str">
        <f t="shared" si="64"/>
        <v/>
      </c>
    </row>
    <row r="783" spans="3:12">
      <c r="C783" s="3" t="str">
        <f t="shared" si="61"/>
        <v/>
      </c>
      <c r="D783" s="4" t="str">
        <f t="shared" si="65"/>
        <v/>
      </c>
      <c r="E783" s="8" t="str">
        <f>IF(C783="","",IF(MOD(C783,periods_per_year)=0,C783/periods_per_year,""))</f>
        <v/>
      </c>
      <c r="F783" s="5" t="str">
        <f t="shared" si="62"/>
        <v/>
      </c>
      <c r="G783" s="6" t="str">
        <f>IF(C783="","",ROUND((((1+F783/CP)^(CP/periods_per_year))-1)*L782,2))</f>
        <v/>
      </c>
      <c r="H783" s="6" t="str">
        <f>IF(C783="","",IF(C783=nper,L782+G783,MIN(L782+G783,IF(F783=F782,H782,IF($G$11="Acc Bi-Weekly",ROUND((-PMT(((1+F783/CP)^(CP/12))-1,(nper-C783+1)*12/26,L782))/2,2),IF($G$11="Acc Weekly",ROUND((-PMT(((1+F783/CP)^(CP/12))-1,(nper-C783+1)*12/52,L782))/4,2),ROUND(-PMT(((1+F783/CP)^(CP/periods_per_year))-1,nper-C783+1,L782),2)))))))</f>
        <v/>
      </c>
      <c r="I783" s="6" t="str">
        <f>IF(OR(C783="",C783&lt;$G$22),"",IF(L782&lt;=H783,0,IF(IF(AND(C783&gt;=$G$22,MOD(C783-$G$22,int)=0),$G$23,0)+H783&gt;=L782+G783,L782+G783-H783,IF(AND(C783&gt;=$G$22,MOD(C783-$G$22,int)=0),$G$23,0)+IF(IF(AND(C783&gt;=$G$22,MOD(C783-$G$22,int)=0),$G$23,0)+IF(MOD(C783-$G$27,periods_per_year)=0,$G$26,0)+H783&lt;L782+G783,IF(MOD(C783-$G$27,periods_per_year)=0,$G$26,0),L782+G783-IF(AND(C783&gt;=$G$22,MOD(C783-$G$22,int)=0),$G$23,0)-H783))))</f>
        <v/>
      </c>
      <c r="J783" s="7"/>
      <c r="K783" s="6" t="str">
        <f t="shared" si="63"/>
        <v/>
      </c>
      <c r="L783" s="6" t="str">
        <f t="shared" si="64"/>
        <v/>
      </c>
    </row>
    <row r="784" spans="3:12">
      <c r="C784" s="3" t="str">
        <f t="shared" si="61"/>
        <v/>
      </c>
      <c r="D784" s="4" t="str">
        <f t="shared" si="65"/>
        <v/>
      </c>
      <c r="E784" s="8" t="str">
        <f>IF(C784="","",IF(MOD(C784,periods_per_year)=0,C784/periods_per_year,""))</f>
        <v/>
      </c>
      <c r="F784" s="5" t="str">
        <f t="shared" si="62"/>
        <v/>
      </c>
      <c r="G784" s="6" t="str">
        <f>IF(C784="","",ROUND((((1+F784/CP)^(CP/periods_per_year))-1)*L783,2))</f>
        <v/>
      </c>
      <c r="H784" s="6" t="str">
        <f>IF(C784="","",IF(C784=nper,L783+G784,MIN(L783+G784,IF(F784=F783,H783,IF($G$11="Acc Bi-Weekly",ROUND((-PMT(((1+F784/CP)^(CP/12))-1,(nper-C784+1)*12/26,L783))/2,2),IF($G$11="Acc Weekly",ROUND((-PMT(((1+F784/CP)^(CP/12))-1,(nper-C784+1)*12/52,L783))/4,2),ROUND(-PMT(((1+F784/CP)^(CP/periods_per_year))-1,nper-C784+1,L783),2)))))))</f>
        <v/>
      </c>
      <c r="I784" s="6" t="str">
        <f>IF(OR(C784="",C784&lt;$G$22),"",IF(L783&lt;=H784,0,IF(IF(AND(C784&gt;=$G$22,MOD(C784-$G$22,int)=0),$G$23,0)+H784&gt;=L783+G784,L783+G784-H784,IF(AND(C784&gt;=$G$22,MOD(C784-$G$22,int)=0),$G$23,0)+IF(IF(AND(C784&gt;=$G$22,MOD(C784-$G$22,int)=0),$G$23,0)+IF(MOD(C784-$G$27,periods_per_year)=0,$G$26,0)+H784&lt;L783+G784,IF(MOD(C784-$G$27,periods_per_year)=0,$G$26,0),L783+G784-IF(AND(C784&gt;=$G$22,MOD(C784-$G$22,int)=0),$G$23,0)-H784))))</f>
        <v/>
      </c>
      <c r="J784" s="7"/>
      <c r="K784" s="6" t="str">
        <f t="shared" si="63"/>
        <v/>
      </c>
      <c r="L784" s="6" t="str">
        <f t="shared" si="64"/>
        <v/>
      </c>
    </row>
    <row r="785" spans="3:12">
      <c r="C785" s="3" t="str">
        <f t="shared" si="61"/>
        <v/>
      </c>
      <c r="D785" s="4" t="str">
        <f t="shared" si="65"/>
        <v/>
      </c>
      <c r="E785" s="8" t="str">
        <f>IF(C785="","",IF(MOD(C785,periods_per_year)=0,C785/periods_per_year,""))</f>
        <v/>
      </c>
      <c r="F785" s="5" t="str">
        <f t="shared" si="62"/>
        <v/>
      </c>
      <c r="G785" s="6" t="str">
        <f>IF(C785="","",ROUND((((1+F785/CP)^(CP/periods_per_year))-1)*L784,2))</f>
        <v/>
      </c>
      <c r="H785" s="6" t="str">
        <f>IF(C785="","",IF(C785=nper,L784+G785,MIN(L784+G785,IF(F785=F784,H784,IF($G$11="Acc Bi-Weekly",ROUND((-PMT(((1+F785/CP)^(CP/12))-1,(nper-C785+1)*12/26,L784))/2,2),IF($G$11="Acc Weekly",ROUND((-PMT(((1+F785/CP)^(CP/12))-1,(nper-C785+1)*12/52,L784))/4,2),ROUND(-PMT(((1+F785/CP)^(CP/periods_per_year))-1,nper-C785+1,L784),2)))))))</f>
        <v/>
      </c>
      <c r="I785" s="6" t="str">
        <f>IF(OR(C785="",C785&lt;$G$22),"",IF(L784&lt;=H785,0,IF(IF(AND(C785&gt;=$G$22,MOD(C785-$G$22,int)=0),$G$23,0)+H785&gt;=L784+G785,L784+G785-H785,IF(AND(C785&gt;=$G$22,MOD(C785-$G$22,int)=0),$G$23,0)+IF(IF(AND(C785&gt;=$G$22,MOD(C785-$G$22,int)=0),$G$23,0)+IF(MOD(C785-$G$27,periods_per_year)=0,$G$26,0)+H785&lt;L784+G785,IF(MOD(C785-$G$27,periods_per_year)=0,$G$26,0),L784+G785-IF(AND(C785&gt;=$G$22,MOD(C785-$G$22,int)=0),$G$23,0)-H785))))</f>
        <v/>
      </c>
      <c r="J785" s="7"/>
      <c r="K785" s="6" t="str">
        <f t="shared" si="63"/>
        <v/>
      </c>
      <c r="L785" s="6" t="str">
        <f t="shared" si="64"/>
        <v/>
      </c>
    </row>
    <row r="786" spans="3:12">
      <c r="C786" s="3" t="str">
        <f t="shared" si="61"/>
        <v/>
      </c>
      <c r="D786" s="4" t="str">
        <f t="shared" si="65"/>
        <v/>
      </c>
      <c r="E786" s="8" t="str">
        <f>IF(C786="","",IF(MOD(C786,periods_per_year)=0,C786/periods_per_year,""))</f>
        <v/>
      </c>
      <c r="F786" s="5" t="str">
        <f t="shared" si="62"/>
        <v/>
      </c>
      <c r="G786" s="6" t="str">
        <f>IF(C786="","",ROUND((((1+F786/CP)^(CP/periods_per_year))-1)*L785,2))</f>
        <v/>
      </c>
      <c r="H786" s="6" t="str">
        <f>IF(C786="","",IF(C786=nper,L785+G786,MIN(L785+G786,IF(F786=F785,H785,IF($G$11="Acc Bi-Weekly",ROUND((-PMT(((1+F786/CP)^(CP/12))-1,(nper-C786+1)*12/26,L785))/2,2),IF($G$11="Acc Weekly",ROUND((-PMT(((1+F786/CP)^(CP/12))-1,(nper-C786+1)*12/52,L785))/4,2),ROUND(-PMT(((1+F786/CP)^(CP/periods_per_year))-1,nper-C786+1,L785),2)))))))</f>
        <v/>
      </c>
      <c r="I786" s="6" t="str">
        <f>IF(OR(C786="",C786&lt;$G$22),"",IF(L785&lt;=H786,0,IF(IF(AND(C786&gt;=$G$22,MOD(C786-$G$22,int)=0),$G$23,0)+H786&gt;=L785+G786,L785+G786-H786,IF(AND(C786&gt;=$G$22,MOD(C786-$G$22,int)=0),$G$23,0)+IF(IF(AND(C786&gt;=$G$22,MOD(C786-$G$22,int)=0),$G$23,0)+IF(MOD(C786-$G$27,periods_per_year)=0,$G$26,0)+H786&lt;L785+G786,IF(MOD(C786-$G$27,periods_per_year)=0,$G$26,0),L785+G786-IF(AND(C786&gt;=$G$22,MOD(C786-$G$22,int)=0),$G$23,0)-H786))))</f>
        <v/>
      </c>
      <c r="J786" s="7"/>
      <c r="K786" s="6" t="str">
        <f t="shared" si="63"/>
        <v/>
      </c>
      <c r="L786" s="6" t="str">
        <f t="shared" si="64"/>
        <v/>
      </c>
    </row>
    <row r="787" spans="3:12">
      <c r="C787" s="3" t="str">
        <f t="shared" si="61"/>
        <v/>
      </c>
      <c r="D787" s="4" t="str">
        <f t="shared" si="65"/>
        <v/>
      </c>
      <c r="E787" s="8" t="str">
        <f>IF(C787="","",IF(MOD(C787,periods_per_year)=0,C787/periods_per_year,""))</f>
        <v/>
      </c>
      <c r="F787" s="5" t="str">
        <f t="shared" si="62"/>
        <v/>
      </c>
      <c r="G787" s="6" t="str">
        <f>IF(C787="","",ROUND((((1+F787/CP)^(CP/periods_per_year))-1)*L786,2))</f>
        <v/>
      </c>
      <c r="H787" s="6" t="str">
        <f>IF(C787="","",IF(C787=nper,L786+G787,MIN(L786+G787,IF(F787=F786,H786,IF($G$11="Acc Bi-Weekly",ROUND((-PMT(((1+F787/CP)^(CP/12))-1,(nper-C787+1)*12/26,L786))/2,2),IF($G$11="Acc Weekly",ROUND((-PMT(((1+F787/CP)^(CP/12))-1,(nper-C787+1)*12/52,L786))/4,2),ROUND(-PMT(((1+F787/CP)^(CP/periods_per_year))-1,nper-C787+1,L786),2)))))))</f>
        <v/>
      </c>
      <c r="I787" s="6" t="str">
        <f>IF(OR(C787="",C787&lt;$G$22),"",IF(L786&lt;=H787,0,IF(IF(AND(C787&gt;=$G$22,MOD(C787-$G$22,int)=0),$G$23,0)+H787&gt;=L786+G787,L786+G787-H787,IF(AND(C787&gt;=$G$22,MOD(C787-$G$22,int)=0),$G$23,0)+IF(IF(AND(C787&gt;=$G$22,MOD(C787-$G$22,int)=0),$G$23,0)+IF(MOD(C787-$G$27,periods_per_year)=0,$G$26,0)+H787&lt;L786+G787,IF(MOD(C787-$G$27,periods_per_year)=0,$G$26,0),L786+G787-IF(AND(C787&gt;=$G$22,MOD(C787-$G$22,int)=0),$G$23,0)-H787))))</f>
        <v/>
      </c>
      <c r="J787" s="7"/>
      <c r="K787" s="6" t="str">
        <f t="shared" si="63"/>
        <v/>
      </c>
      <c r="L787" s="6" t="str">
        <f t="shared" si="64"/>
        <v/>
      </c>
    </row>
    <row r="788" spans="3:12">
      <c r="C788" s="3" t="str">
        <f t="shared" si="61"/>
        <v/>
      </c>
      <c r="D788" s="4" t="str">
        <f t="shared" si="65"/>
        <v/>
      </c>
      <c r="E788" s="8" t="str">
        <f>IF(C788="","",IF(MOD(C788,periods_per_year)=0,C788/periods_per_year,""))</f>
        <v/>
      </c>
      <c r="F788" s="5" t="str">
        <f t="shared" si="62"/>
        <v/>
      </c>
      <c r="G788" s="6" t="str">
        <f>IF(C788="","",ROUND((((1+F788/CP)^(CP/periods_per_year))-1)*L787,2))</f>
        <v/>
      </c>
      <c r="H788" s="6" t="str">
        <f>IF(C788="","",IF(C788=nper,L787+G788,MIN(L787+G788,IF(F788=F787,H787,IF($G$11="Acc Bi-Weekly",ROUND((-PMT(((1+F788/CP)^(CP/12))-1,(nper-C788+1)*12/26,L787))/2,2),IF($G$11="Acc Weekly",ROUND((-PMT(((1+F788/CP)^(CP/12))-1,(nper-C788+1)*12/52,L787))/4,2),ROUND(-PMT(((1+F788/CP)^(CP/periods_per_year))-1,nper-C788+1,L787),2)))))))</f>
        <v/>
      </c>
      <c r="I788" s="6" t="str">
        <f>IF(OR(C788="",C788&lt;$G$22),"",IF(L787&lt;=H788,0,IF(IF(AND(C788&gt;=$G$22,MOD(C788-$G$22,int)=0),$G$23,0)+H788&gt;=L787+G788,L787+G788-H788,IF(AND(C788&gt;=$G$22,MOD(C788-$G$22,int)=0),$G$23,0)+IF(IF(AND(C788&gt;=$G$22,MOD(C788-$G$22,int)=0),$G$23,0)+IF(MOD(C788-$G$27,periods_per_year)=0,$G$26,0)+H788&lt;L787+G788,IF(MOD(C788-$G$27,periods_per_year)=0,$G$26,0),L787+G788-IF(AND(C788&gt;=$G$22,MOD(C788-$G$22,int)=0),$G$23,0)-H788))))</f>
        <v/>
      </c>
      <c r="J788" s="7"/>
      <c r="K788" s="6" t="str">
        <f t="shared" si="63"/>
        <v/>
      </c>
      <c r="L788" s="6" t="str">
        <f t="shared" si="64"/>
        <v/>
      </c>
    </row>
    <row r="789" spans="3:12">
      <c r="C789" s="3" t="str">
        <f t="shared" si="61"/>
        <v/>
      </c>
      <c r="D789" s="4" t="str">
        <f t="shared" si="65"/>
        <v/>
      </c>
      <c r="E789" s="8" t="str">
        <f>IF(C789="","",IF(MOD(C789,periods_per_year)=0,C789/periods_per_year,""))</f>
        <v/>
      </c>
      <c r="F789" s="5" t="str">
        <f t="shared" si="62"/>
        <v/>
      </c>
      <c r="G789" s="6" t="str">
        <f>IF(C789="","",ROUND((((1+F789/CP)^(CP/periods_per_year))-1)*L788,2))</f>
        <v/>
      </c>
      <c r="H789" s="6" t="str">
        <f>IF(C789="","",IF(C789=nper,L788+G789,MIN(L788+G789,IF(F789=F788,H788,IF($G$11="Acc Bi-Weekly",ROUND((-PMT(((1+F789/CP)^(CP/12))-1,(nper-C789+1)*12/26,L788))/2,2),IF($G$11="Acc Weekly",ROUND((-PMT(((1+F789/CP)^(CP/12))-1,(nper-C789+1)*12/52,L788))/4,2),ROUND(-PMT(((1+F789/CP)^(CP/periods_per_year))-1,nper-C789+1,L788),2)))))))</f>
        <v/>
      </c>
      <c r="I789" s="6" t="str">
        <f>IF(OR(C789="",C789&lt;$G$22),"",IF(L788&lt;=H789,0,IF(IF(AND(C789&gt;=$G$22,MOD(C789-$G$22,int)=0),$G$23,0)+H789&gt;=L788+G789,L788+G789-H789,IF(AND(C789&gt;=$G$22,MOD(C789-$G$22,int)=0),$G$23,0)+IF(IF(AND(C789&gt;=$G$22,MOD(C789-$G$22,int)=0),$G$23,0)+IF(MOD(C789-$G$27,periods_per_year)=0,$G$26,0)+H789&lt;L788+G789,IF(MOD(C789-$G$27,periods_per_year)=0,$G$26,0),L788+G789-IF(AND(C789&gt;=$G$22,MOD(C789-$G$22,int)=0),$G$23,0)-H789))))</f>
        <v/>
      </c>
      <c r="J789" s="7"/>
      <c r="K789" s="6" t="str">
        <f t="shared" si="63"/>
        <v/>
      </c>
      <c r="L789" s="6" t="str">
        <f t="shared" si="64"/>
        <v/>
      </c>
    </row>
    <row r="790" spans="3:12">
      <c r="C790" s="3" t="str">
        <f t="shared" si="61"/>
        <v/>
      </c>
      <c r="D790" s="4" t="str">
        <f t="shared" si="65"/>
        <v/>
      </c>
      <c r="E790" s="8" t="str">
        <f>IF(C790="","",IF(MOD(C790,periods_per_year)=0,C790/periods_per_year,""))</f>
        <v/>
      </c>
      <c r="F790" s="5" t="str">
        <f t="shared" si="62"/>
        <v/>
      </c>
      <c r="G790" s="6" t="str">
        <f>IF(C790="","",ROUND((((1+F790/CP)^(CP/periods_per_year))-1)*L789,2))</f>
        <v/>
      </c>
      <c r="H790" s="6" t="str">
        <f>IF(C790="","",IF(C790=nper,L789+G790,MIN(L789+G790,IF(F790=F789,H789,IF($G$11="Acc Bi-Weekly",ROUND((-PMT(((1+F790/CP)^(CP/12))-1,(nper-C790+1)*12/26,L789))/2,2),IF($G$11="Acc Weekly",ROUND((-PMT(((1+F790/CP)^(CP/12))-1,(nper-C790+1)*12/52,L789))/4,2),ROUND(-PMT(((1+F790/CP)^(CP/periods_per_year))-1,nper-C790+1,L789),2)))))))</f>
        <v/>
      </c>
      <c r="I790" s="6" t="str">
        <f>IF(OR(C790="",C790&lt;$G$22),"",IF(L789&lt;=H790,0,IF(IF(AND(C790&gt;=$G$22,MOD(C790-$G$22,int)=0),$G$23,0)+H790&gt;=L789+G790,L789+G790-H790,IF(AND(C790&gt;=$G$22,MOD(C790-$G$22,int)=0),$G$23,0)+IF(IF(AND(C790&gt;=$G$22,MOD(C790-$G$22,int)=0),$G$23,0)+IF(MOD(C790-$G$27,periods_per_year)=0,$G$26,0)+H790&lt;L789+G790,IF(MOD(C790-$G$27,periods_per_year)=0,$G$26,0),L789+G790-IF(AND(C790&gt;=$G$22,MOD(C790-$G$22,int)=0),$G$23,0)-H790))))</f>
        <v/>
      </c>
      <c r="J790" s="7"/>
      <c r="K790" s="6" t="str">
        <f t="shared" si="63"/>
        <v/>
      </c>
      <c r="L790" s="6" t="str">
        <f t="shared" si="64"/>
        <v/>
      </c>
    </row>
    <row r="791" spans="3:12">
      <c r="C791" s="3" t="str">
        <f t="shared" si="61"/>
        <v/>
      </c>
      <c r="D791" s="4" t="str">
        <f t="shared" si="65"/>
        <v/>
      </c>
      <c r="E791" s="8" t="str">
        <f>IF(C791="","",IF(MOD(C791,periods_per_year)=0,C791/periods_per_year,""))</f>
        <v/>
      </c>
      <c r="F791" s="5" t="str">
        <f t="shared" si="62"/>
        <v/>
      </c>
      <c r="G791" s="6" t="str">
        <f>IF(C791="","",ROUND((((1+F791/CP)^(CP/periods_per_year))-1)*L790,2))</f>
        <v/>
      </c>
      <c r="H791" s="6" t="str">
        <f>IF(C791="","",IF(C791=nper,L790+G791,MIN(L790+G791,IF(F791=F790,H790,IF($G$11="Acc Bi-Weekly",ROUND((-PMT(((1+F791/CP)^(CP/12))-1,(nper-C791+1)*12/26,L790))/2,2),IF($G$11="Acc Weekly",ROUND((-PMT(((1+F791/CP)^(CP/12))-1,(nper-C791+1)*12/52,L790))/4,2),ROUND(-PMT(((1+F791/CP)^(CP/periods_per_year))-1,nper-C791+1,L790),2)))))))</f>
        <v/>
      </c>
      <c r="I791" s="6" t="str">
        <f>IF(OR(C791="",C791&lt;$G$22),"",IF(L790&lt;=H791,0,IF(IF(AND(C791&gt;=$G$22,MOD(C791-$G$22,int)=0),$G$23,0)+H791&gt;=L790+G791,L790+G791-H791,IF(AND(C791&gt;=$G$22,MOD(C791-$G$22,int)=0),$G$23,0)+IF(IF(AND(C791&gt;=$G$22,MOD(C791-$G$22,int)=0),$G$23,0)+IF(MOD(C791-$G$27,periods_per_year)=0,$G$26,0)+H791&lt;L790+G791,IF(MOD(C791-$G$27,periods_per_year)=0,$G$26,0),L790+G791-IF(AND(C791&gt;=$G$22,MOD(C791-$G$22,int)=0),$G$23,0)-H791))))</f>
        <v/>
      </c>
      <c r="J791" s="7"/>
      <c r="K791" s="6" t="str">
        <f t="shared" si="63"/>
        <v/>
      </c>
      <c r="L791" s="6" t="str">
        <f t="shared" si="64"/>
        <v/>
      </c>
    </row>
    <row r="792" spans="3:12">
      <c r="C792" s="3" t="str">
        <f t="shared" si="61"/>
        <v/>
      </c>
      <c r="D792" s="4" t="str">
        <f t="shared" si="65"/>
        <v/>
      </c>
      <c r="E792" s="8" t="str">
        <f>IF(C792="","",IF(MOD(C792,periods_per_year)=0,C792/periods_per_year,""))</f>
        <v/>
      </c>
      <c r="F792" s="5" t="str">
        <f t="shared" si="62"/>
        <v/>
      </c>
      <c r="G792" s="6" t="str">
        <f>IF(C792="","",ROUND((((1+F792/CP)^(CP/periods_per_year))-1)*L791,2))</f>
        <v/>
      </c>
      <c r="H792" s="6" t="str">
        <f>IF(C792="","",IF(C792=nper,L791+G792,MIN(L791+G792,IF(F792=F791,H791,IF($G$11="Acc Bi-Weekly",ROUND((-PMT(((1+F792/CP)^(CP/12))-1,(nper-C792+1)*12/26,L791))/2,2),IF($G$11="Acc Weekly",ROUND((-PMT(((1+F792/CP)^(CP/12))-1,(nper-C792+1)*12/52,L791))/4,2),ROUND(-PMT(((1+F792/CP)^(CP/periods_per_year))-1,nper-C792+1,L791),2)))))))</f>
        <v/>
      </c>
      <c r="I792" s="6" t="str">
        <f>IF(OR(C792="",C792&lt;$G$22),"",IF(L791&lt;=H792,0,IF(IF(AND(C792&gt;=$G$22,MOD(C792-$G$22,int)=0),$G$23,0)+H792&gt;=L791+G792,L791+G792-H792,IF(AND(C792&gt;=$G$22,MOD(C792-$G$22,int)=0),$G$23,0)+IF(IF(AND(C792&gt;=$G$22,MOD(C792-$G$22,int)=0),$G$23,0)+IF(MOD(C792-$G$27,periods_per_year)=0,$G$26,0)+H792&lt;L791+G792,IF(MOD(C792-$G$27,periods_per_year)=0,$G$26,0),L791+G792-IF(AND(C792&gt;=$G$22,MOD(C792-$G$22,int)=0),$G$23,0)-H792))))</f>
        <v/>
      </c>
      <c r="J792" s="7"/>
      <c r="K792" s="6" t="str">
        <f t="shared" si="63"/>
        <v/>
      </c>
      <c r="L792" s="6" t="str">
        <f t="shared" si="64"/>
        <v/>
      </c>
    </row>
    <row r="793" spans="3:12">
      <c r="C793" s="3" t="str">
        <f t="shared" si="61"/>
        <v/>
      </c>
      <c r="D793" s="4" t="str">
        <f t="shared" si="65"/>
        <v/>
      </c>
      <c r="E793" s="8" t="str">
        <f>IF(C793="","",IF(MOD(C793,periods_per_year)=0,C793/periods_per_year,""))</f>
        <v/>
      </c>
      <c r="F793" s="5" t="str">
        <f t="shared" si="62"/>
        <v/>
      </c>
      <c r="G793" s="6" t="str">
        <f>IF(C793="","",ROUND((((1+F793/CP)^(CP/periods_per_year))-1)*L792,2))</f>
        <v/>
      </c>
      <c r="H793" s="6" t="str">
        <f>IF(C793="","",IF(C793=nper,L792+G793,MIN(L792+G793,IF(F793=F792,H792,IF($G$11="Acc Bi-Weekly",ROUND((-PMT(((1+F793/CP)^(CP/12))-1,(nper-C793+1)*12/26,L792))/2,2),IF($G$11="Acc Weekly",ROUND((-PMT(((1+F793/CP)^(CP/12))-1,(nper-C793+1)*12/52,L792))/4,2),ROUND(-PMT(((1+F793/CP)^(CP/periods_per_year))-1,nper-C793+1,L792),2)))))))</f>
        <v/>
      </c>
      <c r="I793" s="6" t="str">
        <f>IF(OR(C793="",C793&lt;$G$22),"",IF(L792&lt;=H793,0,IF(IF(AND(C793&gt;=$G$22,MOD(C793-$G$22,int)=0),$G$23,0)+H793&gt;=L792+G793,L792+G793-H793,IF(AND(C793&gt;=$G$22,MOD(C793-$G$22,int)=0),$G$23,0)+IF(IF(AND(C793&gt;=$G$22,MOD(C793-$G$22,int)=0),$G$23,0)+IF(MOD(C793-$G$27,periods_per_year)=0,$G$26,0)+H793&lt;L792+G793,IF(MOD(C793-$G$27,periods_per_year)=0,$G$26,0),L792+G793-IF(AND(C793&gt;=$G$22,MOD(C793-$G$22,int)=0),$G$23,0)-H793))))</f>
        <v/>
      </c>
      <c r="J793" s="7"/>
      <c r="K793" s="6" t="str">
        <f t="shared" si="63"/>
        <v/>
      </c>
      <c r="L793" s="6" t="str">
        <f t="shared" si="64"/>
        <v/>
      </c>
    </row>
    <row r="794" spans="3:12">
      <c r="C794" s="3" t="str">
        <f t="shared" si="61"/>
        <v/>
      </c>
      <c r="D794" s="4" t="str">
        <f t="shared" si="65"/>
        <v/>
      </c>
      <c r="E794" s="8" t="str">
        <f>IF(C794="","",IF(MOD(C794,periods_per_year)=0,C794/periods_per_year,""))</f>
        <v/>
      </c>
      <c r="F794" s="5" t="str">
        <f t="shared" si="62"/>
        <v/>
      </c>
      <c r="G794" s="6" t="str">
        <f>IF(C794="","",ROUND((((1+F794/CP)^(CP/periods_per_year))-1)*L793,2))</f>
        <v/>
      </c>
      <c r="H794" s="6" t="str">
        <f>IF(C794="","",IF(C794=nper,L793+G794,MIN(L793+G794,IF(F794=F793,H793,IF($G$11="Acc Bi-Weekly",ROUND((-PMT(((1+F794/CP)^(CP/12))-1,(nper-C794+1)*12/26,L793))/2,2),IF($G$11="Acc Weekly",ROUND((-PMT(((1+F794/CP)^(CP/12))-1,(nper-C794+1)*12/52,L793))/4,2),ROUND(-PMT(((1+F794/CP)^(CP/periods_per_year))-1,nper-C794+1,L793),2)))))))</f>
        <v/>
      </c>
      <c r="I794" s="6" t="str">
        <f>IF(OR(C794="",C794&lt;$G$22),"",IF(L793&lt;=H794,0,IF(IF(AND(C794&gt;=$G$22,MOD(C794-$G$22,int)=0),$G$23,0)+H794&gt;=L793+G794,L793+G794-H794,IF(AND(C794&gt;=$G$22,MOD(C794-$G$22,int)=0),$G$23,0)+IF(IF(AND(C794&gt;=$G$22,MOD(C794-$G$22,int)=0),$G$23,0)+IF(MOD(C794-$G$27,periods_per_year)=0,$G$26,0)+H794&lt;L793+G794,IF(MOD(C794-$G$27,periods_per_year)=0,$G$26,0),L793+G794-IF(AND(C794&gt;=$G$22,MOD(C794-$G$22,int)=0),$G$23,0)-H794))))</f>
        <v/>
      </c>
      <c r="J794" s="7"/>
      <c r="K794" s="6" t="str">
        <f t="shared" si="63"/>
        <v/>
      </c>
      <c r="L794" s="6" t="str">
        <f t="shared" si="64"/>
        <v/>
      </c>
    </row>
    <row r="795" spans="3:12">
      <c r="C795" s="3" t="str">
        <f t="shared" si="61"/>
        <v/>
      </c>
      <c r="D795" s="4" t="str">
        <f t="shared" si="65"/>
        <v/>
      </c>
      <c r="E795" s="8" t="str">
        <f>IF(C795="","",IF(MOD(C795,periods_per_year)=0,C795/periods_per_year,""))</f>
        <v/>
      </c>
      <c r="F795" s="5" t="str">
        <f t="shared" si="62"/>
        <v/>
      </c>
      <c r="G795" s="6" t="str">
        <f>IF(C795="","",ROUND((((1+F795/CP)^(CP/periods_per_year))-1)*L794,2))</f>
        <v/>
      </c>
      <c r="H795" s="6" t="str">
        <f>IF(C795="","",IF(C795=nper,L794+G795,MIN(L794+G795,IF(F795=F794,H794,IF($G$11="Acc Bi-Weekly",ROUND((-PMT(((1+F795/CP)^(CP/12))-1,(nper-C795+1)*12/26,L794))/2,2),IF($G$11="Acc Weekly",ROUND((-PMT(((1+F795/CP)^(CP/12))-1,(nper-C795+1)*12/52,L794))/4,2),ROUND(-PMT(((1+F795/CP)^(CP/periods_per_year))-1,nper-C795+1,L794),2)))))))</f>
        <v/>
      </c>
      <c r="I795" s="6" t="str">
        <f>IF(OR(C795="",C795&lt;$G$22),"",IF(L794&lt;=H795,0,IF(IF(AND(C795&gt;=$G$22,MOD(C795-$G$22,int)=0),$G$23,0)+H795&gt;=L794+G795,L794+G795-H795,IF(AND(C795&gt;=$G$22,MOD(C795-$G$22,int)=0),$G$23,0)+IF(IF(AND(C795&gt;=$G$22,MOD(C795-$G$22,int)=0),$G$23,0)+IF(MOD(C795-$G$27,periods_per_year)=0,$G$26,0)+H795&lt;L794+G795,IF(MOD(C795-$G$27,periods_per_year)=0,$G$26,0),L794+G795-IF(AND(C795&gt;=$G$22,MOD(C795-$G$22,int)=0),$G$23,0)-H795))))</f>
        <v/>
      </c>
      <c r="J795" s="7"/>
      <c r="K795" s="6" t="str">
        <f t="shared" si="63"/>
        <v/>
      </c>
      <c r="L795" s="6" t="str">
        <f t="shared" si="64"/>
        <v/>
      </c>
    </row>
    <row r="796" spans="3:12">
      <c r="C796" s="3" t="str">
        <f t="shared" si="61"/>
        <v/>
      </c>
      <c r="D796" s="4" t="str">
        <f t="shared" si="65"/>
        <v/>
      </c>
      <c r="E796" s="8" t="str">
        <f>IF(C796="","",IF(MOD(C796,periods_per_year)=0,C796/periods_per_year,""))</f>
        <v/>
      </c>
      <c r="F796" s="5" t="str">
        <f t="shared" si="62"/>
        <v/>
      </c>
      <c r="G796" s="6" t="str">
        <f>IF(C796="","",ROUND((((1+F796/CP)^(CP/periods_per_year))-1)*L795,2))</f>
        <v/>
      </c>
      <c r="H796" s="6" t="str">
        <f>IF(C796="","",IF(C796=nper,L795+G796,MIN(L795+G796,IF(F796=F795,H795,IF($G$11="Acc Bi-Weekly",ROUND((-PMT(((1+F796/CP)^(CP/12))-1,(nper-C796+1)*12/26,L795))/2,2),IF($G$11="Acc Weekly",ROUND((-PMT(((1+F796/CP)^(CP/12))-1,(nper-C796+1)*12/52,L795))/4,2),ROUND(-PMT(((1+F796/CP)^(CP/periods_per_year))-1,nper-C796+1,L795),2)))))))</f>
        <v/>
      </c>
      <c r="I796" s="6" t="str">
        <f>IF(OR(C796="",C796&lt;$G$22),"",IF(L795&lt;=H796,0,IF(IF(AND(C796&gt;=$G$22,MOD(C796-$G$22,int)=0),$G$23,0)+H796&gt;=L795+G796,L795+G796-H796,IF(AND(C796&gt;=$G$22,MOD(C796-$G$22,int)=0),$G$23,0)+IF(IF(AND(C796&gt;=$G$22,MOD(C796-$G$22,int)=0),$G$23,0)+IF(MOD(C796-$G$27,periods_per_year)=0,$G$26,0)+H796&lt;L795+G796,IF(MOD(C796-$G$27,periods_per_year)=0,$G$26,0),L795+G796-IF(AND(C796&gt;=$G$22,MOD(C796-$G$22,int)=0),$G$23,0)-H796))))</f>
        <v/>
      </c>
      <c r="J796" s="7"/>
      <c r="K796" s="6" t="str">
        <f t="shared" si="63"/>
        <v/>
      </c>
      <c r="L796" s="6" t="str">
        <f t="shared" si="64"/>
        <v/>
      </c>
    </row>
    <row r="797" spans="3:12">
      <c r="C797" s="3" t="str">
        <f t="shared" si="61"/>
        <v/>
      </c>
      <c r="D797" s="4" t="str">
        <f t="shared" si="65"/>
        <v/>
      </c>
      <c r="E797" s="8" t="str">
        <f>IF(C797="","",IF(MOD(C797,periods_per_year)=0,C797/periods_per_year,""))</f>
        <v/>
      </c>
      <c r="F797" s="5" t="str">
        <f t="shared" si="62"/>
        <v/>
      </c>
      <c r="G797" s="6" t="str">
        <f>IF(C797="","",ROUND((((1+F797/CP)^(CP/periods_per_year))-1)*L796,2))</f>
        <v/>
      </c>
      <c r="H797" s="6" t="str">
        <f>IF(C797="","",IF(C797=nper,L796+G797,MIN(L796+G797,IF(F797=F796,H796,IF($G$11="Acc Bi-Weekly",ROUND((-PMT(((1+F797/CP)^(CP/12))-1,(nper-C797+1)*12/26,L796))/2,2),IF($G$11="Acc Weekly",ROUND((-PMT(((1+F797/CP)^(CP/12))-1,(nper-C797+1)*12/52,L796))/4,2),ROUND(-PMT(((1+F797/CP)^(CP/periods_per_year))-1,nper-C797+1,L796),2)))))))</f>
        <v/>
      </c>
      <c r="I797" s="6" t="str">
        <f>IF(OR(C797="",C797&lt;$G$22),"",IF(L796&lt;=H797,0,IF(IF(AND(C797&gt;=$G$22,MOD(C797-$G$22,int)=0),$G$23,0)+H797&gt;=L796+G797,L796+G797-H797,IF(AND(C797&gt;=$G$22,MOD(C797-$G$22,int)=0),$G$23,0)+IF(IF(AND(C797&gt;=$G$22,MOD(C797-$G$22,int)=0),$G$23,0)+IF(MOD(C797-$G$27,periods_per_year)=0,$G$26,0)+H797&lt;L796+G797,IF(MOD(C797-$G$27,periods_per_year)=0,$G$26,0),L796+G797-IF(AND(C797&gt;=$G$22,MOD(C797-$G$22,int)=0),$G$23,0)-H797))))</f>
        <v/>
      </c>
      <c r="J797" s="7"/>
      <c r="K797" s="6" t="str">
        <f t="shared" si="63"/>
        <v/>
      </c>
      <c r="L797" s="6" t="str">
        <f t="shared" si="64"/>
        <v/>
      </c>
    </row>
    <row r="798" spans="3:12">
      <c r="C798" s="3" t="str">
        <f t="shared" si="61"/>
        <v/>
      </c>
      <c r="D798" s="4" t="str">
        <f t="shared" si="65"/>
        <v/>
      </c>
      <c r="E798" s="8" t="str">
        <f>IF(C798="","",IF(MOD(C798,periods_per_year)=0,C798/periods_per_year,""))</f>
        <v/>
      </c>
      <c r="F798" s="5" t="str">
        <f t="shared" si="62"/>
        <v/>
      </c>
      <c r="G798" s="6" t="str">
        <f>IF(C798="","",ROUND((((1+F798/CP)^(CP/periods_per_year))-1)*L797,2))</f>
        <v/>
      </c>
      <c r="H798" s="6" t="str">
        <f>IF(C798="","",IF(C798=nper,L797+G798,MIN(L797+G798,IF(F798=F797,H797,IF($G$11="Acc Bi-Weekly",ROUND((-PMT(((1+F798/CP)^(CP/12))-1,(nper-C798+1)*12/26,L797))/2,2),IF($G$11="Acc Weekly",ROUND((-PMT(((1+F798/CP)^(CP/12))-1,(nper-C798+1)*12/52,L797))/4,2),ROUND(-PMT(((1+F798/CP)^(CP/periods_per_year))-1,nper-C798+1,L797),2)))))))</f>
        <v/>
      </c>
      <c r="I798" s="6" t="str">
        <f>IF(OR(C798="",C798&lt;$G$22),"",IF(L797&lt;=H798,0,IF(IF(AND(C798&gt;=$G$22,MOD(C798-$G$22,int)=0),$G$23,0)+H798&gt;=L797+G798,L797+G798-H798,IF(AND(C798&gt;=$G$22,MOD(C798-$G$22,int)=0),$G$23,0)+IF(IF(AND(C798&gt;=$G$22,MOD(C798-$G$22,int)=0),$G$23,0)+IF(MOD(C798-$G$27,periods_per_year)=0,$G$26,0)+H798&lt;L797+G798,IF(MOD(C798-$G$27,periods_per_year)=0,$G$26,0),L797+G798-IF(AND(C798&gt;=$G$22,MOD(C798-$G$22,int)=0),$G$23,0)-H798))))</f>
        <v/>
      </c>
      <c r="J798" s="7"/>
      <c r="K798" s="6" t="str">
        <f t="shared" si="63"/>
        <v/>
      </c>
      <c r="L798" s="6" t="str">
        <f t="shared" si="64"/>
        <v/>
      </c>
    </row>
    <row r="799" spans="3:12">
      <c r="C799" s="3" t="str">
        <f t="shared" si="61"/>
        <v/>
      </c>
      <c r="D799" s="4" t="str">
        <f t="shared" si="65"/>
        <v/>
      </c>
      <c r="E799" s="8" t="str">
        <f>IF(C799="","",IF(MOD(C799,periods_per_year)=0,C799/periods_per_year,""))</f>
        <v/>
      </c>
      <c r="F799" s="5" t="str">
        <f t="shared" si="62"/>
        <v/>
      </c>
      <c r="G799" s="6" t="str">
        <f>IF(C799="","",ROUND((((1+F799/CP)^(CP/periods_per_year))-1)*L798,2))</f>
        <v/>
      </c>
      <c r="H799" s="6" t="str">
        <f>IF(C799="","",IF(C799=nper,L798+G799,MIN(L798+G799,IF(F799=F798,H798,IF($G$11="Acc Bi-Weekly",ROUND((-PMT(((1+F799/CP)^(CP/12))-1,(nper-C799+1)*12/26,L798))/2,2),IF($G$11="Acc Weekly",ROUND((-PMT(((1+F799/CP)^(CP/12))-1,(nper-C799+1)*12/52,L798))/4,2),ROUND(-PMT(((1+F799/CP)^(CP/periods_per_year))-1,nper-C799+1,L798),2)))))))</f>
        <v/>
      </c>
      <c r="I799" s="6" t="str">
        <f>IF(OR(C799="",C799&lt;$G$22),"",IF(L798&lt;=H799,0,IF(IF(AND(C799&gt;=$G$22,MOD(C799-$G$22,int)=0),$G$23,0)+H799&gt;=L798+G799,L798+G799-H799,IF(AND(C799&gt;=$G$22,MOD(C799-$G$22,int)=0),$G$23,0)+IF(IF(AND(C799&gt;=$G$22,MOD(C799-$G$22,int)=0),$G$23,0)+IF(MOD(C799-$G$27,periods_per_year)=0,$G$26,0)+H799&lt;L798+G799,IF(MOD(C799-$G$27,periods_per_year)=0,$G$26,0),L798+G799-IF(AND(C799&gt;=$G$22,MOD(C799-$G$22,int)=0),$G$23,0)-H799))))</f>
        <v/>
      </c>
      <c r="J799" s="7"/>
      <c r="K799" s="6" t="str">
        <f t="shared" si="63"/>
        <v/>
      </c>
      <c r="L799" s="6" t="str">
        <f t="shared" si="64"/>
        <v/>
      </c>
    </row>
    <row r="800" spans="3:12">
      <c r="C800" s="3" t="str">
        <f t="shared" si="61"/>
        <v/>
      </c>
      <c r="D800" s="4" t="str">
        <f t="shared" si="65"/>
        <v/>
      </c>
      <c r="E800" s="8" t="str">
        <f>IF(C800="","",IF(MOD(C800,periods_per_year)=0,C800/periods_per_year,""))</f>
        <v/>
      </c>
      <c r="F800" s="5" t="str">
        <f t="shared" si="62"/>
        <v/>
      </c>
      <c r="G800" s="6" t="str">
        <f>IF(C800="","",ROUND((((1+F800/CP)^(CP/periods_per_year))-1)*L799,2))</f>
        <v/>
      </c>
      <c r="H800" s="6" t="str">
        <f>IF(C800="","",IF(C800=nper,L799+G800,MIN(L799+G800,IF(F800=F799,H799,IF($G$11="Acc Bi-Weekly",ROUND((-PMT(((1+F800/CP)^(CP/12))-1,(nper-C800+1)*12/26,L799))/2,2),IF($G$11="Acc Weekly",ROUND((-PMT(((1+F800/CP)^(CP/12))-1,(nper-C800+1)*12/52,L799))/4,2),ROUND(-PMT(((1+F800/CP)^(CP/periods_per_year))-1,nper-C800+1,L799),2)))))))</f>
        <v/>
      </c>
      <c r="I800" s="6" t="str">
        <f>IF(OR(C800="",C800&lt;$G$22),"",IF(L799&lt;=H800,0,IF(IF(AND(C800&gt;=$G$22,MOD(C800-$G$22,int)=0),$G$23,0)+H800&gt;=L799+G800,L799+G800-H800,IF(AND(C800&gt;=$G$22,MOD(C800-$G$22,int)=0),$G$23,0)+IF(IF(AND(C800&gt;=$G$22,MOD(C800-$G$22,int)=0),$G$23,0)+IF(MOD(C800-$G$27,periods_per_year)=0,$G$26,0)+H800&lt;L799+G800,IF(MOD(C800-$G$27,periods_per_year)=0,$G$26,0),L799+G800-IF(AND(C800&gt;=$G$22,MOD(C800-$G$22,int)=0),$G$23,0)-H800))))</f>
        <v/>
      </c>
      <c r="J800" s="7"/>
      <c r="K800" s="6" t="str">
        <f t="shared" si="63"/>
        <v/>
      </c>
      <c r="L800" s="6" t="str">
        <f t="shared" si="64"/>
        <v/>
      </c>
    </row>
    <row r="801" spans="3:12">
      <c r="C801" s="3" t="str">
        <f t="shared" si="61"/>
        <v/>
      </c>
      <c r="D801" s="4" t="str">
        <f t="shared" si="65"/>
        <v/>
      </c>
      <c r="E801" s="8" t="str">
        <f>IF(C801="","",IF(MOD(C801,periods_per_year)=0,C801/periods_per_year,""))</f>
        <v/>
      </c>
      <c r="F801" s="5" t="str">
        <f t="shared" si="62"/>
        <v/>
      </c>
      <c r="G801" s="6" t="str">
        <f>IF(C801="","",ROUND((((1+F801/CP)^(CP/periods_per_year))-1)*L800,2))</f>
        <v/>
      </c>
      <c r="H801" s="6" t="str">
        <f>IF(C801="","",IF(C801=nper,L800+G801,MIN(L800+G801,IF(F801=F800,H800,IF($G$11="Acc Bi-Weekly",ROUND((-PMT(((1+F801/CP)^(CP/12))-1,(nper-C801+1)*12/26,L800))/2,2),IF($G$11="Acc Weekly",ROUND((-PMT(((1+F801/CP)^(CP/12))-1,(nper-C801+1)*12/52,L800))/4,2),ROUND(-PMT(((1+F801/CP)^(CP/periods_per_year))-1,nper-C801+1,L800),2)))))))</f>
        <v/>
      </c>
      <c r="I801" s="6" t="str">
        <f>IF(OR(C801="",C801&lt;$G$22),"",IF(L800&lt;=H801,0,IF(IF(AND(C801&gt;=$G$22,MOD(C801-$G$22,int)=0),$G$23,0)+H801&gt;=L800+G801,L800+G801-H801,IF(AND(C801&gt;=$G$22,MOD(C801-$G$22,int)=0),$G$23,0)+IF(IF(AND(C801&gt;=$G$22,MOD(C801-$G$22,int)=0),$G$23,0)+IF(MOD(C801-$G$27,periods_per_year)=0,$G$26,0)+H801&lt;L800+G801,IF(MOD(C801-$G$27,periods_per_year)=0,$G$26,0),L800+G801-IF(AND(C801&gt;=$G$22,MOD(C801-$G$22,int)=0),$G$23,0)-H801))))</f>
        <v/>
      </c>
      <c r="J801" s="7"/>
      <c r="K801" s="6" t="str">
        <f t="shared" si="63"/>
        <v/>
      </c>
      <c r="L801" s="6" t="str">
        <f t="shared" si="64"/>
        <v/>
      </c>
    </row>
    <row r="802" spans="3:12">
      <c r="C802" s="3" t="str">
        <f t="shared" si="61"/>
        <v/>
      </c>
      <c r="D802" s="4" t="str">
        <f t="shared" si="65"/>
        <v/>
      </c>
      <c r="E802" s="8" t="str">
        <f>IF(C802="","",IF(MOD(C802,periods_per_year)=0,C802/periods_per_year,""))</f>
        <v/>
      </c>
      <c r="F802" s="5" t="str">
        <f t="shared" si="62"/>
        <v/>
      </c>
      <c r="G802" s="6" t="str">
        <f>IF(C802="","",ROUND((((1+F802/CP)^(CP/periods_per_year))-1)*L801,2))</f>
        <v/>
      </c>
      <c r="H802" s="6" t="str">
        <f>IF(C802="","",IF(C802=nper,L801+G802,MIN(L801+G802,IF(F802=F801,H801,IF($G$11="Acc Bi-Weekly",ROUND((-PMT(((1+F802/CP)^(CP/12))-1,(nper-C802+1)*12/26,L801))/2,2),IF($G$11="Acc Weekly",ROUND((-PMT(((1+F802/CP)^(CP/12))-1,(nper-C802+1)*12/52,L801))/4,2),ROUND(-PMT(((1+F802/CP)^(CP/periods_per_year))-1,nper-C802+1,L801),2)))))))</f>
        <v/>
      </c>
      <c r="I802" s="6" t="str">
        <f>IF(OR(C802="",C802&lt;$G$22),"",IF(L801&lt;=H802,0,IF(IF(AND(C802&gt;=$G$22,MOD(C802-$G$22,int)=0),$G$23,0)+H802&gt;=L801+G802,L801+G802-H802,IF(AND(C802&gt;=$G$22,MOD(C802-$G$22,int)=0),$G$23,0)+IF(IF(AND(C802&gt;=$G$22,MOD(C802-$G$22,int)=0),$G$23,0)+IF(MOD(C802-$G$27,periods_per_year)=0,$G$26,0)+H802&lt;L801+G802,IF(MOD(C802-$G$27,periods_per_year)=0,$G$26,0),L801+G802-IF(AND(C802&gt;=$G$22,MOD(C802-$G$22,int)=0),$G$23,0)-H802))))</f>
        <v/>
      </c>
      <c r="J802" s="7"/>
      <c r="K802" s="6" t="str">
        <f t="shared" si="63"/>
        <v/>
      </c>
      <c r="L802" s="6" t="str">
        <f t="shared" si="64"/>
        <v/>
      </c>
    </row>
    <row r="803" spans="3:12">
      <c r="C803" s="3" t="str">
        <f t="shared" si="61"/>
        <v/>
      </c>
      <c r="D803" s="4" t="str">
        <f t="shared" si="65"/>
        <v/>
      </c>
      <c r="E803" s="8" t="str">
        <f>IF(C803="","",IF(MOD(C803,periods_per_year)=0,C803/periods_per_year,""))</f>
        <v/>
      </c>
      <c r="F803" s="5" t="str">
        <f t="shared" si="62"/>
        <v/>
      </c>
      <c r="G803" s="6" t="str">
        <f>IF(C803="","",ROUND((((1+F803/CP)^(CP/periods_per_year))-1)*L802,2))</f>
        <v/>
      </c>
      <c r="H803" s="6" t="str">
        <f>IF(C803="","",IF(C803=nper,L802+G803,MIN(L802+G803,IF(F803=F802,H802,IF($G$11="Acc Bi-Weekly",ROUND((-PMT(((1+F803/CP)^(CP/12))-1,(nper-C803+1)*12/26,L802))/2,2),IF($G$11="Acc Weekly",ROUND((-PMT(((1+F803/CP)^(CP/12))-1,(nper-C803+1)*12/52,L802))/4,2),ROUND(-PMT(((1+F803/CP)^(CP/periods_per_year))-1,nper-C803+1,L802),2)))))))</f>
        <v/>
      </c>
      <c r="I803" s="6" t="str">
        <f>IF(OR(C803="",C803&lt;$G$22),"",IF(L802&lt;=H803,0,IF(IF(AND(C803&gt;=$G$22,MOD(C803-$G$22,int)=0),$G$23,0)+H803&gt;=L802+G803,L802+G803-H803,IF(AND(C803&gt;=$G$22,MOD(C803-$G$22,int)=0),$G$23,0)+IF(IF(AND(C803&gt;=$G$22,MOD(C803-$G$22,int)=0),$G$23,0)+IF(MOD(C803-$G$27,periods_per_year)=0,$G$26,0)+H803&lt;L802+G803,IF(MOD(C803-$G$27,periods_per_year)=0,$G$26,0),L802+G803-IF(AND(C803&gt;=$G$22,MOD(C803-$G$22,int)=0),$G$23,0)-H803))))</f>
        <v/>
      </c>
      <c r="J803" s="7"/>
      <c r="K803" s="6" t="str">
        <f t="shared" si="63"/>
        <v/>
      </c>
      <c r="L803" s="6" t="str">
        <f t="shared" si="64"/>
        <v/>
      </c>
    </row>
    <row r="804" spans="3:12">
      <c r="C804" s="3" t="str">
        <f t="shared" si="61"/>
        <v/>
      </c>
      <c r="D804" s="4" t="str">
        <f t="shared" si="65"/>
        <v/>
      </c>
      <c r="E804" s="8" t="str">
        <f>IF(C804="","",IF(MOD(C804,periods_per_year)=0,C804/periods_per_year,""))</f>
        <v/>
      </c>
      <c r="F804" s="5" t="str">
        <f t="shared" si="62"/>
        <v/>
      </c>
      <c r="G804" s="6" t="str">
        <f>IF(C804="","",ROUND((((1+F804/CP)^(CP/periods_per_year))-1)*L803,2))</f>
        <v/>
      </c>
      <c r="H804" s="6" t="str">
        <f>IF(C804="","",IF(C804=nper,L803+G804,MIN(L803+G804,IF(F804=F803,H803,IF($G$11="Acc Bi-Weekly",ROUND((-PMT(((1+F804/CP)^(CP/12))-1,(nper-C804+1)*12/26,L803))/2,2),IF($G$11="Acc Weekly",ROUND((-PMT(((1+F804/CP)^(CP/12))-1,(nper-C804+1)*12/52,L803))/4,2),ROUND(-PMT(((1+F804/CP)^(CP/periods_per_year))-1,nper-C804+1,L803),2)))))))</f>
        <v/>
      </c>
      <c r="I804" s="6" t="str">
        <f>IF(OR(C804="",C804&lt;$G$22),"",IF(L803&lt;=H804,0,IF(IF(AND(C804&gt;=$G$22,MOD(C804-$G$22,int)=0),$G$23,0)+H804&gt;=L803+G804,L803+G804-H804,IF(AND(C804&gt;=$G$22,MOD(C804-$G$22,int)=0),$G$23,0)+IF(IF(AND(C804&gt;=$G$22,MOD(C804-$G$22,int)=0),$G$23,0)+IF(MOD(C804-$G$27,periods_per_year)=0,$G$26,0)+H804&lt;L803+G804,IF(MOD(C804-$G$27,periods_per_year)=0,$G$26,0),L803+G804-IF(AND(C804&gt;=$G$22,MOD(C804-$G$22,int)=0),$G$23,0)-H804))))</f>
        <v/>
      </c>
      <c r="J804" s="7"/>
      <c r="K804" s="6" t="str">
        <f t="shared" si="63"/>
        <v/>
      </c>
      <c r="L804" s="6" t="str">
        <f t="shared" si="64"/>
        <v/>
      </c>
    </row>
    <row r="805" spans="3:12">
      <c r="C805" s="3" t="str">
        <f t="shared" si="61"/>
        <v/>
      </c>
      <c r="D805" s="4" t="str">
        <f t="shared" si="65"/>
        <v/>
      </c>
      <c r="E805" s="8" t="str">
        <f>IF(C805="","",IF(MOD(C805,periods_per_year)=0,C805/periods_per_year,""))</f>
        <v/>
      </c>
      <c r="F805" s="5" t="str">
        <f t="shared" si="62"/>
        <v/>
      </c>
      <c r="G805" s="6" t="str">
        <f>IF(C805="","",ROUND((((1+F805/CP)^(CP/periods_per_year))-1)*L804,2))</f>
        <v/>
      </c>
      <c r="H805" s="6" t="str">
        <f>IF(C805="","",IF(C805=nper,L804+G805,MIN(L804+G805,IF(F805=F804,H804,IF($G$11="Acc Bi-Weekly",ROUND((-PMT(((1+F805/CP)^(CP/12))-1,(nper-C805+1)*12/26,L804))/2,2),IF($G$11="Acc Weekly",ROUND((-PMT(((1+F805/CP)^(CP/12))-1,(nper-C805+1)*12/52,L804))/4,2),ROUND(-PMT(((1+F805/CP)^(CP/periods_per_year))-1,nper-C805+1,L804),2)))))))</f>
        <v/>
      </c>
      <c r="I805" s="6" t="str">
        <f>IF(OR(C805="",C805&lt;$G$22),"",IF(L804&lt;=H805,0,IF(IF(AND(C805&gt;=$G$22,MOD(C805-$G$22,int)=0),$G$23,0)+H805&gt;=L804+G805,L804+G805-H805,IF(AND(C805&gt;=$G$22,MOD(C805-$G$22,int)=0),$G$23,0)+IF(IF(AND(C805&gt;=$G$22,MOD(C805-$G$22,int)=0),$G$23,0)+IF(MOD(C805-$G$27,periods_per_year)=0,$G$26,0)+H805&lt;L804+G805,IF(MOD(C805-$G$27,periods_per_year)=0,$G$26,0),L804+G805-IF(AND(C805&gt;=$G$22,MOD(C805-$G$22,int)=0),$G$23,0)-H805))))</f>
        <v/>
      </c>
      <c r="J805" s="7"/>
      <c r="K805" s="6" t="str">
        <f t="shared" si="63"/>
        <v/>
      </c>
      <c r="L805" s="6" t="str">
        <f t="shared" si="64"/>
        <v/>
      </c>
    </row>
    <row r="806" spans="3:12">
      <c r="C806" s="3" t="str">
        <f t="shared" si="61"/>
        <v/>
      </c>
      <c r="D806" s="4" t="str">
        <f t="shared" si="65"/>
        <v/>
      </c>
      <c r="E806" s="8" t="str">
        <f>IF(C806="","",IF(MOD(C806,periods_per_year)=0,C806/periods_per_year,""))</f>
        <v/>
      </c>
      <c r="F806" s="5" t="str">
        <f t="shared" si="62"/>
        <v/>
      </c>
      <c r="G806" s="6" t="str">
        <f>IF(C806="","",ROUND((((1+F806/CP)^(CP/periods_per_year))-1)*L805,2))</f>
        <v/>
      </c>
      <c r="H806" s="6" t="str">
        <f>IF(C806="","",IF(C806=nper,L805+G806,MIN(L805+G806,IF(F806=F805,H805,IF($G$11="Acc Bi-Weekly",ROUND((-PMT(((1+F806/CP)^(CP/12))-1,(nper-C806+1)*12/26,L805))/2,2),IF($G$11="Acc Weekly",ROUND((-PMT(((1+F806/CP)^(CP/12))-1,(nper-C806+1)*12/52,L805))/4,2),ROUND(-PMT(((1+F806/CP)^(CP/periods_per_year))-1,nper-C806+1,L805),2)))))))</f>
        <v/>
      </c>
      <c r="I806" s="6" t="str">
        <f>IF(OR(C806="",C806&lt;$G$22),"",IF(L805&lt;=H806,0,IF(IF(AND(C806&gt;=$G$22,MOD(C806-$G$22,int)=0),$G$23,0)+H806&gt;=L805+G806,L805+G806-H806,IF(AND(C806&gt;=$G$22,MOD(C806-$G$22,int)=0),$G$23,0)+IF(IF(AND(C806&gt;=$G$22,MOD(C806-$G$22,int)=0),$G$23,0)+IF(MOD(C806-$G$27,periods_per_year)=0,$G$26,0)+H806&lt;L805+G806,IF(MOD(C806-$G$27,periods_per_year)=0,$G$26,0),L805+G806-IF(AND(C806&gt;=$G$22,MOD(C806-$G$22,int)=0),$G$23,0)-H806))))</f>
        <v/>
      </c>
      <c r="J806" s="7"/>
      <c r="K806" s="6" t="str">
        <f t="shared" si="63"/>
        <v/>
      </c>
      <c r="L806" s="6" t="str">
        <f t="shared" si="64"/>
        <v/>
      </c>
    </row>
    <row r="807" spans="3:12">
      <c r="C807" s="3" t="str">
        <f t="shared" si="61"/>
        <v/>
      </c>
      <c r="D807" s="4" t="str">
        <f t="shared" si="65"/>
        <v/>
      </c>
      <c r="E807" s="8" t="str">
        <f>IF(C807="","",IF(MOD(C807,periods_per_year)=0,C807/periods_per_year,""))</f>
        <v/>
      </c>
      <c r="F807" s="5" t="str">
        <f t="shared" si="62"/>
        <v/>
      </c>
      <c r="G807" s="6" t="str">
        <f>IF(C807="","",ROUND((((1+F807/CP)^(CP/periods_per_year))-1)*L806,2))</f>
        <v/>
      </c>
      <c r="H807" s="6" t="str">
        <f>IF(C807="","",IF(C807=nper,L806+G807,MIN(L806+G807,IF(F807=F806,H806,IF($G$11="Acc Bi-Weekly",ROUND((-PMT(((1+F807/CP)^(CP/12))-1,(nper-C807+1)*12/26,L806))/2,2),IF($G$11="Acc Weekly",ROUND((-PMT(((1+F807/CP)^(CP/12))-1,(nper-C807+1)*12/52,L806))/4,2),ROUND(-PMT(((1+F807/CP)^(CP/periods_per_year))-1,nper-C807+1,L806),2)))))))</f>
        <v/>
      </c>
      <c r="I807" s="6" t="str">
        <f>IF(OR(C807="",C807&lt;$G$22),"",IF(L806&lt;=H807,0,IF(IF(AND(C807&gt;=$G$22,MOD(C807-$G$22,int)=0),$G$23,0)+H807&gt;=L806+G807,L806+G807-H807,IF(AND(C807&gt;=$G$22,MOD(C807-$G$22,int)=0),$G$23,0)+IF(IF(AND(C807&gt;=$G$22,MOD(C807-$G$22,int)=0),$G$23,0)+IF(MOD(C807-$G$27,periods_per_year)=0,$G$26,0)+H807&lt;L806+G807,IF(MOD(C807-$G$27,periods_per_year)=0,$G$26,0),L806+G807-IF(AND(C807&gt;=$G$22,MOD(C807-$G$22,int)=0),$G$23,0)-H807))))</f>
        <v/>
      </c>
      <c r="J807" s="7"/>
      <c r="K807" s="6" t="str">
        <f t="shared" si="63"/>
        <v/>
      </c>
      <c r="L807" s="6" t="str">
        <f t="shared" si="64"/>
        <v/>
      </c>
    </row>
    <row r="808" spans="3:12">
      <c r="C808" s="3" t="str">
        <f t="shared" si="61"/>
        <v/>
      </c>
      <c r="D808" s="4" t="str">
        <f t="shared" si="65"/>
        <v/>
      </c>
      <c r="E808" s="8" t="str">
        <f>IF(C808="","",IF(MOD(C808,periods_per_year)=0,C808/periods_per_year,""))</f>
        <v/>
      </c>
      <c r="F808" s="5" t="str">
        <f t="shared" si="62"/>
        <v/>
      </c>
      <c r="G808" s="6" t="str">
        <f>IF(C808="","",ROUND((((1+F808/CP)^(CP/periods_per_year))-1)*L807,2))</f>
        <v/>
      </c>
      <c r="H808" s="6" t="str">
        <f>IF(C808="","",IF(C808=nper,L807+G808,MIN(L807+G808,IF(F808=F807,H807,IF($G$11="Acc Bi-Weekly",ROUND((-PMT(((1+F808/CP)^(CP/12))-1,(nper-C808+1)*12/26,L807))/2,2),IF($G$11="Acc Weekly",ROUND((-PMT(((1+F808/CP)^(CP/12))-1,(nper-C808+1)*12/52,L807))/4,2),ROUND(-PMT(((1+F808/CP)^(CP/periods_per_year))-1,nper-C808+1,L807),2)))))))</f>
        <v/>
      </c>
      <c r="I808" s="6" t="str">
        <f>IF(OR(C808="",C808&lt;$G$22),"",IF(L807&lt;=H808,0,IF(IF(AND(C808&gt;=$G$22,MOD(C808-$G$22,int)=0),$G$23,0)+H808&gt;=L807+G808,L807+G808-H808,IF(AND(C808&gt;=$G$22,MOD(C808-$G$22,int)=0),$G$23,0)+IF(IF(AND(C808&gt;=$G$22,MOD(C808-$G$22,int)=0),$G$23,0)+IF(MOD(C808-$G$27,periods_per_year)=0,$G$26,0)+H808&lt;L807+G808,IF(MOD(C808-$G$27,periods_per_year)=0,$G$26,0),L807+G808-IF(AND(C808&gt;=$G$22,MOD(C808-$G$22,int)=0),$G$23,0)-H808))))</f>
        <v/>
      </c>
      <c r="J808" s="7"/>
      <c r="K808" s="6" t="str">
        <f t="shared" si="63"/>
        <v/>
      </c>
      <c r="L808" s="6" t="str">
        <f t="shared" si="64"/>
        <v/>
      </c>
    </row>
    <row r="809" spans="3:12">
      <c r="C809" s="3" t="str">
        <f t="shared" ref="C809:C872" si="66">IF(L808="","",IF(OR(C808&gt;=nper,ROUND(L808,2)&lt;=0),"",C808+1))</f>
        <v/>
      </c>
      <c r="D809" s="4" t="str">
        <f t="shared" si="65"/>
        <v/>
      </c>
      <c r="E809" s="8" t="str">
        <f t="shared" ref="E809:E872" si="67">IF(C809="","",IF(MOD(C809,periods_per_year)=0,C809/periods_per_year,""))</f>
        <v/>
      </c>
      <c r="F809" s="5" t="str">
        <f t="shared" ref="F809:F872" si="68">IF(C809="","",start_rate)</f>
        <v/>
      </c>
      <c r="G809" s="6" t="str">
        <f>IF(C809="","",ROUND((((1+F809/CP)^(CP/periods_per_year))-1)*L808,2))</f>
        <v/>
      </c>
      <c r="H809" s="6" t="str">
        <f>IF(C809="","",IF(C809=nper,L808+G809,MIN(L808+G809,IF(F809=F808,H808,IF($G$11="Acc Bi-Weekly",ROUND((-PMT(((1+F809/CP)^(CP/12))-1,(nper-C809+1)*12/26,L808))/2,2),IF($G$11="Acc Weekly",ROUND((-PMT(((1+F809/CP)^(CP/12))-1,(nper-C809+1)*12/52,L808))/4,2),ROUND(-PMT(((1+F809/CP)^(CP/periods_per_year))-1,nper-C809+1,L808),2)))))))</f>
        <v/>
      </c>
      <c r="I809" s="6" t="str">
        <f>IF(OR(C809="",C809&lt;$G$22),"",IF(L808&lt;=H809,0,IF(IF(AND(C809&gt;=$G$22,MOD(C809-$G$22,int)=0),$G$23,0)+H809&gt;=L808+G809,L808+G809-H809,IF(AND(C809&gt;=$G$22,MOD(C809-$G$22,int)=0),$G$23,0)+IF(IF(AND(C809&gt;=$G$22,MOD(C809-$G$22,int)=0),$G$23,0)+IF(MOD(C809-$G$27,periods_per_year)=0,$G$26,0)+H809&lt;L808+G809,IF(MOD(C809-$G$27,periods_per_year)=0,$G$26,0),L808+G809-IF(AND(C809&gt;=$G$22,MOD(C809-$G$22,int)=0),$G$23,0)-H809))))</f>
        <v/>
      </c>
      <c r="J809" s="7"/>
      <c r="K809" s="6" t="str">
        <f t="shared" ref="K809:K872" si="69">IF(C809="","",H809-G809+J809+IF(I809="",0,I809))</f>
        <v/>
      </c>
      <c r="L809" s="6" t="str">
        <f t="shared" ref="L809:L872" si="70">IF(C809="","",L808-K809)</f>
        <v/>
      </c>
    </row>
    <row r="810" spans="3:12">
      <c r="C810" s="3" t="str">
        <f t="shared" si="66"/>
        <v/>
      </c>
      <c r="D810" s="4" t="str">
        <f t="shared" si="65"/>
        <v/>
      </c>
      <c r="E810" s="8" t="str">
        <f t="shared" si="67"/>
        <v/>
      </c>
      <c r="F810" s="5" t="str">
        <f t="shared" si="68"/>
        <v/>
      </c>
      <c r="G810" s="6" t="str">
        <f>IF(C810="","",ROUND((((1+F810/CP)^(CP/periods_per_year))-1)*L809,2))</f>
        <v/>
      </c>
      <c r="H810" s="6" t="str">
        <f>IF(C810="","",IF(C810=nper,L809+G810,MIN(L809+G810,IF(F810=F809,H809,IF($G$11="Acc Bi-Weekly",ROUND((-PMT(((1+F810/CP)^(CP/12))-1,(nper-C810+1)*12/26,L809))/2,2),IF($G$11="Acc Weekly",ROUND((-PMT(((1+F810/CP)^(CP/12))-1,(nper-C810+1)*12/52,L809))/4,2),ROUND(-PMT(((1+F810/CP)^(CP/periods_per_year))-1,nper-C810+1,L809),2)))))))</f>
        <v/>
      </c>
      <c r="I810" s="6" t="str">
        <f>IF(OR(C810="",C810&lt;$G$22),"",IF(L809&lt;=H810,0,IF(IF(AND(C810&gt;=$G$22,MOD(C810-$G$22,int)=0),$G$23,0)+H810&gt;=L809+G810,L809+G810-H810,IF(AND(C810&gt;=$G$22,MOD(C810-$G$22,int)=0),$G$23,0)+IF(IF(AND(C810&gt;=$G$22,MOD(C810-$G$22,int)=0),$G$23,0)+IF(MOD(C810-$G$27,periods_per_year)=0,$G$26,0)+H810&lt;L809+G810,IF(MOD(C810-$G$27,periods_per_year)=0,$G$26,0),L809+G810-IF(AND(C810&gt;=$G$22,MOD(C810-$G$22,int)=0),$G$23,0)-H810))))</f>
        <v/>
      </c>
      <c r="J810" s="7"/>
      <c r="K810" s="6" t="str">
        <f t="shared" si="69"/>
        <v/>
      </c>
      <c r="L810" s="6" t="str">
        <f t="shared" si="70"/>
        <v/>
      </c>
    </row>
    <row r="811" spans="3:12">
      <c r="C811" s="3" t="str">
        <f t="shared" si="66"/>
        <v/>
      </c>
      <c r="D811" s="4" t="str">
        <f t="shared" ref="D811:D874" si="71">IF(C811="","",EDATE(D810,1))</f>
        <v/>
      </c>
      <c r="E811" s="8" t="str">
        <f t="shared" si="67"/>
        <v/>
      </c>
      <c r="F811" s="5" t="str">
        <f t="shared" si="68"/>
        <v/>
      </c>
      <c r="G811" s="6" t="str">
        <f>IF(C811="","",ROUND((((1+F811/CP)^(CP/periods_per_year))-1)*L810,2))</f>
        <v/>
      </c>
      <c r="H811" s="6" t="str">
        <f>IF(C811="","",IF(C811=nper,L810+G811,MIN(L810+G811,IF(F811=F810,H810,IF($G$11="Acc Bi-Weekly",ROUND((-PMT(((1+F811/CP)^(CP/12))-1,(nper-C811+1)*12/26,L810))/2,2),IF($G$11="Acc Weekly",ROUND((-PMT(((1+F811/CP)^(CP/12))-1,(nper-C811+1)*12/52,L810))/4,2),ROUND(-PMT(((1+F811/CP)^(CP/periods_per_year))-1,nper-C811+1,L810),2)))))))</f>
        <v/>
      </c>
      <c r="I811" s="6" t="str">
        <f>IF(OR(C811="",C811&lt;$G$22),"",IF(L810&lt;=H811,0,IF(IF(AND(C811&gt;=$G$22,MOD(C811-$G$22,int)=0),$G$23,0)+H811&gt;=L810+G811,L810+G811-H811,IF(AND(C811&gt;=$G$22,MOD(C811-$G$22,int)=0),$G$23,0)+IF(IF(AND(C811&gt;=$G$22,MOD(C811-$G$22,int)=0),$G$23,0)+IF(MOD(C811-$G$27,periods_per_year)=0,$G$26,0)+H811&lt;L810+G811,IF(MOD(C811-$G$27,periods_per_year)=0,$G$26,0),L810+G811-IF(AND(C811&gt;=$G$22,MOD(C811-$G$22,int)=0),$G$23,0)-H811))))</f>
        <v/>
      </c>
      <c r="J811" s="7"/>
      <c r="K811" s="6" t="str">
        <f t="shared" si="69"/>
        <v/>
      </c>
      <c r="L811" s="6" t="str">
        <f t="shared" si="70"/>
        <v/>
      </c>
    </row>
    <row r="812" spans="3:12">
      <c r="C812" s="3" t="str">
        <f t="shared" si="66"/>
        <v/>
      </c>
      <c r="D812" s="4" t="str">
        <f t="shared" si="71"/>
        <v/>
      </c>
      <c r="E812" s="8" t="str">
        <f t="shared" si="67"/>
        <v/>
      </c>
      <c r="F812" s="5" t="str">
        <f t="shared" si="68"/>
        <v/>
      </c>
      <c r="G812" s="6" t="str">
        <f>IF(C812="","",ROUND((((1+F812/CP)^(CP/periods_per_year))-1)*L811,2))</f>
        <v/>
      </c>
      <c r="H812" s="6" t="str">
        <f>IF(C812="","",IF(C812=nper,L811+G812,MIN(L811+G812,IF(F812=F811,H811,IF($G$11="Acc Bi-Weekly",ROUND((-PMT(((1+F812/CP)^(CP/12))-1,(nper-C812+1)*12/26,L811))/2,2),IF($G$11="Acc Weekly",ROUND((-PMT(((1+F812/CP)^(CP/12))-1,(nper-C812+1)*12/52,L811))/4,2),ROUND(-PMT(((1+F812/CP)^(CP/periods_per_year))-1,nper-C812+1,L811),2)))))))</f>
        <v/>
      </c>
      <c r="I812" s="6" t="str">
        <f>IF(OR(C812="",C812&lt;$G$22),"",IF(L811&lt;=H812,0,IF(IF(AND(C812&gt;=$G$22,MOD(C812-$G$22,int)=0),$G$23,0)+H812&gt;=L811+G812,L811+G812-H812,IF(AND(C812&gt;=$G$22,MOD(C812-$G$22,int)=0),$G$23,0)+IF(IF(AND(C812&gt;=$G$22,MOD(C812-$G$22,int)=0),$G$23,0)+IF(MOD(C812-$G$27,periods_per_year)=0,$G$26,0)+H812&lt;L811+G812,IF(MOD(C812-$G$27,periods_per_year)=0,$G$26,0),L811+G812-IF(AND(C812&gt;=$G$22,MOD(C812-$G$22,int)=0),$G$23,0)-H812))))</f>
        <v/>
      </c>
      <c r="J812" s="7"/>
      <c r="K812" s="6" t="str">
        <f t="shared" si="69"/>
        <v/>
      </c>
      <c r="L812" s="6" t="str">
        <f t="shared" si="70"/>
        <v/>
      </c>
    </row>
    <row r="813" spans="3:12">
      <c r="C813" s="3" t="str">
        <f t="shared" si="66"/>
        <v/>
      </c>
      <c r="D813" s="4" t="str">
        <f t="shared" si="71"/>
        <v/>
      </c>
      <c r="E813" s="8" t="str">
        <f t="shared" si="67"/>
        <v/>
      </c>
      <c r="F813" s="5" t="str">
        <f t="shared" si="68"/>
        <v/>
      </c>
      <c r="G813" s="6" t="str">
        <f>IF(C813="","",ROUND((((1+F813/CP)^(CP/periods_per_year))-1)*L812,2))</f>
        <v/>
      </c>
      <c r="H813" s="6" t="str">
        <f>IF(C813="","",IF(C813=nper,L812+G813,MIN(L812+G813,IF(F813=F812,H812,IF($G$11="Acc Bi-Weekly",ROUND((-PMT(((1+F813/CP)^(CP/12))-1,(nper-C813+1)*12/26,L812))/2,2),IF($G$11="Acc Weekly",ROUND((-PMT(((1+F813/CP)^(CP/12))-1,(nper-C813+1)*12/52,L812))/4,2),ROUND(-PMT(((1+F813/CP)^(CP/periods_per_year))-1,nper-C813+1,L812),2)))))))</f>
        <v/>
      </c>
      <c r="I813" s="6" t="str">
        <f>IF(OR(C813="",C813&lt;$G$22),"",IF(L812&lt;=H813,0,IF(IF(AND(C813&gt;=$G$22,MOD(C813-$G$22,int)=0),$G$23,0)+H813&gt;=L812+G813,L812+G813-H813,IF(AND(C813&gt;=$G$22,MOD(C813-$G$22,int)=0),$G$23,0)+IF(IF(AND(C813&gt;=$G$22,MOD(C813-$G$22,int)=0),$G$23,0)+IF(MOD(C813-$G$27,periods_per_year)=0,$G$26,0)+H813&lt;L812+G813,IF(MOD(C813-$G$27,periods_per_year)=0,$G$26,0),L812+G813-IF(AND(C813&gt;=$G$22,MOD(C813-$G$22,int)=0),$G$23,0)-H813))))</f>
        <v/>
      </c>
      <c r="J813" s="7"/>
      <c r="K813" s="6" t="str">
        <f t="shared" si="69"/>
        <v/>
      </c>
      <c r="L813" s="6" t="str">
        <f t="shared" si="70"/>
        <v/>
      </c>
    </row>
    <row r="814" spans="3:12">
      <c r="C814" s="3" t="str">
        <f t="shared" si="66"/>
        <v/>
      </c>
      <c r="D814" s="4" t="str">
        <f t="shared" si="71"/>
        <v/>
      </c>
      <c r="E814" s="8" t="str">
        <f t="shared" si="67"/>
        <v/>
      </c>
      <c r="F814" s="5" t="str">
        <f t="shared" si="68"/>
        <v/>
      </c>
      <c r="G814" s="6" t="str">
        <f>IF(C814="","",ROUND((((1+F814/CP)^(CP/periods_per_year))-1)*L813,2))</f>
        <v/>
      </c>
      <c r="H814" s="6" t="str">
        <f>IF(C814="","",IF(C814=nper,L813+G814,MIN(L813+G814,IF(F814=F813,H813,IF($G$11="Acc Bi-Weekly",ROUND((-PMT(((1+F814/CP)^(CP/12))-1,(nper-C814+1)*12/26,L813))/2,2),IF($G$11="Acc Weekly",ROUND((-PMT(((1+F814/CP)^(CP/12))-1,(nper-C814+1)*12/52,L813))/4,2),ROUND(-PMT(((1+F814/CP)^(CP/periods_per_year))-1,nper-C814+1,L813),2)))))))</f>
        <v/>
      </c>
      <c r="I814" s="6" t="str">
        <f>IF(OR(C814="",C814&lt;$G$22),"",IF(L813&lt;=H814,0,IF(IF(AND(C814&gt;=$G$22,MOD(C814-$G$22,int)=0),$G$23,0)+H814&gt;=L813+G814,L813+G814-H814,IF(AND(C814&gt;=$G$22,MOD(C814-$G$22,int)=0),$G$23,0)+IF(IF(AND(C814&gt;=$G$22,MOD(C814-$G$22,int)=0),$G$23,0)+IF(MOD(C814-$G$27,periods_per_year)=0,$G$26,0)+H814&lt;L813+G814,IF(MOD(C814-$G$27,periods_per_year)=0,$G$26,0),L813+G814-IF(AND(C814&gt;=$G$22,MOD(C814-$G$22,int)=0),$G$23,0)-H814))))</f>
        <v/>
      </c>
      <c r="J814" s="7"/>
      <c r="K814" s="6" t="str">
        <f t="shared" si="69"/>
        <v/>
      </c>
      <c r="L814" s="6" t="str">
        <f t="shared" si="70"/>
        <v/>
      </c>
    </row>
    <row r="815" spans="3:12">
      <c r="C815" s="3" t="str">
        <f t="shared" si="66"/>
        <v/>
      </c>
      <c r="D815" s="4" t="str">
        <f t="shared" si="71"/>
        <v/>
      </c>
      <c r="E815" s="8" t="str">
        <f t="shared" si="67"/>
        <v/>
      </c>
      <c r="F815" s="5" t="str">
        <f t="shared" si="68"/>
        <v/>
      </c>
      <c r="G815" s="6" t="str">
        <f>IF(C815="","",ROUND((((1+F815/CP)^(CP/periods_per_year))-1)*L814,2))</f>
        <v/>
      </c>
      <c r="H815" s="6" t="str">
        <f>IF(C815="","",IF(C815=nper,L814+G815,MIN(L814+G815,IF(F815=F814,H814,IF($G$11="Acc Bi-Weekly",ROUND((-PMT(((1+F815/CP)^(CP/12))-1,(nper-C815+1)*12/26,L814))/2,2),IF($G$11="Acc Weekly",ROUND((-PMT(((1+F815/CP)^(CP/12))-1,(nper-C815+1)*12/52,L814))/4,2),ROUND(-PMT(((1+F815/CP)^(CP/periods_per_year))-1,nper-C815+1,L814),2)))))))</f>
        <v/>
      </c>
      <c r="I815" s="6" t="str">
        <f>IF(OR(C815="",C815&lt;$G$22),"",IF(L814&lt;=H815,0,IF(IF(AND(C815&gt;=$G$22,MOD(C815-$G$22,int)=0),$G$23,0)+H815&gt;=L814+G815,L814+G815-H815,IF(AND(C815&gt;=$G$22,MOD(C815-$G$22,int)=0),$G$23,0)+IF(IF(AND(C815&gt;=$G$22,MOD(C815-$G$22,int)=0),$G$23,0)+IF(MOD(C815-$G$27,periods_per_year)=0,$G$26,0)+H815&lt;L814+G815,IF(MOD(C815-$G$27,periods_per_year)=0,$G$26,0),L814+G815-IF(AND(C815&gt;=$G$22,MOD(C815-$G$22,int)=0),$G$23,0)-H815))))</f>
        <v/>
      </c>
      <c r="J815" s="7"/>
      <c r="K815" s="6" t="str">
        <f t="shared" si="69"/>
        <v/>
      </c>
      <c r="L815" s="6" t="str">
        <f t="shared" si="70"/>
        <v/>
      </c>
    </row>
    <row r="816" spans="3:12">
      <c r="C816" s="3" t="str">
        <f t="shared" si="66"/>
        <v/>
      </c>
      <c r="D816" s="4" t="str">
        <f t="shared" si="71"/>
        <v/>
      </c>
      <c r="E816" s="8" t="str">
        <f t="shared" si="67"/>
        <v/>
      </c>
      <c r="F816" s="5" t="str">
        <f t="shared" si="68"/>
        <v/>
      </c>
      <c r="G816" s="6" t="str">
        <f>IF(C816="","",ROUND((((1+F816/CP)^(CP/periods_per_year))-1)*L815,2))</f>
        <v/>
      </c>
      <c r="H816" s="6" t="str">
        <f>IF(C816="","",IF(C816=nper,L815+G816,MIN(L815+G816,IF(F816=F815,H815,IF($G$11="Acc Bi-Weekly",ROUND((-PMT(((1+F816/CP)^(CP/12))-1,(nper-C816+1)*12/26,L815))/2,2),IF($G$11="Acc Weekly",ROUND((-PMT(((1+F816/CP)^(CP/12))-1,(nper-C816+1)*12/52,L815))/4,2),ROUND(-PMT(((1+F816/CP)^(CP/periods_per_year))-1,nper-C816+1,L815),2)))))))</f>
        <v/>
      </c>
      <c r="I816" s="6" t="str">
        <f>IF(OR(C816="",C816&lt;$G$22),"",IF(L815&lt;=H816,0,IF(IF(AND(C816&gt;=$G$22,MOD(C816-$G$22,int)=0),$G$23,0)+H816&gt;=L815+G816,L815+G816-H816,IF(AND(C816&gt;=$G$22,MOD(C816-$G$22,int)=0),$G$23,0)+IF(IF(AND(C816&gt;=$G$22,MOD(C816-$G$22,int)=0),$G$23,0)+IF(MOD(C816-$G$27,periods_per_year)=0,$G$26,0)+H816&lt;L815+G816,IF(MOD(C816-$G$27,periods_per_year)=0,$G$26,0),L815+G816-IF(AND(C816&gt;=$G$22,MOD(C816-$G$22,int)=0),$G$23,0)-H816))))</f>
        <v/>
      </c>
      <c r="J816" s="7"/>
      <c r="K816" s="6" t="str">
        <f t="shared" si="69"/>
        <v/>
      </c>
      <c r="L816" s="6" t="str">
        <f t="shared" si="70"/>
        <v/>
      </c>
    </row>
    <row r="817" spans="3:12">
      <c r="C817" s="3" t="str">
        <f t="shared" si="66"/>
        <v/>
      </c>
      <c r="D817" s="4" t="str">
        <f t="shared" si="71"/>
        <v/>
      </c>
      <c r="E817" s="8" t="str">
        <f t="shared" si="67"/>
        <v/>
      </c>
      <c r="F817" s="5" t="str">
        <f t="shared" si="68"/>
        <v/>
      </c>
      <c r="G817" s="6" t="str">
        <f>IF(C817="","",ROUND((((1+F817/CP)^(CP/periods_per_year))-1)*L816,2))</f>
        <v/>
      </c>
      <c r="H817" s="6" t="str">
        <f>IF(C817="","",IF(C817=nper,L816+G817,MIN(L816+G817,IF(F817=F816,H816,IF($G$11="Acc Bi-Weekly",ROUND((-PMT(((1+F817/CP)^(CP/12))-1,(nper-C817+1)*12/26,L816))/2,2),IF($G$11="Acc Weekly",ROUND((-PMT(((1+F817/CP)^(CP/12))-1,(nper-C817+1)*12/52,L816))/4,2),ROUND(-PMT(((1+F817/CP)^(CP/periods_per_year))-1,nper-C817+1,L816),2)))))))</f>
        <v/>
      </c>
      <c r="I817" s="6" t="str">
        <f>IF(OR(C817="",C817&lt;$G$22),"",IF(L816&lt;=H817,0,IF(IF(AND(C817&gt;=$G$22,MOD(C817-$G$22,int)=0),$G$23,0)+H817&gt;=L816+G817,L816+G817-H817,IF(AND(C817&gt;=$G$22,MOD(C817-$G$22,int)=0),$G$23,0)+IF(IF(AND(C817&gt;=$G$22,MOD(C817-$G$22,int)=0),$G$23,0)+IF(MOD(C817-$G$27,periods_per_year)=0,$G$26,0)+H817&lt;L816+G817,IF(MOD(C817-$G$27,periods_per_year)=0,$G$26,0),L816+G817-IF(AND(C817&gt;=$G$22,MOD(C817-$G$22,int)=0),$G$23,0)-H817))))</f>
        <v/>
      </c>
      <c r="J817" s="7"/>
      <c r="K817" s="6" t="str">
        <f t="shared" si="69"/>
        <v/>
      </c>
      <c r="L817" s="6" t="str">
        <f t="shared" si="70"/>
        <v/>
      </c>
    </row>
    <row r="818" spans="3:12">
      <c r="C818" s="3" t="str">
        <f t="shared" si="66"/>
        <v/>
      </c>
      <c r="D818" s="4" t="str">
        <f t="shared" si="71"/>
        <v/>
      </c>
      <c r="E818" s="8" t="str">
        <f t="shared" si="67"/>
        <v/>
      </c>
      <c r="F818" s="5" t="str">
        <f t="shared" si="68"/>
        <v/>
      </c>
      <c r="G818" s="6" t="str">
        <f>IF(C818="","",ROUND((((1+F818/CP)^(CP/periods_per_year))-1)*L817,2))</f>
        <v/>
      </c>
      <c r="H818" s="6" t="str">
        <f>IF(C818="","",IF(C818=nper,L817+G818,MIN(L817+G818,IF(F818=F817,H817,IF($G$11="Acc Bi-Weekly",ROUND((-PMT(((1+F818/CP)^(CP/12))-1,(nper-C818+1)*12/26,L817))/2,2),IF($G$11="Acc Weekly",ROUND((-PMT(((1+F818/CP)^(CP/12))-1,(nper-C818+1)*12/52,L817))/4,2),ROUND(-PMT(((1+F818/CP)^(CP/periods_per_year))-1,nper-C818+1,L817),2)))))))</f>
        <v/>
      </c>
      <c r="I818" s="6" t="str">
        <f>IF(OR(C818="",C818&lt;$G$22),"",IF(L817&lt;=H818,0,IF(IF(AND(C818&gt;=$G$22,MOD(C818-$G$22,int)=0),$G$23,0)+H818&gt;=L817+G818,L817+G818-H818,IF(AND(C818&gt;=$G$22,MOD(C818-$G$22,int)=0),$G$23,0)+IF(IF(AND(C818&gt;=$G$22,MOD(C818-$G$22,int)=0),$G$23,0)+IF(MOD(C818-$G$27,periods_per_year)=0,$G$26,0)+H818&lt;L817+G818,IF(MOD(C818-$G$27,periods_per_year)=0,$G$26,0),L817+G818-IF(AND(C818&gt;=$G$22,MOD(C818-$G$22,int)=0),$G$23,0)-H818))))</f>
        <v/>
      </c>
      <c r="J818" s="7"/>
      <c r="K818" s="6" t="str">
        <f t="shared" si="69"/>
        <v/>
      </c>
      <c r="L818" s="6" t="str">
        <f t="shared" si="70"/>
        <v/>
      </c>
    </row>
    <row r="819" spans="3:12">
      <c r="C819" s="3" t="str">
        <f t="shared" si="66"/>
        <v/>
      </c>
      <c r="D819" s="4" t="str">
        <f t="shared" si="71"/>
        <v/>
      </c>
      <c r="E819" s="8" t="str">
        <f t="shared" si="67"/>
        <v/>
      </c>
      <c r="F819" s="5" t="str">
        <f t="shared" si="68"/>
        <v/>
      </c>
      <c r="G819" s="6" t="str">
        <f>IF(C819="","",ROUND((((1+F819/CP)^(CP/periods_per_year))-1)*L818,2))</f>
        <v/>
      </c>
      <c r="H819" s="6" t="str">
        <f>IF(C819="","",IF(C819=nper,L818+G819,MIN(L818+G819,IF(F819=F818,H818,IF($G$11="Acc Bi-Weekly",ROUND((-PMT(((1+F819/CP)^(CP/12))-1,(nper-C819+1)*12/26,L818))/2,2),IF($G$11="Acc Weekly",ROUND((-PMT(((1+F819/CP)^(CP/12))-1,(nper-C819+1)*12/52,L818))/4,2),ROUND(-PMT(((1+F819/CP)^(CP/periods_per_year))-1,nper-C819+1,L818),2)))))))</f>
        <v/>
      </c>
      <c r="I819" s="6" t="str">
        <f>IF(OR(C819="",C819&lt;$G$22),"",IF(L818&lt;=H819,0,IF(IF(AND(C819&gt;=$G$22,MOD(C819-$G$22,int)=0),$G$23,0)+H819&gt;=L818+G819,L818+G819-H819,IF(AND(C819&gt;=$G$22,MOD(C819-$G$22,int)=0),$G$23,0)+IF(IF(AND(C819&gt;=$G$22,MOD(C819-$G$22,int)=0),$G$23,0)+IF(MOD(C819-$G$27,periods_per_year)=0,$G$26,0)+H819&lt;L818+G819,IF(MOD(C819-$G$27,periods_per_year)=0,$G$26,0),L818+G819-IF(AND(C819&gt;=$G$22,MOD(C819-$G$22,int)=0),$G$23,0)-H819))))</f>
        <v/>
      </c>
      <c r="J819" s="7"/>
      <c r="K819" s="6" t="str">
        <f t="shared" si="69"/>
        <v/>
      </c>
      <c r="L819" s="6" t="str">
        <f t="shared" si="70"/>
        <v/>
      </c>
    </row>
    <row r="820" spans="3:12">
      <c r="C820" s="3" t="str">
        <f t="shared" si="66"/>
        <v/>
      </c>
      <c r="D820" s="4" t="str">
        <f t="shared" si="71"/>
        <v/>
      </c>
      <c r="E820" s="8" t="str">
        <f t="shared" si="67"/>
        <v/>
      </c>
      <c r="F820" s="5" t="str">
        <f t="shared" si="68"/>
        <v/>
      </c>
      <c r="G820" s="6" t="str">
        <f>IF(C820="","",ROUND((((1+F820/CP)^(CP/periods_per_year))-1)*L819,2))</f>
        <v/>
      </c>
      <c r="H820" s="6" t="str">
        <f>IF(C820="","",IF(C820=nper,L819+G820,MIN(L819+G820,IF(F820=F819,H819,IF($G$11="Acc Bi-Weekly",ROUND((-PMT(((1+F820/CP)^(CP/12))-1,(nper-C820+1)*12/26,L819))/2,2),IF($G$11="Acc Weekly",ROUND((-PMT(((1+F820/CP)^(CP/12))-1,(nper-C820+1)*12/52,L819))/4,2),ROUND(-PMT(((1+F820/CP)^(CP/periods_per_year))-1,nper-C820+1,L819),2)))))))</f>
        <v/>
      </c>
      <c r="I820" s="6" t="str">
        <f>IF(OR(C820="",C820&lt;$G$22),"",IF(L819&lt;=H820,0,IF(IF(AND(C820&gt;=$G$22,MOD(C820-$G$22,int)=0),$G$23,0)+H820&gt;=L819+G820,L819+G820-H820,IF(AND(C820&gt;=$G$22,MOD(C820-$G$22,int)=0),$G$23,0)+IF(IF(AND(C820&gt;=$G$22,MOD(C820-$G$22,int)=0),$G$23,0)+IF(MOD(C820-$G$27,periods_per_year)=0,$G$26,0)+H820&lt;L819+G820,IF(MOD(C820-$G$27,periods_per_year)=0,$G$26,0),L819+G820-IF(AND(C820&gt;=$G$22,MOD(C820-$G$22,int)=0),$G$23,0)-H820))))</f>
        <v/>
      </c>
      <c r="J820" s="7"/>
      <c r="K820" s="6" t="str">
        <f t="shared" si="69"/>
        <v/>
      </c>
      <c r="L820" s="6" t="str">
        <f t="shared" si="70"/>
        <v/>
      </c>
    </row>
    <row r="821" spans="3:12">
      <c r="C821" s="3" t="str">
        <f t="shared" si="66"/>
        <v/>
      </c>
      <c r="D821" s="4" t="str">
        <f t="shared" si="71"/>
        <v/>
      </c>
      <c r="E821" s="8" t="str">
        <f t="shared" si="67"/>
        <v/>
      </c>
      <c r="F821" s="5" t="str">
        <f t="shared" si="68"/>
        <v/>
      </c>
      <c r="G821" s="6" t="str">
        <f>IF(C821="","",ROUND((((1+F821/CP)^(CP/periods_per_year))-1)*L820,2))</f>
        <v/>
      </c>
      <c r="H821" s="6" t="str">
        <f>IF(C821="","",IF(C821=nper,L820+G821,MIN(L820+G821,IF(F821=F820,H820,IF($G$11="Acc Bi-Weekly",ROUND((-PMT(((1+F821/CP)^(CP/12))-1,(nper-C821+1)*12/26,L820))/2,2),IF($G$11="Acc Weekly",ROUND((-PMT(((1+F821/CP)^(CP/12))-1,(nper-C821+1)*12/52,L820))/4,2),ROUND(-PMT(((1+F821/CP)^(CP/periods_per_year))-1,nper-C821+1,L820),2)))))))</f>
        <v/>
      </c>
      <c r="I821" s="6" t="str">
        <f>IF(OR(C821="",C821&lt;$G$22),"",IF(L820&lt;=H821,0,IF(IF(AND(C821&gt;=$G$22,MOD(C821-$G$22,int)=0),$G$23,0)+H821&gt;=L820+G821,L820+G821-H821,IF(AND(C821&gt;=$G$22,MOD(C821-$G$22,int)=0),$G$23,0)+IF(IF(AND(C821&gt;=$G$22,MOD(C821-$G$22,int)=0),$G$23,0)+IF(MOD(C821-$G$27,periods_per_year)=0,$G$26,0)+H821&lt;L820+G821,IF(MOD(C821-$G$27,periods_per_year)=0,$G$26,0),L820+G821-IF(AND(C821&gt;=$G$22,MOD(C821-$G$22,int)=0),$G$23,0)-H821))))</f>
        <v/>
      </c>
      <c r="J821" s="7"/>
      <c r="K821" s="6" t="str">
        <f t="shared" si="69"/>
        <v/>
      </c>
      <c r="L821" s="6" t="str">
        <f t="shared" si="70"/>
        <v/>
      </c>
    </row>
    <row r="822" spans="3:12">
      <c r="C822" s="3" t="str">
        <f t="shared" si="66"/>
        <v/>
      </c>
      <c r="D822" s="4" t="str">
        <f t="shared" si="71"/>
        <v/>
      </c>
      <c r="E822" s="8" t="str">
        <f t="shared" si="67"/>
        <v/>
      </c>
      <c r="F822" s="5" t="str">
        <f t="shared" si="68"/>
        <v/>
      </c>
      <c r="G822" s="6" t="str">
        <f>IF(C822="","",ROUND((((1+F822/CP)^(CP/periods_per_year))-1)*L821,2))</f>
        <v/>
      </c>
      <c r="H822" s="6" t="str">
        <f>IF(C822="","",IF(C822=nper,L821+G822,MIN(L821+G822,IF(F822=F821,H821,IF($G$11="Acc Bi-Weekly",ROUND((-PMT(((1+F822/CP)^(CP/12))-1,(nper-C822+1)*12/26,L821))/2,2),IF($G$11="Acc Weekly",ROUND((-PMT(((1+F822/CP)^(CP/12))-1,(nper-C822+1)*12/52,L821))/4,2),ROUND(-PMT(((1+F822/CP)^(CP/periods_per_year))-1,nper-C822+1,L821),2)))))))</f>
        <v/>
      </c>
      <c r="I822" s="6" t="str">
        <f>IF(OR(C822="",C822&lt;$G$22),"",IF(L821&lt;=H822,0,IF(IF(AND(C822&gt;=$G$22,MOD(C822-$G$22,int)=0),$G$23,0)+H822&gt;=L821+G822,L821+G822-H822,IF(AND(C822&gt;=$G$22,MOD(C822-$G$22,int)=0),$G$23,0)+IF(IF(AND(C822&gt;=$G$22,MOD(C822-$G$22,int)=0),$G$23,0)+IF(MOD(C822-$G$27,periods_per_year)=0,$G$26,0)+H822&lt;L821+G822,IF(MOD(C822-$G$27,periods_per_year)=0,$G$26,0),L821+G822-IF(AND(C822&gt;=$G$22,MOD(C822-$G$22,int)=0),$G$23,0)-H822))))</f>
        <v/>
      </c>
      <c r="J822" s="7"/>
      <c r="K822" s="6" t="str">
        <f t="shared" si="69"/>
        <v/>
      </c>
      <c r="L822" s="6" t="str">
        <f t="shared" si="70"/>
        <v/>
      </c>
    </row>
    <row r="823" spans="3:12">
      <c r="C823" s="3" t="str">
        <f t="shared" si="66"/>
        <v/>
      </c>
      <c r="D823" s="4" t="str">
        <f t="shared" si="71"/>
        <v/>
      </c>
      <c r="E823" s="8" t="str">
        <f t="shared" si="67"/>
        <v/>
      </c>
      <c r="F823" s="5" t="str">
        <f t="shared" si="68"/>
        <v/>
      </c>
      <c r="G823" s="6" t="str">
        <f>IF(C823="","",ROUND((((1+F823/CP)^(CP/periods_per_year))-1)*L822,2))</f>
        <v/>
      </c>
      <c r="H823" s="6" t="str">
        <f>IF(C823="","",IF(C823=nper,L822+G823,MIN(L822+G823,IF(F823=F822,H822,IF($G$11="Acc Bi-Weekly",ROUND((-PMT(((1+F823/CP)^(CP/12))-1,(nper-C823+1)*12/26,L822))/2,2),IF($G$11="Acc Weekly",ROUND((-PMT(((1+F823/CP)^(CP/12))-1,(nper-C823+1)*12/52,L822))/4,2),ROUND(-PMT(((1+F823/CP)^(CP/periods_per_year))-1,nper-C823+1,L822),2)))))))</f>
        <v/>
      </c>
      <c r="I823" s="6" t="str">
        <f>IF(OR(C823="",C823&lt;$G$22),"",IF(L822&lt;=H823,0,IF(IF(AND(C823&gt;=$G$22,MOD(C823-$G$22,int)=0),$G$23,0)+H823&gt;=L822+G823,L822+G823-H823,IF(AND(C823&gt;=$G$22,MOD(C823-$G$22,int)=0),$G$23,0)+IF(IF(AND(C823&gt;=$G$22,MOD(C823-$G$22,int)=0),$G$23,0)+IF(MOD(C823-$G$27,periods_per_year)=0,$G$26,0)+H823&lt;L822+G823,IF(MOD(C823-$G$27,periods_per_year)=0,$G$26,0),L822+G823-IF(AND(C823&gt;=$G$22,MOD(C823-$G$22,int)=0),$G$23,0)-H823))))</f>
        <v/>
      </c>
      <c r="J823" s="7"/>
      <c r="K823" s="6" t="str">
        <f t="shared" si="69"/>
        <v/>
      </c>
      <c r="L823" s="6" t="str">
        <f t="shared" si="70"/>
        <v/>
      </c>
    </row>
    <row r="824" spans="3:12">
      <c r="C824" s="3" t="str">
        <f t="shared" si="66"/>
        <v/>
      </c>
      <c r="D824" s="4" t="str">
        <f t="shared" si="71"/>
        <v/>
      </c>
      <c r="E824" s="8" t="str">
        <f t="shared" si="67"/>
        <v/>
      </c>
      <c r="F824" s="5" t="str">
        <f t="shared" si="68"/>
        <v/>
      </c>
      <c r="G824" s="6" t="str">
        <f>IF(C824="","",ROUND((((1+F824/CP)^(CP/periods_per_year))-1)*L823,2))</f>
        <v/>
      </c>
      <c r="H824" s="6" t="str">
        <f>IF(C824="","",IF(C824=nper,L823+G824,MIN(L823+G824,IF(F824=F823,H823,IF($G$11="Acc Bi-Weekly",ROUND((-PMT(((1+F824/CP)^(CP/12))-1,(nper-C824+1)*12/26,L823))/2,2),IF($G$11="Acc Weekly",ROUND((-PMT(((1+F824/CP)^(CP/12))-1,(nper-C824+1)*12/52,L823))/4,2),ROUND(-PMT(((1+F824/CP)^(CP/periods_per_year))-1,nper-C824+1,L823),2)))))))</f>
        <v/>
      </c>
      <c r="I824" s="6" t="str">
        <f>IF(OR(C824="",C824&lt;$G$22),"",IF(L823&lt;=H824,0,IF(IF(AND(C824&gt;=$G$22,MOD(C824-$G$22,int)=0),$G$23,0)+H824&gt;=L823+G824,L823+G824-H824,IF(AND(C824&gt;=$G$22,MOD(C824-$G$22,int)=0),$G$23,0)+IF(IF(AND(C824&gt;=$G$22,MOD(C824-$G$22,int)=0),$G$23,0)+IF(MOD(C824-$G$27,periods_per_year)=0,$G$26,0)+H824&lt;L823+G824,IF(MOD(C824-$G$27,periods_per_year)=0,$G$26,0),L823+G824-IF(AND(C824&gt;=$G$22,MOD(C824-$G$22,int)=0),$G$23,0)-H824))))</f>
        <v/>
      </c>
      <c r="J824" s="7"/>
      <c r="K824" s="6" t="str">
        <f t="shared" si="69"/>
        <v/>
      </c>
      <c r="L824" s="6" t="str">
        <f t="shared" si="70"/>
        <v/>
      </c>
    </row>
    <row r="825" spans="3:12">
      <c r="C825" s="3" t="str">
        <f t="shared" si="66"/>
        <v/>
      </c>
      <c r="D825" s="4" t="str">
        <f t="shared" si="71"/>
        <v/>
      </c>
      <c r="E825" s="8" t="str">
        <f t="shared" si="67"/>
        <v/>
      </c>
      <c r="F825" s="5" t="str">
        <f t="shared" si="68"/>
        <v/>
      </c>
      <c r="G825" s="6" t="str">
        <f>IF(C825="","",ROUND((((1+F825/CP)^(CP/periods_per_year))-1)*L824,2))</f>
        <v/>
      </c>
      <c r="H825" s="6" t="str">
        <f>IF(C825="","",IF(C825=nper,L824+G825,MIN(L824+G825,IF(F825=F824,H824,IF($G$11="Acc Bi-Weekly",ROUND((-PMT(((1+F825/CP)^(CP/12))-1,(nper-C825+1)*12/26,L824))/2,2),IF($G$11="Acc Weekly",ROUND((-PMT(((1+F825/CP)^(CP/12))-1,(nper-C825+1)*12/52,L824))/4,2),ROUND(-PMT(((1+F825/CP)^(CP/periods_per_year))-1,nper-C825+1,L824),2)))))))</f>
        <v/>
      </c>
      <c r="I825" s="6" t="str">
        <f>IF(OR(C825="",C825&lt;$G$22),"",IF(L824&lt;=H825,0,IF(IF(AND(C825&gt;=$G$22,MOD(C825-$G$22,int)=0),$G$23,0)+H825&gt;=L824+G825,L824+G825-H825,IF(AND(C825&gt;=$G$22,MOD(C825-$G$22,int)=0),$G$23,0)+IF(IF(AND(C825&gt;=$G$22,MOD(C825-$G$22,int)=0),$G$23,0)+IF(MOD(C825-$G$27,periods_per_year)=0,$G$26,0)+H825&lt;L824+G825,IF(MOD(C825-$G$27,periods_per_year)=0,$G$26,0),L824+G825-IF(AND(C825&gt;=$G$22,MOD(C825-$G$22,int)=0),$G$23,0)-H825))))</f>
        <v/>
      </c>
      <c r="J825" s="7"/>
      <c r="K825" s="6" t="str">
        <f t="shared" si="69"/>
        <v/>
      </c>
      <c r="L825" s="6" t="str">
        <f t="shared" si="70"/>
        <v/>
      </c>
    </row>
    <row r="826" spans="3:12">
      <c r="C826" s="3" t="str">
        <f t="shared" si="66"/>
        <v/>
      </c>
      <c r="D826" s="4" t="str">
        <f t="shared" si="71"/>
        <v/>
      </c>
      <c r="E826" s="8" t="str">
        <f t="shared" si="67"/>
        <v/>
      </c>
      <c r="F826" s="5" t="str">
        <f t="shared" si="68"/>
        <v/>
      </c>
      <c r="G826" s="6" t="str">
        <f>IF(C826="","",ROUND((((1+F826/CP)^(CP/periods_per_year))-1)*L825,2))</f>
        <v/>
      </c>
      <c r="H826" s="6" t="str">
        <f>IF(C826="","",IF(C826=nper,L825+G826,MIN(L825+G826,IF(F826=F825,H825,IF($G$11="Acc Bi-Weekly",ROUND((-PMT(((1+F826/CP)^(CP/12))-1,(nper-C826+1)*12/26,L825))/2,2),IF($G$11="Acc Weekly",ROUND((-PMT(((1+F826/CP)^(CP/12))-1,(nper-C826+1)*12/52,L825))/4,2),ROUND(-PMT(((1+F826/CP)^(CP/periods_per_year))-1,nper-C826+1,L825),2)))))))</f>
        <v/>
      </c>
      <c r="I826" s="6" t="str">
        <f>IF(OR(C826="",C826&lt;$G$22),"",IF(L825&lt;=H826,0,IF(IF(AND(C826&gt;=$G$22,MOD(C826-$G$22,int)=0),$G$23,0)+H826&gt;=L825+G826,L825+G826-H826,IF(AND(C826&gt;=$G$22,MOD(C826-$G$22,int)=0),$G$23,0)+IF(IF(AND(C826&gt;=$G$22,MOD(C826-$G$22,int)=0),$G$23,0)+IF(MOD(C826-$G$27,periods_per_year)=0,$G$26,0)+H826&lt;L825+G826,IF(MOD(C826-$G$27,periods_per_year)=0,$G$26,0),L825+G826-IF(AND(C826&gt;=$G$22,MOD(C826-$G$22,int)=0),$G$23,0)-H826))))</f>
        <v/>
      </c>
      <c r="J826" s="7"/>
      <c r="K826" s="6" t="str">
        <f t="shared" si="69"/>
        <v/>
      </c>
      <c r="L826" s="6" t="str">
        <f t="shared" si="70"/>
        <v/>
      </c>
    </row>
    <row r="827" spans="3:12">
      <c r="C827" s="3" t="str">
        <f t="shared" si="66"/>
        <v/>
      </c>
      <c r="D827" s="4" t="str">
        <f t="shared" si="71"/>
        <v/>
      </c>
      <c r="E827" s="8" t="str">
        <f t="shared" si="67"/>
        <v/>
      </c>
      <c r="F827" s="5" t="str">
        <f t="shared" si="68"/>
        <v/>
      </c>
      <c r="G827" s="6" t="str">
        <f>IF(C827="","",ROUND((((1+F827/CP)^(CP/periods_per_year))-1)*L826,2))</f>
        <v/>
      </c>
      <c r="H827" s="6" t="str">
        <f>IF(C827="","",IF(C827=nper,L826+G827,MIN(L826+G827,IF(F827=F826,H826,IF($G$11="Acc Bi-Weekly",ROUND((-PMT(((1+F827/CP)^(CP/12))-1,(nper-C827+1)*12/26,L826))/2,2),IF($G$11="Acc Weekly",ROUND((-PMT(((1+F827/CP)^(CP/12))-1,(nper-C827+1)*12/52,L826))/4,2),ROUND(-PMT(((1+F827/CP)^(CP/periods_per_year))-1,nper-C827+1,L826),2)))))))</f>
        <v/>
      </c>
      <c r="I827" s="6" t="str">
        <f>IF(OR(C827="",C827&lt;$G$22),"",IF(L826&lt;=H827,0,IF(IF(AND(C827&gt;=$G$22,MOD(C827-$G$22,int)=0),$G$23,0)+H827&gt;=L826+G827,L826+G827-H827,IF(AND(C827&gt;=$G$22,MOD(C827-$G$22,int)=0),$G$23,0)+IF(IF(AND(C827&gt;=$G$22,MOD(C827-$G$22,int)=0),$G$23,0)+IF(MOD(C827-$G$27,periods_per_year)=0,$G$26,0)+H827&lt;L826+G827,IF(MOD(C827-$G$27,periods_per_year)=0,$G$26,0),L826+G827-IF(AND(C827&gt;=$G$22,MOD(C827-$G$22,int)=0),$G$23,0)-H827))))</f>
        <v/>
      </c>
      <c r="J827" s="7"/>
      <c r="K827" s="6" t="str">
        <f t="shared" si="69"/>
        <v/>
      </c>
      <c r="L827" s="6" t="str">
        <f t="shared" si="70"/>
        <v/>
      </c>
    </row>
    <row r="828" spans="3:12">
      <c r="C828" s="3" t="str">
        <f t="shared" si="66"/>
        <v/>
      </c>
      <c r="D828" s="4" t="str">
        <f t="shared" si="71"/>
        <v/>
      </c>
      <c r="E828" s="8" t="str">
        <f t="shared" si="67"/>
        <v/>
      </c>
      <c r="F828" s="5" t="str">
        <f t="shared" si="68"/>
        <v/>
      </c>
      <c r="G828" s="6" t="str">
        <f>IF(C828="","",ROUND((((1+F828/CP)^(CP/periods_per_year))-1)*L827,2))</f>
        <v/>
      </c>
      <c r="H828" s="6" t="str">
        <f>IF(C828="","",IF(C828=nper,L827+G828,MIN(L827+G828,IF(F828=F827,H827,IF($G$11="Acc Bi-Weekly",ROUND((-PMT(((1+F828/CP)^(CP/12))-1,(nper-C828+1)*12/26,L827))/2,2),IF($G$11="Acc Weekly",ROUND((-PMT(((1+F828/CP)^(CP/12))-1,(nper-C828+1)*12/52,L827))/4,2),ROUND(-PMT(((1+F828/CP)^(CP/periods_per_year))-1,nper-C828+1,L827),2)))))))</f>
        <v/>
      </c>
      <c r="I828" s="6" t="str">
        <f>IF(OR(C828="",C828&lt;$G$22),"",IF(L827&lt;=H828,0,IF(IF(AND(C828&gt;=$G$22,MOD(C828-$G$22,int)=0),$G$23,0)+H828&gt;=L827+G828,L827+G828-H828,IF(AND(C828&gt;=$G$22,MOD(C828-$G$22,int)=0),$G$23,0)+IF(IF(AND(C828&gt;=$G$22,MOD(C828-$G$22,int)=0),$G$23,0)+IF(MOD(C828-$G$27,periods_per_year)=0,$G$26,0)+H828&lt;L827+G828,IF(MOD(C828-$G$27,periods_per_year)=0,$G$26,0),L827+G828-IF(AND(C828&gt;=$G$22,MOD(C828-$G$22,int)=0),$G$23,0)-H828))))</f>
        <v/>
      </c>
      <c r="J828" s="7"/>
      <c r="K828" s="6" t="str">
        <f t="shared" si="69"/>
        <v/>
      </c>
      <c r="L828" s="6" t="str">
        <f t="shared" si="70"/>
        <v/>
      </c>
    </row>
    <row r="829" spans="3:12">
      <c r="C829" s="3" t="str">
        <f t="shared" si="66"/>
        <v/>
      </c>
      <c r="D829" s="4" t="str">
        <f t="shared" si="71"/>
        <v/>
      </c>
      <c r="E829" s="8" t="str">
        <f t="shared" si="67"/>
        <v/>
      </c>
      <c r="F829" s="5" t="str">
        <f t="shared" si="68"/>
        <v/>
      </c>
      <c r="G829" s="6" t="str">
        <f>IF(C829="","",ROUND((((1+F829/CP)^(CP/periods_per_year))-1)*L828,2))</f>
        <v/>
      </c>
      <c r="H829" s="6" t="str">
        <f>IF(C829="","",IF(C829=nper,L828+G829,MIN(L828+G829,IF(F829=F828,H828,IF($G$11="Acc Bi-Weekly",ROUND((-PMT(((1+F829/CP)^(CP/12))-1,(nper-C829+1)*12/26,L828))/2,2),IF($G$11="Acc Weekly",ROUND((-PMT(((1+F829/CP)^(CP/12))-1,(nper-C829+1)*12/52,L828))/4,2),ROUND(-PMT(((1+F829/CP)^(CP/periods_per_year))-1,nper-C829+1,L828),2)))))))</f>
        <v/>
      </c>
      <c r="I829" s="6" t="str">
        <f>IF(OR(C829="",C829&lt;$G$22),"",IF(L828&lt;=H829,0,IF(IF(AND(C829&gt;=$G$22,MOD(C829-$G$22,int)=0),$G$23,0)+H829&gt;=L828+G829,L828+G829-H829,IF(AND(C829&gt;=$G$22,MOD(C829-$G$22,int)=0),$G$23,0)+IF(IF(AND(C829&gt;=$G$22,MOD(C829-$G$22,int)=0),$G$23,0)+IF(MOD(C829-$G$27,periods_per_year)=0,$G$26,0)+H829&lt;L828+G829,IF(MOD(C829-$G$27,periods_per_year)=0,$G$26,0),L828+G829-IF(AND(C829&gt;=$G$22,MOD(C829-$G$22,int)=0),$G$23,0)-H829))))</f>
        <v/>
      </c>
      <c r="J829" s="7"/>
      <c r="K829" s="6" t="str">
        <f t="shared" si="69"/>
        <v/>
      </c>
      <c r="L829" s="6" t="str">
        <f t="shared" si="70"/>
        <v/>
      </c>
    </row>
    <row r="830" spans="3:12">
      <c r="C830" s="3" t="str">
        <f t="shared" si="66"/>
        <v/>
      </c>
      <c r="D830" s="4" t="str">
        <f t="shared" si="71"/>
        <v/>
      </c>
      <c r="E830" s="8" t="str">
        <f t="shared" si="67"/>
        <v/>
      </c>
      <c r="F830" s="5" t="str">
        <f t="shared" si="68"/>
        <v/>
      </c>
      <c r="G830" s="6" t="str">
        <f>IF(C830="","",ROUND((((1+F830/CP)^(CP/periods_per_year))-1)*L829,2))</f>
        <v/>
      </c>
      <c r="H830" s="6" t="str">
        <f>IF(C830="","",IF(C830=nper,L829+G830,MIN(L829+G830,IF(F830=F829,H829,IF($G$11="Acc Bi-Weekly",ROUND((-PMT(((1+F830/CP)^(CP/12))-1,(nper-C830+1)*12/26,L829))/2,2),IF($G$11="Acc Weekly",ROUND((-PMT(((1+F830/CP)^(CP/12))-1,(nper-C830+1)*12/52,L829))/4,2),ROUND(-PMT(((1+F830/CP)^(CP/periods_per_year))-1,nper-C830+1,L829),2)))))))</f>
        <v/>
      </c>
      <c r="I830" s="6" t="str">
        <f>IF(OR(C830="",C830&lt;$G$22),"",IF(L829&lt;=H830,0,IF(IF(AND(C830&gt;=$G$22,MOD(C830-$G$22,int)=0),$G$23,0)+H830&gt;=L829+G830,L829+G830-H830,IF(AND(C830&gt;=$G$22,MOD(C830-$G$22,int)=0),$G$23,0)+IF(IF(AND(C830&gt;=$G$22,MOD(C830-$G$22,int)=0),$G$23,0)+IF(MOD(C830-$G$27,periods_per_year)=0,$G$26,0)+H830&lt;L829+G830,IF(MOD(C830-$G$27,periods_per_year)=0,$G$26,0),L829+G830-IF(AND(C830&gt;=$G$22,MOD(C830-$G$22,int)=0),$G$23,0)-H830))))</f>
        <v/>
      </c>
      <c r="J830" s="7"/>
      <c r="K830" s="6" t="str">
        <f t="shared" si="69"/>
        <v/>
      </c>
      <c r="L830" s="6" t="str">
        <f t="shared" si="70"/>
        <v/>
      </c>
    </row>
    <row r="831" spans="3:12">
      <c r="C831" s="3" t="str">
        <f t="shared" si="66"/>
        <v/>
      </c>
      <c r="D831" s="4" t="str">
        <f t="shared" si="71"/>
        <v/>
      </c>
      <c r="E831" s="8" t="str">
        <f t="shared" si="67"/>
        <v/>
      </c>
      <c r="F831" s="5" t="str">
        <f t="shared" si="68"/>
        <v/>
      </c>
      <c r="G831" s="6" t="str">
        <f>IF(C831="","",ROUND((((1+F831/CP)^(CP/periods_per_year))-1)*L830,2))</f>
        <v/>
      </c>
      <c r="H831" s="6" t="str">
        <f>IF(C831="","",IF(C831=nper,L830+G831,MIN(L830+G831,IF(F831=F830,H830,IF($G$11="Acc Bi-Weekly",ROUND((-PMT(((1+F831/CP)^(CP/12))-1,(nper-C831+1)*12/26,L830))/2,2),IF($G$11="Acc Weekly",ROUND((-PMT(((1+F831/CP)^(CP/12))-1,(nper-C831+1)*12/52,L830))/4,2),ROUND(-PMT(((1+F831/CP)^(CP/periods_per_year))-1,nper-C831+1,L830),2)))))))</f>
        <v/>
      </c>
      <c r="I831" s="6" t="str">
        <f>IF(OR(C831="",C831&lt;$G$22),"",IF(L830&lt;=H831,0,IF(IF(AND(C831&gt;=$G$22,MOD(C831-$G$22,int)=0),$G$23,0)+H831&gt;=L830+G831,L830+G831-H831,IF(AND(C831&gt;=$G$22,MOD(C831-$G$22,int)=0),$G$23,0)+IF(IF(AND(C831&gt;=$G$22,MOD(C831-$G$22,int)=0),$G$23,0)+IF(MOD(C831-$G$27,periods_per_year)=0,$G$26,0)+H831&lt;L830+G831,IF(MOD(C831-$G$27,periods_per_year)=0,$G$26,0),L830+G831-IF(AND(C831&gt;=$G$22,MOD(C831-$G$22,int)=0),$G$23,0)-H831))))</f>
        <v/>
      </c>
      <c r="J831" s="7"/>
      <c r="K831" s="6" t="str">
        <f t="shared" si="69"/>
        <v/>
      </c>
      <c r="L831" s="6" t="str">
        <f t="shared" si="70"/>
        <v/>
      </c>
    </row>
    <row r="832" spans="3:12">
      <c r="C832" s="3" t="str">
        <f t="shared" si="66"/>
        <v/>
      </c>
      <c r="D832" s="4" t="str">
        <f t="shared" si="71"/>
        <v/>
      </c>
      <c r="E832" s="8" t="str">
        <f t="shared" si="67"/>
        <v/>
      </c>
      <c r="F832" s="5" t="str">
        <f t="shared" si="68"/>
        <v/>
      </c>
      <c r="G832" s="6" t="str">
        <f>IF(C832="","",ROUND((((1+F832/CP)^(CP/periods_per_year))-1)*L831,2))</f>
        <v/>
      </c>
      <c r="H832" s="6" t="str">
        <f>IF(C832="","",IF(C832=nper,L831+G832,MIN(L831+G832,IF(F832=F831,H831,IF($G$11="Acc Bi-Weekly",ROUND((-PMT(((1+F832/CP)^(CP/12))-1,(nper-C832+1)*12/26,L831))/2,2),IF($G$11="Acc Weekly",ROUND((-PMT(((1+F832/CP)^(CP/12))-1,(nper-C832+1)*12/52,L831))/4,2),ROUND(-PMT(((1+F832/CP)^(CP/periods_per_year))-1,nper-C832+1,L831),2)))))))</f>
        <v/>
      </c>
      <c r="I832" s="6" t="str">
        <f>IF(OR(C832="",C832&lt;$G$22),"",IF(L831&lt;=H832,0,IF(IF(AND(C832&gt;=$G$22,MOD(C832-$G$22,int)=0),$G$23,0)+H832&gt;=L831+G832,L831+G832-H832,IF(AND(C832&gt;=$G$22,MOD(C832-$G$22,int)=0),$G$23,0)+IF(IF(AND(C832&gt;=$G$22,MOD(C832-$G$22,int)=0),$G$23,0)+IF(MOD(C832-$G$27,periods_per_year)=0,$G$26,0)+H832&lt;L831+G832,IF(MOD(C832-$G$27,periods_per_year)=0,$G$26,0),L831+G832-IF(AND(C832&gt;=$G$22,MOD(C832-$G$22,int)=0),$G$23,0)-H832))))</f>
        <v/>
      </c>
      <c r="J832" s="7"/>
      <c r="K832" s="6" t="str">
        <f t="shared" si="69"/>
        <v/>
      </c>
      <c r="L832" s="6" t="str">
        <f t="shared" si="70"/>
        <v/>
      </c>
    </row>
    <row r="833" spans="3:12">
      <c r="C833" s="3" t="str">
        <f t="shared" si="66"/>
        <v/>
      </c>
      <c r="D833" s="4" t="str">
        <f t="shared" si="71"/>
        <v/>
      </c>
      <c r="E833" s="8" t="str">
        <f t="shared" si="67"/>
        <v/>
      </c>
      <c r="F833" s="5" t="str">
        <f t="shared" si="68"/>
        <v/>
      </c>
      <c r="G833" s="6" t="str">
        <f>IF(C833="","",ROUND((((1+F833/CP)^(CP/periods_per_year))-1)*L832,2))</f>
        <v/>
      </c>
      <c r="H833" s="6" t="str">
        <f>IF(C833="","",IF(C833=nper,L832+G833,MIN(L832+G833,IF(F833=F832,H832,IF($G$11="Acc Bi-Weekly",ROUND((-PMT(((1+F833/CP)^(CP/12))-1,(nper-C833+1)*12/26,L832))/2,2),IF($G$11="Acc Weekly",ROUND((-PMT(((1+F833/CP)^(CP/12))-1,(nper-C833+1)*12/52,L832))/4,2),ROUND(-PMT(((1+F833/CP)^(CP/periods_per_year))-1,nper-C833+1,L832),2)))))))</f>
        <v/>
      </c>
      <c r="I833" s="6" t="str">
        <f>IF(OR(C833="",C833&lt;$G$22),"",IF(L832&lt;=H833,0,IF(IF(AND(C833&gt;=$G$22,MOD(C833-$G$22,int)=0),$G$23,0)+H833&gt;=L832+G833,L832+G833-H833,IF(AND(C833&gt;=$G$22,MOD(C833-$G$22,int)=0),$G$23,0)+IF(IF(AND(C833&gt;=$G$22,MOD(C833-$G$22,int)=0),$G$23,0)+IF(MOD(C833-$G$27,periods_per_year)=0,$G$26,0)+H833&lt;L832+G833,IF(MOD(C833-$G$27,periods_per_year)=0,$G$26,0),L832+G833-IF(AND(C833&gt;=$G$22,MOD(C833-$G$22,int)=0),$G$23,0)-H833))))</f>
        <v/>
      </c>
      <c r="J833" s="7"/>
      <c r="K833" s="6" t="str">
        <f t="shared" si="69"/>
        <v/>
      </c>
      <c r="L833" s="6" t="str">
        <f t="shared" si="70"/>
        <v/>
      </c>
    </row>
    <row r="834" spans="3:12">
      <c r="C834" s="3" t="str">
        <f t="shared" si="66"/>
        <v/>
      </c>
      <c r="D834" s="4" t="str">
        <f t="shared" si="71"/>
        <v/>
      </c>
      <c r="E834" s="8" t="str">
        <f t="shared" si="67"/>
        <v/>
      </c>
      <c r="F834" s="5" t="str">
        <f t="shared" si="68"/>
        <v/>
      </c>
      <c r="G834" s="6" t="str">
        <f>IF(C834="","",ROUND((((1+F834/CP)^(CP/periods_per_year))-1)*L833,2))</f>
        <v/>
      </c>
      <c r="H834" s="6" t="str">
        <f>IF(C834="","",IF(C834=nper,L833+G834,MIN(L833+G834,IF(F834=F833,H833,IF($G$11="Acc Bi-Weekly",ROUND((-PMT(((1+F834/CP)^(CP/12))-1,(nper-C834+1)*12/26,L833))/2,2),IF($G$11="Acc Weekly",ROUND((-PMT(((1+F834/CP)^(CP/12))-1,(nper-C834+1)*12/52,L833))/4,2),ROUND(-PMT(((1+F834/CP)^(CP/periods_per_year))-1,nper-C834+1,L833),2)))))))</f>
        <v/>
      </c>
      <c r="I834" s="6" t="str">
        <f>IF(OR(C834="",C834&lt;$G$22),"",IF(L833&lt;=H834,0,IF(IF(AND(C834&gt;=$G$22,MOD(C834-$G$22,int)=0),$G$23,0)+H834&gt;=L833+G834,L833+G834-H834,IF(AND(C834&gt;=$G$22,MOD(C834-$G$22,int)=0),$G$23,0)+IF(IF(AND(C834&gt;=$G$22,MOD(C834-$G$22,int)=0),$G$23,0)+IF(MOD(C834-$G$27,periods_per_year)=0,$G$26,0)+H834&lt;L833+G834,IF(MOD(C834-$G$27,periods_per_year)=0,$G$26,0),L833+G834-IF(AND(C834&gt;=$G$22,MOD(C834-$G$22,int)=0),$G$23,0)-H834))))</f>
        <v/>
      </c>
      <c r="J834" s="7"/>
      <c r="K834" s="6" t="str">
        <f t="shared" si="69"/>
        <v/>
      </c>
      <c r="L834" s="6" t="str">
        <f t="shared" si="70"/>
        <v/>
      </c>
    </row>
    <row r="835" spans="3:12">
      <c r="C835" s="3" t="str">
        <f t="shared" si="66"/>
        <v/>
      </c>
      <c r="D835" s="4" t="str">
        <f t="shared" si="71"/>
        <v/>
      </c>
      <c r="E835" s="8" t="str">
        <f t="shared" si="67"/>
        <v/>
      </c>
      <c r="F835" s="5" t="str">
        <f t="shared" si="68"/>
        <v/>
      </c>
      <c r="G835" s="6" t="str">
        <f>IF(C835="","",ROUND((((1+F835/CP)^(CP/periods_per_year))-1)*L834,2))</f>
        <v/>
      </c>
      <c r="H835" s="6" t="str">
        <f>IF(C835="","",IF(C835=nper,L834+G835,MIN(L834+G835,IF(F835=F834,H834,IF($G$11="Acc Bi-Weekly",ROUND((-PMT(((1+F835/CP)^(CP/12))-1,(nper-C835+1)*12/26,L834))/2,2),IF($G$11="Acc Weekly",ROUND((-PMT(((1+F835/CP)^(CP/12))-1,(nper-C835+1)*12/52,L834))/4,2),ROUND(-PMT(((1+F835/CP)^(CP/periods_per_year))-1,nper-C835+1,L834),2)))))))</f>
        <v/>
      </c>
      <c r="I835" s="6" t="str">
        <f>IF(OR(C835="",C835&lt;$G$22),"",IF(L834&lt;=H835,0,IF(IF(AND(C835&gt;=$G$22,MOD(C835-$G$22,int)=0),$G$23,0)+H835&gt;=L834+G835,L834+G835-H835,IF(AND(C835&gt;=$G$22,MOD(C835-$G$22,int)=0),$G$23,0)+IF(IF(AND(C835&gt;=$G$22,MOD(C835-$G$22,int)=0),$G$23,0)+IF(MOD(C835-$G$27,periods_per_year)=0,$G$26,0)+H835&lt;L834+G835,IF(MOD(C835-$G$27,periods_per_year)=0,$G$26,0),L834+G835-IF(AND(C835&gt;=$G$22,MOD(C835-$G$22,int)=0),$G$23,0)-H835))))</f>
        <v/>
      </c>
      <c r="J835" s="7"/>
      <c r="K835" s="6" t="str">
        <f t="shared" si="69"/>
        <v/>
      </c>
      <c r="L835" s="6" t="str">
        <f t="shared" si="70"/>
        <v/>
      </c>
    </row>
    <row r="836" spans="3:12">
      <c r="C836" s="3" t="str">
        <f t="shared" si="66"/>
        <v/>
      </c>
      <c r="D836" s="4" t="str">
        <f t="shared" si="71"/>
        <v/>
      </c>
      <c r="E836" s="8" t="str">
        <f t="shared" si="67"/>
        <v/>
      </c>
      <c r="F836" s="5" t="str">
        <f t="shared" si="68"/>
        <v/>
      </c>
      <c r="G836" s="6" t="str">
        <f>IF(C836="","",ROUND((((1+F836/CP)^(CP/periods_per_year))-1)*L835,2))</f>
        <v/>
      </c>
      <c r="H836" s="6" t="str">
        <f>IF(C836="","",IF(C836=nper,L835+G836,MIN(L835+G836,IF(F836=F835,H835,IF($G$11="Acc Bi-Weekly",ROUND((-PMT(((1+F836/CP)^(CP/12))-1,(nper-C836+1)*12/26,L835))/2,2),IF($G$11="Acc Weekly",ROUND((-PMT(((1+F836/CP)^(CP/12))-1,(nper-C836+1)*12/52,L835))/4,2),ROUND(-PMT(((1+F836/CP)^(CP/periods_per_year))-1,nper-C836+1,L835),2)))))))</f>
        <v/>
      </c>
      <c r="I836" s="6" t="str">
        <f>IF(OR(C836="",C836&lt;$G$22),"",IF(L835&lt;=H836,0,IF(IF(AND(C836&gt;=$G$22,MOD(C836-$G$22,int)=0),$G$23,0)+H836&gt;=L835+G836,L835+G836-H836,IF(AND(C836&gt;=$G$22,MOD(C836-$G$22,int)=0),$G$23,0)+IF(IF(AND(C836&gt;=$G$22,MOD(C836-$G$22,int)=0),$G$23,0)+IF(MOD(C836-$G$27,periods_per_year)=0,$G$26,0)+H836&lt;L835+G836,IF(MOD(C836-$G$27,periods_per_year)=0,$G$26,0),L835+G836-IF(AND(C836&gt;=$G$22,MOD(C836-$G$22,int)=0),$G$23,0)-H836))))</f>
        <v/>
      </c>
      <c r="J836" s="7"/>
      <c r="K836" s="6" t="str">
        <f t="shared" si="69"/>
        <v/>
      </c>
      <c r="L836" s="6" t="str">
        <f t="shared" si="70"/>
        <v/>
      </c>
    </row>
    <row r="837" spans="3:12">
      <c r="C837" s="3" t="str">
        <f t="shared" si="66"/>
        <v/>
      </c>
      <c r="D837" s="4" t="str">
        <f t="shared" si="71"/>
        <v/>
      </c>
      <c r="E837" s="8" t="str">
        <f t="shared" si="67"/>
        <v/>
      </c>
      <c r="F837" s="5" t="str">
        <f t="shared" si="68"/>
        <v/>
      </c>
      <c r="G837" s="6" t="str">
        <f>IF(C837="","",ROUND((((1+F837/CP)^(CP/periods_per_year))-1)*L836,2))</f>
        <v/>
      </c>
      <c r="H837" s="6" t="str">
        <f>IF(C837="","",IF(C837=nper,L836+G837,MIN(L836+G837,IF(F837=F836,H836,IF($G$11="Acc Bi-Weekly",ROUND((-PMT(((1+F837/CP)^(CP/12))-1,(nper-C837+1)*12/26,L836))/2,2),IF($G$11="Acc Weekly",ROUND((-PMT(((1+F837/CP)^(CP/12))-1,(nper-C837+1)*12/52,L836))/4,2),ROUND(-PMT(((1+F837/CP)^(CP/periods_per_year))-1,nper-C837+1,L836),2)))))))</f>
        <v/>
      </c>
      <c r="I837" s="6" t="str">
        <f>IF(OR(C837="",C837&lt;$G$22),"",IF(L836&lt;=H837,0,IF(IF(AND(C837&gt;=$G$22,MOD(C837-$G$22,int)=0),$G$23,0)+H837&gt;=L836+G837,L836+G837-H837,IF(AND(C837&gt;=$G$22,MOD(C837-$G$22,int)=0),$G$23,0)+IF(IF(AND(C837&gt;=$G$22,MOD(C837-$G$22,int)=0),$G$23,0)+IF(MOD(C837-$G$27,periods_per_year)=0,$G$26,0)+H837&lt;L836+G837,IF(MOD(C837-$G$27,periods_per_year)=0,$G$26,0),L836+G837-IF(AND(C837&gt;=$G$22,MOD(C837-$G$22,int)=0),$G$23,0)-H837))))</f>
        <v/>
      </c>
      <c r="J837" s="7"/>
      <c r="K837" s="6" t="str">
        <f t="shared" si="69"/>
        <v/>
      </c>
      <c r="L837" s="6" t="str">
        <f t="shared" si="70"/>
        <v/>
      </c>
    </row>
    <row r="838" spans="3:12">
      <c r="C838" s="3" t="str">
        <f t="shared" si="66"/>
        <v/>
      </c>
      <c r="D838" s="4" t="str">
        <f t="shared" si="71"/>
        <v/>
      </c>
      <c r="E838" s="8" t="str">
        <f t="shared" si="67"/>
        <v/>
      </c>
      <c r="F838" s="5" t="str">
        <f t="shared" si="68"/>
        <v/>
      </c>
      <c r="G838" s="6" t="str">
        <f>IF(C838="","",ROUND((((1+F838/CP)^(CP/periods_per_year))-1)*L837,2))</f>
        <v/>
      </c>
      <c r="H838" s="6" t="str">
        <f>IF(C838="","",IF(C838=nper,L837+G838,MIN(L837+G838,IF(F838=F837,H837,IF($G$11="Acc Bi-Weekly",ROUND((-PMT(((1+F838/CP)^(CP/12))-1,(nper-C838+1)*12/26,L837))/2,2),IF($G$11="Acc Weekly",ROUND((-PMT(((1+F838/CP)^(CP/12))-1,(nper-C838+1)*12/52,L837))/4,2),ROUND(-PMT(((1+F838/CP)^(CP/periods_per_year))-1,nper-C838+1,L837),2)))))))</f>
        <v/>
      </c>
      <c r="I838" s="6" t="str">
        <f>IF(OR(C838="",C838&lt;$G$22),"",IF(L837&lt;=H838,0,IF(IF(AND(C838&gt;=$G$22,MOD(C838-$G$22,int)=0),$G$23,0)+H838&gt;=L837+G838,L837+G838-H838,IF(AND(C838&gt;=$G$22,MOD(C838-$G$22,int)=0),$G$23,0)+IF(IF(AND(C838&gt;=$G$22,MOD(C838-$G$22,int)=0),$G$23,0)+IF(MOD(C838-$G$27,periods_per_year)=0,$G$26,0)+H838&lt;L837+G838,IF(MOD(C838-$G$27,periods_per_year)=0,$G$26,0),L837+G838-IF(AND(C838&gt;=$G$22,MOD(C838-$G$22,int)=0),$G$23,0)-H838))))</f>
        <v/>
      </c>
      <c r="J838" s="7"/>
      <c r="K838" s="6" t="str">
        <f t="shared" si="69"/>
        <v/>
      </c>
      <c r="L838" s="6" t="str">
        <f t="shared" si="70"/>
        <v/>
      </c>
    </row>
    <row r="839" spans="3:12">
      <c r="C839" s="3" t="str">
        <f t="shared" si="66"/>
        <v/>
      </c>
      <c r="D839" s="4" t="str">
        <f t="shared" si="71"/>
        <v/>
      </c>
      <c r="E839" s="8" t="str">
        <f t="shared" si="67"/>
        <v/>
      </c>
      <c r="F839" s="5" t="str">
        <f t="shared" si="68"/>
        <v/>
      </c>
      <c r="G839" s="6" t="str">
        <f>IF(C839="","",ROUND((((1+F839/CP)^(CP/periods_per_year))-1)*L838,2))</f>
        <v/>
      </c>
      <c r="H839" s="6" t="str">
        <f>IF(C839="","",IF(C839=nper,L838+G839,MIN(L838+G839,IF(F839=F838,H838,IF($G$11="Acc Bi-Weekly",ROUND((-PMT(((1+F839/CP)^(CP/12))-1,(nper-C839+1)*12/26,L838))/2,2),IF($G$11="Acc Weekly",ROUND((-PMT(((1+F839/CP)^(CP/12))-1,(nper-C839+1)*12/52,L838))/4,2),ROUND(-PMT(((1+F839/CP)^(CP/periods_per_year))-1,nper-C839+1,L838),2)))))))</f>
        <v/>
      </c>
      <c r="I839" s="6" t="str">
        <f>IF(OR(C839="",C839&lt;$G$22),"",IF(L838&lt;=H839,0,IF(IF(AND(C839&gt;=$G$22,MOD(C839-$G$22,int)=0),$G$23,0)+H839&gt;=L838+G839,L838+G839-H839,IF(AND(C839&gt;=$G$22,MOD(C839-$G$22,int)=0),$G$23,0)+IF(IF(AND(C839&gt;=$G$22,MOD(C839-$G$22,int)=0),$G$23,0)+IF(MOD(C839-$G$27,periods_per_year)=0,$G$26,0)+H839&lt;L838+G839,IF(MOD(C839-$G$27,periods_per_year)=0,$G$26,0),L838+G839-IF(AND(C839&gt;=$G$22,MOD(C839-$G$22,int)=0),$G$23,0)-H839))))</f>
        <v/>
      </c>
      <c r="J839" s="7"/>
      <c r="K839" s="6" t="str">
        <f t="shared" si="69"/>
        <v/>
      </c>
      <c r="L839" s="6" t="str">
        <f t="shared" si="70"/>
        <v/>
      </c>
    </row>
    <row r="840" spans="3:12">
      <c r="C840" s="3" t="str">
        <f t="shared" si="66"/>
        <v/>
      </c>
      <c r="D840" s="4" t="str">
        <f t="shared" si="71"/>
        <v/>
      </c>
      <c r="E840" s="8" t="str">
        <f t="shared" si="67"/>
        <v/>
      </c>
      <c r="F840" s="5" t="str">
        <f t="shared" si="68"/>
        <v/>
      </c>
      <c r="G840" s="6" t="str">
        <f>IF(C840="","",ROUND((((1+F840/CP)^(CP/periods_per_year))-1)*L839,2))</f>
        <v/>
      </c>
      <c r="H840" s="6" t="str">
        <f>IF(C840="","",IF(C840=nper,L839+G840,MIN(L839+G840,IF(F840=F839,H839,IF($G$11="Acc Bi-Weekly",ROUND((-PMT(((1+F840/CP)^(CP/12))-1,(nper-C840+1)*12/26,L839))/2,2),IF($G$11="Acc Weekly",ROUND((-PMT(((1+F840/CP)^(CP/12))-1,(nper-C840+1)*12/52,L839))/4,2),ROUND(-PMT(((1+F840/CP)^(CP/periods_per_year))-1,nper-C840+1,L839),2)))))))</f>
        <v/>
      </c>
      <c r="I840" s="6" t="str">
        <f>IF(OR(C840="",C840&lt;$G$22),"",IF(L839&lt;=H840,0,IF(IF(AND(C840&gt;=$G$22,MOD(C840-$G$22,int)=0),$G$23,0)+H840&gt;=L839+G840,L839+G840-H840,IF(AND(C840&gt;=$G$22,MOD(C840-$G$22,int)=0),$G$23,0)+IF(IF(AND(C840&gt;=$G$22,MOD(C840-$G$22,int)=0),$G$23,0)+IF(MOD(C840-$G$27,periods_per_year)=0,$G$26,0)+H840&lt;L839+G840,IF(MOD(C840-$G$27,periods_per_year)=0,$G$26,0),L839+G840-IF(AND(C840&gt;=$G$22,MOD(C840-$G$22,int)=0),$G$23,0)-H840))))</f>
        <v/>
      </c>
      <c r="J840" s="7"/>
      <c r="K840" s="6" t="str">
        <f t="shared" si="69"/>
        <v/>
      </c>
      <c r="L840" s="6" t="str">
        <f t="shared" si="70"/>
        <v/>
      </c>
    </row>
    <row r="841" spans="3:12">
      <c r="C841" s="3" t="str">
        <f t="shared" si="66"/>
        <v/>
      </c>
      <c r="D841" s="4" t="str">
        <f t="shared" si="71"/>
        <v/>
      </c>
      <c r="E841" s="8" t="str">
        <f t="shared" si="67"/>
        <v/>
      </c>
      <c r="F841" s="5" t="str">
        <f t="shared" si="68"/>
        <v/>
      </c>
      <c r="G841" s="6" t="str">
        <f>IF(C841="","",ROUND((((1+F841/CP)^(CP/periods_per_year))-1)*L840,2))</f>
        <v/>
      </c>
      <c r="H841" s="6" t="str">
        <f>IF(C841="","",IF(C841=nper,L840+G841,MIN(L840+G841,IF(F841=F840,H840,IF($G$11="Acc Bi-Weekly",ROUND((-PMT(((1+F841/CP)^(CP/12))-1,(nper-C841+1)*12/26,L840))/2,2),IF($G$11="Acc Weekly",ROUND((-PMT(((1+F841/CP)^(CP/12))-1,(nper-C841+1)*12/52,L840))/4,2),ROUND(-PMT(((1+F841/CP)^(CP/periods_per_year))-1,nper-C841+1,L840),2)))))))</f>
        <v/>
      </c>
      <c r="I841" s="6" t="str">
        <f>IF(OR(C841="",C841&lt;$G$22),"",IF(L840&lt;=H841,0,IF(IF(AND(C841&gt;=$G$22,MOD(C841-$G$22,int)=0),$G$23,0)+H841&gt;=L840+G841,L840+G841-H841,IF(AND(C841&gt;=$G$22,MOD(C841-$G$22,int)=0),$G$23,0)+IF(IF(AND(C841&gt;=$G$22,MOD(C841-$G$22,int)=0),$G$23,0)+IF(MOD(C841-$G$27,periods_per_year)=0,$G$26,0)+H841&lt;L840+G841,IF(MOD(C841-$G$27,periods_per_year)=0,$G$26,0),L840+G841-IF(AND(C841&gt;=$G$22,MOD(C841-$G$22,int)=0),$G$23,0)-H841))))</f>
        <v/>
      </c>
      <c r="J841" s="7"/>
      <c r="K841" s="6" t="str">
        <f t="shared" si="69"/>
        <v/>
      </c>
      <c r="L841" s="6" t="str">
        <f t="shared" si="70"/>
        <v/>
      </c>
    </row>
    <row r="842" spans="3:12">
      <c r="C842" s="3" t="str">
        <f t="shared" si="66"/>
        <v/>
      </c>
      <c r="D842" s="4" t="str">
        <f t="shared" si="71"/>
        <v/>
      </c>
      <c r="E842" s="8" t="str">
        <f t="shared" si="67"/>
        <v/>
      </c>
      <c r="F842" s="5" t="str">
        <f t="shared" si="68"/>
        <v/>
      </c>
      <c r="G842" s="6" t="str">
        <f>IF(C842="","",ROUND((((1+F842/CP)^(CP/periods_per_year))-1)*L841,2))</f>
        <v/>
      </c>
      <c r="H842" s="6" t="str">
        <f>IF(C842="","",IF(C842=nper,L841+G842,MIN(L841+G842,IF(F842=F841,H841,IF($G$11="Acc Bi-Weekly",ROUND((-PMT(((1+F842/CP)^(CP/12))-1,(nper-C842+1)*12/26,L841))/2,2),IF($G$11="Acc Weekly",ROUND((-PMT(((1+F842/CP)^(CP/12))-1,(nper-C842+1)*12/52,L841))/4,2),ROUND(-PMT(((1+F842/CP)^(CP/periods_per_year))-1,nper-C842+1,L841),2)))))))</f>
        <v/>
      </c>
      <c r="I842" s="6" t="str">
        <f>IF(OR(C842="",C842&lt;$G$22),"",IF(L841&lt;=H842,0,IF(IF(AND(C842&gt;=$G$22,MOD(C842-$G$22,int)=0),$G$23,0)+H842&gt;=L841+G842,L841+G842-H842,IF(AND(C842&gt;=$G$22,MOD(C842-$G$22,int)=0),$G$23,0)+IF(IF(AND(C842&gt;=$G$22,MOD(C842-$G$22,int)=0),$G$23,0)+IF(MOD(C842-$G$27,periods_per_year)=0,$G$26,0)+H842&lt;L841+G842,IF(MOD(C842-$G$27,periods_per_year)=0,$G$26,0),L841+G842-IF(AND(C842&gt;=$G$22,MOD(C842-$G$22,int)=0),$G$23,0)-H842))))</f>
        <v/>
      </c>
      <c r="J842" s="7"/>
      <c r="K842" s="6" t="str">
        <f t="shared" si="69"/>
        <v/>
      </c>
      <c r="L842" s="6" t="str">
        <f t="shared" si="70"/>
        <v/>
      </c>
    </row>
    <row r="843" spans="3:12">
      <c r="C843" s="3" t="str">
        <f t="shared" si="66"/>
        <v/>
      </c>
      <c r="D843" s="4" t="str">
        <f t="shared" si="71"/>
        <v/>
      </c>
      <c r="E843" s="8" t="str">
        <f t="shared" si="67"/>
        <v/>
      </c>
      <c r="F843" s="5" t="str">
        <f t="shared" si="68"/>
        <v/>
      </c>
      <c r="G843" s="6" t="str">
        <f>IF(C843="","",ROUND((((1+F843/CP)^(CP/periods_per_year))-1)*L842,2))</f>
        <v/>
      </c>
      <c r="H843" s="6" t="str">
        <f>IF(C843="","",IF(C843=nper,L842+G843,MIN(L842+G843,IF(F843=F842,H842,IF($G$11="Acc Bi-Weekly",ROUND((-PMT(((1+F843/CP)^(CP/12))-1,(nper-C843+1)*12/26,L842))/2,2),IF($G$11="Acc Weekly",ROUND((-PMT(((1+F843/CP)^(CP/12))-1,(nper-C843+1)*12/52,L842))/4,2),ROUND(-PMT(((1+F843/CP)^(CP/periods_per_year))-1,nper-C843+1,L842),2)))))))</f>
        <v/>
      </c>
      <c r="I843" s="6" t="str">
        <f>IF(OR(C843="",C843&lt;$G$22),"",IF(L842&lt;=H843,0,IF(IF(AND(C843&gt;=$G$22,MOD(C843-$G$22,int)=0),$G$23,0)+H843&gt;=L842+G843,L842+G843-H843,IF(AND(C843&gt;=$G$22,MOD(C843-$G$22,int)=0),$G$23,0)+IF(IF(AND(C843&gt;=$G$22,MOD(C843-$G$22,int)=0),$G$23,0)+IF(MOD(C843-$G$27,periods_per_year)=0,$G$26,0)+H843&lt;L842+G843,IF(MOD(C843-$G$27,periods_per_year)=0,$G$26,0),L842+G843-IF(AND(C843&gt;=$G$22,MOD(C843-$G$22,int)=0),$G$23,0)-H843))))</f>
        <v/>
      </c>
      <c r="J843" s="7"/>
      <c r="K843" s="6" t="str">
        <f t="shared" si="69"/>
        <v/>
      </c>
      <c r="L843" s="6" t="str">
        <f t="shared" si="70"/>
        <v/>
      </c>
    </row>
    <row r="844" spans="3:12">
      <c r="C844" s="3" t="str">
        <f t="shared" si="66"/>
        <v/>
      </c>
      <c r="D844" s="4" t="str">
        <f t="shared" si="71"/>
        <v/>
      </c>
      <c r="E844" s="8" t="str">
        <f t="shared" si="67"/>
        <v/>
      </c>
      <c r="F844" s="5" t="str">
        <f t="shared" si="68"/>
        <v/>
      </c>
      <c r="G844" s="6" t="str">
        <f>IF(C844="","",ROUND((((1+F844/CP)^(CP/periods_per_year))-1)*L843,2))</f>
        <v/>
      </c>
      <c r="H844" s="6" t="str">
        <f>IF(C844="","",IF(C844=nper,L843+G844,MIN(L843+G844,IF(F844=F843,H843,IF($G$11="Acc Bi-Weekly",ROUND((-PMT(((1+F844/CP)^(CP/12))-1,(nper-C844+1)*12/26,L843))/2,2),IF($G$11="Acc Weekly",ROUND((-PMT(((1+F844/CP)^(CP/12))-1,(nper-C844+1)*12/52,L843))/4,2),ROUND(-PMT(((1+F844/CP)^(CP/periods_per_year))-1,nper-C844+1,L843),2)))))))</f>
        <v/>
      </c>
      <c r="I844" s="6" t="str">
        <f>IF(OR(C844="",C844&lt;$G$22),"",IF(L843&lt;=H844,0,IF(IF(AND(C844&gt;=$G$22,MOD(C844-$G$22,int)=0),$G$23,0)+H844&gt;=L843+G844,L843+G844-H844,IF(AND(C844&gt;=$G$22,MOD(C844-$G$22,int)=0),$G$23,0)+IF(IF(AND(C844&gt;=$G$22,MOD(C844-$G$22,int)=0),$G$23,0)+IF(MOD(C844-$G$27,periods_per_year)=0,$G$26,0)+H844&lt;L843+G844,IF(MOD(C844-$G$27,periods_per_year)=0,$G$26,0),L843+G844-IF(AND(C844&gt;=$G$22,MOD(C844-$G$22,int)=0),$G$23,0)-H844))))</f>
        <v/>
      </c>
      <c r="J844" s="7"/>
      <c r="K844" s="6" t="str">
        <f t="shared" si="69"/>
        <v/>
      </c>
      <c r="L844" s="6" t="str">
        <f t="shared" si="70"/>
        <v/>
      </c>
    </row>
    <row r="845" spans="3:12">
      <c r="C845" s="3" t="str">
        <f t="shared" si="66"/>
        <v/>
      </c>
      <c r="D845" s="4" t="str">
        <f t="shared" si="71"/>
        <v/>
      </c>
      <c r="E845" s="8" t="str">
        <f t="shared" si="67"/>
        <v/>
      </c>
      <c r="F845" s="5" t="str">
        <f t="shared" si="68"/>
        <v/>
      </c>
      <c r="G845" s="6" t="str">
        <f>IF(C845="","",ROUND((((1+F845/CP)^(CP/periods_per_year))-1)*L844,2))</f>
        <v/>
      </c>
      <c r="H845" s="6" t="str">
        <f>IF(C845="","",IF(C845=nper,L844+G845,MIN(L844+G845,IF(F845=F844,H844,IF($G$11="Acc Bi-Weekly",ROUND((-PMT(((1+F845/CP)^(CP/12))-1,(nper-C845+1)*12/26,L844))/2,2),IF($G$11="Acc Weekly",ROUND((-PMT(((1+F845/CP)^(CP/12))-1,(nper-C845+1)*12/52,L844))/4,2),ROUND(-PMT(((1+F845/CP)^(CP/periods_per_year))-1,nper-C845+1,L844),2)))))))</f>
        <v/>
      </c>
      <c r="I845" s="6" t="str">
        <f>IF(OR(C845="",C845&lt;$G$22),"",IF(L844&lt;=H845,0,IF(IF(AND(C845&gt;=$G$22,MOD(C845-$G$22,int)=0),$G$23,0)+H845&gt;=L844+G845,L844+G845-H845,IF(AND(C845&gt;=$G$22,MOD(C845-$G$22,int)=0),$G$23,0)+IF(IF(AND(C845&gt;=$G$22,MOD(C845-$G$22,int)=0),$G$23,0)+IF(MOD(C845-$G$27,periods_per_year)=0,$G$26,0)+H845&lt;L844+G845,IF(MOD(C845-$G$27,periods_per_year)=0,$G$26,0),L844+G845-IF(AND(C845&gt;=$G$22,MOD(C845-$G$22,int)=0),$G$23,0)-H845))))</f>
        <v/>
      </c>
      <c r="J845" s="7"/>
      <c r="K845" s="6" t="str">
        <f t="shared" si="69"/>
        <v/>
      </c>
      <c r="L845" s="6" t="str">
        <f t="shared" si="70"/>
        <v/>
      </c>
    </row>
    <row r="846" spans="3:12">
      <c r="C846" s="3" t="str">
        <f t="shared" si="66"/>
        <v/>
      </c>
      <c r="D846" s="4" t="str">
        <f t="shared" si="71"/>
        <v/>
      </c>
      <c r="E846" s="8" t="str">
        <f t="shared" si="67"/>
        <v/>
      </c>
      <c r="F846" s="5" t="str">
        <f t="shared" si="68"/>
        <v/>
      </c>
      <c r="G846" s="6" t="str">
        <f>IF(C846="","",ROUND((((1+F846/CP)^(CP/periods_per_year))-1)*L845,2))</f>
        <v/>
      </c>
      <c r="H846" s="6" t="str">
        <f>IF(C846="","",IF(C846=nper,L845+G846,MIN(L845+G846,IF(F846=F845,H845,IF($G$11="Acc Bi-Weekly",ROUND((-PMT(((1+F846/CP)^(CP/12))-1,(nper-C846+1)*12/26,L845))/2,2),IF($G$11="Acc Weekly",ROUND((-PMT(((1+F846/CP)^(CP/12))-1,(nper-C846+1)*12/52,L845))/4,2),ROUND(-PMT(((1+F846/CP)^(CP/periods_per_year))-1,nper-C846+1,L845),2)))))))</f>
        <v/>
      </c>
      <c r="I846" s="6" t="str">
        <f>IF(OR(C846="",C846&lt;$G$22),"",IF(L845&lt;=H846,0,IF(IF(AND(C846&gt;=$G$22,MOD(C846-$G$22,int)=0),$G$23,0)+H846&gt;=L845+G846,L845+G846-H846,IF(AND(C846&gt;=$G$22,MOD(C846-$G$22,int)=0),$G$23,0)+IF(IF(AND(C846&gt;=$G$22,MOD(C846-$G$22,int)=0),$G$23,0)+IF(MOD(C846-$G$27,periods_per_year)=0,$G$26,0)+H846&lt;L845+G846,IF(MOD(C846-$G$27,periods_per_year)=0,$G$26,0),L845+G846-IF(AND(C846&gt;=$G$22,MOD(C846-$G$22,int)=0),$G$23,0)-H846))))</f>
        <v/>
      </c>
      <c r="J846" s="7"/>
      <c r="K846" s="6" t="str">
        <f t="shared" si="69"/>
        <v/>
      </c>
      <c r="L846" s="6" t="str">
        <f t="shared" si="70"/>
        <v/>
      </c>
    </row>
    <row r="847" spans="3:12">
      <c r="C847" s="3" t="str">
        <f t="shared" si="66"/>
        <v/>
      </c>
      <c r="D847" s="4" t="str">
        <f t="shared" si="71"/>
        <v/>
      </c>
      <c r="E847" s="8" t="str">
        <f t="shared" si="67"/>
        <v/>
      </c>
      <c r="F847" s="5" t="str">
        <f t="shared" si="68"/>
        <v/>
      </c>
      <c r="G847" s="6" t="str">
        <f>IF(C847="","",ROUND((((1+F847/CP)^(CP/periods_per_year))-1)*L846,2))</f>
        <v/>
      </c>
      <c r="H847" s="6" t="str">
        <f>IF(C847="","",IF(C847=nper,L846+G847,MIN(L846+G847,IF(F847=F846,H846,IF($G$11="Acc Bi-Weekly",ROUND((-PMT(((1+F847/CP)^(CP/12))-1,(nper-C847+1)*12/26,L846))/2,2),IF($G$11="Acc Weekly",ROUND((-PMT(((1+F847/CP)^(CP/12))-1,(nper-C847+1)*12/52,L846))/4,2),ROUND(-PMT(((1+F847/CP)^(CP/periods_per_year))-1,nper-C847+1,L846),2)))))))</f>
        <v/>
      </c>
      <c r="I847" s="6" t="str">
        <f>IF(OR(C847="",C847&lt;$G$22),"",IF(L846&lt;=H847,0,IF(IF(AND(C847&gt;=$G$22,MOD(C847-$G$22,int)=0),$G$23,0)+H847&gt;=L846+G847,L846+G847-H847,IF(AND(C847&gt;=$G$22,MOD(C847-$G$22,int)=0),$G$23,0)+IF(IF(AND(C847&gt;=$G$22,MOD(C847-$G$22,int)=0),$G$23,0)+IF(MOD(C847-$G$27,periods_per_year)=0,$G$26,0)+H847&lt;L846+G847,IF(MOD(C847-$G$27,periods_per_year)=0,$G$26,0),L846+G847-IF(AND(C847&gt;=$G$22,MOD(C847-$G$22,int)=0),$G$23,0)-H847))))</f>
        <v/>
      </c>
      <c r="J847" s="7"/>
      <c r="K847" s="6" t="str">
        <f t="shared" si="69"/>
        <v/>
      </c>
      <c r="L847" s="6" t="str">
        <f t="shared" si="70"/>
        <v/>
      </c>
    </row>
    <row r="848" spans="3:12">
      <c r="C848" s="3" t="str">
        <f t="shared" si="66"/>
        <v/>
      </c>
      <c r="D848" s="4" t="str">
        <f t="shared" si="71"/>
        <v/>
      </c>
      <c r="E848" s="8" t="str">
        <f t="shared" si="67"/>
        <v/>
      </c>
      <c r="F848" s="5" t="str">
        <f t="shared" si="68"/>
        <v/>
      </c>
      <c r="G848" s="6" t="str">
        <f>IF(C848="","",ROUND((((1+F848/CP)^(CP/periods_per_year))-1)*L847,2))</f>
        <v/>
      </c>
      <c r="H848" s="6" t="str">
        <f>IF(C848="","",IF(C848=nper,L847+G848,MIN(L847+G848,IF(F848=F847,H847,IF($G$11="Acc Bi-Weekly",ROUND((-PMT(((1+F848/CP)^(CP/12))-1,(nper-C848+1)*12/26,L847))/2,2),IF($G$11="Acc Weekly",ROUND((-PMT(((1+F848/CP)^(CP/12))-1,(nper-C848+1)*12/52,L847))/4,2),ROUND(-PMT(((1+F848/CP)^(CP/periods_per_year))-1,nper-C848+1,L847),2)))))))</f>
        <v/>
      </c>
      <c r="I848" s="6" t="str">
        <f>IF(OR(C848="",C848&lt;$G$22),"",IF(L847&lt;=H848,0,IF(IF(AND(C848&gt;=$G$22,MOD(C848-$G$22,int)=0),$G$23,0)+H848&gt;=L847+G848,L847+G848-H848,IF(AND(C848&gt;=$G$22,MOD(C848-$G$22,int)=0),$G$23,0)+IF(IF(AND(C848&gt;=$G$22,MOD(C848-$G$22,int)=0),$G$23,0)+IF(MOD(C848-$G$27,periods_per_year)=0,$G$26,0)+H848&lt;L847+G848,IF(MOD(C848-$G$27,periods_per_year)=0,$G$26,0),L847+G848-IF(AND(C848&gt;=$G$22,MOD(C848-$G$22,int)=0),$G$23,0)-H848))))</f>
        <v/>
      </c>
      <c r="J848" s="7"/>
      <c r="K848" s="6" t="str">
        <f t="shared" si="69"/>
        <v/>
      </c>
      <c r="L848" s="6" t="str">
        <f t="shared" si="70"/>
        <v/>
      </c>
    </row>
    <row r="849" spans="3:12">
      <c r="C849" s="3" t="str">
        <f t="shared" si="66"/>
        <v/>
      </c>
      <c r="D849" s="4" t="str">
        <f t="shared" si="71"/>
        <v/>
      </c>
      <c r="E849" s="8" t="str">
        <f t="shared" si="67"/>
        <v/>
      </c>
      <c r="F849" s="5" t="str">
        <f t="shared" si="68"/>
        <v/>
      </c>
      <c r="G849" s="6" t="str">
        <f>IF(C849="","",ROUND((((1+F849/CP)^(CP/periods_per_year))-1)*L848,2))</f>
        <v/>
      </c>
      <c r="H849" s="6" t="str">
        <f>IF(C849="","",IF(C849=nper,L848+G849,MIN(L848+G849,IF(F849=F848,H848,IF($G$11="Acc Bi-Weekly",ROUND((-PMT(((1+F849/CP)^(CP/12))-1,(nper-C849+1)*12/26,L848))/2,2),IF($G$11="Acc Weekly",ROUND((-PMT(((1+F849/CP)^(CP/12))-1,(nper-C849+1)*12/52,L848))/4,2),ROUND(-PMT(((1+F849/CP)^(CP/periods_per_year))-1,nper-C849+1,L848),2)))))))</f>
        <v/>
      </c>
      <c r="I849" s="6" t="str">
        <f>IF(OR(C849="",C849&lt;$G$22),"",IF(L848&lt;=H849,0,IF(IF(AND(C849&gt;=$G$22,MOD(C849-$G$22,int)=0),$G$23,0)+H849&gt;=L848+G849,L848+G849-H849,IF(AND(C849&gt;=$G$22,MOD(C849-$G$22,int)=0),$G$23,0)+IF(IF(AND(C849&gt;=$G$22,MOD(C849-$G$22,int)=0),$G$23,0)+IF(MOD(C849-$G$27,periods_per_year)=0,$G$26,0)+H849&lt;L848+G849,IF(MOD(C849-$G$27,periods_per_year)=0,$G$26,0),L848+G849-IF(AND(C849&gt;=$G$22,MOD(C849-$G$22,int)=0),$G$23,0)-H849))))</f>
        <v/>
      </c>
      <c r="J849" s="7"/>
      <c r="K849" s="6" t="str">
        <f t="shared" si="69"/>
        <v/>
      </c>
      <c r="L849" s="6" t="str">
        <f t="shared" si="70"/>
        <v/>
      </c>
    </row>
    <row r="850" spans="3:12">
      <c r="C850" s="3" t="str">
        <f t="shared" si="66"/>
        <v/>
      </c>
      <c r="D850" s="4" t="str">
        <f t="shared" si="71"/>
        <v/>
      </c>
      <c r="E850" s="8" t="str">
        <f t="shared" si="67"/>
        <v/>
      </c>
      <c r="F850" s="5" t="str">
        <f t="shared" si="68"/>
        <v/>
      </c>
      <c r="G850" s="6" t="str">
        <f>IF(C850="","",ROUND((((1+F850/CP)^(CP/periods_per_year))-1)*L849,2))</f>
        <v/>
      </c>
      <c r="H850" s="6" t="str">
        <f>IF(C850="","",IF(C850=nper,L849+G850,MIN(L849+G850,IF(F850=F849,H849,IF($G$11="Acc Bi-Weekly",ROUND((-PMT(((1+F850/CP)^(CP/12))-1,(nper-C850+1)*12/26,L849))/2,2),IF($G$11="Acc Weekly",ROUND((-PMT(((1+F850/CP)^(CP/12))-1,(nper-C850+1)*12/52,L849))/4,2),ROUND(-PMT(((1+F850/CP)^(CP/periods_per_year))-1,nper-C850+1,L849),2)))))))</f>
        <v/>
      </c>
      <c r="I850" s="6" t="str">
        <f>IF(OR(C850="",C850&lt;$G$22),"",IF(L849&lt;=H850,0,IF(IF(AND(C850&gt;=$G$22,MOD(C850-$G$22,int)=0),$G$23,0)+H850&gt;=L849+G850,L849+G850-H850,IF(AND(C850&gt;=$G$22,MOD(C850-$G$22,int)=0),$G$23,0)+IF(IF(AND(C850&gt;=$G$22,MOD(C850-$G$22,int)=0),$G$23,0)+IF(MOD(C850-$G$27,periods_per_year)=0,$G$26,0)+H850&lt;L849+G850,IF(MOD(C850-$G$27,periods_per_year)=0,$G$26,0),L849+G850-IF(AND(C850&gt;=$G$22,MOD(C850-$G$22,int)=0),$G$23,0)-H850))))</f>
        <v/>
      </c>
      <c r="J850" s="7"/>
      <c r="K850" s="6" t="str">
        <f t="shared" si="69"/>
        <v/>
      </c>
      <c r="L850" s="6" t="str">
        <f t="shared" si="70"/>
        <v/>
      </c>
    </row>
    <row r="851" spans="3:12">
      <c r="C851" s="3" t="str">
        <f t="shared" si="66"/>
        <v/>
      </c>
      <c r="D851" s="4" t="str">
        <f t="shared" si="71"/>
        <v/>
      </c>
      <c r="E851" s="8" t="str">
        <f t="shared" si="67"/>
        <v/>
      </c>
      <c r="F851" s="5" t="str">
        <f t="shared" si="68"/>
        <v/>
      </c>
      <c r="G851" s="6" t="str">
        <f>IF(C851="","",ROUND((((1+F851/CP)^(CP/periods_per_year))-1)*L850,2))</f>
        <v/>
      </c>
      <c r="H851" s="6" t="str">
        <f>IF(C851="","",IF(C851=nper,L850+G851,MIN(L850+G851,IF(F851=F850,H850,IF($G$11="Acc Bi-Weekly",ROUND((-PMT(((1+F851/CP)^(CP/12))-1,(nper-C851+1)*12/26,L850))/2,2),IF($G$11="Acc Weekly",ROUND((-PMT(((1+F851/CP)^(CP/12))-1,(nper-C851+1)*12/52,L850))/4,2),ROUND(-PMT(((1+F851/CP)^(CP/periods_per_year))-1,nper-C851+1,L850),2)))))))</f>
        <v/>
      </c>
      <c r="I851" s="6" t="str">
        <f>IF(OR(C851="",C851&lt;$G$22),"",IF(L850&lt;=H851,0,IF(IF(AND(C851&gt;=$G$22,MOD(C851-$G$22,int)=0),$G$23,0)+H851&gt;=L850+G851,L850+G851-H851,IF(AND(C851&gt;=$G$22,MOD(C851-$G$22,int)=0),$G$23,0)+IF(IF(AND(C851&gt;=$G$22,MOD(C851-$G$22,int)=0),$G$23,0)+IF(MOD(C851-$G$27,periods_per_year)=0,$G$26,0)+H851&lt;L850+G851,IF(MOD(C851-$G$27,periods_per_year)=0,$G$26,0),L850+G851-IF(AND(C851&gt;=$G$22,MOD(C851-$G$22,int)=0),$G$23,0)-H851))))</f>
        <v/>
      </c>
      <c r="J851" s="7"/>
      <c r="K851" s="6" t="str">
        <f t="shared" si="69"/>
        <v/>
      </c>
      <c r="L851" s="6" t="str">
        <f t="shared" si="70"/>
        <v/>
      </c>
    </row>
    <row r="852" spans="3:12">
      <c r="C852" s="3" t="str">
        <f t="shared" si="66"/>
        <v/>
      </c>
      <c r="D852" s="4" t="str">
        <f t="shared" si="71"/>
        <v/>
      </c>
      <c r="E852" s="8" t="str">
        <f t="shared" si="67"/>
        <v/>
      </c>
      <c r="F852" s="5" t="str">
        <f t="shared" si="68"/>
        <v/>
      </c>
      <c r="G852" s="6" t="str">
        <f>IF(C852="","",ROUND((((1+F852/CP)^(CP/periods_per_year))-1)*L851,2))</f>
        <v/>
      </c>
      <c r="H852" s="6" t="str">
        <f>IF(C852="","",IF(C852=nper,L851+G852,MIN(L851+G852,IF(F852=F851,H851,IF($G$11="Acc Bi-Weekly",ROUND((-PMT(((1+F852/CP)^(CP/12))-1,(nper-C852+1)*12/26,L851))/2,2),IF($G$11="Acc Weekly",ROUND((-PMT(((1+F852/CP)^(CP/12))-1,(nper-C852+1)*12/52,L851))/4,2),ROUND(-PMT(((1+F852/CP)^(CP/periods_per_year))-1,nper-C852+1,L851),2)))))))</f>
        <v/>
      </c>
      <c r="I852" s="6" t="str">
        <f>IF(OR(C852="",C852&lt;$G$22),"",IF(L851&lt;=H852,0,IF(IF(AND(C852&gt;=$G$22,MOD(C852-$G$22,int)=0),$G$23,0)+H852&gt;=L851+G852,L851+G852-H852,IF(AND(C852&gt;=$G$22,MOD(C852-$G$22,int)=0),$G$23,0)+IF(IF(AND(C852&gt;=$G$22,MOD(C852-$G$22,int)=0),$G$23,0)+IF(MOD(C852-$G$27,periods_per_year)=0,$G$26,0)+H852&lt;L851+G852,IF(MOD(C852-$G$27,periods_per_year)=0,$G$26,0),L851+G852-IF(AND(C852&gt;=$G$22,MOD(C852-$G$22,int)=0),$G$23,0)-H852))))</f>
        <v/>
      </c>
      <c r="J852" s="7"/>
      <c r="K852" s="6" t="str">
        <f t="shared" si="69"/>
        <v/>
      </c>
      <c r="L852" s="6" t="str">
        <f t="shared" si="70"/>
        <v/>
      </c>
    </row>
    <row r="853" spans="3:12">
      <c r="C853" s="3" t="str">
        <f t="shared" si="66"/>
        <v/>
      </c>
      <c r="D853" s="4" t="str">
        <f t="shared" si="71"/>
        <v/>
      </c>
      <c r="E853" s="8" t="str">
        <f t="shared" si="67"/>
        <v/>
      </c>
      <c r="F853" s="5" t="str">
        <f t="shared" si="68"/>
        <v/>
      </c>
      <c r="G853" s="6" t="str">
        <f>IF(C853="","",ROUND((((1+F853/CP)^(CP/periods_per_year))-1)*L852,2))</f>
        <v/>
      </c>
      <c r="H853" s="6" t="str">
        <f>IF(C853="","",IF(C853=nper,L852+G853,MIN(L852+G853,IF(F853=F852,H852,IF($G$11="Acc Bi-Weekly",ROUND((-PMT(((1+F853/CP)^(CP/12))-1,(nper-C853+1)*12/26,L852))/2,2),IF($G$11="Acc Weekly",ROUND((-PMT(((1+F853/CP)^(CP/12))-1,(nper-C853+1)*12/52,L852))/4,2),ROUND(-PMT(((1+F853/CP)^(CP/periods_per_year))-1,nper-C853+1,L852),2)))))))</f>
        <v/>
      </c>
      <c r="I853" s="6" t="str">
        <f>IF(OR(C853="",C853&lt;$G$22),"",IF(L852&lt;=H853,0,IF(IF(AND(C853&gt;=$G$22,MOD(C853-$G$22,int)=0),$G$23,0)+H853&gt;=L852+G853,L852+G853-H853,IF(AND(C853&gt;=$G$22,MOD(C853-$G$22,int)=0),$G$23,0)+IF(IF(AND(C853&gt;=$G$22,MOD(C853-$G$22,int)=0),$G$23,0)+IF(MOD(C853-$G$27,periods_per_year)=0,$G$26,0)+H853&lt;L852+G853,IF(MOD(C853-$G$27,periods_per_year)=0,$G$26,0),L852+G853-IF(AND(C853&gt;=$G$22,MOD(C853-$G$22,int)=0),$G$23,0)-H853))))</f>
        <v/>
      </c>
      <c r="J853" s="7"/>
      <c r="K853" s="6" t="str">
        <f t="shared" si="69"/>
        <v/>
      </c>
      <c r="L853" s="6" t="str">
        <f t="shared" si="70"/>
        <v/>
      </c>
    </row>
    <row r="854" spans="3:12">
      <c r="C854" s="3" t="str">
        <f t="shared" si="66"/>
        <v/>
      </c>
      <c r="D854" s="4" t="str">
        <f t="shared" si="71"/>
        <v/>
      </c>
      <c r="E854" s="8" t="str">
        <f t="shared" si="67"/>
        <v/>
      </c>
      <c r="F854" s="5" t="str">
        <f t="shared" si="68"/>
        <v/>
      </c>
      <c r="G854" s="6" t="str">
        <f>IF(C854="","",ROUND((((1+F854/CP)^(CP/periods_per_year))-1)*L853,2))</f>
        <v/>
      </c>
      <c r="H854" s="6" t="str">
        <f>IF(C854="","",IF(C854=nper,L853+G854,MIN(L853+G854,IF(F854=F853,H853,IF($G$11="Acc Bi-Weekly",ROUND((-PMT(((1+F854/CP)^(CP/12))-1,(nper-C854+1)*12/26,L853))/2,2),IF($G$11="Acc Weekly",ROUND((-PMT(((1+F854/CP)^(CP/12))-1,(nper-C854+1)*12/52,L853))/4,2),ROUND(-PMT(((1+F854/CP)^(CP/periods_per_year))-1,nper-C854+1,L853),2)))))))</f>
        <v/>
      </c>
      <c r="I854" s="6" t="str">
        <f>IF(OR(C854="",C854&lt;$G$22),"",IF(L853&lt;=H854,0,IF(IF(AND(C854&gt;=$G$22,MOD(C854-$G$22,int)=0),$G$23,0)+H854&gt;=L853+G854,L853+G854-H854,IF(AND(C854&gt;=$G$22,MOD(C854-$G$22,int)=0),$G$23,0)+IF(IF(AND(C854&gt;=$G$22,MOD(C854-$G$22,int)=0),$G$23,0)+IF(MOD(C854-$G$27,periods_per_year)=0,$G$26,0)+H854&lt;L853+G854,IF(MOD(C854-$G$27,periods_per_year)=0,$G$26,0),L853+G854-IF(AND(C854&gt;=$G$22,MOD(C854-$G$22,int)=0),$G$23,0)-H854))))</f>
        <v/>
      </c>
      <c r="J854" s="7"/>
      <c r="K854" s="6" t="str">
        <f t="shared" si="69"/>
        <v/>
      </c>
      <c r="L854" s="6" t="str">
        <f t="shared" si="70"/>
        <v/>
      </c>
    </row>
    <row r="855" spans="3:12">
      <c r="C855" s="3" t="str">
        <f t="shared" si="66"/>
        <v/>
      </c>
      <c r="D855" s="4" t="str">
        <f t="shared" si="71"/>
        <v/>
      </c>
      <c r="E855" s="8" t="str">
        <f t="shared" si="67"/>
        <v/>
      </c>
      <c r="F855" s="5" t="str">
        <f t="shared" si="68"/>
        <v/>
      </c>
      <c r="G855" s="6" t="str">
        <f>IF(C855="","",ROUND((((1+F855/CP)^(CP/periods_per_year))-1)*L854,2))</f>
        <v/>
      </c>
      <c r="H855" s="6" t="str">
        <f>IF(C855="","",IF(C855=nper,L854+G855,MIN(L854+G855,IF(F855=F854,H854,IF($G$11="Acc Bi-Weekly",ROUND((-PMT(((1+F855/CP)^(CP/12))-1,(nper-C855+1)*12/26,L854))/2,2),IF($G$11="Acc Weekly",ROUND((-PMT(((1+F855/CP)^(CP/12))-1,(nper-C855+1)*12/52,L854))/4,2),ROUND(-PMT(((1+F855/CP)^(CP/periods_per_year))-1,nper-C855+1,L854),2)))))))</f>
        <v/>
      </c>
      <c r="I855" s="6" t="str">
        <f>IF(OR(C855="",C855&lt;$G$22),"",IF(L854&lt;=H855,0,IF(IF(AND(C855&gt;=$G$22,MOD(C855-$G$22,int)=0),$G$23,0)+H855&gt;=L854+G855,L854+G855-H855,IF(AND(C855&gt;=$G$22,MOD(C855-$G$22,int)=0),$G$23,0)+IF(IF(AND(C855&gt;=$G$22,MOD(C855-$G$22,int)=0),$G$23,0)+IF(MOD(C855-$G$27,periods_per_year)=0,$G$26,0)+H855&lt;L854+G855,IF(MOD(C855-$G$27,periods_per_year)=0,$G$26,0),L854+G855-IF(AND(C855&gt;=$G$22,MOD(C855-$G$22,int)=0),$G$23,0)-H855))))</f>
        <v/>
      </c>
      <c r="J855" s="7"/>
      <c r="K855" s="6" t="str">
        <f t="shared" si="69"/>
        <v/>
      </c>
      <c r="L855" s="6" t="str">
        <f t="shared" si="70"/>
        <v/>
      </c>
    </row>
    <row r="856" spans="3:12">
      <c r="C856" s="3" t="str">
        <f t="shared" si="66"/>
        <v/>
      </c>
      <c r="D856" s="4" t="str">
        <f t="shared" si="71"/>
        <v/>
      </c>
      <c r="E856" s="8" t="str">
        <f t="shared" si="67"/>
        <v/>
      </c>
      <c r="F856" s="5" t="str">
        <f t="shared" si="68"/>
        <v/>
      </c>
      <c r="G856" s="6" t="str">
        <f>IF(C856="","",ROUND((((1+F856/CP)^(CP/periods_per_year))-1)*L855,2))</f>
        <v/>
      </c>
      <c r="H856" s="6" t="str">
        <f>IF(C856="","",IF(C856=nper,L855+G856,MIN(L855+G856,IF(F856=F855,H855,IF($G$11="Acc Bi-Weekly",ROUND((-PMT(((1+F856/CP)^(CP/12))-1,(nper-C856+1)*12/26,L855))/2,2),IF($G$11="Acc Weekly",ROUND((-PMT(((1+F856/CP)^(CP/12))-1,(nper-C856+1)*12/52,L855))/4,2),ROUND(-PMT(((1+F856/CP)^(CP/periods_per_year))-1,nper-C856+1,L855),2)))))))</f>
        <v/>
      </c>
      <c r="I856" s="6" t="str">
        <f>IF(OR(C856="",C856&lt;$G$22),"",IF(L855&lt;=H856,0,IF(IF(AND(C856&gt;=$G$22,MOD(C856-$G$22,int)=0),$G$23,0)+H856&gt;=L855+G856,L855+G856-H856,IF(AND(C856&gt;=$G$22,MOD(C856-$G$22,int)=0),$G$23,0)+IF(IF(AND(C856&gt;=$G$22,MOD(C856-$G$22,int)=0),$G$23,0)+IF(MOD(C856-$G$27,periods_per_year)=0,$G$26,0)+H856&lt;L855+G856,IF(MOD(C856-$G$27,periods_per_year)=0,$G$26,0),L855+G856-IF(AND(C856&gt;=$G$22,MOD(C856-$G$22,int)=0),$G$23,0)-H856))))</f>
        <v/>
      </c>
      <c r="J856" s="7"/>
      <c r="K856" s="6" t="str">
        <f t="shared" si="69"/>
        <v/>
      </c>
      <c r="L856" s="6" t="str">
        <f t="shared" si="70"/>
        <v/>
      </c>
    </row>
    <row r="857" spans="3:12">
      <c r="C857" s="3" t="str">
        <f t="shared" si="66"/>
        <v/>
      </c>
      <c r="D857" s="4" t="str">
        <f t="shared" si="71"/>
        <v/>
      </c>
      <c r="E857" s="8" t="str">
        <f t="shared" si="67"/>
        <v/>
      </c>
      <c r="F857" s="5" t="str">
        <f t="shared" si="68"/>
        <v/>
      </c>
      <c r="G857" s="6" t="str">
        <f>IF(C857="","",ROUND((((1+F857/CP)^(CP/periods_per_year))-1)*L856,2))</f>
        <v/>
      </c>
      <c r="H857" s="6" t="str">
        <f>IF(C857="","",IF(C857=nper,L856+G857,MIN(L856+G857,IF(F857=F856,H856,IF($G$11="Acc Bi-Weekly",ROUND((-PMT(((1+F857/CP)^(CP/12))-1,(nper-C857+1)*12/26,L856))/2,2),IF($G$11="Acc Weekly",ROUND((-PMT(((1+F857/CP)^(CP/12))-1,(nper-C857+1)*12/52,L856))/4,2),ROUND(-PMT(((1+F857/CP)^(CP/periods_per_year))-1,nper-C857+1,L856),2)))))))</f>
        <v/>
      </c>
      <c r="I857" s="6" t="str">
        <f>IF(OR(C857="",C857&lt;$G$22),"",IF(L856&lt;=H857,0,IF(IF(AND(C857&gt;=$G$22,MOD(C857-$G$22,int)=0),$G$23,0)+H857&gt;=L856+G857,L856+G857-H857,IF(AND(C857&gt;=$G$22,MOD(C857-$G$22,int)=0),$G$23,0)+IF(IF(AND(C857&gt;=$G$22,MOD(C857-$G$22,int)=0),$G$23,0)+IF(MOD(C857-$G$27,periods_per_year)=0,$G$26,0)+H857&lt;L856+G857,IF(MOD(C857-$G$27,periods_per_year)=0,$G$26,0),L856+G857-IF(AND(C857&gt;=$G$22,MOD(C857-$G$22,int)=0),$G$23,0)-H857))))</f>
        <v/>
      </c>
      <c r="J857" s="7"/>
      <c r="K857" s="6" t="str">
        <f t="shared" si="69"/>
        <v/>
      </c>
      <c r="L857" s="6" t="str">
        <f t="shared" si="70"/>
        <v/>
      </c>
    </row>
    <row r="858" spans="3:12">
      <c r="C858" s="3" t="str">
        <f t="shared" si="66"/>
        <v/>
      </c>
      <c r="D858" s="4" t="str">
        <f t="shared" si="71"/>
        <v/>
      </c>
      <c r="E858" s="8" t="str">
        <f t="shared" si="67"/>
        <v/>
      </c>
      <c r="F858" s="5" t="str">
        <f t="shared" si="68"/>
        <v/>
      </c>
      <c r="G858" s="6" t="str">
        <f>IF(C858="","",ROUND((((1+F858/CP)^(CP/periods_per_year))-1)*L857,2))</f>
        <v/>
      </c>
      <c r="H858" s="6" t="str">
        <f>IF(C858="","",IF(C858=nper,L857+G858,MIN(L857+G858,IF(F858=F857,H857,IF($G$11="Acc Bi-Weekly",ROUND((-PMT(((1+F858/CP)^(CP/12))-1,(nper-C858+1)*12/26,L857))/2,2),IF($G$11="Acc Weekly",ROUND((-PMT(((1+F858/CP)^(CP/12))-1,(nper-C858+1)*12/52,L857))/4,2),ROUND(-PMT(((1+F858/CP)^(CP/periods_per_year))-1,nper-C858+1,L857),2)))))))</f>
        <v/>
      </c>
      <c r="I858" s="6" t="str">
        <f>IF(OR(C858="",C858&lt;$G$22),"",IF(L857&lt;=H858,0,IF(IF(AND(C858&gt;=$G$22,MOD(C858-$G$22,int)=0),$G$23,0)+H858&gt;=L857+G858,L857+G858-H858,IF(AND(C858&gt;=$G$22,MOD(C858-$G$22,int)=0),$G$23,0)+IF(IF(AND(C858&gt;=$G$22,MOD(C858-$G$22,int)=0),$G$23,0)+IF(MOD(C858-$G$27,periods_per_year)=0,$G$26,0)+H858&lt;L857+G858,IF(MOD(C858-$G$27,periods_per_year)=0,$G$26,0),L857+G858-IF(AND(C858&gt;=$G$22,MOD(C858-$G$22,int)=0),$G$23,0)-H858))))</f>
        <v/>
      </c>
      <c r="J858" s="7"/>
      <c r="K858" s="6" t="str">
        <f t="shared" si="69"/>
        <v/>
      </c>
      <c r="L858" s="6" t="str">
        <f t="shared" si="70"/>
        <v/>
      </c>
    </row>
    <row r="859" spans="3:12">
      <c r="C859" s="3" t="str">
        <f t="shared" si="66"/>
        <v/>
      </c>
      <c r="D859" s="4" t="str">
        <f t="shared" si="71"/>
        <v/>
      </c>
      <c r="E859" s="8" t="str">
        <f t="shared" si="67"/>
        <v/>
      </c>
      <c r="F859" s="5" t="str">
        <f t="shared" si="68"/>
        <v/>
      </c>
      <c r="G859" s="6" t="str">
        <f>IF(C859="","",ROUND((((1+F859/CP)^(CP/periods_per_year))-1)*L858,2))</f>
        <v/>
      </c>
      <c r="H859" s="6" t="str">
        <f>IF(C859="","",IF(C859=nper,L858+G859,MIN(L858+G859,IF(F859=F858,H858,IF($G$11="Acc Bi-Weekly",ROUND((-PMT(((1+F859/CP)^(CP/12))-1,(nper-C859+1)*12/26,L858))/2,2),IF($G$11="Acc Weekly",ROUND((-PMT(((1+F859/CP)^(CP/12))-1,(nper-C859+1)*12/52,L858))/4,2),ROUND(-PMT(((1+F859/CP)^(CP/periods_per_year))-1,nper-C859+1,L858),2)))))))</f>
        <v/>
      </c>
      <c r="I859" s="6" t="str">
        <f>IF(OR(C859="",C859&lt;$G$22),"",IF(L858&lt;=H859,0,IF(IF(AND(C859&gt;=$G$22,MOD(C859-$G$22,int)=0),$G$23,0)+H859&gt;=L858+G859,L858+G859-H859,IF(AND(C859&gt;=$G$22,MOD(C859-$G$22,int)=0),$G$23,0)+IF(IF(AND(C859&gt;=$G$22,MOD(C859-$G$22,int)=0),$G$23,0)+IF(MOD(C859-$G$27,periods_per_year)=0,$G$26,0)+H859&lt;L858+G859,IF(MOD(C859-$G$27,periods_per_year)=0,$G$26,0),L858+G859-IF(AND(C859&gt;=$G$22,MOD(C859-$G$22,int)=0),$G$23,0)-H859))))</f>
        <v/>
      </c>
      <c r="J859" s="7"/>
      <c r="K859" s="6" t="str">
        <f t="shared" si="69"/>
        <v/>
      </c>
      <c r="L859" s="6" t="str">
        <f t="shared" si="70"/>
        <v/>
      </c>
    </row>
    <row r="860" spans="3:12">
      <c r="C860" s="3" t="str">
        <f t="shared" si="66"/>
        <v/>
      </c>
      <c r="D860" s="4" t="str">
        <f t="shared" si="71"/>
        <v/>
      </c>
      <c r="E860" s="8" t="str">
        <f t="shared" si="67"/>
        <v/>
      </c>
      <c r="F860" s="5" t="str">
        <f t="shared" si="68"/>
        <v/>
      </c>
      <c r="G860" s="6" t="str">
        <f>IF(C860="","",ROUND((((1+F860/CP)^(CP/periods_per_year))-1)*L859,2))</f>
        <v/>
      </c>
      <c r="H860" s="6" t="str">
        <f>IF(C860="","",IF(C860=nper,L859+G860,MIN(L859+G860,IF(F860=F859,H859,IF($G$11="Acc Bi-Weekly",ROUND((-PMT(((1+F860/CP)^(CP/12))-1,(nper-C860+1)*12/26,L859))/2,2),IF($G$11="Acc Weekly",ROUND((-PMT(((1+F860/CP)^(CP/12))-1,(nper-C860+1)*12/52,L859))/4,2),ROUND(-PMT(((1+F860/CP)^(CP/periods_per_year))-1,nper-C860+1,L859),2)))))))</f>
        <v/>
      </c>
      <c r="I860" s="6" t="str">
        <f>IF(OR(C860="",C860&lt;$G$22),"",IF(L859&lt;=H860,0,IF(IF(AND(C860&gt;=$G$22,MOD(C860-$G$22,int)=0),$G$23,0)+H860&gt;=L859+G860,L859+G860-H860,IF(AND(C860&gt;=$G$22,MOD(C860-$G$22,int)=0),$G$23,0)+IF(IF(AND(C860&gt;=$G$22,MOD(C860-$G$22,int)=0),$G$23,0)+IF(MOD(C860-$G$27,periods_per_year)=0,$G$26,0)+H860&lt;L859+G860,IF(MOD(C860-$G$27,periods_per_year)=0,$G$26,0),L859+G860-IF(AND(C860&gt;=$G$22,MOD(C860-$G$22,int)=0),$G$23,0)-H860))))</f>
        <v/>
      </c>
      <c r="J860" s="7"/>
      <c r="K860" s="6" t="str">
        <f t="shared" si="69"/>
        <v/>
      </c>
      <c r="L860" s="6" t="str">
        <f t="shared" si="70"/>
        <v/>
      </c>
    </row>
    <row r="861" spans="3:12">
      <c r="C861" s="3" t="str">
        <f t="shared" si="66"/>
        <v/>
      </c>
      <c r="D861" s="4" t="str">
        <f t="shared" si="71"/>
        <v/>
      </c>
      <c r="E861" s="8" t="str">
        <f t="shared" si="67"/>
        <v/>
      </c>
      <c r="F861" s="5" t="str">
        <f t="shared" si="68"/>
        <v/>
      </c>
      <c r="G861" s="6" t="str">
        <f>IF(C861="","",ROUND((((1+F861/CP)^(CP/periods_per_year))-1)*L860,2))</f>
        <v/>
      </c>
      <c r="H861" s="6" t="str">
        <f>IF(C861="","",IF(C861=nper,L860+G861,MIN(L860+G861,IF(F861=F860,H860,IF($G$11="Acc Bi-Weekly",ROUND((-PMT(((1+F861/CP)^(CP/12))-1,(nper-C861+1)*12/26,L860))/2,2),IF($G$11="Acc Weekly",ROUND((-PMT(((1+F861/CP)^(CP/12))-1,(nper-C861+1)*12/52,L860))/4,2),ROUND(-PMT(((1+F861/CP)^(CP/periods_per_year))-1,nper-C861+1,L860),2)))))))</f>
        <v/>
      </c>
      <c r="I861" s="6" t="str">
        <f>IF(OR(C861="",C861&lt;$G$22),"",IF(L860&lt;=H861,0,IF(IF(AND(C861&gt;=$G$22,MOD(C861-$G$22,int)=0),$G$23,0)+H861&gt;=L860+G861,L860+G861-H861,IF(AND(C861&gt;=$G$22,MOD(C861-$G$22,int)=0),$G$23,0)+IF(IF(AND(C861&gt;=$G$22,MOD(C861-$G$22,int)=0),$G$23,0)+IF(MOD(C861-$G$27,periods_per_year)=0,$G$26,0)+H861&lt;L860+G861,IF(MOD(C861-$G$27,periods_per_year)=0,$G$26,0),L860+G861-IF(AND(C861&gt;=$G$22,MOD(C861-$G$22,int)=0),$G$23,0)-H861))))</f>
        <v/>
      </c>
      <c r="J861" s="7"/>
      <c r="K861" s="6" t="str">
        <f t="shared" si="69"/>
        <v/>
      </c>
      <c r="L861" s="6" t="str">
        <f t="shared" si="70"/>
        <v/>
      </c>
    </row>
    <row r="862" spans="3:12">
      <c r="C862" s="3" t="str">
        <f t="shared" si="66"/>
        <v/>
      </c>
      <c r="D862" s="4" t="str">
        <f t="shared" si="71"/>
        <v/>
      </c>
      <c r="E862" s="8" t="str">
        <f t="shared" si="67"/>
        <v/>
      </c>
      <c r="F862" s="5" t="str">
        <f t="shared" si="68"/>
        <v/>
      </c>
      <c r="G862" s="6" t="str">
        <f>IF(C862="","",ROUND((((1+F862/CP)^(CP/periods_per_year))-1)*L861,2))</f>
        <v/>
      </c>
      <c r="H862" s="6" t="str">
        <f>IF(C862="","",IF(C862=nper,L861+G862,MIN(L861+G862,IF(F862=F861,H861,IF($G$11="Acc Bi-Weekly",ROUND((-PMT(((1+F862/CP)^(CP/12))-1,(nper-C862+1)*12/26,L861))/2,2),IF($G$11="Acc Weekly",ROUND((-PMT(((1+F862/CP)^(CP/12))-1,(nper-C862+1)*12/52,L861))/4,2),ROUND(-PMT(((1+F862/CP)^(CP/periods_per_year))-1,nper-C862+1,L861),2)))))))</f>
        <v/>
      </c>
      <c r="I862" s="6" t="str">
        <f>IF(OR(C862="",C862&lt;$G$22),"",IF(L861&lt;=H862,0,IF(IF(AND(C862&gt;=$G$22,MOD(C862-$G$22,int)=0),$G$23,0)+H862&gt;=L861+G862,L861+G862-H862,IF(AND(C862&gt;=$G$22,MOD(C862-$G$22,int)=0),$G$23,0)+IF(IF(AND(C862&gt;=$G$22,MOD(C862-$G$22,int)=0),$G$23,0)+IF(MOD(C862-$G$27,periods_per_year)=0,$G$26,0)+H862&lt;L861+G862,IF(MOD(C862-$G$27,periods_per_year)=0,$G$26,0),L861+G862-IF(AND(C862&gt;=$G$22,MOD(C862-$G$22,int)=0),$G$23,0)-H862))))</f>
        <v/>
      </c>
      <c r="J862" s="7"/>
      <c r="K862" s="6" t="str">
        <f t="shared" si="69"/>
        <v/>
      </c>
      <c r="L862" s="6" t="str">
        <f t="shared" si="70"/>
        <v/>
      </c>
    </row>
    <row r="863" spans="3:12">
      <c r="C863" s="3" t="str">
        <f t="shared" si="66"/>
        <v/>
      </c>
      <c r="D863" s="4" t="str">
        <f t="shared" si="71"/>
        <v/>
      </c>
      <c r="E863" s="8" t="str">
        <f t="shared" si="67"/>
        <v/>
      </c>
      <c r="F863" s="5" t="str">
        <f t="shared" si="68"/>
        <v/>
      </c>
      <c r="G863" s="6" t="str">
        <f>IF(C863="","",ROUND((((1+F863/CP)^(CP/periods_per_year))-1)*L862,2))</f>
        <v/>
      </c>
      <c r="H863" s="6" t="str">
        <f>IF(C863="","",IF(C863=nper,L862+G863,MIN(L862+G863,IF(F863=F862,H862,IF($G$11="Acc Bi-Weekly",ROUND((-PMT(((1+F863/CP)^(CP/12))-1,(nper-C863+1)*12/26,L862))/2,2),IF($G$11="Acc Weekly",ROUND((-PMT(((1+F863/CP)^(CP/12))-1,(nper-C863+1)*12/52,L862))/4,2),ROUND(-PMT(((1+F863/CP)^(CP/periods_per_year))-1,nper-C863+1,L862),2)))))))</f>
        <v/>
      </c>
      <c r="I863" s="6" t="str">
        <f>IF(OR(C863="",C863&lt;$G$22),"",IF(L862&lt;=H863,0,IF(IF(AND(C863&gt;=$G$22,MOD(C863-$G$22,int)=0),$G$23,0)+H863&gt;=L862+G863,L862+G863-H863,IF(AND(C863&gt;=$G$22,MOD(C863-$G$22,int)=0),$G$23,0)+IF(IF(AND(C863&gt;=$G$22,MOD(C863-$G$22,int)=0),$G$23,0)+IF(MOD(C863-$G$27,periods_per_year)=0,$G$26,0)+H863&lt;L862+G863,IF(MOD(C863-$G$27,periods_per_year)=0,$G$26,0),L862+G863-IF(AND(C863&gt;=$G$22,MOD(C863-$G$22,int)=0),$G$23,0)-H863))))</f>
        <v/>
      </c>
      <c r="J863" s="7"/>
      <c r="K863" s="6" t="str">
        <f t="shared" si="69"/>
        <v/>
      </c>
      <c r="L863" s="6" t="str">
        <f t="shared" si="70"/>
        <v/>
      </c>
    </row>
    <row r="864" spans="3:12">
      <c r="C864" s="3" t="str">
        <f t="shared" si="66"/>
        <v/>
      </c>
      <c r="D864" s="4" t="str">
        <f t="shared" si="71"/>
        <v/>
      </c>
      <c r="E864" s="8" t="str">
        <f t="shared" si="67"/>
        <v/>
      </c>
      <c r="F864" s="5" t="str">
        <f t="shared" si="68"/>
        <v/>
      </c>
      <c r="G864" s="6" t="str">
        <f>IF(C864="","",ROUND((((1+F864/CP)^(CP/periods_per_year))-1)*L863,2))</f>
        <v/>
      </c>
      <c r="H864" s="6" t="str">
        <f>IF(C864="","",IF(C864=nper,L863+G864,MIN(L863+G864,IF(F864=F863,H863,IF($G$11="Acc Bi-Weekly",ROUND((-PMT(((1+F864/CP)^(CP/12))-1,(nper-C864+1)*12/26,L863))/2,2),IF($G$11="Acc Weekly",ROUND((-PMT(((1+F864/CP)^(CP/12))-1,(nper-C864+1)*12/52,L863))/4,2),ROUND(-PMT(((1+F864/CP)^(CP/periods_per_year))-1,nper-C864+1,L863),2)))))))</f>
        <v/>
      </c>
      <c r="I864" s="6" t="str">
        <f>IF(OR(C864="",C864&lt;$G$22),"",IF(L863&lt;=H864,0,IF(IF(AND(C864&gt;=$G$22,MOD(C864-$G$22,int)=0),$G$23,0)+H864&gt;=L863+G864,L863+G864-H864,IF(AND(C864&gt;=$G$22,MOD(C864-$G$22,int)=0),$G$23,0)+IF(IF(AND(C864&gt;=$G$22,MOD(C864-$G$22,int)=0),$G$23,0)+IF(MOD(C864-$G$27,periods_per_year)=0,$G$26,0)+H864&lt;L863+G864,IF(MOD(C864-$G$27,periods_per_year)=0,$G$26,0),L863+G864-IF(AND(C864&gt;=$G$22,MOD(C864-$G$22,int)=0),$G$23,0)-H864))))</f>
        <v/>
      </c>
      <c r="J864" s="7"/>
      <c r="K864" s="6" t="str">
        <f t="shared" si="69"/>
        <v/>
      </c>
      <c r="L864" s="6" t="str">
        <f t="shared" si="70"/>
        <v/>
      </c>
    </row>
    <row r="865" spans="3:12">
      <c r="C865" s="3" t="str">
        <f t="shared" si="66"/>
        <v/>
      </c>
      <c r="D865" s="4" t="str">
        <f t="shared" si="71"/>
        <v/>
      </c>
      <c r="E865" s="8" t="str">
        <f t="shared" si="67"/>
        <v/>
      </c>
      <c r="F865" s="5" t="str">
        <f t="shared" si="68"/>
        <v/>
      </c>
      <c r="G865" s="6" t="str">
        <f>IF(C865="","",ROUND((((1+F865/CP)^(CP/periods_per_year))-1)*L864,2))</f>
        <v/>
      </c>
      <c r="H865" s="6" t="str">
        <f>IF(C865="","",IF(C865=nper,L864+G865,MIN(L864+G865,IF(F865=F864,H864,IF($G$11="Acc Bi-Weekly",ROUND((-PMT(((1+F865/CP)^(CP/12))-1,(nper-C865+1)*12/26,L864))/2,2),IF($G$11="Acc Weekly",ROUND((-PMT(((1+F865/CP)^(CP/12))-1,(nper-C865+1)*12/52,L864))/4,2),ROUND(-PMT(((1+F865/CP)^(CP/periods_per_year))-1,nper-C865+1,L864),2)))))))</f>
        <v/>
      </c>
      <c r="I865" s="6" t="str">
        <f>IF(OR(C865="",C865&lt;$G$22),"",IF(L864&lt;=H865,0,IF(IF(AND(C865&gt;=$G$22,MOD(C865-$G$22,int)=0),$G$23,0)+H865&gt;=L864+G865,L864+G865-H865,IF(AND(C865&gt;=$G$22,MOD(C865-$G$22,int)=0),$G$23,0)+IF(IF(AND(C865&gt;=$G$22,MOD(C865-$G$22,int)=0),$G$23,0)+IF(MOD(C865-$G$27,periods_per_year)=0,$G$26,0)+H865&lt;L864+G865,IF(MOD(C865-$G$27,periods_per_year)=0,$G$26,0),L864+G865-IF(AND(C865&gt;=$G$22,MOD(C865-$G$22,int)=0),$G$23,0)-H865))))</f>
        <v/>
      </c>
      <c r="J865" s="7"/>
      <c r="K865" s="6" t="str">
        <f t="shared" si="69"/>
        <v/>
      </c>
      <c r="L865" s="6" t="str">
        <f t="shared" si="70"/>
        <v/>
      </c>
    </row>
    <row r="866" spans="3:12">
      <c r="C866" s="3" t="str">
        <f t="shared" si="66"/>
        <v/>
      </c>
      <c r="D866" s="4" t="str">
        <f t="shared" si="71"/>
        <v/>
      </c>
      <c r="E866" s="8" t="str">
        <f t="shared" si="67"/>
        <v/>
      </c>
      <c r="F866" s="5" t="str">
        <f t="shared" si="68"/>
        <v/>
      </c>
      <c r="G866" s="6" t="str">
        <f>IF(C866="","",ROUND((((1+F866/CP)^(CP/periods_per_year))-1)*L865,2))</f>
        <v/>
      </c>
      <c r="H866" s="6" t="str">
        <f>IF(C866="","",IF(C866=nper,L865+G866,MIN(L865+G866,IF(F866=F865,H865,IF($G$11="Acc Bi-Weekly",ROUND((-PMT(((1+F866/CP)^(CP/12))-1,(nper-C866+1)*12/26,L865))/2,2),IF($G$11="Acc Weekly",ROUND((-PMT(((1+F866/CP)^(CP/12))-1,(nper-C866+1)*12/52,L865))/4,2),ROUND(-PMT(((1+F866/CP)^(CP/periods_per_year))-1,nper-C866+1,L865),2)))))))</f>
        <v/>
      </c>
      <c r="I866" s="6" t="str">
        <f>IF(OR(C866="",C866&lt;$G$22),"",IF(L865&lt;=H866,0,IF(IF(AND(C866&gt;=$G$22,MOD(C866-$G$22,int)=0),$G$23,0)+H866&gt;=L865+G866,L865+G866-H866,IF(AND(C866&gt;=$G$22,MOD(C866-$G$22,int)=0),$G$23,0)+IF(IF(AND(C866&gt;=$G$22,MOD(C866-$G$22,int)=0),$G$23,0)+IF(MOD(C866-$G$27,periods_per_year)=0,$G$26,0)+H866&lt;L865+G866,IF(MOD(C866-$G$27,periods_per_year)=0,$G$26,0),L865+G866-IF(AND(C866&gt;=$G$22,MOD(C866-$G$22,int)=0),$G$23,0)-H866))))</f>
        <v/>
      </c>
      <c r="J866" s="7"/>
      <c r="K866" s="6" t="str">
        <f t="shared" si="69"/>
        <v/>
      </c>
      <c r="L866" s="6" t="str">
        <f t="shared" si="70"/>
        <v/>
      </c>
    </row>
    <row r="867" spans="3:12">
      <c r="C867" s="3" t="str">
        <f t="shared" si="66"/>
        <v/>
      </c>
      <c r="D867" s="4" t="str">
        <f t="shared" si="71"/>
        <v/>
      </c>
      <c r="E867" s="8" t="str">
        <f t="shared" si="67"/>
        <v/>
      </c>
      <c r="F867" s="5" t="str">
        <f t="shared" si="68"/>
        <v/>
      </c>
      <c r="G867" s="6" t="str">
        <f>IF(C867="","",ROUND((((1+F867/CP)^(CP/periods_per_year))-1)*L866,2))</f>
        <v/>
      </c>
      <c r="H867" s="6" t="str">
        <f>IF(C867="","",IF(C867=nper,L866+G867,MIN(L866+G867,IF(F867=F866,H866,IF($G$11="Acc Bi-Weekly",ROUND((-PMT(((1+F867/CP)^(CP/12))-1,(nper-C867+1)*12/26,L866))/2,2),IF($G$11="Acc Weekly",ROUND((-PMT(((1+F867/CP)^(CP/12))-1,(nper-C867+1)*12/52,L866))/4,2),ROUND(-PMT(((1+F867/CP)^(CP/periods_per_year))-1,nper-C867+1,L866),2)))))))</f>
        <v/>
      </c>
      <c r="I867" s="6" t="str">
        <f>IF(OR(C867="",C867&lt;$G$22),"",IF(L866&lt;=H867,0,IF(IF(AND(C867&gt;=$G$22,MOD(C867-$G$22,int)=0),$G$23,0)+H867&gt;=L866+G867,L866+G867-H867,IF(AND(C867&gt;=$G$22,MOD(C867-$G$22,int)=0),$G$23,0)+IF(IF(AND(C867&gt;=$G$22,MOD(C867-$G$22,int)=0),$G$23,0)+IF(MOD(C867-$G$27,periods_per_year)=0,$G$26,0)+H867&lt;L866+G867,IF(MOD(C867-$G$27,periods_per_year)=0,$G$26,0),L866+G867-IF(AND(C867&gt;=$G$22,MOD(C867-$G$22,int)=0),$G$23,0)-H867))))</f>
        <v/>
      </c>
      <c r="J867" s="7"/>
      <c r="K867" s="6" t="str">
        <f t="shared" si="69"/>
        <v/>
      </c>
      <c r="L867" s="6" t="str">
        <f t="shared" si="70"/>
        <v/>
      </c>
    </row>
    <row r="868" spans="3:12">
      <c r="C868" s="3" t="str">
        <f t="shared" si="66"/>
        <v/>
      </c>
      <c r="D868" s="4" t="str">
        <f t="shared" si="71"/>
        <v/>
      </c>
      <c r="E868" s="8" t="str">
        <f t="shared" si="67"/>
        <v/>
      </c>
      <c r="F868" s="5" t="str">
        <f t="shared" si="68"/>
        <v/>
      </c>
      <c r="G868" s="6" t="str">
        <f>IF(C868="","",ROUND((((1+F868/CP)^(CP/periods_per_year))-1)*L867,2))</f>
        <v/>
      </c>
      <c r="H868" s="6" t="str">
        <f>IF(C868="","",IF(C868=nper,L867+G868,MIN(L867+G868,IF(F868=F867,H867,IF($G$11="Acc Bi-Weekly",ROUND((-PMT(((1+F868/CP)^(CP/12))-1,(nper-C868+1)*12/26,L867))/2,2),IF($G$11="Acc Weekly",ROUND((-PMT(((1+F868/CP)^(CP/12))-1,(nper-C868+1)*12/52,L867))/4,2),ROUND(-PMT(((1+F868/CP)^(CP/periods_per_year))-1,nper-C868+1,L867),2)))))))</f>
        <v/>
      </c>
      <c r="I868" s="6" t="str">
        <f>IF(OR(C868="",C868&lt;$G$22),"",IF(L867&lt;=H868,0,IF(IF(AND(C868&gt;=$G$22,MOD(C868-$G$22,int)=0),$G$23,0)+H868&gt;=L867+G868,L867+G868-H868,IF(AND(C868&gt;=$G$22,MOD(C868-$G$22,int)=0),$G$23,0)+IF(IF(AND(C868&gt;=$G$22,MOD(C868-$G$22,int)=0),$G$23,0)+IF(MOD(C868-$G$27,periods_per_year)=0,$G$26,0)+H868&lt;L867+G868,IF(MOD(C868-$G$27,periods_per_year)=0,$G$26,0),L867+G868-IF(AND(C868&gt;=$G$22,MOD(C868-$G$22,int)=0),$G$23,0)-H868))))</f>
        <v/>
      </c>
      <c r="J868" s="7"/>
      <c r="K868" s="6" t="str">
        <f t="shared" si="69"/>
        <v/>
      </c>
      <c r="L868" s="6" t="str">
        <f t="shared" si="70"/>
        <v/>
      </c>
    </row>
    <row r="869" spans="3:12">
      <c r="C869" s="3" t="str">
        <f t="shared" si="66"/>
        <v/>
      </c>
      <c r="D869" s="4" t="str">
        <f t="shared" si="71"/>
        <v/>
      </c>
      <c r="E869" s="8" t="str">
        <f t="shared" si="67"/>
        <v/>
      </c>
      <c r="F869" s="5" t="str">
        <f t="shared" si="68"/>
        <v/>
      </c>
      <c r="G869" s="6" t="str">
        <f>IF(C869="","",ROUND((((1+F869/CP)^(CP/periods_per_year))-1)*L868,2))</f>
        <v/>
      </c>
      <c r="H869" s="6" t="str">
        <f>IF(C869="","",IF(C869=nper,L868+G869,MIN(L868+G869,IF(F869=F868,H868,IF($G$11="Acc Bi-Weekly",ROUND((-PMT(((1+F869/CP)^(CP/12))-1,(nper-C869+1)*12/26,L868))/2,2),IF($G$11="Acc Weekly",ROUND((-PMT(((1+F869/CP)^(CP/12))-1,(nper-C869+1)*12/52,L868))/4,2),ROUND(-PMT(((1+F869/CP)^(CP/periods_per_year))-1,nper-C869+1,L868),2)))))))</f>
        <v/>
      </c>
      <c r="I869" s="6" t="str">
        <f>IF(OR(C869="",C869&lt;$G$22),"",IF(L868&lt;=H869,0,IF(IF(AND(C869&gt;=$G$22,MOD(C869-$G$22,int)=0),$G$23,0)+H869&gt;=L868+G869,L868+G869-H869,IF(AND(C869&gt;=$G$22,MOD(C869-$G$22,int)=0),$G$23,0)+IF(IF(AND(C869&gt;=$G$22,MOD(C869-$G$22,int)=0),$G$23,0)+IF(MOD(C869-$G$27,periods_per_year)=0,$G$26,0)+H869&lt;L868+G869,IF(MOD(C869-$G$27,periods_per_year)=0,$G$26,0),L868+G869-IF(AND(C869&gt;=$G$22,MOD(C869-$G$22,int)=0),$G$23,0)-H869))))</f>
        <v/>
      </c>
      <c r="J869" s="7"/>
      <c r="K869" s="6" t="str">
        <f t="shared" si="69"/>
        <v/>
      </c>
      <c r="L869" s="6" t="str">
        <f t="shared" si="70"/>
        <v/>
      </c>
    </row>
    <row r="870" spans="3:12">
      <c r="C870" s="3" t="str">
        <f t="shared" si="66"/>
        <v/>
      </c>
      <c r="D870" s="4" t="str">
        <f t="shared" si="71"/>
        <v/>
      </c>
      <c r="E870" s="8" t="str">
        <f t="shared" si="67"/>
        <v/>
      </c>
      <c r="F870" s="5" t="str">
        <f t="shared" si="68"/>
        <v/>
      </c>
      <c r="G870" s="6" t="str">
        <f>IF(C870="","",ROUND((((1+F870/CP)^(CP/periods_per_year))-1)*L869,2))</f>
        <v/>
      </c>
      <c r="H870" s="6" t="str">
        <f>IF(C870="","",IF(C870=nper,L869+G870,MIN(L869+G870,IF(F870=F869,H869,IF($G$11="Acc Bi-Weekly",ROUND((-PMT(((1+F870/CP)^(CP/12))-1,(nper-C870+1)*12/26,L869))/2,2),IF($G$11="Acc Weekly",ROUND((-PMT(((1+F870/CP)^(CP/12))-1,(nper-C870+1)*12/52,L869))/4,2),ROUND(-PMT(((1+F870/CP)^(CP/periods_per_year))-1,nper-C870+1,L869),2)))))))</f>
        <v/>
      </c>
      <c r="I870" s="6" t="str">
        <f>IF(OR(C870="",C870&lt;$G$22),"",IF(L869&lt;=H870,0,IF(IF(AND(C870&gt;=$G$22,MOD(C870-$G$22,int)=0),$G$23,0)+H870&gt;=L869+G870,L869+G870-H870,IF(AND(C870&gt;=$G$22,MOD(C870-$G$22,int)=0),$G$23,0)+IF(IF(AND(C870&gt;=$G$22,MOD(C870-$G$22,int)=0),$G$23,0)+IF(MOD(C870-$G$27,periods_per_year)=0,$G$26,0)+H870&lt;L869+G870,IF(MOD(C870-$G$27,periods_per_year)=0,$G$26,0),L869+G870-IF(AND(C870&gt;=$G$22,MOD(C870-$G$22,int)=0),$G$23,0)-H870))))</f>
        <v/>
      </c>
      <c r="J870" s="7"/>
      <c r="K870" s="6" t="str">
        <f t="shared" si="69"/>
        <v/>
      </c>
      <c r="L870" s="6" t="str">
        <f t="shared" si="70"/>
        <v/>
      </c>
    </row>
    <row r="871" spans="3:12">
      <c r="C871" s="3" t="str">
        <f t="shared" si="66"/>
        <v/>
      </c>
      <c r="D871" s="4" t="str">
        <f t="shared" si="71"/>
        <v/>
      </c>
      <c r="E871" s="8" t="str">
        <f t="shared" si="67"/>
        <v/>
      </c>
      <c r="F871" s="5" t="str">
        <f t="shared" si="68"/>
        <v/>
      </c>
      <c r="G871" s="6" t="str">
        <f>IF(C871="","",ROUND((((1+F871/CP)^(CP/periods_per_year))-1)*L870,2))</f>
        <v/>
      </c>
      <c r="H871" s="6" t="str">
        <f>IF(C871="","",IF(C871=nper,L870+G871,MIN(L870+G871,IF(F871=F870,H870,IF($G$11="Acc Bi-Weekly",ROUND((-PMT(((1+F871/CP)^(CP/12))-1,(nper-C871+1)*12/26,L870))/2,2),IF($G$11="Acc Weekly",ROUND((-PMT(((1+F871/CP)^(CP/12))-1,(nper-C871+1)*12/52,L870))/4,2),ROUND(-PMT(((1+F871/CP)^(CP/periods_per_year))-1,nper-C871+1,L870),2)))))))</f>
        <v/>
      </c>
      <c r="I871" s="6" t="str">
        <f>IF(OR(C871="",C871&lt;$G$22),"",IF(L870&lt;=H871,0,IF(IF(AND(C871&gt;=$G$22,MOD(C871-$G$22,int)=0),$G$23,0)+H871&gt;=L870+G871,L870+G871-H871,IF(AND(C871&gt;=$G$22,MOD(C871-$G$22,int)=0),$G$23,0)+IF(IF(AND(C871&gt;=$G$22,MOD(C871-$G$22,int)=0),$G$23,0)+IF(MOD(C871-$G$27,periods_per_year)=0,$G$26,0)+H871&lt;L870+G871,IF(MOD(C871-$G$27,periods_per_year)=0,$G$26,0),L870+G871-IF(AND(C871&gt;=$G$22,MOD(C871-$G$22,int)=0),$G$23,0)-H871))))</f>
        <v/>
      </c>
      <c r="J871" s="7"/>
      <c r="K871" s="6" t="str">
        <f t="shared" si="69"/>
        <v/>
      </c>
      <c r="L871" s="6" t="str">
        <f t="shared" si="70"/>
        <v/>
      </c>
    </row>
    <row r="872" spans="3:12">
      <c r="C872" s="3" t="str">
        <f t="shared" si="66"/>
        <v/>
      </c>
      <c r="D872" s="4" t="str">
        <f t="shared" si="71"/>
        <v/>
      </c>
      <c r="E872" s="8" t="str">
        <f t="shared" si="67"/>
        <v/>
      </c>
      <c r="F872" s="5" t="str">
        <f t="shared" si="68"/>
        <v/>
      </c>
      <c r="G872" s="6" t="str">
        <f>IF(C872="","",ROUND((((1+F872/CP)^(CP/periods_per_year))-1)*L871,2))</f>
        <v/>
      </c>
      <c r="H872" s="6" t="str">
        <f>IF(C872="","",IF(C872=nper,L871+G872,MIN(L871+G872,IF(F872=F871,H871,IF($G$11="Acc Bi-Weekly",ROUND((-PMT(((1+F872/CP)^(CP/12))-1,(nper-C872+1)*12/26,L871))/2,2),IF($G$11="Acc Weekly",ROUND((-PMT(((1+F872/CP)^(CP/12))-1,(nper-C872+1)*12/52,L871))/4,2),ROUND(-PMT(((1+F872/CP)^(CP/periods_per_year))-1,nper-C872+1,L871),2)))))))</f>
        <v/>
      </c>
      <c r="I872" s="6" t="str">
        <f>IF(OR(C872="",C872&lt;$G$22),"",IF(L871&lt;=H872,0,IF(IF(AND(C872&gt;=$G$22,MOD(C872-$G$22,int)=0),$G$23,0)+H872&gt;=L871+G872,L871+G872-H872,IF(AND(C872&gt;=$G$22,MOD(C872-$G$22,int)=0),$G$23,0)+IF(IF(AND(C872&gt;=$G$22,MOD(C872-$G$22,int)=0),$G$23,0)+IF(MOD(C872-$G$27,periods_per_year)=0,$G$26,0)+H872&lt;L871+G872,IF(MOD(C872-$G$27,periods_per_year)=0,$G$26,0),L871+G872-IF(AND(C872&gt;=$G$22,MOD(C872-$G$22,int)=0),$G$23,0)-H872))))</f>
        <v/>
      </c>
      <c r="J872" s="7"/>
      <c r="K872" s="6" t="str">
        <f t="shared" si="69"/>
        <v/>
      </c>
      <c r="L872" s="6" t="str">
        <f t="shared" si="70"/>
        <v/>
      </c>
    </row>
    <row r="873" spans="3:12">
      <c r="C873" s="3" t="str">
        <f t="shared" ref="C873:C936" si="72">IF(L872="","",IF(OR(C872&gt;=nper,ROUND(L872,2)&lt;=0),"",C872+1))</f>
        <v/>
      </c>
      <c r="D873" s="4" t="str">
        <f t="shared" si="71"/>
        <v/>
      </c>
      <c r="E873" s="8" t="str">
        <f>IF(C873="","",IF(MOD(C873,periods_per_year)=0,C873/periods_per_year,""))</f>
        <v/>
      </c>
      <c r="F873" s="5" t="str">
        <f t="shared" ref="F873:F936" si="73">IF(C873="","",start_rate)</f>
        <v/>
      </c>
      <c r="G873" s="6" t="str">
        <f>IF(C873="","",ROUND((((1+F873/CP)^(CP/periods_per_year))-1)*L872,2))</f>
        <v/>
      </c>
      <c r="H873" s="6" t="str">
        <f>IF(C873="","",IF(C873=nper,L872+G873,MIN(L872+G873,IF(F873=F872,H872,IF($G$11="Acc Bi-Weekly",ROUND((-PMT(((1+F873/CP)^(CP/12))-1,(nper-C873+1)*12/26,L872))/2,2),IF($G$11="Acc Weekly",ROUND((-PMT(((1+F873/CP)^(CP/12))-1,(nper-C873+1)*12/52,L872))/4,2),ROUND(-PMT(((1+F873/CP)^(CP/periods_per_year))-1,nper-C873+1,L872),2)))))))</f>
        <v/>
      </c>
      <c r="I873" s="6" t="str">
        <f>IF(OR(C873="",C873&lt;$G$22),"",IF(L872&lt;=H873,0,IF(IF(AND(C873&gt;=$G$22,MOD(C873-$G$22,int)=0),$G$23,0)+H873&gt;=L872+G873,L872+G873-H873,IF(AND(C873&gt;=$G$22,MOD(C873-$G$22,int)=0),$G$23,0)+IF(IF(AND(C873&gt;=$G$22,MOD(C873-$G$22,int)=0),$G$23,0)+IF(MOD(C873-$G$27,periods_per_year)=0,$G$26,0)+H873&lt;L872+G873,IF(MOD(C873-$G$27,periods_per_year)=0,$G$26,0),L872+G873-IF(AND(C873&gt;=$G$22,MOD(C873-$G$22,int)=0),$G$23,0)-H873))))</f>
        <v/>
      </c>
      <c r="J873" s="7"/>
      <c r="K873" s="6" t="str">
        <f t="shared" ref="K873:K936" si="74">IF(C873="","",H873-G873+J873+IF(I873="",0,I873))</f>
        <v/>
      </c>
      <c r="L873" s="6" t="str">
        <f t="shared" ref="L873:L936" si="75">IF(C873="","",L872-K873)</f>
        <v/>
      </c>
    </row>
    <row r="874" spans="3:12">
      <c r="C874" s="3" t="str">
        <f t="shared" si="72"/>
        <v/>
      </c>
      <c r="D874" s="4" t="str">
        <f t="shared" si="71"/>
        <v/>
      </c>
      <c r="E874" s="8" t="str">
        <f>IF(C874="","",IF(MOD(C874,periods_per_year)=0,C874/periods_per_year,""))</f>
        <v/>
      </c>
      <c r="F874" s="5" t="str">
        <f t="shared" si="73"/>
        <v/>
      </c>
      <c r="G874" s="6" t="str">
        <f>IF(C874="","",ROUND((((1+F874/CP)^(CP/periods_per_year))-1)*L873,2))</f>
        <v/>
      </c>
      <c r="H874" s="6" t="str">
        <f>IF(C874="","",IF(C874=nper,L873+G874,MIN(L873+G874,IF(F874=F873,H873,IF($G$11="Acc Bi-Weekly",ROUND((-PMT(((1+F874/CP)^(CP/12))-1,(nper-C874+1)*12/26,L873))/2,2),IF($G$11="Acc Weekly",ROUND((-PMT(((1+F874/CP)^(CP/12))-1,(nper-C874+1)*12/52,L873))/4,2),ROUND(-PMT(((1+F874/CP)^(CP/periods_per_year))-1,nper-C874+1,L873),2)))))))</f>
        <v/>
      </c>
      <c r="I874" s="6" t="str">
        <f>IF(OR(C874="",C874&lt;$G$22),"",IF(L873&lt;=H874,0,IF(IF(AND(C874&gt;=$G$22,MOD(C874-$G$22,int)=0),$G$23,0)+H874&gt;=L873+G874,L873+G874-H874,IF(AND(C874&gt;=$G$22,MOD(C874-$G$22,int)=0),$G$23,0)+IF(IF(AND(C874&gt;=$G$22,MOD(C874-$G$22,int)=0),$G$23,0)+IF(MOD(C874-$G$27,periods_per_year)=0,$G$26,0)+H874&lt;L873+G874,IF(MOD(C874-$G$27,periods_per_year)=0,$G$26,0),L873+G874-IF(AND(C874&gt;=$G$22,MOD(C874-$G$22,int)=0),$G$23,0)-H874))))</f>
        <v/>
      </c>
      <c r="J874" s="7"/>
      <c r="K874" s="6" t="str">
        <f t="shared" si="74"/>
        <v/>
      </c>
      <c r="L874" s="6" t="str">
        <f t="shared" si="75"/>
        <v/>
      </c>
    </row>
    <row r="875" spans="3:12">
      <c r="C875" s="3" t="str">
        <f t="shared" si="72"/>
        <v/>
      </c>
      <c r="D875" s="4" t="str">
        <f t="shared" ref="D875:D938" si="76">IF(C875="","",EDATE(D874,1))</f>
        <v/>
      </c>
      <c r="E875" s="8" t="str">
        <f>IF(C875="","",IF(MOD(C875,periods_per_year)=0,C875/periods_per_year,""))</f>
        <v/>
      </c>
      <c r="F875" s="5" t="str">
        <f t="shared" si="73"/>
        <v/>
      </c>
      <c r="G875" s="6" t="str">
        <f>IF(C875="","",ROUND((((1+F875/CP)^(CP/periods_per_year))-1)*L874,2))</f>
        <v/>
      </c>
      <c r="H875" s="6" t="str">
        <f>IF(C875="","",IF(C875=nper,L874+G875,MIN(L874+G875,IF(F875=F874,H874,IF($G$11="Acc Bi-Weekly",ROUND((-PMT(((1+F875/CP)^(CP/12))-1,(nper-C875+1)*12/26,L874))/2,2),IF($G$11="Acc Weekly",ROUND((-PMT(((1+F875/CP)^(CP/12))-1,(nper-C875+1)*12/52,L874))/4,2),ROUND(-PMT(((1+F875/CP)^(CP/periods_per_year))-1,nper-C875+1,L874),2)))))))</f>
        <v/>
      </c>
      <c r="I875" s="6" t="str">
        <f>IF(OR(C875="",C875&lt;$G$22),"",IF(L874&lt;=H875,0,IF(IF(AND(C875&gt;=$G$22,MOD(C875-$G$22,int)=0),$G$23,0)+H875&gt;=L874+G875,L874+G875-H875,IF(AND(C875&gt;=$G$22,MOD(C875-$G$22,int)=0),$G$23,0)+IF(IF(AND(C875&gt;=$G$22,MOD(C875-$G$22,int)=0),$G$23,0)+IF(MOD(C875-$G$27,periods_per_year)=0,$G$26,0)+H875&lt;L874+G875,IF(MOD(C875-$G$27,periods_per_year)=0,$G$26,0),L874+G875-IF(AND(C875&gt;=$G$22,MOD(C875-$G$22,int)=0),$G$23,0)-H875))))</f>
        <v/>
      </c>
      <c r="J875" s="7"/>
      <c r="K875" s="6" t="str">
        <f t="shared" si="74"/>
        <v/>
      </c>
      <c r="L875" s="6" t="str">
        <f t="shared" si="75"/>
        <v/>
      </c>
    </row>
    <row r="876" spans="3:12">
      <c r="C876" s="3" t="str">
        <f t="shared" si="72"/>
        <v/>
      </c>
      <c r="D876" s="4" t="str">
        <f t="shared" si="76"/>
        <v/>
      </c>
      <c r="E876" s="8" t="str">
        <f>IF(C876="","",IF(MOD(C876,periods_per_year)=0,C876/periods_per_year,""))</f>
        <v/>
      </c>
      <c r="F876" s="5" t="str">
        <f t="shared" si="73"/>
        <v/>
      </c>
      <c r="G876" s="6" t="str">
        <f>IF(C876="","",ROUND((((1+F876/CP)^(CP/periods_per_year))-1)*L875,2))</f>
        <v/>
      </c>
      <c r="H876" s="6" t="str">
        <f>IF(C876="","",IF(C876=nper,L875+G876,MIN(L875+G876,IF(F876=F875,H875,IF($G$11="Acc Bi-Weekly",ROUND((-PMT(((1+F876/CP)^(CP/12))-1,(nper-C876+1)*12/26,L875))/2,2),IF($G$11="Acc Weekly",ROUND((-PMT(((1+F876/CP)^(CP/12))-1,(nper-C876+1)*12/52,L875))/4,2),ROUND(-PMT(((1+F876/CP)^(CP/periods_per_year))-1,nper-C876+1,L875),2)))))))</f>
        <v/>
      </c>
      <c r="I876" s="6" t="str">
        <f>IF(OR(C876="",C876&lt;$G$22),"",IF(L875&lt;=H876,0,IF(IF(AND(C876&gt;=$G$22,MOD(C876-$G$22,int)=0),$G$23,0)+H876&gt;=L875+G876,L875+G876-H876,IF(AND(C876&gt;=$G$22,MOD(C876-$G$22,int)=0),$G$23,0)+IF(IF(AND(C876&gt;=$G$22,MOD(C876-$G$22,int)=0),$G$23,0)+IF(MOD(C876-$G$27,periods_per_year)=0,$G$26,0)+H876&lt;L875+G876,IF(MOD(C876-$G$27,periods_per_year)=0,$G$26,0),L875+G876-IF(AND(C876&gt;=$G$22,MOD(C876-$G$22,int)=0),$G$23,0)-H876))))</f>
        <v/>
      </c>
      <c r="J876" s="7"/>
      <c r="K876" s="6" t="str">
        <f t="shared" si="74"/>
        <v/>
      </c>
      <c r="L876" s="6" t="str">
        <f t="shared" si="75"/>
        <v/>
      </c>
    </row>
    <row r="877" spans="3:12">
      <c r="C877" s="3" t="str">
        <f t="shared" si="72"/>
        <v/>
      </c>
      <c r="D877" s="4" t="str">
        <f t="shared" si="76"/>
        <v/>
      </c>
      <c r="E877" s="8" t="str">
        <f>IF(C877="","",IF(MOD(C877,periods_per_year)=0,C877/periods_per_year,""))</f>
        <v/>
      </c>
      <c r="F877" s="5" t="str">
        <f t="shared" si="73"/>
        <v/>
      </c>
      <c r="G877" s="6" t="str">
        <f>IF(C877="","",ROUND((((1+F877/CP)^(CP/periods_per_year))-1)*L876,2))</f>
        <v/>
      </c>
      <c r="H877" s="6" t="str">
        <f>IF(C877="","",IF(C877=nper,L876+G877,MIN(L876+G877,IF(F877=F876,H876,IF($G$11="Acc Bi-Weekly",ROUND((-PMT(((1+F877/CP)^(CP/12))-1,(nper-C877+1)*12/26,L876))/2,2),IF($G$11="Acc Weekly",ROUND((-PMT(((1+F877/CP)^(CP/12))-1,(nper-C877+1)*12/52,L876))/4,2),ROUND(-PMT(((1+F877/CP)^(CP/periods_per_year))-1,nper-C877+1,L876),2)))))))</f>
        <v/>
      </c>
      <c r="I877" s="6" t="str">
        <f>IF(OR(C877="",C877&lt;$G$22),"",IF(L876&lt;=H877,0,IF(IF(AND(C877&gt;=$G$22,MOD(C877-$G$22,int)=0),$G$23,0)+H877&gt;=L876+G877,L876+G877-H877,IF(AND(C877&gt;=$G$22,MOD(C877-$G$22,int)=0),$G$23,0)+IF(IF(AND(C877&gt;=$G$22,MOD(C877-$G$22,int)=0),$G$23,0)+IF(MOD(C877-$G$27,periods_per_year)=0,$G$26,0)+H877&lt;L876+G877,IF(MOD(C877-$G$27,periods_per_year)=0,$G$26,0),L876+G877-IF(AND(C877&gt;=$G$22,MOD(C877-$G$22,int)=0),$G$23,0)-H877))))</f>
        <v/>
      </c>
      <c r="J877" s="7"/>
      <c r="K877" s="6" t="str">
        <f t="shared" si="74"/>
        <v/>
      </c>
      <c r="L877" s="6" t="str">
        <f t="shared" si="75"/>
        <v/>
      </c>
    </row>
    <row r="878" spans="3:12">
      <c r="C878" s="3" t="str">
        <f t="shared" si="72"/>
        <v/>
      </c>
      <c r="D878" s="4" t="str">
        <f t="shared" si="76"/>
        <v/>
      </c>
      <c r="E878" s="8" t="str">
        <f>IF(C878="","",IF(MOD(C878,periods_per_year)=0,C878/periods_per_year,""))</f>
        <v/>
      </c>
      <c r="F878" s="5" t="str">
        <f t="shared" si="73"/>
        <v/>
      </c>
      <c r="G878" s="6" t="str">
        <f>IF(C878="","",ROUND((((1+F878/CP)^(CP/periods_per_year))-1)*L877,2))</f>
        <v/>
      </c>
      <c r="H878" s="6" t="str">
        <f>IF(C878="","",IF(C878=nper,L877+G878,MIN(L877+G878,IF(F878=F877,H877,IF($G$11="Acc Bi-Weekly",ROUND((-PMT(((1+F878/CP)^(CP/12))-1,(nper-C878+1)*12/26,L877))/2,2),IF($G$11="Acc Weekly",ROUND((-PMT(((1+F878/CP)^(CP/12))-1,(nper-C878+1)*12/52,L877))/4,2),ROUND(-PMT(((1+F878/CP)^(CP/periods_per_year))-1,nper-C878+1,L877),2)))))))</f>
        <v/>
      </c>
      <c r="I878" s="6" t="str">
        <f>IF(OR(C878="",C878&lt;$G$22),"",IF(L877&lt;=H878,0,IF(IF(AND(C878&gt;=$G$22,MOD(C878-$G$22,int)=0),$G$23,0)+H878&gt;=L877+G878,L877+G878-H878,IF(AND(C878&gt;=$G$22,MOD(C878-$G$22,int)=0),$G$23,0)+IF(IF(AND(C878&gt;=$G$22,MOD(C878-$G$22,int)=0),$G$23,0)+IF(MOD(C878-$G$27,periods_per_year)=0,$G$26,0)+H878&lt;L877+G878,IF(MOD(C878-$G$27,periods_per_year)=0,$G$26,0),L877+G878-IF(AND(C878&gt;=$G$22,MOD(C878-$G$22,int)=0),$G$23,0)-H878))))</f>
        <v/>
      </c>
      <c r="J878" s="7"/>
      <c r="K878" s="6" t="str">
        <f t="shared" si="74"/>
        <v/>
      </c>
      <c r="L878" s="6" t="str">
        <f t="shared" si="75"/>
        <v/>
      </c>
    </row>
    <row r="879" spans="3:12">
      <c r="C879" s="3" t="str">
        <f t="shared" si="72"/>
        <v/>
      </c>
      <c r="D879" s="4" t="str">
        <f t="shared" si="76"/>
        <v/>
      </c>
      <c r="E879" s="8" t="str">
        <f>IF(C879="","",IF(MOD(C879,periods_per_year)=0,C879/periods_per_year,""))</f>
        <v/>
      </c>
      <c r="F879" s="5" t="str">
        <f t="shared" si="73"/>
        <v/>
      </c>
      <c r="G879" s="6" t="str">
        <f>IF(C879="","",ROUND((((1+F879/CP)^(CP/periods_per_year))-1)*L878,2))</f>
        <v/>
      </c>
      <c r="H879" s="6" t="str">
        <f>IF(C879="","",IF(C879=nper,L878+G879,MIN(L878+G879,IF(F879=F878,H878,IF($G$11="Acc Bi-Weekly",ROUND((-PMT(((1+F879/CP)^(CP/12))-1,(nper-C879+1)*12/26,L878))/2,2),IF($G$11="Acc Weekly",ROUND((-PMT(((1+F879/CP)^(CP/12))-1,(nper-C879+1)*12/52,L878))/4,2),ROUND(-PMT(((1+F879/CP)^(CP/periods_per_year))-1,nper-C879+1,L878),2)))))))</f>
        <v/>
      </c>
      <c r="I879" s="6" t="str">
        <f>IF(OR(C879="",C879&lt;$G$22),"",IF(L878&lt;=H879,0,IF(IF(AND(C879&gt;=$G$22,MOD(C879-$G$22,int)=0),$G$23,0)+H879&gt;=L878+G879,L878+G879-H879,IF(AND(C879&gt;=$G$22,MOD(C879-$G$22,int)=0),$G$23,0)+IF(IF(AND(C879&gt;=$G$22,MOD(C879-$G$22,int)=0),$G$23,0)+IF(MOD(C879-$G$27,periods_per_year)=0,$G$26,0)+H879&lt;L878+G879,IF(MOD(C879-$G$27,periods_per_year)=0,$G$26,0),L878+G879-IF(AND(C879&gt;=$G$22,MOD(C879-$G$22,int)=0),$G$23,0)-H879))))</f>
        <v/>
      </c>
      <c r="J879" s="7"/>
      <c r="K879" s="6" t="str">
        <f t="shared" si="74"/>
        <v/>
      </c>
      <c r="L879" s="6" t="str">
        <f t="shared" si="75"/>
        <v/>
      </c>
    </row>
    <row r="880" spans="3:12">
      <c r="C880" s="3" t="str">
        <f t="shared" si="72"/>
        <v/>
      </c>
      <c r="D880" s="4" t="str">
        <f t="shared" si="76"/>
        <v/>
      </c>
      <c r="E880" s="8" t="str">
        <f>IF(C880="","",IF(MOD(C880,periods_per_year)=0,C880/periods_per_year,""))</f>
        <v/>
      </c>
      <c r="F880" s="5" t="str">
        <f t="shared" si="73"/>
        <v/>
      </c>
      <c r="G880" s="6" t="str">
        <f>IF(C880="","",ROUND((((1+F880/CP)^(CP/periods_per_year))-1)*L879,2))</f>
        <v/>
      </c>
      <c r="H880" s="6" t="str">
        <f>IF(C880="","",IF(C880=nper,L879+G880,MIN(L879+G880,IF(F880=F879,H879,IF($G$11="Acc Bi-Weekly",ROUND((-PMT(((1+F880/CP)^(CP/12))-1,(nper-C880+1)*12/26,L879))/2,2),IF($G$11="Acc Weekly",ROUND((-PMT(((1+F880/CP)^(CP/12))-1,(nper-C880+1)*12/52,L879))/4,2),ROUND(-PMT(((1+F880/CP)^(CP/periods_per_year))-1,nper-C880+1,L879),2)))))))</f>
        <v/>
      </c>
      <c r="I880" s="6" t="str">
        <f>IF(OR(C880="",C880&lt;$G$22),"",IF(L879&lt;=H880,0,IF(IF(AND(C880&gt;=$G$22,MOD(C880-$G$22,int)=0),$G$23,0)+H880&gt;=L879+G880,L879+G880-H880,IF(AND(C880&gt;=$G$22,MOD(C880-$G$22,int)=0),$G$23,0)+IF(IF(AND(C880&gt;=$G$22,MOD(C880-$G$22,int)=0),$G$23,0)+IF(MOD(C880-$G$27,periods_per_year)=0,$G$26,0)+H880&lt;L879+G880,IF(MOD(C880-$G$27,periods_per_year)=0,$G$26,0),L879+G880-IF(AND(C880&gt;=$G$22,MOD(C880-$G$22,int)=0),$G$23,0)-H880))))</f>
        <v/>
      </c>
      <c r="J880" s="7"/>
      <c r="K880" s="6" t="str">
        <f t="shared" si="74"/>
        <v/>
      </c>
      <c r="L880" s="6" t="str">
        <f t="shared" si="75"/>
        <v/>
      </c>
    </row>
    <row r="881" spans="3:12">
      <c r="C881" s="3" t="str">
        <f t="shared" si="72"/>
        <v/>
      </c>
      <c r="D881" s="4" t="str">
        <f t="shared" si="76"/>
        <v/>
      </c>
      <c r="E881" s="8" t="str">
        <f>IF(C881="","",IF(MOD(C881,periods_per_year)=0,C881/periods_per_year,""))</f>
        <v/>
      </c>
      <c r="F881" s="5" t="str">
        <f t="shared" si="73"/>
        <v/>
      </c>
      <c r="G881" s="6" t="str">
        <f>IF(C881="","",ROUND((((1+F881/CP)^(CP/periods_per_year))-1)*L880,2))</f>
        <v/>
      </c>
      <c r="H881" s="6" t="str">
        <f>IF(C881="","",IF(C881=nper,L880+G881,MIN(L880+G881,IF(F881=F880,H880,IF($G$11="Acc Bi-Weekly",ROUND((-PMT(((1+F881/CP)^(CP/12))-1,(nper-C881+1)*12/26,L880))/2,2),IF($G$11="Acc Weekly",ROUND((-PMT(((1+F881/CP)^(CP/12))-1,(nper-C881+1)*12/52,L880))/4,2),ROUND(-PMT(((1+F881/CP)^(CP/periods_per_year))-1,nper-C881+1,L880),2)))))))</f>
        <v/>
      </c>
      <c r="I881" s="6" t="str">
        <f>IF(OR(C881="",C881&lt;$G$22),"",IF(L880&lt;=H881,0,IF(IF(AND(C881&gt;=$G$22,MOD(C881-$G$22,int)=0),$G$23,0)+H881&gt;=L880+G881,L880+G881-H881,IF(AND(C881&gt;=$G$22,MOD(C881-$G$22,int)=0),$G$23,0)+IF(IF(AND(C881&gt;=$G$22,MOD(C881-$G$22,int)=0),$G$23,0)+IF(MOD(C881-$G$27,periods_per_year)=0,$G$26,0)+H881&lt;L880+G881,IF(MOD(C881-$G$27,periods_per_year)=0,$G$26,0),L880+G881-IF(AND(C881&gt;=$G$22,MOD(C881-$G$22,int)=0),$G$23,0)-H881))))</f>
        <v/>
      </c>
      <c r="J881" s="7"/>
      <c r="K881" s="6" t="str">
        <f t="shared" si="74"/>
        <v/>
      </c>
      <c r="L881" s="6" t="str">
        <f t="shared" si="75"/>
        <v/>
      </c>
    </row>
    <row r="882" spans="3:12">
      <c r="C882" s="3" t="str">
        <f t="shared" si="72"/>
        <v/>
      </c>
      <c r="D882" s="4" t="str">
        <f t="shared" si="76"/>
        <v/>
      </c>
      <c r="E882" s="8" t="str">
        <f>IF(C882="","",IF(MOD(C882,periods_per_year)=0,C882/periods_per_year,""))</f>
        <v/>
      </c>
      <c r="F882" s="5" t="str">
        <f t="shared" si="73"/>
        <v/>
      </c>
      <c r="G882" s="6" t="str">
        <f>IF(C882="","",ROUND((((1+F882/CP)^(CP/periods_per_year))-1)*L881,2))</f>
        <v/>
      </c>
      <c r="H882" s="6" t="str">
        <f>IF(C882="","",IF(C882=nper,L881+G882,MIN(L881+G882,IF(F882=F881,H881,IF($G$11="Acc Bi-Weekly",ROUND((-PMT(((1+F882/CP)^(CP/12))-1,(nper-C882+1)*12/26,L881))/2,2),IF($G$11="Acc Weekly",ROUND((-PMT(((1+F882/CP)^(CP/12))-1,(nper-C882+1)*12/52,L881))/4,2),ROUND(-PMT(((1+F882/CP)^(CP/periods_per_year))-1,nper-C882+1,L881),2)))))))</f>
        <v/>
      </c>
      <c r="I882" s="6" t="str">
        <f>IF(OR(C882="",C882&lt;$G$22),"",IF(L881&lt;=H882,0,IF(IF(AND(C882&gt;=$G$22,MOD(C882-$G$22,int)=0),$G$23,0)+H882&gt;=L881+G882,L881+G882-H882,IF(AND(C882&gt;=$G$22,MOD(C882-$G$22,int)=0),$G$23,0)+IF(IF(AND(C882&gt;=$G$22,MOD(C882-$G$22,int)=0),$G$23,0)+IF(MOD(C882-$G$27,periods_per_year)=0,$G$26,0)+H882&lt;L881+G882,IF(MOD(C882-$G$27,periods_per_year)=0,$G$26,0),L881+G882-IF(AND(C882&gt;=$G$22,MOD(C882-$G$22,int)=0),$G$23,0)-H882))))</f>
        <v/>
      </c>
      <c r="J882" s="7"/>
      <c r="K882" s="6" t="str">
        <f t="shared" si="74"/>
        <v/>
      </c>
      <c r="L882" s="6" t="str">
        <f t="shared" si="75"/>
        <v/>
      </c>
    </row>
    <row r="883" spans="3:12">
      <c r="C883" s="3" t="str">
        <f t="shared" si="72"/>
        <v/>
      </c>
      <c r="D883" s="4" t="str">
        <f t="shared" si="76"/>
        <v/>
      </c>
      <c r="E883" s="8" t="str">
        <f>IF(C883="","",IF(MOD(C883,periods_per_year)=0,C883/periods_per_year,""))</f>
        <v/>
      </c>
      <c r="F883" s="5" t="str">
        <f t="shared" si="73"/>
        <v/>
      </c>
      <c r="G883" s="6" t="str">
        <f>IF(C883="","",ROUND((((1+F883/CP)^(CP/periods_per_year))-1)*L882,2))</f>
        <v/>
      </c>
      <c r="H883" s="6" t="str">
        <f>IF(C883="","",IF(C883=nper,L882+G883,MIN(L882+G883,IF(F883=F882,H882,IF($G$11="Acc Bi-Weekly",ROUND((-PMT(((1+F883/CP)^(CP/12))-1,(nper-C883+1)*12/26,L882))/2,2),IF($G$11="Acc Weekly",ROUND((-PMT(((1+F883/CP)^(CP/12))-1,(nper-C883+1)*12/52,L882))/4,2),ROUND(-PMT(((1+F883/CP)^(CP/periods_per_year))-1,nper-C883+1,L882),2)))))))</f>
        <v/>
      </c>
      <c r="I883" s="6" t="str">
        <f>IF(OR(C883="",C883&lt;$G$22),"",IF(L882&lt;=H883,0,IF(IF(AND(C883&gt;=$G$22,MOD(C883-$G$22,int)=0),$G$23,0)+H883&gt;=L882+G883,L882+G883-H883,IF(AND(C883&gt;=$G$22,MOD(C883-$G$22,int)=0),$G$23,0)+IF(IF(AND(C883&gt;=$G$22,MOD(C883-$G$22,int)=0),$G$23,0)+IF(MOD(C883-$G$27,periods_per_year)=0,$G$26,0)+H883&lt;L882+G883,IF(MOD(C883-$G$27,periods_per_year)=0,$G$26,0),L882+G883-IF(AND(C883&gt;=$G$22,MOD(C883-$G$22,int)=0),$G$23,0)-H883))))</f>
        <v/>
      </c>
      <c r="J883" s="7"/>
      <c r="K883" s="6" t="str">
        <f t="shared" si="74"/>
        <v/>
      </c>
      <c r="L883" s="6" t="str">
        <f t="shared" si="75"/>
        <v/>
      </c>
    </row>
    <row r="884" spans="3:12">
      <c r="C884" s="3" t="str">
        <f t="shared" si="72"/>
        <v/>
      </c>
      <c r="D884" s="4" t="str">
        <f t="shared" si="76"/>
        <v/>
      </c>
      <c r="E884" s="8" t="str">
        <f>IF(C884="","",IF(MOD(C884,periods_per_year)=0,C884/periods_per_year,""))</f>
        <v/>
      </c>
      <c r="F884" s="5" t="str">
        <f t="shared" si="73"/>
        <v/>
      </c>
      <c r="G884" s="6" t="str">
        <f>IF(C884="","",ROUND((((1+F884/CP)^(CP/periods_per_year))-1)*L883,2))</f>
        <v/>
      </c>
      <c r="H884" s="6" t="str">
        <f>IF(C884="","",IF(C884=nper,L883+G884,MIN(L883+G884,IF(F884=F883,H883,IF($G$11="Acc Bi-Weekly",ROUND((-PMT(((1+F884/CP)^(CP/12))-1,(nper-C884+1)*12/26,L883))/2,2),IF($G$11="Acc Weekly",ROUND((-PMT(((1+F884/CP)^(CP/12))-1,(nper-C884+1)*12/52,L883))/4,2),ROUND(-PMT(((1+F884/CP)^(CP/periods_per_year))-1,nper-C884+1,L883),2)))))))</f>
        <v/>
      </c>
      <c r="I884" s="6" t="str">
        <f>IF(OR(C884="",C884&lt;$G$22),"",IF(L883&lt;=H884,0,IF(IF(AND(C884&gt;=$G$22,MOD(C884-$G$22,int)=0),$G$23,0)+H884&gt;=L883+G884,L883+G884-H884,IF(AND(C884&gt;=$G$22,MOD(C884-$G$22,int)=0),$G$23,0)+IF(IF(AND(C884&gt;=$G$22,MOD(C884-$G$22,int)=0),$G$23,0)+IF(MOD(C884-$G$27,periods_per_year)=0,$G$26,0)+H884&lt;L883+G884,IF(MOD(C884-$G$27,periods_per_year)=0,$G$26,0),L883+G884-IF(AND(C884&gt;=$G$22,MOD(C884-$G$22,int)=0),$G$23,0)-H884))))</f>
        <v/>
      </c>
      <c r="J884" s="7"/>
      <c r="K884" s="6" t="str">
        <f t="shared" si="74"/>
        <v/>
      </c>
      <c r="L884" s="6" t="str">
        <f t="shared" si="75"/>
        <v/>
      </c>
    </row>
    <row r="885" spans="3:12">
      <c r="C885" s="3" t="str">
        <f t="shared" si="72"/>
        <v/>
      </c>
      <c r="D885" s="4" t="str">
        <f t="shared" si="76"/>
        <v/>
      </c>
      <c r="E885" s="8" t="str">
        <f>IF(C885="","",IF(MOD(C885,periods_per_year)=0,C885/periods_per_year,""))</f>
        <v/>
      </c>
      <c r="F885" s="5" t="str">
        <f t="shared" si="73"/>
        <v/>
      </c>
      <c r="G885" s="6" t="str">
        <f>IF(C885="","",ROUND((((1+F885/CP)^(CP/periods_per_year))-1)*L884,2))</f>
        <v/>
      </c>
      <c r="H885" s="6" t="str">
        <f>IF(C885="","",IF(C885=nper,L884+G885,MIN(L884+G885,IF(F885=F884,H884,IF($G$11="Acc Bi-Weekly",ROUND((-PMT(((1+F885/CP)^(CP/12))-1,(nper-C885+1)*12/26,L884))/2,2),IF($G$11="Acc Weekly",ROUND((-PMT(((1+F885/CP)^(CP/12))-1,(nper-C885+1)*12/52,L884))/4,2),ROUND(-PMT(((1+F885/CP)^(CP/periods_per_year))-1,nper-C885+1,L884),2)))))))</f>
        <v/>
      </c>
      <c r="I885" s="6" t="str">
        <f>IF(OR(C885="",C885&lt;$G$22),"",IF(L884&lt;=H885,0,IF(IF(AND(C885&gt;=$G$22,MOD(C885-$G$22,int)=0),$G$23,0)+H885&gt;=L884+G885,L884+G885-H885,IF(AND(C885&gt;=$G$22,MOD(C885-$G$22,int)=0),$G$23,0)+IF(IF(AND(C885&gt;=$G$22,MOD(C885-$G$22,int)=0),$G$23,0)+IF(MOD(C885-$G$27,periods_per_year)=0,$G$26,0)+H885&lt;L884+G885,IF(MOD(C885-$G$27,periods_per_year)=0,$G$26,0),L884+G885-IF(AND(C885&gt;=$G$22,MOD(C885-$G$22,int)=0),$G$23,0)-H885))))</f>
        <v/>
      </c>
      <c r="J885" s="7"/>
      <c r="K885" s="6" t="str">
        <f t="shared" si="74"/>
        <v/>
      </c>
      <c r="L885" s="6" t="str">
        <f t="shared" si="75"/>
        <v/>
      </c>
    </row>
    <row r="886" spans="3:12">
      <c r="C886" s="3" t="str">
        <f t="shared" si="72"/>
        <v/>
      </c>
      <c r="D886" s="4" t="str">
        <f t="shared" si="76"/>
        <v/>
      </c>
      <c r="E886" s="8" t="str">
        <f>IF(C886="","",IF(MOD(C886,periods_per_year)=0,C886/periods_per_year,""))</f>
        <v/>
      </c>
      <c r="F886" s="5" t="str">
        <f t="shared" si="73"/>
        <v/>
      </c>
      <c r="G886" s="6" t="str">
        <f>IF(C886="","",ROUND((((1+F886/CP)^(CP/periods_per_year))-1)*L885,2))</f>
        <v/>
      </c>
      <c r="H886" s="6" t="str">
        <f>IF(C886="","",IF(C886=nper,L885+G886,MIN(L885+G886,IF(F886=F885,H885,IF($G$11="Acc Bi-Weekly",ROUND((-PMT(((1+F886/CP)^(CP/12))-1,(nper-C886+1)*12/26,L885))/2,2),IF($G$11="Acc Weekly",ROUND((-PMT(((1+F886/CP)^(CP/12))-1,(nper-C886+1)*12/52,L885))/4,2),ROUND(-PMT(((1+F886/CP)^(CP/periods_per_year))-1,nper-C886+1,L885),2)))))))</f>
        <v/>
      </c>
      <c r="I886" s="6" t="str">
        <f>IF(OR(C886="",C886&lt;$G$22),"",IF(L885&lt;=H886,0,IF(IF(AND(C886&gt;=$G$22,MOD(C886-$G$22,int)=0),$G$23,0)+H886&gt;=L885+G886,L885+G886-H886,IF(AND(C886&gt;=$G$22,MOD(C886-$G$22,int)=0),$G$23,0)+IF(IF(AND(C886&gt;=$G$22,MOD(C886-$G$22,int)=0),$G$23,0)+IF(MOD(C886-$G$27,periods_per_year)=0,$G$26,0)+H886&lt;L885+G886,IF(MOD(C886-$G$27,periods_per_year)=0,$G$26,0),L885+G886-IF(AND(C886&gt;=$G$22,MOD(C886-$G$22,int)=0),$G$23,0)-H886))))</f>
        <v/>
      </c>
      <c r="J886" s="7"/>
      <c r="K886" s="6" t="str">
        <f t="shared" si="74"/>
        <v/>
      </c>
      <c r="L886" s="6" t="str">
        <f t="shared" si="75"/>
        <v/>
      </c>
    </row>
    <row r="887" spans="3:12">
      <c r="C887" s="3" t="str">
        <f t="shared" si="72"/>
        <v/>
      </c>
      <c r="D887" s="4" t="str">
        <f t="shared" si="76"/>
        <v/>
      </c>
      <c r="E887" s="8" t="str">
        <f>IF(C887="","",IF(MOD(C887,periods_per_year)=0,C887/periods_per_year,""))</f>
        <v/>
      </c>
      <c r="F887" s="5" t="str">
        <f t="shared" si="73"/>
        <v/>
      </c>
      <c r="G887" s="6" t="str">
        <f>IF(C887="","",ROUND((((1+F887/CP)^(CP/periods_per_year))-1)*L886,2))</f>
        <v/>
      </c>
      <c r="H887" s="6" t="str">
        <f>IF(C887="","",IF(C887=nper,L886+G887,MIN(L886+G887,IF(F887=F886,H886,IF($G$11="Acc Bi-Weekly",ROUND((-PMT(((1+F887/CP)^(CP/12))-1,(nper-C887+1)*12/26,L886))/2,2),IF($G$11="Acc Weekly",ROUND((-PMT(((1+F887/CP)^(CP/12))-1,(nper-C887+1)*12/52,L886))/4,2),ROUND(-PMT(((1+F887/CP)^(CP/periods_per_year))-1,nper-C887+1,L886),2)))))))</f>
        <v/>
      </c>
      <c r="I887" s="6" t="str">
        <f>IF(OR(C887="",C887&lt;$G$22),"",IF(L886&lt;=H887,0,IF(IF(AND(C887&gt;=$G$22,MOD(C887-$G$22,int)=0),$G$23,0)+H887&gt;=L886+G887,L886+G887-H887,IF(AND(C887&gt;=$G$22,MOD(C887-$G$22,int)=0),$G$23,0)+IF(IF(AND(C887&gt;=$G$22,MOD(C887-$G$22,int)=0),$G$23,0)+IF(MOD(C887-$G$27,periods_per_year)=0,$G$26,0)+H887&lt;L886+G887,IF(MOD(C887-$G$27,periods_per_year)=0,$G$26,0),L886+G887-IF(AND(C887&gt;=$G$22,MOD(C887-$G$22,int)=0),$G$23,0)-H887))))</f>
        <v/>
      </c>
      <c r="J887" s="7"/>
      <c r="K887" s="6" t="str">
        <f t="shared" si="74"/>
        <v/>
      </c>
      <c r="L887" s="6" t="str">
        <f t="shared" si="75"/>
        <v/>
      </c>
    </row>
    <row r="888" spans="3:12">
      <c r="C888" s="3" t="str">
        <f t="shared" si="72"/>
        <v/>
      </c>
      <c r="D888" s="4" t="str">
        <f t="shared" si="76"/>
        <v/>
      </c>
      <c r="E888" s="8" t="str">
        <f>IF(C888="","",IF(MOD(C888,periods_per_year)=0,C888/periods_per_year,""))</f>
        <v/>
      </c>
      <c r="F888" s="5" t="str">
        <f t="shared" si="73"/>
        <v/>
      </c>
      <c r="G888" s="6" t="str">
        <f>IF(C888="","",ROUND((((1+F888/CP)^(CP/periods_per_year))-1)*L887,2))</f>
        <v/>
      </c>
      <c r="H888" s="6" t="str">
        <f>IF(C888="","",IF(C888=nper,L887+G888,MIN(L887+G888,IF(F888=F887,H887,IF($G$11="Acc Bi-Weekly",ROUND((-PMT(((1+F888/CP)^(CP/12))-1,(nper-C888+1)*12/26,L887))/2,2),IF($G$11="Acc Weekly",ROUND((-PMT(((1+F888/CP)^(CP/12))-1,(nper-C888+1)*12/52,L887))/4,2),ROUND(-PMT(((1+F888/CP)^(CP/periods_per_year))-1,nper-C888+1,L887),2)))))))</f>
        <v/>
      </c>
      <c r="I888" s="6" t="str">
        <f>IF(OR(C888="",C888&lt;$G$22),"",IF(L887&lt;=H888,0,IF(IF(AND(C888&gt;=$G$22,MOD(C888-$G$22,int)=0),$G$23,0)+H888&gt;=L887+G888,L887+G888-H888,IF(AND(C888&gt;=$G$22,MOD(C888-$G$22,int)=0),$G$23,0)+IF(IF(AND(C888&gt;=$G$22,MOD(C888-$G$22,int)=0),$G$23,0)+IF(MOD(C888-$G$27,periods_per_year)=0,$G$26,0)+H888&lt;L887+G888,IF(MOD(C888-$G$27,periods_per_year)=0,$G$26,0),L887+G888-IF(AND(C888&gt;=$G$22,MOD(C888-$G$22,int)=0),$G$23,0)-H888))))</f>
        <v/>
      </c>
      <c r="J888" s="7"/>
      <c r="K888" s="6" t="str">
        <f t="shared" si="74"/>
        <v/>
      </c>
      <c r="L888" s="6" t="str">
        <f t="shared" si="75"/>
        <v/>
      </c>
    </row>
    <row r="889" spans="3:12">
      <c r="C889" s="3" t="str">
        <f t="shared" si="72"/>
        <v/>
      </c>
      <c r="D889" s="4" t="str">
        <f t="shared" si="76"/>
        <v/>
      </c>
      <c r="E889" s="8" t="str">
        <f>IF(C889="","",IF(MOD(C889,periods_per_year)=0,C889/periods_per_year,""))</f>
        <v/>
      </c>
      <c r="F889" s="5" t="str">
        <f t="shared" si="73"/>
        <v/>
      </c>
      <c r="G889" s="6" t="str">
        <f>IF(C889="","",ROUND((((1+F889/CP)^(CP/periods_per_year))-1)*L888,2))</f>
        <v/>
      </c>
      <c r="H889" s="6" t="str">
        <f>IF(C889="","",IF(C889=nper,L888+G889,MIN(L888+G889,IF(F889=F888,H888,IF($G$11="Acc Bi-Weekly",ROUND((-PMT(((1+F889/CP)^(CP/12))-1,(nper-C889+1)*12/26,L888))/2,2),IF($G$11="Acc Weekly",ROUND((-PMT(((1+F889/CP)^(CP/12))-1,(nper-C889+1)*12/52,L888))/4,2),ROUND(-PMT(((1+F889/CP)^(CP/periods_per_year))-1,nper-C889+1,L888),2)))))))</f>
        <v/>
      </c>
      <c r="I889" s="6" t="str">
        <f>IF(OR(C889="",C889&lt;$G$22),"",IF(L888&lt;=H889,0,IF(IF(AND(C889&gt;=$G$22,MOD(C889-$G$22,int)=0),$G$23,0)+H889&gt;=L888+G889,L888+G889-H889,IF(AND(C889&gt;=$G$22,MOD(C889-$G$22,int)=0),$G$23,0)+IF(IF(AND(C889&gt;=$G$22,MOD(C889-$G$22,int)=0),$G$23,0)+IF(MOD(C889-$G$27,periods_per_year)=0,$G$26,0)+H889&lt;L888+G889,IF(MOD(C889-$G$27,periods_per_year)=0,$G$26,0),L888+G889-IF(AND(C889&gt;=$G$22,MOD(C889-$G$22,int)=0),$G$23,0)-H889))))</f>
        <v/>
      </c>
      <c r="J889" s="7"/>
      <c r="K889" s="6" t="str">
        <f t="shared" si="74"/>
        <v/>
      </c>
      <c r="L889" s="6" t="str">
        <f t="shared" si="75"/>
        <v/>
      </c>
    </row>
    <row r="890" spans="3:12">
      <c r="C890" s="3" t="str">
        <f t="shared" si="72"/>
        <v/>
      </c>
      <c r="D890" s="4" t="str">
        <f t="shared" si="76"/>
        <v/>
      </c>
      <c r="E890" s="8" t="str">
        <f>IF(C890="","",IF(MOD(C890,periods_per_year)=0,C890/periods_per_year,""))</f>
        <v/>
      </c>
      <c r="F890" s="5" t="str">
        <f t="shared" si="73"/>
        <v/>
      </c>
      <c r="G890" s="6" t="str">
        <f>IF(C890="","",ROUND((((1+F890/CP)^(CP/periods_per_year))-1)*L889,2))</f>
        <v/>
      </c>
      <c r="H890" s="6" t="str">
        <f>IF(C890="","",IF(C890=nper,L889+G890,MIN(L889+G890,IF(F890=F889,H889,IF($G$11="Acc Bi-Weekly",ROUND((-PMT(((1+F890/CP)^(CP/12))-1,(nper-C890+1)*12/26,L889))/2,2),IF($G$11="Acc Weekly",ROUND((-PMT(((1+F890/CP)^(CP/12))-1,(nper-C890+1)*12/52,L889))/4,2),ROUND(-PMT(((1+F890/CP)^(CP/periods_per_year))-1,nper-C890+1,L889),2)))))))</f>
        <v/>
      </c>
      <c r="I890" s="6" t="str">
        <f>IF(OR(C890="",C890&lt;$G$22),"",IF(L889&lt;=H890,0,IF(IF(AND(C890&gt;=$G$22,MOD(C890-$G$22,int)=0),$G$23,0)+H890&gt;=L889+G890,L889+G890-H890,IF(AND(C890&gt;=$G$22,MOD(C890-$G$22,int)=0),$G$23,0)+IF(IF(AND(C890&gt;=$G$22,MOD(C890-$G$22,int)=0),$G$23,0)+IF(MOD(C890-$G$27,periods_per_year)=0,$G$26,0)+H890&lt;L889+G890,IF(MOD(C890-$G$27,periods_per_year)=0,$G$26,0),L889+G890-IF(AND(C890&gt;=$G$22,MOD(C890-$G$22,int)=0),$G$23,0)-H890))))</f>
        <v/>
      </c>
      <c r="J890" s="7"/>
      <c r="K890" s="6" t="str">
        <f t="shared" si="74"/>
        <v/>
      </c>
      <c r="L890" s="6" t="str">
        <f t="shared" si="75"/>
        <v/>
      </c>
    </row>
    <row r="891" spans="3:12">
      <c r="C891" s="3" t="str">
        <f t="shared" si="72"/>
        <v/>
      </c>
      <c r="D891" s="4" t="str">
        <f t="shared" si="76"/>
        <v/>
      </c>
      <c r="E891" s="8" t="str">
        <f>IF(C891="","",IF(MOD(C891,periods_per_year)=0,C891/periods_per_year,""))</f>
        <v/>
      </c>
      <c r="F891" s="5" t="str">
        <f t="shared" si="73"/>
        <v/>
      </c>
      <c r="G891" s="6" t="str">
        <f>IF(C891="","",ROUND((((1+F891/CP)^(CP/periods_per_year))-1)*L890,2))</f>
        <v/>
      </c>
      <c r="H891" s="6" t="str">
        <f>IF(C891="","",IF(C891=nper,L890+G891,MIN(L890+G891,IF(F891=F890,H890,IF($G$11="Acc Bi-Weekly",ROUND((-PMT(((1+F891/CP)^(CP/12))-1,(nper-C891+1)*12/26,L890))/2,2),IF($G$11="Acc Weekly",ROUND((-PMT(((1+F891/CP)^(CP/12))-1,(nper-C891+1)*12/52,L890))/4,2),ROUND(-PMT(((1+F891/CP)^(CP/periods_per_year))-1,nper-C891+1,L890),2)))))))</f>
        <v/>
      </c>
      <c r="I891" s="6" t="str">
        <f>IF(OR(C891="",C891&lt;$G$22),"",IF(L890&lt;=H891,0,IF(IF(AND(C891&gt;=$G$22,MOD(C891-$G$22,int)=0),$G$23,0)+H891&gt;=L890+G891,L890+G891-H891,IF(AND(C891&gt;=$G$22,MOD(C891-$G$22,int)=0),$G$23,0)+IF(IF(AND(C891&gt;=$G$22,MOD(C891-$G$22,int)=0),$G$23,0)+IF(MOD(C891-$G$27,periods_per_year)=0,$G$26,0)+H891&lt;L890+G891,IF(MOD(C891-$G$27,periods_per_year)=0,$G$26,0),L890+G891-IF(AND(C891&gt;=$G$22,MOD(C891-$G$22,int)=0),$G$23,0)-H891))))</f>
        <v/>
      </c>
      <c r="J891" s="7"/>
      <c r="K891" s="6" t="str">
        <f t="shared" si="74"/>
        <v/>
      </c>
      <c r="L891" s="6" t="str">
        <f t="shared" si="75"/>
        <v/>
      </c>
    </row>
    <row r="892" spans="3:12">
      <c r="C892" s="3" t="str">
        <f t="shared" si="72"/>
        <v/>
      </c>
      <c r="D892" s="4" t="str">
        <f t="shared" si="76"/>
        <v/>
      </c>
      <c r="E892" s="8" t="str">
        <f>IF(C892="","",IF(MOD(C892,periods_per_year)=0,C892/periods_per_year,""))</f>
        <v/>
      </c>
      <c r="F892" s="5" t="str">
        <f t="shared" si="73"/>
        <v/>
      </c>
      <c r="G892" s="6" t="str">
        <f>IF(C892="","",ROUND((((1+F892/CP)^(CP/periods_per_year))-1)*L891,2))</f>
        <v/>
      </c>
      <c r="H892" s="6" t="str">
        <f>IF(C892="","",IF(C892=nper,L891+G892,MIN(L891+G892,IF(F892=F891,H891,IF($G$11="Acc Bi-Weekly",ROUND((-PMT(((1+F892/CP)^(CP/12))-1,(nper-C892+1)*12/26,L891))/2,2),IF($G$11="Acc Weekly",ROUND((-PMT(((1+F892/CP)^(CP/12))-1,(nper-C892+1)*12/52,L891))/4,2),ROUND(-PMT(((1+F892/CP)^(CP/periods_per_year))-1,nper-C892+1,L891),2)))))))</f>
        <v/>
      </c>
      <c r="I892" s="6" t="str">
        <f>IF(OR(C892="",C892&lt;$G$22),"",IF(L891&lt;=H892,0,IF(IF(AND(C892&gt;=$G$22,MOD(C892-$G$22,int)=0),$G$23,0)+H892&gt;=L891+G892,L891+G892-H892,IF(AND(C892&gt;=$G$22,MOD(C892-$G$22,int)=0),$G$23,0)+IF(IF(AND(C892&gt;=$G$22,MOD(C892-$G$22,int)=0),$G$23,0)+IF(MOD(C892-$G$27,periods_per_year)=0,$G$26,0)+H892&lt;L891+G892,IF(MOD(C892-$G$27,periods_per_year)=0,$G$26,0),L891+G892-IF(AND(C892&gt;=$G$22,MOD(C892-$G$22,int)=0),$G$23,0)-H892))))</f>
        <v/>
      </c>
      <c r="J892" s="7"/>
      <c r="K892" s="6" t="str">
        <f t="shared" si="74"/>
        <v/>
      </c>
      <c r="L892" s="6" t="str">
        <f t="shared" si="75"/>
        <v/>
      </c>
    </row>
    <row r="893" spans="3:12">
      <c r="C893" s="3" t="str">
        <f t="shared" si="72"/>
        <v/>
      </c>
      <c r="D893" s="4" t="str">
        <f t="shared" si="76"/>
        <v/>
      </c>
      <c r="E893" s="8" t="str">
        <f>IF(C893="","",IF(MOD(C893,periods_per_year)=0,C893/periods_per_year,""))</f>
        <v/>
      </c>
      <c r="F893" s="5" t="str">
        <f t="shared" si="73"/>
        <v/>
      </c>
      <c r="G893" s="6" t="str">
        <f>IF(C893="","",ROUND((((1+F893/CP)^(CP/periods_per_year))-1)*L892,2))</f>
        <v/>
      </c>
      <c r="H893" s="6" t="str">
        <f>IF(C893="","",IF(C893=nper,L892+G893,MIN(L892+G893,IF(F893=F892,H892,IF($G$11="Acc Bi-Weekly",ROUND((-PMT(((1+F893/CP)^(CP/12))-1,(nper-C893+1)*12/26,L892))/2,2),IF($G$11="Acc Weekly",ROUND((-PMT(((1+F893/CP)^(CP/12))-1,(nper-C893+1)*12/52,L892))/4,2),ROUND(-PMT(((1+F893/CP)^(CP/periods_per_year))-1,nper-C893+1,L892),2)))))))</f>
        <v/>
      </c>
      <c r="I893" s="6" t="str">
        <f>IF(OR(C893="",C893&lt;$G$22),"",IF(L892&lt;=H893,0,IF(IF(AND(C893&gt;=$G$22,MOD(C893-$G$22,int)=0),$G$23,0)+H893&gt;=L892+G893,L892+G893-H893,IF(AND(C893&gt;=$G$22,MOD(C893-$G$22,int)=0),$G$23,0)+IF(IF(AND(C893&gt;=$G$22,MOD(C893-$G$22,int)=0),$G$23,0)+IF(MOD(C893-$G$27,periods_per_year)=0,$G$26,0)+H893&lt;L892+G893,IF(MOD(C893-$G$27,periods_per_year)=0,$G$26,0),L892+G893-IF(AND(C893&gt;=$G$22,MOD(C893-$G$22,int)=0),$G$23,0)-H893))))</f>
        <v/>
      </c>
      <c r="J893" s="7"/>
      <c r="K893" s="6" t="str">
        <f t="shared" si="74"/>
        <v/>
      </c>
      <c r="L893" s="6" t="str">
        <f t="shared" si="75"/>
        <v/>
      </c>
    </row>
    <row r="894" spans="3:12">
      <c r="C894" s="3" t="str">
        <f t="shared" si="72"/>
        <v/>
      </c>
      <c r="D894" s="4" t="str">
        <f t="shared" si="76"/>
        <v/>
      </c>
      <c r="E894" s="8" t="str">
        <f>IF(C894="","",IF(MOD(C894,periods_per_year)=0,C894/periods_per_year,""))</f>
        <v/>
      </c>
      <c r="F894" s="5" t="str">
        <f t="shared" si="73"/>
        <v/>
      </c>
      <c r="G894" s="6" t="str">
        <f>IF(C894="","",ROUND((((1+F894/CP)^(CP/periods_per_year))-1)*L893,2))</f>
        <v/>
      </c>
      <c r="H894" s="6" t="str">
        <f>IF(C894="","",IF(C894=nper,L893+G894,MIN(L893+G894,IF(F894=F893,H893,IF($G$11="Acc Bi-Weekly",ROUND((-PMT(((1+F894/CP)^(CP/12))-1,(nper-C894+1)*12/26,L893))/2,2),IF($G$11="Acc Weekly",ROUND((-PMT(((1+F894/CP)^(CP/12))-1,(nper-C894+1)*12/52,L893))/4,2),ROUND(-PMT(((1+F894/CP)^(CP/periods_per_year))-1,nper-C894+1,L893),2)))))))</f>
        <v/>
      </c>
      <c r="I894" s="6" t="str">
        <f>IF(OR(C894="",C894&lt;$G$22),"",IF(L893&lt;=H894,0,IF(IF(AND(C894&gt;=$G$22,MOD(C894-$G$22,int)=0),$G$23,0)+H894&gt;=L893+G894,L893+G894-H894,IF(AND(C894&gt;=$G$22,MOD(C894-$G$22,int)=0),$G$23,0)+IF(IF(AND(C894&gt;=$G$22,MOD(C894-$G$22,int)=0),$G$23,0)+IF(MOD(C894-$G$27,periods_per_year)=0,$G$26,0)+H894&lt;L893+G894,IF(MOD(C894-$G$27,periods_per_year)=0,$G$26,0),L893+G894-IF(AND(C894&gt;=$G$22,MOD(C894-$G$22,int)=0),$G$23,0)-H894))))</f>
        <v/>
      </c>
      <c r="J894" s="7"/>
      <c r="K894" s="6" t="str">
        <f t="shared" si="74"/>
        <v/>
      </c>
      <c r="L894" s="6" t="str">
        <f t="shared" si="75"/>
        <v/>
      </c>
    </row>
    <row r="895" spans="3:12">
      <c r="C895" s="3" t="str">
        <f t="shared" si="72"/>
        <v/>
      </c>
      <c r="D895" s="4" t="str">
        <f t="shared" si="76"/>
        <v/>
      </c>
      <c r="E895" s="8" t="str">
        <f>IF(C895="","",IF(MOD(C895,periods_per_year)=0,C895/periods_per_year,""))</f>
        <v/>
      </c>
      <c r="F895" s="5" t="str">
        <f t="shared" si="73"/>
        <v/>
      </c>
      <c r="G895" s="6" t="str">
        <f>IF(C895="","",ROUND((((1+F895/CP)^(CP/periods_per_year))-1)*L894,2))</f>
        <v/>
      </c>
      <c r="H895" s="6" t="str">
        <f>IF(C895="","",IF(C895=nper,L894+G895,MIN(L894+G895,IF(F895=F894,H894,IF($G$11="Acc Bi-Weekly",ROUND((-PMT(((1+F895/CP)^(CP/12))-1,(nper-C895+1)*12/26,L894))/2,2),IF($G$11="Acc Weekly",ROUND((-PMT(((1+F895/CP)^(CP/12))-1,(nper-C895+1)*12/52,L894))/4,2),ROUND(-PMT(((1+F895/CP)^(CP/periods_per_year))-1,nper-C895+1,L894),2)))))))</f>
        <v/>
      </c>
      <c r="I895" s="6" t="str">
        <f>IF(OR(C895="",C895&lt;$G$22),"",IF(L894&lt;=H895,0,IF(IF(AND(C895&gt;=$G$22,MOD(C895-$G$22,int)=0),$G$23,0)+H895&gt;=L894+G895,L894+G895-H895,IF(AND(C895&gt;=$G$22,MOD(C895-$G$22,int)=0),$G$23,0)+IF(IF(AND(C895&gt;=$G$22,MOD(C895-$G$22,int)=0),$G$23,0)+IF(MOD(C895-$G$27,periods_per_year)=0,$G$26,0)+H895&lt;L894+G895,IF(MOD(C895-$G$27,periods_per_year)=0,$G$26,0),L894+G895-IF(AND(C895&gt;=$G$22,MOD(C895-$G$22,int)=0),$G$23,0)-H895))))</f>
        <v/>
      </c>
      <c r="J895" s="7"/>
      <c r="K895" s="6" t="str">
        <f t="shared" si="74"/>
        <v/>
      </c>
      <c r="L895" s="6" t="str">
        <f t="shared" si="75"/>
        <v/>
      </c>
    </row>
    <row r="896" spans="3:12">
      <c r="C896" s="3" t="str">
        <f t="shared" si="72"/>
        <v/>
      </c>
      <c r="D896" s="4" t="str">
        <f t="shared" si="76"/>
        <v/>
      </c>
      <c r="E896" s="8" t="str">
        <f>IF(C896="","",IF(MOD(C896,periods_per_year)=0,C896/periods_per_year,""))</f>
        <v/>
      </c>
      <c r="F896" s="5" t="str">
        <f t="shared" si="73"/>
        <v/>
      </c>
      <c r="G896" s="6" t="str">
        <f>IF(C896="","",ROUND((((1+F896/CP)^(CP/periods_per_year))-1)*L895,2))</f>
        <v/>
      </c>
      <c r="H896" s="6" t="str">
        <f>IF(C896="","",IF(C896=nper,L895+G896,MIN(L895+G896,IF(F896=F895,H895,IF($G$11="Acc Bi-Weekly",ROUND((-PMT(((1+F896/CP)^(CP/12))-1,(nper-C896+1)*12/26,L895))/2,2),IF($G$11="Acc Weekly",ROUND((-PMT(((1+F896/CP)^(CP/12))-1,(nper-C896+1)*12/52,L895))/4,2),ROUND(-PMT(((1+F896/CP)^(CP/periods_per_year))-1,nper-C896+1,L895),2)))))))</f>
        <v/>
      </c>
      <c r="I896" s="6" t="str">
        <f>IF(OR(C896="",C896&lt;$G$22),"",IF(L895&lt;=H896,0,IF(IF(AND(C896&gt;=$G$22,MOD(C896-$G$22,int)=0),$G$23,0)+H896&gt;=L895+G896,L895+G896-H896,IF(AND(C896&gt;=$G$22,MOD(C896-$G$22,int)=0),$G$23,0)+IF(IF(AND(C896&gt;=$G$22,MOD(C896-$G$22,int)=0),$G$23,0)+IF(MOD(C896-$G$27,periods_per_year)=0,$G$26,0)+H896&lt;L895+G896,IF(MOD(C896-$G$27,periods_per_year)=0,$G$26,0),L895+G896-IF(AND(C896&gt;=$G$22,MOD(C896-$G$22,int)=0),$G$23,0)-H896))))</f>
        <v/>
      </c>
      <c r="J896" s="7"/>
      <c r="K896" s="6" t="str">
        <f t="shared" si="74"/>
        <v/>
      </c>
      <c r="L896" s="6" t="str">
        <f t="shared" si="75"/>
        <v/>
      </c>
    </row>
    <row r="897" spans="3:12">
      <c r="C897" s="3" t="str">
        <f t="shared" si="72"/>
        <v/>
      </c>
      <c r="D897" s="4" t="str">
        <f t="shared" si="76"/>
        <v/>
      </c>
      <c r="E897" s="8" t="str">
        <f>IF(C897="","",IF(MOD(C897,periods_per_year)=0,C897/periods_per_year,""))</f>
        <v/>
      </c>
      <c r="F897" s="5" t="str">
        <f t="shared" si="73"/>
        <v/>
      </c>
      <c r="G897" s="6" t="str">
        <f>IF(C897="","",ROUND((((1+F897/CP)^(CP/periods_per_year))-1)*L896,2))</f>
        <v/>
      </c>
      <c r="H897" s="6" t="str">
        <f>IF(C897="","",IF(C897=nper,L896+G897,MIN(L896+G897,IF(F897=F896,H896,IF($G$11="Acc Bi-Weekly",ROUND((-PMT(((1+F897/CP)^(CP/12))-1,(nper-C897+1)*12/26,L896))/2,2),IF($G$11="Acc Weekly",ROUND((-PMT(((1+F897/CP)^(CP/12))-1,(nper-C897+1)*12/52,L896))/4,2),ROUND(-PMT(((1+F897/CP)^(CP/periods_per_year))-1,nper-C897+1,L896),2)))))))</f>
        <v/>
      </c>
      <c r="I897" s="6" t="str">
        <f>IF(OR(C897="",C897&lt;$G$22),"",IF(L896&lt;=H897,0,IF(IF(AND(C897&gt;=$G$22,MOD(C897-$G$22,int)=0),$G$23,0)+H897&gt;=L896+G897,L896+G897-H897,IF(AND(C897&gt;=$G$22,MOD(C897-$G$22,int)=0),$G$23,0)+IF(IF(AND(C897&gt;=$G$22,MOD(C897-$G$22,int)=0),$G$23,0)+IF(MOD(C897-$G$27,periods_per_year)=0,$G$26,0)+H897&lt;L896+G897,IF(MOD(C897-$G$27,periods_per_year)=0,$G$26,0),L896+G897-IF(AND(C897&gt;=$G$22,MOD(C897-$G$22,int)=0),$G$23,0)-H897))))</f>
        <v/>
      </c>
      <c r="J897" s="7"/>
      <c r="K897" s="6" t="str">
        <f t="shared" si="74"/>
        <v/>
      </c>
      <c r="L897" s="6" t="str">
        <f t="shared" si="75"/>
        <v/>
      </c>
    </row>
    <row r="898" spans="3:12">
      <c r="C898" s="3" t="str">
        <f t="shared" si="72"/>
        <v/>
      </c>
      <c r="D898" s="4" t="str">
        <f t="shared" si="76"/>
        <v/>
      </c>
      <c r="E898" s="8" t="str">
        <f>IF(C898="","",IF(MOD(C898,periods_per_year)=0,C898/periods_per_year,""))</f>
        <v/>
      </c>
      <c r="F898" s="5" t="str">
        <f t="shared" si="73"/>
        <v/>
      </c>
      <c r="G898" s="6" t="str">
        <f>IF(C898="","",ROUND((((1+F898/CP)^(CP/periods_per_year))-1)*L897,2))</f>
        <v/>
      </c>
      <c r="H898" s="6" t="str">
        <f>IF(C898="","",IF(C898=nper,L897+G898,MIN(L897+G898,IF(F898=F897,H897,IF($G$11="Acc Bi-Weekly",ROUND((-PMT(((1+F898/CP)^(CP/12))-1,(nper-C898+1)*12/26,L897))/2,2),IF($G$11="Acc Weekly",ROUND((-PMT(((1+F898/CP)^(CP/12))-1,(nper-C898+1)*12/52,L897))/4,2),ROUND(-PMT(((1+F898/CP)^(CP/periods_per_year))-1,nper-C898+1,L897),2)))))))</f>
        <v/>
      </c>
      <c r="I898" s="6" t="str">
        <f>IF(OR(C898="",C898&lt;$G$22),"",IF(L897&lt;=H898,0,IF(IF(AND(C898&gt;=$G$22,MOD(C898-$G$22,int)=0),$G$23,0)+H898&gt;=L897+G898,L897+G898-H898,IF(AND(C898&gt;=$G$22,MOD(C898-$G$22,int)=0),$G$23,0)+IF(IF(AND(C898&gt;=$G$22,MOD(C898-$G$22,int)=0),$G$23,0)+IF(MOD(C898-$G$27,periods_per_year)=0,$G$26,0)+H898&lt;L897+G898,IF(MOD(C898-$G$27,periods_per_year)=0,$G$26,0),L897+G898-IF(AND(C898&gt;=$G$22,MOD(C898-$G$22,int)=0),$G$23,0)-H898))))</f>
        <v/>
      </c>
      <c r="J898" s="7"/>
      <c r="K898" s="6" t="str">
        <f t="shared" si="74"/>
        <v/>
      </c>
      <c r="L898" s="6" t="str">
        <f t="shared" si="75"/>
        <v/>
      </c>
    </row>
    <row r="899" spans="3:12">
      <c r="C899" s="3" t="str">
        <f t="shared" si="72"/>
        <v/>
      </c>
      <c r="D899" s="4" t="str">
        <f t="shared" si="76"/>
        <v/>
      </c>
      <c r="E899" s="8" t="str">
        <f>IF(C899="","",IF(MOD(C899,periods_per_year)=0,C899/periods_per_year,""))</f>
        <v/>
      </c>
      <c r="F899" s="5" t="str">
        <f t="shared" si="73"/>
        <v/>
      </c>
      <c r="G899" s="6" t="str">
        <f>IF(C899="","",ROUND((((1+F899/CP)^(CP/periods_per_year))-1)*L898,2))</f>
        <v/>
      </c>
      <c r="H899" s="6" t="str">
        <f>IF(C899="","",IF(C899=nper,L898+G899,MIN(L898+G899,IF(F899=F898,H898,IF($G$11="Acc Bi-Weekly",ROUND((-PMT(((1+F899/CP)^(CP/12))-1,(nper-C899+1)*12/26,L898))/2,2),IF($G$11="Acc Weekly",ROUND((-PMT(((1+F899/CP)^(CP/12))-1,(nper-C899+1)*12/52,L898))/4,2),ROUND(-PMT(((1+F899/CP)^(CP/periods_per_year))-1,nper-C899+1,L898),2)))))))</f>
        <v/>
      </c>
      <c r="I899" s="6" t="str">
        <f>IF(OR(C899="",C899&lt;$G$22),"",IF(L898&lt;=H899,0,IF(IF(AND(C899&gt;=$G$22,MOD(C899-$G$22,int)=0),$G$23,0)+H899&gt;=L898+G899,L898+G899-H899,IF(AND(C899&gt;=$G$22,MOD(C899-$G$22,int)=0),$G$23,0)+IF(IF(AND(C899&gt;=$G$22,MOD(C899-$G$22,int)=0),$G$23,0)+IF(MOD(C899-$G$27,periods_per_year)=0,$G$26,0)+H899&lt;L898+G899,IF(MOD(C899-$G$27,periods_per_year)=0,$G$26,0),L898+G899-IF(AND(C899&gt;=$G$22,MOD(C899-$G$22,int)=0),$G$23,0)-H899))))</f>
        <v/>
      </c>
      <c r="J899" s="7"/>
      <c r="K899" s="6" t="str">
        <f t="shared" si="74"/>
        <v/>
      </c>
      <c r="L899" s="6" t="str">
        <f t="shared" si="75"/>
        <v/>
      </c>
    </row>
    <row r="900" spans="3:12">
      <c r="C900" s="3" t="str">
        <f t="shared" si="72"/>
        <v/>
      </c>
      <c r="D900" s="4" t="str">
        <f t="shared" si="76"/>
        <v/>
      </c>
      <c r="E900" s="8" t="str">
        <f>IF(C900="","",IF(MOD(C900,periods_per_year)=0,C900/periods_per_year,""))</f>
        <v/>
      </c>
      <c r="F900" s="5" t="str">
        <f t="shared" si="73"/>
        <v/>
      </c>
      <c r="G900" s="6" t="str">
        <f>IF(C900="","",ROUND((((1+F900/CP)^(CP/periods_per_year))-1)*L899,2))</f>
        <v/>
      </c>
      <c r="H900" s="6" t="str">
        <f>IF(C900="","",IF(C900=nper,L899+G900,MIN(L899+G900,IF(F900=F899,H899,IF($G$11="Acc Bi-Weekly",ROUND((-PMT(((1+F900/CP)^(CP/12))-1,(nper-C900+1)*12/26,L899))/2,2),IF($G$11="Acc Weekly",ROUND((-PMT(((1+F900/CP)^(CP/12))-1,(nper-C900+1)*12/52,L899))/4,2),ROUND(-PMT(((1+F900/CP)^(CP/periods_per_year))-1,nper-C900+1,L899),2)))))))</f>
        <v/>
      </c>
      <c r="I900" s="6" t="str">
        <f>IF(OR(C900="",C900&lt;$G$22),"",IF(L899&lt;=H900,0,IF(IF(AND(C900&gt;=$G$22,MOD(C900-$G$22,int)=0),$G$23,0)+H900&gt;=L899+G900,L899+G900-H900,IF(AND(C900&gt;=$G$22,MOD(C900-$G$22,int)=0),$G$23,0)+IF(IF(AND(C900&gt;=$G$22,MOD(C900-$G$22,int)=0),$G$23,0)+IF(MOD(C900-$G$27,periods_per_year)=0,$G$26,0)+H900&lt;L899+G900,IF(MOD(C900-$G$27,periods_per_year)=0,$G$26,0),L899+G900-IF(AND(C900&gt;=$G$22,MOD(C900-$G$22,int)=0),$G$23,0)-H900))))</f>
        <v/>
      </c>
      <c r="J900" s="7"/>
      <c r="K900" s="6" t="str">
        <f t="shared" si="74"/>
        <v/>
      </c>
      <c r="L900" s="6" t="str">
        <f t="shared" si="75"/>
        <v/>
      </c>
    </row>
    <row r="901" spans="3:12">
      <c r="C901" s="3" t="str">
        <f t="shared" si="72"/>
        <v/>
      </c>
      <c r="D901" s="4" t="str">
        <f t="shared" si="76"/>
        <v/>
      </c>
      <c r="E901" s="8" t="str">
        <f>IF(C901="","",IF(MOD(C901,periods_per_year)=0,C901/periods_per_year,""))</f>
        <v/>
      </c>
      <c r="F901" s="5" t="str">
        <f t="shared" si="73"/>
        <v/>
      </c>
      <c r="G901" s="6" t="str">
        <f>IF(C901="","",ROUND((((1+F901/CP)^(CP/periods_per_year))-1)*L900,2))</f>
        <v/>
      </c>
      <c r="H901" s="6" t="str">
        <f>IF(C901="","",IF(C901=nper,L900+G901,MIN(L900+G901,IF(F901=F900,H900,IF($G$11="Acc Bi-Weekly",ROUND((-PMT(((1+F901/CP)^(CP/12))-1,(nper-C901+1)*12/26,L900))/2,2),IF($G$11="Acc Weekly",ROUND((-PMT(((1+F901/CP)^(CP/12))-1,(nper-C901+1)*12/52,L900))/4,2),ROUND(-PMT(((1+F901/CP)^(CP/periods_per_year))-1,nper-C901+1,L900),2)))))))</f>
        <v/>
      </c>
      <c r="I901" s="6" t="str">
        <f>IF(OR(C901="",C901&lt;$G$22),"",IF(L900&lt;=H901,0,IF(IF(AND(C901&gt;=$G$22,MOD(C901-$G$22,int)=0),$G$23,0)+H901&gt;=L900+G901,L900+G901-H901,IF(AND(C901&gt;=$G$22,MOD(C901-$G$22,int)=0),$G$23,0)+IF(IF(AND(C901&gt;=$G$22,MOD(C901-$G$22,int)=0),$G$23,0)+IF(MOD(C901-$G$27,periods_per_year)=0,$G$26,0)+H901&lt;L900+G901,IF(MOD(C901-$G$27,periods_per_year)=0,$G$26,0),L900+G901-IF(AND(C901&gt;=$G$22,MOD(C901-$G$22,int)=0),$G$23,0)-H901))))</f>
        <v/>
      </c>
      <c r="J901" s="7"/>
      <c r="K901" s="6" t="str">
        <f t="shared" si="74"/>
        <v/>
      </c>
      <c r="L901" s="6" t="str">
        <f t="shared" si="75"/>
        <v/>
      </c>
    </row>
    <row r="902" spans="3:12">
      <c r="C902" s="3" t="str">
        <f t="shared" si="72"/>
        <v/>
      </c>
      <c r="D902" s="4" t="str">
        <f t="shared" si="76"/>
        <v/>
      </c>
      <c r="E902" s="8" t="str">
        <f>IF(C902="","",IF(MOD(C902,periods_per_year)=0,C902/periods_per_year,""))</f>
        <v/>
      </c>
      <c r="F902" s="5" t="str">
        <f t="shared" si="73"/>
        <v/>
      </c>
      <c r="G902" s="6" t="str">
        <f>IF(C902="","",ROUND((((1+F902/CP)^(CP/periods_per_year))-1)*L901,2))</f>
        <v/>
      </c>
      <c r="H902" s="6" t="str">
        <f>IF(C902="","",IF(C902=nper,L901+G902,MIN(L901+G902,IF(F902=F901,H901,IF($G$11="Acc Bi-Weekly",ROUND((-PMT(((1+F902/CP)^(CP/12))-1,(nper-C902+1)*12/26,L901))/2,2),IF($G$11="Acc Weekly",ROUND((-PMT(((1+F902/CP)^(CP/12))-1,(nper-C902+1)*12/52,L901))/4,2),ROUND(-PMT(((1+F902/CP)^(CP/periods_per_year))-1,nper-C902+1,L901),2)))))))</f>
        <v/>
      </c>
      <c r="I902" s="6" t="str">
        <f>IF(OR(C902="",C902&lt;$G$22),"",IF(L901&lt;=H902,0,IF(IF(AND(C902&gt;=$G$22,MOD(C902-$G$22,int)=0),$G$23,0)+H902&gt;=L901+G902,L901+G902-H902,IF(AND(C902&gt;=$G$22,MOD(C902-$G$22,int)=0),$G$23,0)+IF(IF(AND(C902&gt;=$G$22,MOD(C902-$G$22,int)=0),$G$23,0)+IF(MOD(C902-$G$27,periods_per_year)=0,$G$26,0)+H902&lt;L901+G902,IF(MOD(C902-$G$27,periods_per_year)=0,$G$26,0),L901+G902-IF(AND(C902&gt;=$G$22,MOD(C902-$G$22,int)=0),$G$23,0)-H902))))</f>
        <v/>
      </c>
      <c r="J902" s="7"/>
      <c r="K902" s="6" t="str">
        <f t="shared" si="74"/>
        <v/>
      </c>
      <c r="L902" s="6" t="str">
        <f t="shared" si="75"/>
        <v/>
      </c>
    </row>
    <row r="903" spans="3:12">
      <c r="C903" s="3" t="str">
        <f t="shared" si="72"/>
        <v/>
      </c>
      <c r="D903" s="4" t="str">
        <f t="shared" si="76"/>
        <v/>
      </c>
      <c r="E903" s="8" t="str">
        <f>IF(C903="","",IF(MOD(C903,periods_per_year)=0,C903/periods_per_year,""))</f>
        <v/>
      </c>
      <c r="F903" s="5" t="str">
        <f t="shared" si="73"/>
        <v/>
      </c>
      <c r="G903" s="6" t="str">
        <f>IF(C903="","",ROUND((((1+F903/CP)^(CP/periods_per_year))-1)*L902,2))</f>
        <v/>
      </c>
      <c r="H903" s="6" t="str">
        <f>IF(C903="","",IF(C903=nper,L902+G903,MIN(L902+G903,IF(F903=F902,H902,IF($G$11="Acc Bi-Weekly",ROUND((-PMT(((1+F903/CP)^(CP/12))-1,(nper-C903+1)*12/26,L902))/2,2),IF($G$11="Acc Weekly",ROUND((-PMT(((1+F903/CP)^(CP/12))-1,(nper-C903+1)*12/52,L902))/4,2),ROUND(-PMT(((1+F903/CP)^(CP/periods_per_year))-1,nper-C903+1,L902),2)))))))</f>
        <v/>
      </c>
      <c r="I903" s="6" t="str">
        <f>IF(OR(C903="",C903&lt;$G$22),"",IF(L902&lt;=H903,0,IF(IF(AND(C903&gt;=$G$22,MOD(C903-$G$22,int)=0),$G$23,0)+H903&gt;=L902+G903,L902+G903-H903,IF(AND(C903&gt;=$G$22,MOD(C903-$G$22,int)=0),$G$23,0)+IF(IF(AND(C903&gt;=$G$22,MOD(C903-$G$22,int)=0),$G$23,0)+IF(MOD(C903-$G$27,periods_per_year)=0,$G$26,0)+H903&lt;L902+G903,IF(MOD(C903-$G$27,periods_per_year)=0,$G$26,0),L902+G903-IF(AND(C903&gt;=$G$22,MOD(C903-$G$22,int)=0),$G$23,0)-H903))))</f>
        <v/>
      </c>
      <c r="J903" s="7"/>
      <c r="K903" s="6" t="str">
        <f t="shared" si="74"/>
        <v/>
      </c>
      <c r="L903" s="6" t="str">
        <f t="shared" si="75"/>
        <v/>
      </c>
    </row>
    <row r="904" spans="3:12">
      <c r="C904" s="3" t="str">
        <f t="shared" si="72"/>
        <v/>
      </c>
      <c r="D904" s="4" t="str">
        <f t="shared" si="76"/>
        <v/>
      </c>
      <c r="E904" s="8" t="str">
        <f>IF(C904="","",IF(MOD(C904,periods_per_year)=0,C904/periods_per_year,""))</f>
        <v/>
      </c>
      <c r="F904" s="5" t="str">
        <f t="shared" si="73"/>
        <v/>
      </c>
      <c r="G904" s="6" t="str">
        <f>IF(C904="","",ROUND((((1+F904/CP)^(CP/periods_per_year))-1)*L903,2))</f>
        <v/>
      </c>
      <c r="H904" s="6" t="str">
        <f>IF(C904="","",IF(C904=nper,L903+G904,MIN(L903+G904,IF(F904=F903,H903,IF($G$11="Acc Bi-Weekly",ROUND((-PMT(((1+F904/CP)^(CP/12))-1,(nper-C904+1)*12/26,L903))/2,2),IF($G$11="Acc Weekly",ROUND((-PMT(((1+F904/CP)^(CP/12))-1,(nper-C904+1)*12/52,L903))/4,2),ROUND(-PMT(((1+F904/CP)^(CP/periods_per_year))-1,nper-C904+1,L903),2)))))))</f>
        <v/>
      </c>
      <c r="I904" s="6" t="str">
        <f>IF(OR(C904="",C904&lt;$G$22),"",IF(L903&lt;=H904,0,IF(IF(AND(C904&gt;=$G$22,MOD(C904-$G$22,int)=0),$G$23,0)+H904&gt;=L903+G904,L903+G904-H904,IF(AND(C904&gt;=$G$22,MOD(C904-$G$22,int)=0),$G$23,0)+IF(IF(AND(C904&gt;=$G$22,MOD(C904-$G$22,int)=0),$G$23,0)+IF(MOD(C904-$G$27,periods_per_year)=0,$G$26,0)+H904&lt;L903+G904,IF(MOD(C904-$G$27,periods_per_year)=0,$G$26,0),L903+G904-IF(AND(C904&gt;=$G$22,MOD(C904-$G$22,int)=0),$G$23,0)-H904))))</f>
        <v/>
      </c>
      <c r="J904" s="7"/>
      <c r="K904" s="6" t="str">
        <f t="shared" si="74"/>
        <v/>
      </c>
      <c r="L904" s="6" t="str">
        <f t="shared" si="75"/>
        <v/>
      </c>
    </row>
    <row r="905" spans="3:12">
      <c r="C905" s="3" t="str">
        <f t="shared" si="72"/>
        <v/>
      </c>
      <c r="D905" s="4" t="str">
        <f t="shared" si="76"/>
        <v/>
      </c>
      <c r="E905" s="8" t="str">
        <f>IF(C905="","",IF(MOD(C905,periods_per_year)=0,C905/periods_per_year,""))</f>
        <v/>
      </c>
      <c r="F905" s="5" t="str">
        <f t="shared" si="73"/>
        <v/>
      </c>
      <c r="G905" s="6" t="str">
        <f>IF(C905="","",ROUND((((1+F905/CP)^(CP/periods_per_year))-1)*L904,2))</f>
        <v/>
      </c>
      <c r="H905" s="6" t="str">
        <f>IF(C905="","",IF(C905=nper,L904+G905,MIN(L904+G905,IF(F905=F904,H904,IF($G$11="Acc Bi-Weekly",ROUND((-PMT(((1+F905/CP)^(CP/12))-1,(nper-C905+1)*12/26,L904))/2,2),IF($G$11="Acc Weekly",ROUND((-PMT(((1+F905/CP)^(CP/12))-1,(nper-C905+1)*12/52,L904))/4,2),ROUND(-PMT(((1+F905/CP)^(CP/periods_per_year))-1,nper-C905+1,L904),2)))))))</f>
        <v/>
      </c>
      <c r="I905" s="6" t="str">
        <f>IF(OR(C905="",C905&lt;$G$22),"",IF(L904&lt;=H905,0,IF(IF(AND(C905&gt;=$G$22,MOD(C905-$G$22,int)=0),$G$23,0)+H905&gt;=L904+G905,L904+G905-H905,IF(AND(C905&gt;=$G$22,MOD(C905-$G$22,int)=0),$G$23,0)+IF(IF(AND(C905&gt;=$G$22,MOD(C905-$G$22,int)=0),$G$23,0)+IF(MOD(C905-$G$27,periods_per_year)=0,$G$26,0)+H905&lt;L904+G905,IF(MOD(C905-$G$27,periods_per_year)=0,$G$26,0),L904+G905-IF(AND(C905&gt;=$G$22,MOD(C905-$G$22,int)=0),$G$23,0)-H905))))</f>
        <v/>
      </c>
      <c r="J905" s="7"/>
      <c r="K905" s="6" t="str">
        <f t="shared" si="74"/>
        <v/>
      </c>
      <c r="L905" s="6" t="str">
        <f t="shared" si="75"/>
        <v/>
      </c>
    </row>
    <row r="906" spans="3:12">
      <c r="C906" s="3" t="str">
        <f t="shared" si="72"/>
        <v/>
      </c>
      <c r="D906" s="4" t="str">
        <f t="shared" si="76"/>
        <v/>
      </c>
      <c r="E906" s="8" t="str">
        <f>IF(C906="","",IF(MOD(C906,periods_per_year)=0,C906/periods_per_year,""))</f>
        <v/>
      </c>
      <c r="F906" s="5" t="str">
        <f t="shared" si="73"/>
        <v/>
      </c>
      <c r="G906" s="6" t="str">
        <f>IF(C906="","",ROUND((((1+F906/CP)^(CP/periods_per_year))-1)*L905,2))</f>
        <v/>
      </c>
      <c r="H906" s="6" t="str">
        <f>IF(C906="","",IF(C906=nper,L905+G906,MIN(L905+G906,IF(F906=F905,H905,IF($G$11="Acc Bi-Weekly",ROUND((-PMT(((1+F906/CP)^(CP/12))-1,(nper-C906+1)*12/26,L905))/2,2),IF($G$11="Acc Weekly",ROUND((-PMT(((1+F906/CP)^(CP/12))-1,(nper-C906+1)*12/52,L905))/4,2),ROUND(-PMT(((1+F906/CP)^(CP/periods_per_year))-1,nper-C906+1,L905),2)))))))</f>
        <v/>
      </c>
      <c r="I906" s="6" t="str">
        <f>IF(OR(C906="",C906&lt;$G$22),"",IF(L905&lt;=H906,0,IF(IF(AND(C906&gt;=$G$22,MOD(C906-$G$22,int)=0),$G$23,0)+H906&gt;=L905+G906,L905+G906-H906,IF(AND(C906&gt;=$G$22,MOD(C906-$G$22,int)=0),$G$23,0)+IF(IF(AND(C906&gt;=$G$22,MOD(C906-$G$22,int)=0),$G$23,0)+IF(MOD(C906-$G$27,periods_per_year)=0,$G$26,0)+H906&lt;L905+G906,IF(MOD(C906-$G$27,periods_per_year)=0,$G$26,0),L905+G906-IF(AND(C906&gt;=$G$22,MOD(C906-$G$22,int)=0),$G$23,0)-H906))))</f>
        <v/>
      </c>
      <c r="J906" s="7"/>
      <c r="K906" s="6" t="str">
        <f t="shared" si="74"/>
        <v/>
      </c>
      <c r="L906" s="6" t="str">
        <f t="shared" si="75"/>
        <v/>
      </c>
    </row>
    <row r="907" spans="3:12">
      <c r="C907" s="3" t="str">
        <f t="shared" si="72"/>
        <v/>
      </c>
      <c r="D907" s="4" t="str">
        <f t="shared" si="76"/>
        <v/>
      </c>
      <c r="E907" s="8" t="str">
        <f>IF(C907="","",IF(MOD(C907,periods_per_year)=0,C907/periods_per_year,""))</f>
        <v/>
      </c>
      <c r="F907" s="5" t="str">
        <f t="shared" si="73"/>
        <v/>
      </c>
      <c r="G907" s="6" t="str">
        <f>IF(C907="","",ROUND((((1+F907/CP)^(CP/periods_per_year))-1)*L906,2))</f>
        <v/>
      </c>
      <c r="H907" s="6" t="str">
        <f>IF(C907="","",IF(C907=nper,L906+G907,MIN(L906+G907,IF(F907=F906,H906,IF($G$11="Acc Bi-Weekly",ROUND((-PMT(((1+F907/CP)^(CP/12))-1,(nper-C907+1)*12/26,L906))/2,2),IF($G$11="Acc Weekly",ROUND((-PMT(((1+F907/CP)^(CP/12))-1,(nper-C907+1)*12/52,L906))/4,2),ROUND(-PMT(((1+F907/CP)^(CP/periods_per_year))-1,nper-C907+1,L906),2)))))))</f>
        <v/>
      </c>
      <c r="I907" s="6" t="str">
        <f>IF(OR(C907="",C907&lt;$G$22),"",IF(L906&lt;=H907,0,IF(IF(AND(C907&gt;=$G$22,MOD(C907-$G$22,int)=0),$G$23,0)+H907&gt;=L906+G907,L906+G907-H907,IF(AND(C907&gt;=$G$22,MOD(C907-$G$22,int)=0),$G$23,0)+IF(IF(AND(C907&gt;=$G$22,MOD(C907-$G$22,int)=0),$G$23,0)+IF(MOD(C907-$G$27,periods_per_year)=0,$G$26,0)+H907&lt;L906+G907,IF(MOD(C907-$G$27,periods_per_year)=0,$G$26,0),L906+G907-IF(AND(C907&gt;=$G$22,MOD(C907-$G$22,int)=0),$G$23,0)-H907))))</f>
        <v/>
      </c>
      <c r="J907" s="7"/>
      <c r="K907" s="6" t="str">
        <f t="shared" si="74"/>
        <v/>
      </c>
      <c r="L907" s="6" t="str">
        <f t="shared" si="75"/>
        <v/>
      </c>
    </row>
    <row r="908" spans="3:12">
      <c r="C908" s="3" t="str">
        <f t="shared" si="72"/>
        <v/>
      </c>
      <c r="D908" s="4" t="str">
        <f t="shared" si="76"/>
        <v/>
      </c>
      <c r="E908" s="8" t="str">
        <f>IF(C908="","",IF(MOD(C908,periods_per_year)=0,C908/periods_per_year,""))</f>
        <v/>
      </c>
      <c r="F908" s="5" t="str">
        <f t="shared" si="73"/>
        <v/>
      </c>
      <c r="G908" s="6" t="str">
        <f>IF(C908="","",ROUND((((1+F908/CP)^(CP/periods_per_year))-1)*L907,2))</f>
        <v/>
      </c>
      <c r="H908" s="6" t="str">
        <f>IF(C908="","",IF(C908=nper,L907+G908,MIN(L907+G908,IF(F908=F907,H907,IF($G$11="Acc Bi-Weekly",ROUND((-PMT(((1+F908/CP)^(CP/12))-1,(nper-C908+1)*12/26,L907))/2,2),IF($G$11="Acc Weekly",ROUND((-PMT(((1+F908/CP)^(CP/12))-1,(nper-C908+1)*12/52,L907))/4,2),ROUND(-PMT(((1+F908/CP)^(CP/periods_per_year))-1,nper-C908+1,L907),2)))))))</f>
        <v/>
      </c>
      <c r="I908" s="6" t="str">
        <f>IF(OR(C908="",C908&lt;$G$22),"",IF(L907&lt;=H908,0,IF(IF(AND(C908&gt;=$G$22,MOD(C908-$G$22,int)=0),$G$23,0)+H908&gt;=L907+G908,L907+G908-H908,IF(AND(C908&gt;=$G$22,MOD(C908-$G$22,int)=0),$G$23,0)+IF(IF(AND(C908&gt;=$G$22,MOD(C908-$G$22,int)=0),$G$23,0)+IF(MOD(C908-$G$27,periods_per_year)=0,$G$26,0)+H908&lt;L907+G908,IF(MOD(C908-$G$27,periods_per_year)=0,$G$26,0),L907+G908-IF(AND(C908&gt;=$G$22,MOD(C908-$G$22,int)=0),$G$23,0)-H908))))</f>
        <v/>
      </c>
      <c r="J908" s="7"/>
      <c r="K908" s="6" t="str">
        <f t="shared" si="74"/>
        <v/>
      </c>
      <c r="L908" s="6" t="str">
        <f t="shared" si="75"/>
        <v/>
      </c>
    </row>
    <row r="909" spans="3:12">
      <c r="C909" s="3" t="str">
        <f t="shared" si="72"/>
        <v/>
      </c>
      <c r="D909" s="4" t="str">
        <f t="shared" si="76"/>
        <v/>
      </c>
      <c r="E909" s="8" t="str">
        <f>IF(C909="","",IF(MOD(C909,periods_per_year)=0,C909/periods_per_year,""))</f>
        <v/>
      </c>
      <c r="F909" s="5" t="str">
        <f t="shared" si="73"/>
        <v/>
      </c>
      <c r="G909" s="6" t="str">
        <f>IF(C909="","",ROUND((((1+F909/CP)^(CP/periods_per_year))-1)*L908,2))</f>
        <v/>
      </c>
      <c r="H909" s="6" t="str">
        <f>IF(C909="","",IF(C909=nper,L908+G909,MIN(L908+G909,IF(F909=F908,H908,IF($G$11="Acc Bi-Weekly",ROUND((-PMT(((1+F909/CP)^(CP/12))-1,(nper-C909+1)*12/26,L908))/2,2),IF($G$11="Acc Weekly",ROUND((-PMT(((1+F909/CP)^(CP/12))-1,(nper-C909+1)*12/52,L908))/4,2),ROUND(-PMT(((1+F909/CP)^(CP/periods_per_year))-1,nper-C909+1,L908),2)))))))</f>
        <v/>
      </c>
      <c r="I909" s="6" t="str">
        <f>IF(OR(C909="",C909&lt;$G$22),"",IF(L908&lt;=H909,0,IF(IF(AND(C909&gt;=$G$22,MOD(C909-$G$22,int)=0),$G$23,0)+H909&gt;=L908+G909,L908+G909-H909,IF(AND(C909&gt;=$G$22,MOD(C909-$G$22,int)=0),$G$23,0)+IF(IF(AND(C909&gt;=$G$22,MOD(C909-$G$22,int)=0),$G$23,0)+IF(MOD(C909-$G$27,periods_per_year)=0,$G$26,0)+H909&lt;L908+G909,IF(MOD(C909-$G$27,periods_per_year)=0,$G$26,0),L908+G909-IF(AND(C909&gt;=$G$22,MOD(C909-$G$22,int)=0),$G$23,0)-H909))))</f>
        <v/>
      </c>
      <c r="J909" s="7"/>
      <c r="K909" s="6" t="str">
        <f t="shared" si="74"/>
        <v/>
      </c>
      <c r="L909" s="6" t="str">
        <f t="shared" si="75"/>
        <v/>
      </c>
    </row>
    <row r="910" spans="3:12">
      <c r="C910" s="3" t="str">
        <f t="shared" si="72"/>
        <v/>
      </c>
      <c r="D910" s="4" t="str">
        <f t="shared" si="76"/>
        <v/>
      </c>
      <c r="E910" s="8" t="str">
        <f>IF(C910="","",IF(MOD(C910,periods_per_year)=0,C910/periods_per_year,""))</f>
        <v/>
      </c>
      <c r="F910" s="5" t="str">
        <f t="shared" si="73"/>
        <v/>
      </c>
      <c r="G910" s="6" t="str">
        <f>IF(C910="","",ROUND((((1+F910/CP)^(CP/periods_per_year))-1)*L909,2))</f>
        <v/>
      </c>
      <c r="H910" s="6" t="str">
        <f>IF(C910="","",IF(C910=nper,L909+G910,MIN(L909+G910,IF(F910=F909,H909,IF($G$11="Acc Bi-Weekly",ROUND((-PMT(((1+F910/CP)^(CP/12))-1,(nper-C910+1)*12/26,L909))/2,2),IF($G$11="Acc Weekly",ROUND((-PMT(((1+F910/CP)^(CP/12))-1,(nper-C910+1)*12/52,L909))/4,2),ROUND(-PMT(((1+F910/CP)^(CP/periods_per_year))-1,nper-C910+1,L909),2)))))))</f>
        <v/>
      </c>
      <c r="I910" s="6" t="str">
        <f>IF(OR(C910="",C910&lt;$G$22),"",IF(L909&lt;=H910,0,IF(IF(AND(C910&gt;=$G$22,MOD(C910-$G$22,int)=0),$G$23,0)+H910&gt;=L909+G910,L909+G910-H910,IF(AND(C910&gt;=$G$22,MOD(C910-$G$22,int)=0),$G$23,0)+IF(IF(AND(C910&gt;=$G$22,MOD(C910-$G$22,int)=0),$G$23,0)+IF(MOD(C910-$G$27,periods_per_year)=0,$G$26,0)+H910&lt;L909+G910,IF(MOD(C910-$G$27,periods_per_year)=0,$G$26,0),L909+G910-IF(AND(C910&gt;=$G$22,MOD(C910-$G$22,int)=0),$G$23,0)-H910))))</f>
        <v/>
      </c>
      <c r="J910" s="7"/>
      <c r="K910" s="6" t="str">
        <f t="shared" si="74"/>
        <v/>
      </c>
      <c r="L910" s="6" t="str">
        <f t="shared" si="75"/>
        <v/>
      </c>
    </row>
    <row r="911" spans="3:12">
      <c r="C911" s="3" t="str">
        <f t="shared" si="72"/>
        <v/>
      </c>
      <c r="D911" s="4" t="str">
        <f t="shared" si="76"/>
        <v/>
      </c>
      <c r="E911" s="8" t="str">
        <f>IF(C911="","",IF(MOD(C911,periods_per_year)=0,C911/periods_per_year,""))</f>
        <v/>
      </c>
      <c r="F911" s="5" t="str">
        <f t="shared" si="73"/>
        <v/>
      </c>
      <c r="G911" s="6" t="str">
        <f>IF(C911="","",ROUND((((1+F911/CP)^(CP/periods_per_year))-1)*L910,2))</f>
        <v/>
      </c>
      <c r="H911" s="6" t="str">
        <f>IF(C911="","",IF(C911=nper,L910+G911,MIN(L910+G911,IF(F911=F910,H910,IF($G$11="Acc Bi-Weekly",ROUND((-PMT(((1+F911/CP)^(CP/12))-1,(nper-C911+1)*12/26,L910))/2,2),IF($G$11="Acc Weekly",ROUND((-PMT(((1+F911/CP)^(CP/12))-1,(nper-C911+1)*12/52,L910))/4,2),ROUND(-PMT(((1+F911/CP)^(CP/periods_per_year))-1,nper-C911+1,L910),2)))))))</f>
        <v/>
      </c>
      <c r="I911" s="6" t="str">
        <f>IF(OR(C911="",C911&lt;$G$22),"",IF(L910&lt;=H911,0,IF(IF(AND(C911&gt;=$G$22,MOD(C911-$G$22,int)=0),$G$23,0)+H911&gt;=L910+G911,L910+G911-H911,IF(AND(C911&gt;=$G$22,MOD(C911-$G$22,int)=0),$G$23,0)+IF(IF(AND(C911&gt;=$G$22,MOD(C911-$G$22,int)=0),$G$23,0)+IF(MOD(C911-$G$27,periods_per_year)=0,$G$26,0)+H911&lt;L910+G911,IF(MOD(C911-$G$27,periods_per_year)=0,$G$26,0),L910+G911-IF(AND(C911&gt;=$G$22,MOD(C911-$G$22,int)=0),$G$23,0)-H911))))</f>
        <v/>
      </c>
      <c r="J911" s="7"/>
      <c r="K911" s="6" t="str">
        <f t="shared" si="74"/>
        <v/>
      </c>
      <c r="L911" s="6" t="str">
        <f t="shared" si="75"/>
        <v/>
      </c>
    </row>
    <row r="912" spans="3:12">
      <c r="C912" s="3" t="str">
        <f t="shared" si="72"/>
        <v/>
      </c>
      <c r="D912" s="4" t="str">
        <f t="shared" si="76"/>
        <v/>
      </c>
      <c r="E912" s="8" t="str">
        <f>IF(C912="","",IF(MOD(C912,periods_per_year)=0,C912/periods_per_year,""))</f>
        <v/>
      </c>
      <c r="F912" s="5" t="str">
        <f t="shared" si="73"/>
        <v/>
      </c>
      <c r="G912" s="6" t="str">
        <f>IF(C912="","",ROUND((((1+F912/CP)^(CP/periods_per_year))-1)*L911,2))</f>
        <v/>
      </c>
      <c r="H912" s="6" t="str">
        <f>IF(C912="","",IF(C912=nper,L911+G912,MIN(L911+G912,IF(F912=F911,H911,IF($G$11="Acc Bi-Weekly",ROUND((-PMT(((1+F912/CP)^(CP/12))-1,(nper-C912+1)*12/26,L911))/2,2),IF($G$11="Acc Weekly",ROUND((-PMT(((1+F912/CP)^(CP/12))-1,(nper-C912+1)*12/52,L911))/4,2),ROUND(-PMT(((1+F912/CP)^(CP/periods_per_year))-1,nper-C912+1,L911),2)))))))</f>
        <v/>
      </c>
      <c r="I912" s="6" t="str">
        <f>IF(OR(C912="",C912&lt;$G$22),"",IF(L911&lt;=H912,0,IF(IF(AND(C912&gt;=$G$22,MOD(C912-$G$22,int)=0),$G$23,0)+H912&gt;=L911+G912,L911+G912-H912,IF(AND(C912&gt;=$G$22,MOD(C912-$G$22,int)=0),$G$23,0)+IF(IF(AND(C912&gt;=$G$22,MOD(C912-$G$22,int)=0),$G$23,0)+IF(MOD(C912-$G$27,periods_per_year)=0,$G$26,0)+H912&lt;L911+G912,IF(MOD(C912-$G$27,periods_per_year)=0,$G$26,0),L911+G912-IF(AND(C912&gt;=$G$22,MOD(C912-$G$22,int)=0),$G$23,0)-H912))))</f>
        <v/>
      </c>
      <c r="J912" s="7"/>
      <c r="K912" s="6" t="str">
        <f t="shared" si="74"/>
        <v/>
      </c>
      <c r="L912" s="6" t="str">
        <f t="shared" si="75"/>
        <v/>
      </c>
    </row>
    <row r="913" spans="3:12">
      <c r="C913" s="3" t="str">
        <f t="shared" si="72"/>
        <v/>
      </c>
      <c r="D913" s="4" t="str">
        <f t="shared" si="76"/>
        <v/>
      </c>
      <c r="E913" s="8" t="str">
        <f>IF(C913="","",IF(MOD(C913,periods_per_year)=0,C913/periods_per_year,""))</f>
        <v/>
      </c>
      <c r="F913" s="5" t="str">
        <f t="shared" si="73"/>
        <v/>
      </c>
      <c r="G913" s="6" t="str">
        <f>IF(C913="","",ROUND((((1+F913/CP)^(CP/periods_per_year))-1)*L912,2))</f>
        <v/>
      </c>
      <c r="H913" s="6" t="str">
        <f>IF(C913="","",IF(C913=nper,L912+G913,MIN(L912+G913,IF(F913=F912,H912,IF($G$11="Acc Bi-Weekly",ROUND((-PMT(((1+F913/CP)^(CP/12))-1,(nper-C913+1)*12/26,L912))/2,2),IF($G$11="Acc Weekly",ROUND((-PMT(((1+F913/CP)^(CP/12))-1,(nper-C913+1)*12/52,L912))/4,2),ROUND(-PMT(((1+F913/CP)^(CP/periods_per_year))-1,nper-C913+1,L912),2)))))))</f>
        <v/>
      </c>
      <c r="I913" s="6" t="str">
        <f>IF(OR(C913="",C913&lt;$G$22),"",IF(L912&lt;=H913,0,IF(IF(AND(C913&gt;=$G$22,MOD(C913-$G$22,int)=0),$G$23,0)+H913&gt;=L912+G913,L912+G913-H913,IF(AND(C913&gt;=$G$22,MOD(C913-$G$22,int)=0),$G$23,0)+IF(IF(AND(C913&gt;=$G$22,MOD(C913-$G$22,int)=0),$G$23,0)+IF(MOD(C913-$G$27,periods_per_year)=0,$G$26,0)+H913&lt;L912+G913,IF(MOD(C913-$G$27,periods_per_year)=0,$G$26,0),L912+G913-IF(AND(C913&gt;=$G$22,MOD(C913-$G$22,int)=0),$G$23,0)-H913))))</f>
        <v/>
      </c>
      <c r="J913" s="7"/>
      <c r="K913" s="6" t="str">
        <f t="shared" si="74"/>
        <v/>
      </c>
      <c r="L913" s="6" t="str">
        <f t="shared" si="75"/>
        <v/>
      </c>
    </row>
    <row r="914" spans="3:12">
      <c r="C914" s="3" t="str">
        <f t="shared" si="72"/>
        <v/>
      </c>
      <c r="D914" s="4" t="str">
        <f t="shared" si="76"/>
        <v/>
      </c>
      <c r="E914" s="8" t="str">
        <f>IF(C914="","",IF(MOD(C914,periods_per_year)=0,C914/periods_per_year,""))</f>
        <v/>
      </c>
      <c r="F914" s="5" t="str">
        <f t="shared" si="73"/>
        <v/>
      </c>
      <c r="G914" s="6" t="str">
        <f>IF(C914="","",ROUND((((1+F914/CP)^(CP/periods_per_year))-1)*L913,2))</f>
        <v/>
      </c>
      <c r="H914" s="6" t="str">
        <f>IF(C914="","",IF(C914=nper,L913+G914,MIN(L913+G914,IF(F914=F913,H913,IF($G$11="Acc Bi-Weekly",ROUND((-PMT(((1+F914/CP)^(CP/12))-1,(nper-C914+1)*12/26,L913))/2,2),IF($G$11="Acc Weekly",ROUND((-PMT(((1+F914/CP)^(CP/12))-1,(nper-C914+1)*12/52,L913))/4,2),ROUND(-PMT(((1+F914/CP)^(CP/periods_per_year))-1,nper-C914+1,L913),2)))))))</f>
        <v/>
      </c>
      <c r="I914" s="6" t="str">
        <f>IF(OR(C914="",C914&lt;$G$22),"",IF(L913&lt;=H914,0,IF(IF(AND(C914&gt;=$G$22,MOD(C914-$G$22,int)=0),$G$23,0)+H914&gt;=L913+G914,L913+G914-H914,IF(AND(C914&gt;=$G$22,MOD(C914-$G$22,int)=0),$G$23,0)+IF(IF(AND(C914&gt;=$G$22,MOD(C914-$G$22,int)=0),$G$23,0)+IF(MOD(C914-$G$27,periods_per_year)=0,$G$26,0)+H914&lt;L913+G914,IF(MOD(C914-$G$27,periods_per_year)=0,$G$26,0),L913+G914-IF(AND(C914&gt;=$G$22,MOD(C914-$G$22,int)=0),$G$23,0)-H914))))</f>
        <v/>
      </c>
      <c r="J914" s="7"/>
      <c r="K914" s="6" t="str">
        <f t="shared" si="74"/>
        <v/>
      </c>
      <c r="L914" s="6" t="str">
        <f t="shared" si="75"/>
        <v/>
      </c>
    </row>
    <row r="915" spans="3:12">
      <c r="C915" s="3" t="str">
        <f t="shared" si="72"/>
        <v/>
      </c>
      <c r="D915" s="4" t="str">
        <f t="shared" si="76"/>
        <v/>
      </c>
      <c r="E915" s="8" t="str">
        <f>IF(C915="","",IF(MOD(C915,periods_per_year)=0,C915/periods_per_year,""))</f>
        <v/>
      </c>
      <c r="F915" s="5" t="str">
        <f t="shared" si="73"/>
        <v/>
      </c>
      <c r="G915" s="6" t="str">
        <f>IF(C915="","",ROUND((((1+F915/CP)^(CP/periods_per_year))-1)*L914,2))</f>
        <v/>
      </c>
      <c r="H915" s="6" t="str">
        <f>IF(C915="","",IF(C915=nper,L914+G915,MIN(L914+G915,IF(F915=F914,H914,IF($G$11="Acc Bi-Weekly",ROUND((-PMT(((1+F915/CP)^(CP/12))-1,(nper-C915+1)*12/26,L914))/2,2),IF($G$11="Acc Weekly",ROUND((-PMT(((1+F915/CP)^(CP/12))-1,(nper-C915+1)*12/52,L914))/4,2),ROUND(-PMT(((1+F915/CP)^(CP/periods_per_year))-1,nper-C915+1,L914),2)))))))</f>
        <v/>
      </c>
      <c r="I915" s="6" t="str">
        <f>IF(OR(C915="",C915&lt;$G$22),"",IF(L914&lt;=H915,0,IF(IF(AND(C915&gt;=$G$22,MOD(C915-$G$22,int)=0),$G$23,0)+H915&gt;=L914+G915,L914+G915-H915,IF(AND(C915&gt;=$G$22,MOD(C915-$G$22,int)=0),$G$23,0)+IF(IF(AND(C915&gt;=$G$22,MOD(C915-$G$22,int)=0),$G$23,0)+IF(MOD(C915-$G$27,periods_per_year)=0,$G$26,0)+H915&lt;L914+G915,IF(MOD(C915-$G$27,periods_per_year)=0,$G$26,0),L914+G915-IF(AND(C915&gt;=$G$22,MOD(C915-$G$22,int)=0),$G$23,0)-H915))))</f>
        <v/>
      </c>
      <c r="J915" s="7"/>
      <c r="K915" s="6" t="str">
        <f t="shared" si="74"/>
        <v/>
      </c>
      <c r="L915" s="6" t="str">
        <f t="shared" si="75"/>
        <v/>
      </c>
    </row>
    <row r="916" spans="3:12">
      <c r="C916" s="3" t="str">
        <f t="shared" si="72"/>
        <v/>
      </c>
      <c r="D916" s="4" t="str">
        <f t="shared" si="76"/>
        <v/>
      </c>
      <c r="E916" s="8" t="str">
        <f>IF(C916="","",IF(MOD(C916,periods_per_year)=0,C916/periods_per_year,""))</f>
        <v/>
      </c>
      <c r="F916" s="5" t="str">
        <f t="shared" si="73"/>
        <v/>
      </c>
      <c r="G916" s="6" t="str">
        <f>IF(C916="","",ROUND((((1+F916/CP)^(CP/periods_per_year))-1)*L915,2))</f>
        <v/>
      </c>
      <c r="H916" s="6" t="str">
        <f>IF(C916="","",IF(C916=nper,L915+G916,MIN(L915+G916,IF(F916=F915,H915,IF($G$11="Acc Bi-Weekly",ROUND((-PMT(((1+F916/CP)^(CP/12))-1,(nper-C916+1)*12/26,L915))/2,2),IF($G$11="Acc Weekly",ROUND((-PMT(((1+F916/CP)^(CP/12))-1,(nper-C916+1)*12/52,L915))/4,2),ROUND(-PMT(((1+F916/CP)^(CP/periods_per_year))-1,nper-C916+1,L915),2)))))))</f>
        <v/>
      </c>
      <c r="I916" s="6" t="str">
        <f>IF(OR(C916="",C916&lt;$G$22),"",IF(L915&lt;=H916,0,IF(IF(AND(C916&gt;=$G$22,MOD(C916-$G$22,int)=0),$G$23,0)+H916&gt;=L915+G916,L915+G916-H916,IF(AND(C916&gt;=$G$22,MOD(C916-$G$22,int)=0),$G$23,0)+IF(IF(AND(C916&gt;=$G$22,MOD(C916-$G$22,int)=0),$G$23,0)+IF(MOD(C916-$G$27,periods_per_year)=0,$G$26,0)+H916&lt;L915+G916,IF(MOD(C916-$G$27,periods_per_year)=0,$G$26,0),L915+G916-IF(AND(C916&gt;=$G$22,MOD(C916-$G$22,int)=0),$G$23,0)-H916))))</f>
        <v/>
      </c>
      <c r="J916" s="7"/>
      <c r="K916" s="6" t="str">
        <f t="shared" si="74"/>
        <v/>
      </c>
      <c r="L916" s="6" t="str">
        <f t="shared" si="75"/>
        <v/>
      </c>
    </row>
    <row r="917" spans="3:12">
      <c r="C917" s="3" t="str">
        <f t="shared" si="72"/>
        <v/>
      </c>
      <c r="D917" s="4" t="str">
        <f t="shared" si="76"/>
        <v/>
      </c>
      <c r="E917" s="8" t="str">
        <f>IF(C917="","",IF(MOD(C917,periods_per_year)=0,C917/periods_per_year,""))</f>
        <v/>
      </c>
      <c r="F917" s="5" t="str">
        <f t="shared" si="73"/>
        <v/>
      </c>
      <c r="G917" s="6" t="str">
        <f>IF(C917="","",ROUND((((1+F917/CP)^(CP/periods_per_year))-1)*L916,2))</f>
        <v/>
      </c>
      <c r="H917" s="6" t="str">
        <f>IF(C917="","",IF(C917=nper,L916+G917,MIN(L916+G917,IF(F917=F916,H916,IF($G$11="Acc Bi-Weekly",ROUND((-PMT(((1+F917/CP)^(CP/12))-1,(nper-C917+1)*12/26,L916))/2,2),IF($G$11="Acc Weekly",ROUND((-PMT(((1+F917/CP)^(CP/12))-1,(nper-C917+1)*12/52,L916))/4,2),ROUND(-PMT(((1+F917/CP)^(CP/periods_per_year))-1,nper-C917+1,L916),2)))))))</f>
        <v/>
      </c>
      <c r="I917" s="6" t="str">
        <f>IF(OR(C917="",C917&lt;$G$22),"",IF(L916&lt;=H917,0,IF(IF(AND(C917&gt;=$G$22,MOD(C917-$G$22,int)=0),$G$23,0)+H917&gt;=L916+G917,L916+G917-H917,IF(AND(C917&gt;=$G$22,MOD(C917-$G$22,int)=0),$G$23,0)+IF(IF(AND(C917&gt;=$G$22,MOD(C917-$G$22,int)=0),$G$23,0)+IF(MOD(C917-$G$27,periods_per_year)=0,$G$26,0)+H917&lt;L916+G917,IF(MOD(C917-$G$27,periods_per_year)=0,$G$26,0),L916+G917-IF(AND(C917&gt;=$G$22,MOD(C917-$G$22,int)=0),$G$23,0)-H917))))</f>
        <v/>
      </c>
      <c r="J917" s="7"/>
      <c r="K917" s="6" t="str">
        <f t="shared" si="74"/>
        <v/>
      </c>
      <c r="L917" s="6" t="str">
        <f t="shared" si="75"/>
        <v/>
      </c>
    </row>
    <row r="918" spans="3:12">
      <c r="C918" s="3" t="str">
        <f t="shared" si="72"/>
        <v/>
      </c>
      <c r="D918" s="4" t="str">
        <f t="shared" si="76"/>
        <v/>
      </c>
      <c r="E918" s="8" t="str">
        <f>IF(C918="","",IF(MOD(C918,periods_per_year)=0,C918/periods_per_year,""))</f>
        <v/>
      </c>
      <c r="F918" s="5" t="str">
        <f t="shared" si="73"/>
        <v/>
      </c>
      <c r="G918" s="6" t="str">
        <f>IF(C918="","",ROUND((((1+F918/CP)^(CP/periods_per_year))-1)*L917,2))</f>
        <v/>
      </c>
      <c r="H918" s="6" t="str">
        <f>IF(C918="","",IF(C918=nper,L917+G918,MIN(L917+G918,IF(F918=F917,H917,IF($G$11="Acc Bi-Weekly",ROUND((-PMT(((1+F918/CP)^(CP/12))-1,(nper-C918+1)*12/26,L917))/2,2),IF($G$11="Acc Weekly",ROUND((-PMT(((1+F918/CP)^(CP/12))-1,(nper-C918+1)*12/52,L917))/4,2),ROUND(-PMT(((1+F918/CP)^(CP/periods_per_year))-1,nper-C918+1,L917),2)))))))</f>
        <v/>
      </c>
      <c r="I918" s="6" t="str">
        <f>IF(OR(C918="",C918&lt;$G$22),"",IF(L917&lt;=H918,0,IF(IF(AND(C918&gt;=$G$22,MOD(C918-$G$22,int)=0),$G$23,0)+H918&gt;=L917+G918,L917+G918-H918,IF(AND(C918&gt;=$G$22,MOD(C918-$G$22,int)=0),$G$23,0)+IF(IF(AND(C918&gt;=$G$22,MOD(C918-$G$22,int)=0),$G$23,0)+IF(MOD(C918-$G$27,periods_per_year)=0,$G$26,0)+H918&lt;L917+G918,IF(MOD(C918-$G$27,periods_per_year)=0,$G$26,0),L917+G918-IF(AND(C918&gt;=$G$22,MOD(C918-$G$22,int)=0),$G$23,0)-H918))))</f>
        <v/>
      </c>
      <c r="J918" s="7"/>
      <c r="K918" s="6" t="str">
        <f t="shared" si="74"/>
        <v/>
      </c>
      <c r="L918" s="6" t="str">
        <f t="shared" si="75"/>
        <v/>
      </c>
    </row>
    <row r="919" spans="3:12">
      <c r="C919" s="3" t="str">
        <f t="shared" si="72"/>
        <v/>
      </c>
      <c r="D919" s="4" t="str">
        <f t="shared" si="76"/>
        <v/>
      </c>
      <c r="E919" s="8" t="str">
        <f>IF(C919="","",IF(MOD(C919,periods_per_year)=0,C919/periods_per_year,""))</f>
        <v/>
      </c>
      <c r="F919" s="5" t="str">
        <f t="shared" si="73"/>
        <v/>
      </c>
      <c r="G919" s="6" t="str">
        <f>IF(C919="","",ROUND((((1+F919/CP)^(CP/periods_per_year))-1)*L918,2))</f>
        <v/>
      </c>
      <c r="H919" s="6" t="str">
        <f>IF(C919="","",IF(C919=nper,L918+G919,MIN(L918+G919,IF(F919=F918,H918,IF($G$11="Acc Bi-Weekly",ROUND((-PMT(((1+F919/CP)^(CP/12))-1,(nper-C919+1)*12/26,L918))/2,2),IF($G$11="Acc Weekly",ROUND((-PMT(((1+F919/CP)^(CP/12))-1,(nper-C919+1)*12/52,L918))/4,2),ROUND(-PMT(((1+F919/CP)^(CP/periods_per_year))-1,nper-C919+1,L918),2)))))))</f>
        <v/>
      </c>
      <c r="I919" s="6" t="str">
        <f>IF(OR(C919="",C919&lt;$G$22),"",IF(L918&lt;=H919,0,IF(IF(AND(C919&gt;=$G$22,MOD(C919-$G$22,int)=0),$G$23,0)+H919&gt;=L918+G919,L918+G919-H919,IF(AND(C919&gt;=$G$22,MOD(C919-$G$22,int)=0),$G$23,0)+IF(IF(AND(C919&gt;=$G$22,MOD(C919-$G$22,int)=0),$G$23,0)+IF(MOD(C919-$G$27,periods_per_year)=0,$G$26,0)+H919&lt;L918+G919,IF(MOD(C919-$G$27,periods_per_year)=0,$G$26,0),L918+G919-IF(AND(C919&gt;=$G$22,MOD(C919-$G$22,int)=0),$G$23,0)-H919))))</f>
        <v/>
      </c>
      <c r="J919" s="7"/>
      <c r="K919" s="6" t="str">
        <f t="shared" si="74"/>
        <v/>
      </c>
      <c r="L919" s="6" t="str">
        <f t="shared" si="75"/>
        <v/>
      </c>
    </row>
    <row r="920" spans="3:12">
      <c r="C920" s="3" t="str">
        <f t="shared" si="72"/>
        <v/>
      </c>
      <c r="D920" s="4" t="str">
        <f t="shared" si="76"/>
        <v/>
      </c>
      <c r="E920" s="8" t="str">
        <f>IF(C920="","",IF(MOD(C920,periods_per_year)=0,C920/periods_per_year,""))</f>
        <v/>
      </c>
      <c r="F920" s="5" t="str">
        <f t="shared" si="73"/>
        <v/>
      </c>
      <c r="G920" s="6" t="str">
        <f>IF(C920="","",ROUND((((1+F920/CP)^(CP/periods_per_year))-1)*L919,2))</f>
        <v/>
      </c>
      <c r="H920" s="6" t="str">
        <f>IF(C920="","",IF(C920=nper,L919+G920,MIN(L919+G920,IF(F920=F919,H919,IF($G$11="Acc Bi-Weekly",ROUND((-PMT(((1+F920/CP)^(CP/12))-1,(nper-C920+1)*12/26,L919))/2,2),IF($G$11="Acc Weekly",ROUND((-PMT(((1+F920/CP)^(CP/12))-1,(nper-C920+1)*12/52,L919))/4,2),ROUND(-PMT(((1+F920/CP)^(CP/periods_per_year))-1,nper-C920+1,L919),2)))))))</f>
        <v/>
      </c>
      <c r="I920" s="6" t="str">
        <f>IF(OR(C920="",C920&lt;$G$22),"",IF(L919&lt;=H920,0,IF(IF(AND(C920&gt;=$G$22,MOD(C920-$G$22,int)=0),$G$23,0)+H920&gt;=L919+G920,L919+G920-H920,IF(AND(C920&gt;=$G$22,MOD(C920-$G$22,int)=0),$G$23,0)+IF(IF(AND(C920&gt;=$G$22,MOD(C920-$G$22,int)=0),$G$23,0)+IF(MOD(C920-$G$27,periods_per_year)=0,$G$26,0)+H920&lt;L919+G920,IF(MOD(C920-$G$27,periods_per_year)=0,$G$26,0),L919+G920-IF(AND(C920&gt;=$G$22,MOD(C920-$G$22,int)=0),$G$23,0)-H920))))</f>
        <v/>
      </c>
      <c r="J920" s="7"/>
      <c r="K920" s="6" t="str">
        <f t="shared" si="74"/>
        <v/>
      </c>
      <c r="L920" s="6" t="str">
        <f t="shared" si="75"/>
        <v/>
      </c>
    </row>
    <row r="921" spans="3:12">
      <c r="C921" s="3" t="str">
        <f t="shared" si="72"/>
        <v/>
      </c>
      <c r="D921" s="4" t="str">
        <f t="shared" si="76"/>
        <v/>
      </c>
      <c r="E921" s="8" t="str">
        <f>IF(C921="","",IF(MOD(C921,periods_per_year)=0,C921/periods_per_year,""))</f>
        <v/>
      </c>
      <c r="F921" s="5" t="str">
        <f t="shared" si="73"/>
        <v/>
      </c>
      <c r="G921" s="6" t="str">
        <f>IF(C921="","",ROUND((((1+F921/CP)^(CP/periods_per_year))-1)*L920,2))</f>
        <v/>
      </c>
      <c r="H921" s="6" t="str">
        <f>IF(C921="","",IF(C921=nper,L920+G921,MIN(L920+G921,IF(F921=F920,H920,IF($G$11="Acc Bi-Weekly",ROUND((-PMT(((1+F921/CP)^(CP/12))-1,(nper-C921+1)*12/26,L920))/2,2),IF($G$11="Acc Weekly",ROUND((-PMT(((1+F921/CP)^(CP/12))-1,(nper-C921+1)*12/52,L920))/4,2),ROUND(-PMT(((1+F921/CP)^(CP/periods_per_year))-1,nper-C921+1,L920),2)))))))</f>
        <v/>
      </c>
      <c r="I921" s="6" t="str">
        <f>IF(OR(C921="",C921&lt;$G$22),"",IF(L920&lt;=H921,0,IF(IF(AND(C921&gt;=$G$22,MOD(C921-$G$22,int)=0),$G$23,0)+H921&gt;=L920+G921,L920+G921-H921,IF(AND(C921&gt;=$G$22,MOD(C921-$G$22,int)=0),$G$23,0)+IF(IF(AND(C921&gt;=$G$22,MOD(C921-$G$22,int)=0),$G$23,0)+IF(MOD(C921-$G$27,periods_per_year)=0,$G$26,0)+H921&lt;L920+G921,IF(MOD(C921-$G$27,periods_per_year)=0,$G$26,0),L920+G921-IF(AND(C921&gt;=$G$22,MOD(C921-$G$22,int)=0),$G$23,0)-H921))))</f>
        <v/>
      </c>
      <c r="J921" s="7"/>
      <c r="K921" s="6" t="str">
        <f t="shared" si="74"/>
        <v/>
      </c>
      <c r="L921" s="6" t="str">
        <f t="shared" si="75"/>
        <v/>
      </c>
    </row>
    <row r="922" spans="3:12">
      <c r="C922" s="3" t="str">
        <f t="shared" si="72"/>
        <v/>
      </c>
      <c r="D922" s="4" t="str">
        <f t="shared" si="76"/>
        <v/>
      </c>
      <c r="E922" s="8" t="str">
        <f>IF(C922="","",IF(MOD(C922,periods_per_year)=0,C922/periods_per_year,""))</f>
        <v/>
      </c>
      <c r="F922" s="5" t="str">
        <f t="shared" si="73"/>
        <v/>
      </c>
      <c r="G922" s="6" t="str">
        <f>IF(C922="","",ROUND((((1+F922/CP)^(CP/periods_per_year))-1)*L921,2))</f>
        <v/>
      </c>
      <c r="H922" s="6" t="str">
        <f>IF(C922="","",IF(C922=nper,L921+G922,MIN(L921+G922,IF(F922=F921,H921,IF($G$11="Acc Bi-Weekly",ROUND((-PMT(((1+F922/CP)^(CP/12))-1,(nper-C922+1)*12/26,L921))/2,2),IF($G$11="Acc Weekly",ROUND((-PMT(((1+F922/CP)^(CP/12))-1,(nper-C922+1)*12/52,L921))/4,2),ROUND(-PMT(((1+F922/CP)^(CP/periods_per_year))-1,nper-C922+1,L921),2)))))))</f>
        <v/>
      </c>
      <c r="I922" s="6" t="str">
        <f>IF(OR(C922="",C922&lt;$G$22),"",IF(L921&lt;=H922,0,IF(IF(AND(C922&gt;=$G$22,MOD(C922-$G$22,int)=0),$G$23,0)+H922&gt;=L921+G922,L921+G922-H922,IF(AND(C922&gt;=$G$22,MOD(C922-$G$22,int)=0),$G$23,0)+IF(IF(AND(C922&gt;=$G$22,MOD(C922-$G$22,int)=0),$G$23,0)+IF(MOD(C922-$G$27,periods_per_year)=0,$G$26,0)+H922&lt;L921+G922,IF(MOD(C922-$G$27,periods_per_year)=0,$G$26,0),L921+G922-IF(AND(C922&gt;=$G$22,MOD(C922-$G$22,int)=0),$G$23,0)-H922))))</f>
        <v/>
      </c>
      <c r="J922" s="7"/>
      <c r="K922" s="6" t="str">
        <f t="shared" si="74"/>
        <v/>
      </c>
      <c r="L922" s="6" t="str">
        <f t="shared" si="75"/>
        <v/>
      </c>
    </row>
    <row r="923" spans="3:12">
      <c r="C923" s="3" t="str">
        <f t="shared" si="72"/>
        <v/>
      </c>
      <c r="D923" s="4" t="str">
        <f t="shared" si="76"/>
        <v/>
      </c>
      <c r="E923" s="8" t="str">
        <f>IF(C923="","",IF(MOD(C923,periods_per_year)=0,C923/periods_per_year,""))</f>
        <v/>
      </c>
      <c r="F923" s="5" t="str">
        <f t="shared" si="73"/>
        <v/>
      </c>
      <c r="G923" s="6" t="str">
        <f>IF(C923="","",ROUND((((1+F923/CP)^(CP/periods_per_year))-1)*L922,2))</f>
        <v/>
      </c>
      <c r="H923" s="6" t="str">
        <f>IF(C923="","",IF(C923=nper,L922+G923,MIN(L922+G923,IF(F923=F922,H922,IF($G$11="Acc Bi-Weekly",ROUND((-PMT(((1+F923/CP)^(CP/12))-1,(nper-C923+1)*12/26,L922))/2,2),IF($G$11="Acc Weekly",ROUND((-PMT(((1+F923/CP)^(CP/12))-1,(nper-C923+1)*12/52,L922))/4,2),ROUND(-PMT(((1+F923/CP)^(CP/periods_per_year))-1,nper-C923+1,L922),2)))))))</f>
        <v/>
      </c>
      <c r="I923" s="6" t="str">
        <f>IF(OR(C923="",C923&lt;$G$22),"",IF(L922&lt;=H923,0,IF(IF(AND(C923&gt;=$G$22,MOD(C923-$G$22,int)=0),$G$23,0)+H923&gt;=L922+G923,L922+G923-H923,IF(AND(C923&gt;=$G$22,MOD(C923-$G$22,int)=0),$G$23,0)+IF(IF(AND(C923&gt;=$G$22,MOD(C923-$G$22,int)=0),$G$23,0)+IF(MOD(C923-$G$27,periods_per_year)=0,$G$26,0)+H923&lt;L922+G923,IF(MOD(C923-$G$27,periods_per_year)=0,$G$26,0),L922+G923-IF(AND(C923&gt;=$G$22,MOD(C923-$G$22,int)=0),$G$23,0)-H923))))</f>
        <v/>
      </c>
      <c r="J923" s="7"/>
      <c r="K923" s="6" t="str">
        <f t="shared" si="74"/>
        <v/>
      </c>
      <c r="L923" s="6" t="str">
        <f t="shared" si="75"/>
        <v/>
      </c>
    </row>
    <row r="924" spans="3:12">
      <c r="C924" s="3" t="str">
        <f t="shared" si="72"/>
        <v/>
      </c>
      <c r="D924" s="4" t="str">
        <f t="shared" si="76"/>
        <v/>
      </c>
      <c r="E924" s="8" t="str">
        <f>IF(C924="","",IF(MOD(C924,periods_per_year)=0,C924/periods_per_year,""))</f>
        <v/>
      </c>
      <c r="F924" s="5" t="str">
        <f t="shared" si="73"/>
        <v/>
      </c>
      <c r="G924" s="6" t="str">
        <f>IF(C924="","",ROUND((((1+F924/CP)^(CP/periods_per_year))-1)*L923,2))</f>
        <v/>
      </c>
      <c r="H924" s="6" t="str">
        <f>IF(C924="","",IF(C924=nper,L923+G924,MIN(L923+G924,IF(F924=F923,H923,IF($G$11="Acc Bi-Weekly",ROUND((-PMT(((1+F924/CP)^(CP/12))-1,(nper-C924+1)*12/26,L923))/2,2),IF($G$11="Acc Weekly",ROUND((-PMT(((1+F924/CP)^(CP/12))-1,(nper-C924+1)*12/52,L923))/4,2),ROUND(-PMT(((1+F924/CP)^(CP/periods_per_year))-1,nper-C924+1,L923),2)))))))</f>
        <v/>
      </c>
      <c r="I924" s="6" t="str">
        <f>IF(OR(C924="",C924&lt;$G$22),"",IF(L923&lt;=H924,0,IF(IF(AND(C924&gt;=$G$22,MOD(C924-$G$22,int)=0),$G$23,0)+H924&gt;=L923+G924,L923+G924-H924,IF(AND(C924&gt;=$G$22,MOD(C924-$G$22,int)=0),$G$23,0)+IF(IF(AND(C924&gt;=$G$22,MOD(C924-$G$22,int)=0),$G$23,0)+IF(MOD(C924-$G$27,periods_per_year)=0,$G$26,0)+H924&lt;L923+G924,IF(MOD(C924-$G$27,periods_per_year)=0,$G$26,0),L923+G924-IF(AND(C924&gt;=$G$22,MOD(C924-$G$22,int)=0),$G$23,0)-H924))))</f>
        <v/>
      </c>
      <c r="J924" s="7"/>
      <c r="K924" s="6" t="str">
        <f t="shared" si="74"/>
        <v/>
      </c>
      <c r="L924" s="6" t="str">
        <f t="shared" si="75"/>
        <v/>
      </c>
    </row>
    <row r="925" spans="3:12">
      <c r="C925" s="3" t="str">
        <f t="shared" si="72"/>
        <v/>
      </c>
      <c r="D925" s="4" t="str">
        <f t="shared" si="76"/>
        <v/>
      </c>
      <c r="E925" s="8" t="str">
        <f>IF(C925="","",IF(MOD(C925,periods_per_year)=0,C925/periods_per_year,""))</f>
        <v/>
      </c>
      <c r="F925" s="5" t="str">
        <f t="shared" si="73"/>
        <v/>
      </c>
      <c r="G925" s="6" t="str">
        <f>IF(C925="","",ROUND((((1+F925/CP)^(CP/periods_per_year))-1)*L924,2))</f>
        <v/>
      </c>
      <c r="H925" s="6" t="str">
        <f>IF(C925="","",IF(C925=nper,L924+G925,MIN(L924+G925,IF(F925=F924,H924,IF($G$11="Acc Bi-Weekly",ROUND((-PMT(((1+F925/CP)^(CP/12))-1,(nper-C925+1)*12/26,L924))/2,2),IF($G$11="Acc Weekly",ROUND((-PMT(((1+F925/CP)^(CP/12))-1,(nper-C925+1)*12/52,L924))/4,2),ROUND(-PMT(((1+F925/CP)^(CP/periods_per_year))-1,nper-C925+1,L924),2)))))))</f>
        <v/>
      </c>
      <c r="I925" s="6" t="str">
        <f>IF(OR(C925="",C925&lt;$G$22),"",IF(L924&lt;=H925,0,IF(IF(AND(C925&gt;=$G$22,MOD(C925-$G$22,int)=0),$G$23,0)+H925&gt;=L924+G925,L924+G925-H925,IF(AND(C925&gt;=$G$22,MOD(C925-$G$22,int)=0),$G$23,0)+IF(IF(AND(C925&gt;=$G$22,MOD(C925-$G$22,int)=0),$G$23,0)+IF(MOD(C925-$G$27,periods_per_year)=0,$G$26,0)+H925&lt;L924+G925,IF(MOD(C925-$G$27,periods_per_year)=0,$G$26,0),L924+G925-IF(AND(C925&gt;=$G$22,MOD(C925-$G$22,int)=0),$G$23,0)-H925))))</f>
        <v/>
      </c>
      <c r="J925" s="7"/>
      <c r="K925" s="6" t="str">
        <f t="shared" si="74"/>
        <v/>
      </c>
      <c r="L925" s="6" t="str">
        <f t="shared" si="75"/>
        <v/>
      </c>
    </row>
    <row r="926" spans="3:12">
      <c r="C926" s="3" t="str">
        <f t="shared" si="72"/>
        <v/>
      </c>
      <c r="D926" s="4" t="str">
        <f t="shared" si="76"/>
        <v/>
      </c>
      <c r="E926" s="8" t="str">
        <f>IF(C926="","",IF(MOD(C926,periods_per_year)=0,C926/periods_per_year,""))</f>
        <v/>
      </c>
      <c r="F926" s="5" t="str">
        <f t="shared" si="73"/>
        <v/>
      </c>
      <c r="G926" s="6" t="str">
        <f>IF(C926="","",ROUND((((1+F926/CP)^(CP/periods_per_year))-1)*L925,2))</f>
        <v/>
      </c>
      <c r="H926" s="6" t="str">
        <f>IF(C926="","",IF(C926=nper,L925+G926,MIN(L925+G926,IF(F926=F925,H925,IF($G$11="Acc Bi-Weekly",ROUND((-PMT(((1+F926/CP)^(CP/12))-1,(nper-C926+1)*12/26,L925))/2,2),IF($G$11="Acc Weekly",ROUND((-PMT(((1+F926/CP)^(CP/12))-1,(nper-C926+1)*12/52,L925))/4,2),ROUND(-PMT(((1+F926/CP)^(CP/periods_per_year))-1,nper-C926+1,L925),2)))))))</f>
        <v/>
      </c>
      <c r="I926" s="6" t="str">
        <f>IF(OR(C926="",C926&lt;$G$22),"",IF(L925&lt;=H926,0,IF(IF(AND(C926&gt;=$G$22,MOD(C926-$G$22,int)=0),$G$23,0)+H926&gt;=L925+G926,L925+G926-H926,IF(AND(C926&gt;=$G$22,MOD(C926-$G$22,int)=0),$G$23,0)+IF(IF(AND(C926&gt;=$G$22,MOD(C926-$G$22,int)=0),$G$23,0)+IF(MOD(C926-$G$27,periods_per_year)=0,$G$26,0)+H926&lt;L925+G926,IF(MOD(C926-$G$27,periods_per_year)=0,$G$26,0),L925+G926-IF(AND(C926&gt;=$G$22,MOD(C926-$G$22,int)=0),$G$23,0)-H926))))</f>
        <v/>
      </c>
      <c r="J926" s="7"/>
      <c r="K926" s="6" t="str">
        <f t="shared" si="74"/>
        <v/>
      </c>
      <c r="L926" s="6" t="str">
        <f t="shared" si="75"/>
        <v/>
      </c>
    </row>
    <row r="927" spans="3:12">
      <c r="C927" s="3" t="str">
        <f t="shared" si="72"/>
        <v/>
      </c>
      <c r="D927" s="4" t="str">
        <f t="shared" si="76"/>
        <v/>
      </c>
      <c r="E927" s="8" t="str">
        <f>IF(C927="","",IF(MOD(C927,periods_per_year)=0,C927/periods_per_year,""))</f>
        <v/>
      </c>
      <c r="F927" s="5" t="str">
        <f t="shared" si="73"/>
        <v/>
      </c>
      <c r="G927" s="6" t="str">
        <f>IF(C927="","",ROUND((((1+F927/CP)^(CP/periods_per_year))-1)*L926,2))</f>
        <v/>
      </c>
      <c r="H927" s="6" t="str">
        <f>IF(C927="","",IF(C927=nper,L926+G927,MIN(L926+G927,IF(F927=F926,H926,IF($G$11="Acc Bi-Weekly",ROUND((-PMT(((1+F927/CP)^(CP/12))-1,(nper-C927+1)*12/26,L926))/2,2),IF($G$11="Acc Weekly",ROUND((-PMT(((1+F927/CP)^(CP/12))-1,(nper-C927+1)*12/52,L926))/4,2),ROUND(-PMT(((1+F927/CP)^(CP/periods_per_year))-1,nper-C927+1,L926),2)))))))</f>
        <v/>
      </c>
      <c r="I927" s="6" t="str">
        <f>IF(OR(C927="",C927&lt;$G$22),"",IF(L926&lt;=H927,0,IF(IF(AND(C927&gt;=$G$22,MOD(C927-$G$22,int)=0),$G$23,0)+H927&gt;=L926+G927,L926+G927-H927,IF(AND(C927&gt;=$G$22,MOD(C927-$G$22,int)=0),$G$23,0)+IF(IF(AND(C927&gt;=$G$22,MOD(C927-$G$22,int)=0),$G$23,0)+IF(MOD(C927-$G$27,periods_per_year)=0,$G$26,0)+H927&lt;L926+G927,IF(MOD(C927-$G$27,periods_per_year)=0,$G$26,0),L926+G927-IF(AND(C927&gt;=$G$22,MOD(C927-$G$22,int)=0),$G$23,0)-H927))))</f>
        <v/>
      </c>
      <c r="J927" s="7"/>
      <c r="K927" s="6" t="str">
        <f t="shared" si="74"/>
        <v/>
      </c>
      <c r="L927" s="6" t="str">
        <f t="shared" si="75"/>
        <v/>
      </c>
    </row>
    <row r="928" spans="3:12">
      <c r="C928" s="3" t="str">
        <f t="shared" si="72"/>
        <v/>
      </c>
      <c r="D928" s="4" t="str">
        <f t="shared" si="76"/>
        <v/>
      </c>
      <c r="E928" s="8" t="str">
        <f>IF(C928="","",IF(MOD(C928,periods_per_year)=0,C928/periods_per_year,""))</f>
        <v/>
      </c>
      <c r="F928" s="5" t="str">
        <f t="shared" si="73"/>
        <v/>
      </c>
      <c r="G928" s="6" t="str">
        <f>IF(C928="","",ROUND((((1+F928/CP)^(CP/periods_per_year))-1)*L927,2))</f>
        <v/>
      </c>
      <c r="H928" s="6" t="str">
        <f>IF(C928="","",IF(C928=nper,L927+G928,MIN(L927+G928,IF(F928=F927,H927,IF($G$11="Acc Bi-Weekly",ROUND((-PMT(((1+F928/CP)^(CP/12))-1,(nper-C928+1)*12/26,L927))/2,2),IF($G$11="Acc Weekly",ROUND((-PMT(((1+F928/CP)^(CP/12))-1,(nper-C928+1)*12/52,L927))/4,2),ROUND(-PMT(((1+F928/CP)^(CP/periods_per_year))-1,nper-C928+1,L927),2)))))))</f>
        <v/>
      </c>
      <c r="I928" s="6" t="str">
        <f>IF(OR(C928="",C928&lt;$G$22),"",IF(L927&lt;=H928,0,IF(IF(AND(C928&gt;=$G$22,MOD(C928-$G$22,int)=0),$G$23,0)+H928&gt;=L927+G928,L927+G928-H928,IF(AND(C928&gt;=$G$22,MOD(C928-$G$22,int)=0),$G$23,0)+IF(IF(AND(C928&gt;=$G$22,MOD(C928-$G$22,int)=0),$G$23,0)+IF(MOD(C928-$G$27,periods_per_year)=0,$G$26,0)+H928&lt;L927+G928,IF(MOD(C928-$G$27,periods_per_year)=0,$G$26,0),L927+G928-IF(AND(C928&gt;=$G$22,MOD(C928-$G$22,int)=0),$G$23,0)-H928))))</f>
        <v/>
      </c>
      <c r="J928" s="7"/>
      <c r="K928" s="6" t="str">
        <f t="shared" si="74"/>
        <v/>
      </c>
      <c r="L928" s="6" t="str">
        <f t="shared" si="75"/>
        <v/>
      </c>
    </row>
    <row r="929" spans="3:12">
      <c r="C929" s="3" t="str">
        <f t="shared" si="72"/>
        <v/>
      </c>
      <c r="D929" s="4" t="str">
        <f t="shared" si="76"/>
        <v/>
      </c>
      <c r="E929" s="8" t="str">
        <f>IF(C929="","",IF(MOD(C929,periods_per_year)=0,C929/periods_per_year,""))</f>
        <v/>
      </c>
      <c r="F929" s="5" t="str">
        <f t="shared" si="73"/>
        <v/>
      </c>
      <c r="G929" s="6" t="str">
        <f>IF(C929="","",ROUND((((1+F929/CP)^(CP/periods_per_year))-1)*L928,2))</f>
        <v/>
      </c>
      <c r="H929" s="6" t="str">
        <f>IF(C929="","",IF(C929=nper,L928+G929,MIN(L928+G929,IF(F929=F928,H928,IF($G$11="Acc Bi-Weekly",ROUND((-PMT(((1+F929/CP)^(CP/12))-1,(nper-C929+1)*12/26,L928))/2,2),IF($G$11="Acc Weekly",ROUND((-PMT(((1+F929/CP)^(CP/12))-1,(nper-C929+1)*12/52,L928))/4,2),ROUND(-PMT(((1+F929/CP)^(CP/periods_per_year))-1,nper-C929+1,L928),2)))))))</f>
        <v/>
      </c>
      <c r="I929" s="6" t="str">
        <f>IF(OR(C929="",C929&lt;$G$22),"",IF(L928&lt;=H929,0,IF(IF(AND(C929&gt;=$G$22,MOD(C929-$G$22,int)=0),$G$23,0)+H929&gt;=L928+G929,L928+G929-H929,IF(AND(C929&gt;=$G$22,MOD(C929-$G$22,int)=0),$G$23,0)+IF(IF(AND(C929&gt;=$G$22,MOD(C929-$G$22,int)=0),$G$23,0)+IF(MOD(C929-$G$27,periods_per_year)=0,$G$26,0)+H929&lt;L928+G929,IF(MOD(C929-$G$27,periods_per_year)=0,$G$26,0),L928+G929-IF(AND(C929&gt;=$G$22,MOD(C929-$G$22,int)=0),$G$23,0)-H929))))</f>
        <v/>
      </c>
      <c r="J929" s="7"/>
      <c r="K929" s="6" t="str">
        <f t="shared" si="74"/>
        <v/>
      </c>
      <c r="L929" s="6" t="str">
        <f t="shared" si="75"/>
        <v/>
      </c>
    </row>
    <row r="930" spans="3:12">
      <c r="C930" s="3" t="str">
        <f t="shared" si="72"/>
        <v/>
      </c>
      <c r="D930" s="4" t="str">
        <f t="shared" si="76"/>
        <v/>
      </c>
      <c r="E930" s="8" t="str">
        <f>IF(C930="","",IF(MOD(C930,periods_per_year)=0,C930/periods_per_year,""))</f>
        <v/>
      </c>
      <c r="F930" s="5" t="str">
        <f t="shared" si="73"/>
        <v/>
      </c>
      <c r="G930" s="6" t="str">
        <f>IF(C930="","",ROUND((((1+F930/CP)^(CP/periods_per_year))-1)*L929,2))</f>
        <v/>
      </c>
      <c r="H930" s="6" t="str">
        <f>IF(C930="","",IF(C930=nper,L929+G930,MIN(L929+G930,IF(F930=F929,H929,IF($G$11="Acc Bi-Weekly",ROUND((-PMT(((1+F930/CP)^(CP/12))-1,(nper-C930+1)*12/26,L929))/2,2),IF($G$11="Acc Weekly",ROUND((-PMT(((1+F930/CP)^(CP/12))-1,(nper-C930+1)*12/52,L929))/4,2),ROUND(-PMT(((1+F930/CP)^(CP/periods_per_year))-1,nper-C930+1,L929),2)))))))</f>
        <v/>
      </c>
      <c r="I930" s="6" t="str">
        <f>IF(OR(C930="",C930&lt;$G$22),"",IF(L929&lt;=H930,0,IF(IF(AND(C930&gt;=$G$22,MOD(C930-$G$22,int)=0),$G$23,0)+H930&gt;=L929+G930,L929+G930-H930,IF(AND(C930&gt;=$G$22,MOD(C930-$G$22,int)=0),$G$23,0)+IF(IF(AND(C930&gt;=$G$22,MOD(C930-$G$22,int)=0),$G$23,0)+IF(MOD(C930-$G$27,periods_per_year)=0,$G$26,0)+H930&lt;L929+G930,IF(MOD(C930-$G$27,periods_per_year)=0,$G$26,0),L929+G930-IF(AND(C930&gt;=$G$22,MOD(C930-$G$22,int)=0),$G$23,0)-H930))))</f>
        <v/>
      </c>
      <c r="J930" s="7"/>
      <c r="K930" s="6" t="str">
        <f t="shared" si="74"/>
        <v/>
      </c>
      <c r="L930" s="6" t="str">
        <f t="shared" si="75"/>
        <v/>
      </c>
    </row>
    <row r="931" spans="3:12">
      <c r="C931" s="3" t="str">
        <f t="shared" si="72"/>
        <v/>
      </c>
      <c r="D931" s="4" t="str">
        <f t="shared" si="76"/>
        <v/>
      </c>
      <c r="E931" s="8" t="str">
        <f>IF(C931="","",IF(MOD(C931,periods_per_year)=0,C931/periods_per_year,""))</f>
        <v/>
      </c>
      <c r="F931" s="5" t="str">
        <f t="shared" si="73"/>
        <v/>
      </c>
      <c r="G931" s="6" t="str">
        <f>IF(C931="","",ROUND((((1+F931/CP)^(CP/periods_per_year))-1)*L930,2))</f>
        <v/>
      </c>
      <c r="H931" s="6" t="str">
        <f>IF(C931="","",IF(C931=nper,L930+G931,MIN(L930+G931,IF(F931=F930,H930,IF($G$11="Acc Bi-Weekly",ROUND((-PMT(((1+F931/CP)^(CP/12))-1,(nper-C931+1)*12/26,L930))/2,2),IF($G$11="Acc Weekly",ROUND((-PMT(((1+F931/CP)^(CP/12))-1,(nper-C931+1)*12/52,L930))/4,2),ROUND(-PMT(((1+F931/CP)^(CP/periods_per_year))-1,nper-C931+1,L930),2)))))))</f>
        <v/>
      </c>
      <c r="I931" s="6" t="str">
        <f>IF(OR(C931="",C931&lt;$G$22),"",IF(L930&lt;=H931,0,IF(IF(AND(C931&gt;=$G$22,MOD(C931-$G$22,int)=0),$G$23,0)+H931&gt;=L930+G931,L930+G931-H931,IF(AND(C931&gt;=$G$22,MOD(C931-$G$22,int)=0),$G$23,0)+IF(IF(AND(C931&gt;=$G$22,MOD(C931-$G$22,int)=0),$G$23,0)+IF(MOD(C931-$G$27,periods_per_year)=0,$G$26,0)+H931&lt;L930+G931,IF(MOD(C931-$G$27,periods_per_year)=0,$G$26,0),L930+G931-IF(AND(C931&gt;=$G$22,MOD(C931-$G$22,int)=0),$G$23,0)-H931))))</f>
        <v/>
      </c>
      <c r="J931" s="7"/>
      <c r="K931" s="6" t="str">
        <f t="shared" si="74"/>
        <v/>
      </c>
      <c r="L931" s="6" t="str">
        <f t="shared" si="75"/>
        <v/>
      </c>
    </row>
    <row r="932" spans="3:12">
      <c r="C932" s="3" t="str">
        <f t="shared" si="72"/>
        <v/>
      </c>
      <c r="D932" s="4" t="str">
        <f t="shared" si="76"/>
        <v/>
      </c>
      <c r="E932" s="8" t="str">
        <f>IF(C932="","",IF(MOD(C932,periods_per_year)=0,C932/periods_per_year,""))</f>
        <v/>
      </c>
      <c r="F932" s="5" t="str">
        <f t="shared" si="73"/>
        <v/>
      </c>
      <c r="G932" s="6" t="str">
        <f>IF(C932="","",ROUND((((1+F932/CP)^(CP/periods_per_year))-1)*L931,2))</f>
        <v/>
      </c>
      <c r="H932" s="6" t="str">
        <f>IF(C932="","",IF(C932=nper,L931+G932,MIN(L931+G932,IF(F932=F931,H931,IF($G$11="Acc Bi-Weekly",ROUND((-PMT(((1+F932/CP)^(CP/12))-1,(nper-C932+1)*12/26,L931))/2,2),IF($G$11="Acc Weekly",ROUND((-PMT(((1+F932/CP)^(CP/12))-1,(nper-C932+1)*12/52,L931))/4,2),ROUND(-PMT(((1+F932/CP)^(CP/periods_per_year))-1,nper-C932+1,L931),2)))))))</f>
        <v/>
      </c>
      <c r="I932" s="6" t="str">
        <f>IF(OR(C932="",C932&lt;$G$22),"",IF(L931&lt;=H932,0,IF(IF(AND(C932&gt;=$G$22,MOD(C932-$G$22,int)=0),$G$23,0)+H932&gt;=L931+G932,L931+G932-H932,IF(AND(C932&gt;=$G$22,MOD(C932-$G$22,int)=0),$G$23,0)+IF(IF(AND(C932&gt;=$G$22,MOD(C932-$G$22,int)=0),$G$23,0)+IF(MOD(C932-$G$27,periods_per_year)=0,$G$26,0)+H932&lt;L931+G932,IF(MOD(C932-$G$27,periods_per_year)=0,$G$26,0),L931+G932-IF(AND(C932&gt;=$G$22,MOD(C932-$G$22,int)=0),$G$23,0)-H932))))</f>
        <v/>
      </c>
      <c r="J932" s="7"/>
      <c r="K932" s="6" t="str">
        <f t="shared" si="74"/>
        <v/>
      </c>
      <c r="L932" s="6" t="str">
        <f t="shared" si="75"/>
        <v/>
      </c>
    </row>
    <row r="933" spans="3:12">
      <c r="C933" s="3" t="str">
        <f t="shared" si="72"/>
        <v/>
      </c>
      <c r="D933" s="4" t="str">
        <f t="shared" si="76"/>
        <v/>
      </c>
      <c r="E933" s="8" t="str">
        <f>IF(C933="","",IF(MOD(C933,periods_per_year)=0,C933/periods_per_year,""))</f>
        <v/>
      </c>
      <c r="F933" s="5" t="str">
        <f t="shared" si="73"/>
        <v/>
      </c>
      <c r="G933" s="6" t="str">
        <f>IF(C933="","",ROUND((((1+F933/CP)^(CP/periods_per_year))-1)*L932,2))</f>
        <v/>
      </c>
      <c r="H933" s="6" t="str">
        <f>IF(C933="","",IF(C933=nper,L932+G933,MIN(L932+G933,IF(F933=F932,H932,IF($G$11="Acc Bi-Weekly",ROUND((-PMT(((1+F933/CP)^(CP/12))-1,(nper-C933+1)*12/26,L932))/2,2),IF($G$11="Acc Weekly",ROUND((-PMT(((1+F933/CP)^(CP/12))-1,(nper-C933+1)*12/52,L932))/4,2),ROUND(-PMT(((1+F933/CP)^(CP/periods_per_year))-1,nper-C933+1,L932),2)))))))</f>
        <v/>
      </c>
      <c r="I933" s="6" t="str">
        <f>IF(OR(C933="",C933&lt;$G$22),"",IF(L932&lt;=H933,0,IF(IF(AND(C933&gt;=$G$22,MOD(C933-$G$22,int)=0),$G$23,0)+H933&gt;=L932+G933,L932+G933-H933,IF(AND(C933&gt;=$G$22,MOD(C933-$G$22,int)=0),$G$23,0)+IF(IF(AND(C933&gt;=$G$22,MOD(C933-$G$22,int)=0),$G$23,0)+IF(MOD(C933-$G$27,periods_per_year)=0,$G$26,0)+H933&lt;L932+G933,IF(MOD(C933-$G$27,periods_per_year)=0,$G$26,0),L932+G933-IF(AND(C933&gt;=$G$22,MOD(C933-$G$22,int)=0),$G$23,0)-H933))))</f>
        <v/>
      </c>
      <c r="J933" s="7"/>
      <c r="K933" s="6" t="str">
        <f t="shared" si="74"/>
        <v/>
      </c>
      <c r="L933" s="6" t="str">
        <f t="shared" si="75"/>
        <v/>
      </c>
    </row>
    <row r="934" spans="3:12">
      <c r="C934" s="3" t="str">
        <f t="shared" si="72"/>
        <v/>
      </c>
      <c r="D934" s="4" t="str">
        <f t="shared" si="76"/>
        <v/>
      </c>
      <c r="E934" s="8" t="str">
        <f>IF(C934="","",IF(MOD(C934,periods_per_year)=0,C934/periods_per_year,""))</f>
        <v/>
      </c>
      <c r="F934" s="5" t="str">
        <f t="shared" si="73"/>
        <v/>
      </c>
      <c r="G934" s="6" t="str">
        <f>IF(C934="","",ROUND((((1+F934/CP)^(CP/periods_per_year))-1)*L933,2))</f>
        <v/>
      </c>
      <c r="H934" s="6" t="str">
        <f>IF(C934="","",IF(C934=nper,L933+G934,MIN(L933+G934,IF(F934=F933,H933,IF($G$11="Acc Bi-Weekly",ROUND((-PMT(((1+F934/CP)^(CP/12))-1,(nper-C934+1)*12/26,L933))/2,2),IF($G$11="Acc Weekly",ROUND((-PMT(((1+F934/CP)^(CP/12))-1,(nper-C934+1)*12/52,L933))/4,2),ROUND(-PMT(((1+F934/CP)^(CP/periods_per_year))-1,nper-C934+1,L933),2)))))))</f>
        <v/>
      </c>
      <c r="I934" s="6" t="str">
        <f>IF(OR(C934="",C934&lt;$G$22),"",IF(L933&lt;=H934,0,IF(IF(AND(C934&gt;=$G$22,MOD(C934-$G$22,int)=0),$G$23,0)+H934&gt;=L933+G934,L933+G934-H934,IF(AND(C934&gt;=$G$22,MOD(C934-$G$22,int)=0),$G$23,0)+IF(IF(AND(C934&gt;=$G$22,MOD(C934-$G$22,int)=0),$G$23,0)+IF(MOD(C934-$G$27,periods_per_year)=0,$G$26,0)+H934&lt;L933+G934,IF(MOD(C934-$G$27,periods_per_year)=0,$G$26,0),L933+G934-IF(AND(C934&gt;=$G$22,MOD(C934-$G$22,int)=0),$G$23,0)-H934))))</f>
        <v/>
      </c>
      <c r="J934" s="7"/>
      <c r="K934" s="6" t="str">
        <f t="shared" si="74"/>
        <v/>
      </c>
      <c r="L934" s="6" t="str">
        <f t="shared" si="75"/>
        <v/>
      </c>
    </row>
    <row r="935" spans="3:12">
      <c r="C935" s="3" t="str">
        <f t="shared" si="72"/>
        <v/>
      </c>
      <c r="D935" s="4" t="str">
        <f t="shared" si="76"/>
        <v/>
      </c>
      <c r="E935" s="8" t="str">
        <f>IF(C935="","",IF(MOD(C935,periods_per_year)=0,C935/periods_per_year,""))</f>
        <v/>
      </c>
      <c r="F935" s="5" t="str">
        <f t="shared" si="73"/>
        <v/>
      </c>
      <c r="G935" s="6" t="str">
        <f>IF(C935="","",ROUND((((1+F935/CP)^(CP/periods_per_year))-1)*L934,2))</f>
        <v/>
      </c>
      <c r="H935" s="6" t="str">
        <f>IF(C935="","",IF(C935=nper,L934+G935,MIN(L934+G935,IF(F935=F934,H934,IF($G$11="Acc Bi-Weekly",ROUND((-PMT(((1+F935/CP)^(CP/12))-1,(nper-C935+1)*12/26,L934))/2,2),IF($G$11="Acc Weekly",ROUND((-PMT(((1+F935/CP)^(CP/12))-1,(nper-C935+1)*12/52,L934))/4,2),ROUND(-PMT(((1+F935/CP)^(CP/periods_per_year))-1,nper-C935+1,L934),2)))))))</f>
        <v/>
      </c>
      <c r="I935" s="6" t="str">
        <f>IF(OR(C935="",C935&lt;$G$22),"",IF(L934&lt;=H935,0,IF(IF(AND(C935&gt;=$G$22,MOD(C935-$G$22,int)=0),$G$23,0)+H935&gt;=L934+G935,L934+G935-H935,IF(AND(C935&gt;=$G$22,MOD(C935-$G$22,int)=0),$G$23,0)+IF(IF(AND(C935&gt;=$G$22,MOD(C935-$G$22,int)=0),$G$23,0)+IF(MOD(C935-$G$27,periods_per_year)=0,$G$26,0)+H935&lt;L934+G935,IF(MOD(C935-$G$27,periods_per_year)=0,$G$26,0),L934+G935-IF(AND(C935&gt;=$G$22,MOD(C935-$G$22,int)=0),$G$23,0)-H935))))</f>
        <v/>
      </c>
      <c r="J935" s="7"/>
      <c r="K935" s="6" t="str">
        <f t="shared" si="74"/>
        <v/>
      </c>
      <c r="L935" s="6" t="str">
        <f t="shared" si="75"/>
        <v/>
      </c>
    </row>
    <row r="936" spans="3:12">
      <c r="C936" s="3" t="str">
        <f t="shared" si="72"/>
        <v/>
      </c>
      <c r="D936" s="4" t="str">
        <f t="shared" si="76"/>
        <v/>
      </c>
      <c r="E936" s="8" t="str">
        <f>IF(C936="","",IF(MOD(C936,periods_per_year)=0,C936/periods_per_year,""))</f>
        <v/>
      </c>
      <c r="F936" s="5" t="str">
        <f t="shared" si="73"/>
        <v/>
      </c>
      <c r="G936" s="6" t="str">
        <f>IF(C936="","",ROUND((((1+F936/CP)^(CP/periods_per_year))-1)*L935,2))</f>
        <v/>
      </c>
      <c r="H936" s="6" t="str">
        <f>IF(C936="","",IF(C936=nper,L935+G936,MIN(L935+G936,IF(F936=F935,H935,IF($G$11="Acc Bi-Weekly",ROUND((-PMT(((1+F936/CP)^(CP/12))-1,(nper-C936+1)*12/26,L935))/2,2),IF($G$11="Acc Weekly",ROUND((-PMT(((1+F936/CP)^(CP/12))-1,(nper-C936+1)*12/52,L935))/4,2),ROUND(-PMT(((1+F936/CP)^(CP/periods_per_year))-1,nper-C936+1,L935),2)))))))</f>
        <v/>
      </c>
      <c r="I936" s="6" t="str">
        <f>IF(OR(C936="",C936&lt;$G$22),"",IF(L935&lt;=H936,0,IF(IF(AND(C936&gt;=$G$22,MOD(C936-$G$22,int)=0),$G$23,0)+H936&gt;=L935+G936,L935+G936-H936,IF(AND(C936&gt;=$G$22,MOD(C936-$G$22,int)=0),$G$23,0)+IF(IF(AND(C936&gt;=$G$22,MOD(C936-$G$22,int)=0),$G$23,0)+IF(MOD(C936-$G$27,periods_per_year)=0,$G$26,0)+H936&lt;L935+G936,IF(MOD(C936-$G$27,periods_per_year)=0,$G$26,0),L935+G936-IF(AND(C936&gt;=$G$22,MOD(C936-$G$22,int)=0),$G$23,0)-H936))))</f>
        <v/>
      </c>
      <c r="J936" s="7"/>
      <c r="K936" s="6" t="str">
        <f t="shared" si="74"/>
        <v/>
      </c>
      <c r="L936" s="6" t="str">
        <f t="shared" si="75"/>
        <v/>
      </c>
    </row>
    <row r="937" spans="3:12">
      <c r="C937" s="3" t="str">
        <f t="shared" ref="C937:C1000" si="77">IF(L936="","",IF(OR(C936&gt;=nper,ROUND(L936,2)&lt;=0),"",C936+1))</f>
        <v/>
      </c>
      <c r="D937" s="4" t="str">
        <f t="shared" si="76"/>
        <v/>
      </c>
      <c r="E937" s="8" t="str">
        <f>IF(C937="","",IF(MOD(C937,periods_per_year)=0,C937/periods_per_year,""))</f>
        <v/>
      </c>
      <c r="F937" s="5" t="str">
        <f t="shared" ref="F937:F1000" si="78">IF(C937="","",start_rate)</f>
        <v/>
      </c>
      <c r="G937" s="6" t="str">
        <f>IF(C937="","",ROUND((((1+F937/CP)^(CP/periods_per_year))-1)*L936,2))</f>
        <v/>
      </c>
      <c r="H937" s="6" t="str">
        <f>IF(C937="","",IF(C937=nper,L936+G937,MIN(L936+G937,IF(F937=F936,H936,IF($G$11="Acc Bi-Weekly",ROUND((-PMT(((1+F937/CP)^(CP/12))-1,(nper-C937+1)*12/26,L936))/2,2),IF($G$11="Acc Weekly",ROUND((-PMT(((1+F937/CP)^(CP/12))-1,(nper-C937+1)*12/52,L936))/4,2),ROUND(-PMT(((1+F937/CP)^(CP/periods_per_year))-1,nper-C937+1,L936),2)))))))</f>
        <v/>
      </c>
      <c r="I937" s="6" t="str">
        <f>IF(OR(C937="",C937&lt;$G$22),"",IF(L936&lt;=H937,0,IF(IF(AND(C937&gt;=$G$22,MOD(C937-$G$22,int)=0),$G$23,0)+H937&gt;=L936+G937,L936+G937-H937,IF(AND(C937&gt;=$G$22,MOD(C937-$G$22,int)=0),$G$23,0)+IF(IF(AND(C937&gt;=$G$22,MOD(C937-$G$22,int)=0),$G$23,0)+IF(MOD(C937-$G$27,periods_per_year)=0,$G$26,0)+H937&lt;L936+G937,IF(MOD(C937-$G$27,periods_per_year)=0,$G$26,0),L936+G937-IF(AND(C937&gt;=$G$22,MOD(C937-$G$22,int)=0),$G$23,0)-H937))))</f>
        <v/>
      </c>
      <c r="J937" s="7"/>
      <c r="K937" s="6" t="str">
        <f t="shared" ref="K937:K1000" si="79">IF(C937="","",H937-G937+J937+IF(I937="",0,I937))</f>
        <v/>
      </c>
      <c r="L937" s="6" t="str">
        <f t="shared" ref="L937:L1000" si="80">IF(C937="","",L936-K937)</f>
        <v/>
      </c>
    </row>
    <row r="938" spans="3:12">
      <c r="C938" s="3" t="str">
        <f t="shared" si="77"/>
        <v/>
      </c>
      <c r="D938" s="4" t="str">
        <f t="shared" si="76"/>
        <v/>
      </c>
      <c r="E938" s="8" t="str">
        <f>IF(C938="","",IF(MOD(C938,periods_per_year)=0,C938/periods_per_year,""))</f>
        <v/>
      </c>
      <c r="F938" s="5" t="str">
        <f t="shared" si="78"/>
        <v/>
      </c>
      <c r="G938" s="6" t="str">
        <f>IF(C938="","",ROUND((((1+F938/CP)^(CP/periods_per_year))-1)*L937,2))</f>
        <v/>
      </c>
      <c r="H938" s="6" t="str">
        <f>IF(C938="","",IF(C938=nper,L937+G938,MIN(L937+G938,IF(F938=F937,H937,IF($G$11="Acc Bi-Weekly",ROUND((-PMT(((1+F938/CP)^(CP/12))-1,(nper-C938+1)*12/26,L937))/2,2),IF($G$11="Acc Weekly",ROUND((-PMT(((1+F938/CP)^(CP/12))-1,(nper-C938+1)*12/52,L937))/4,2),ROUND(-PMT(((1+F938/CP)^(CP/periods_per_year))-1,nper-C938+1,L937),2)))))))</f>
        <v/>
      </c>
      <c r="I938" s="6" t="str">
        <f>IF(OR(C938="",C938&lt;$G$22),"",IF(L937&lt;=H938,0,IF(IF(AND(C938&gt;=$G$22,MOD(C938-$G$22,int)=0),$G$23,0)+H938&gt;=L937+G938,L937+G938-H938,IF(AND(C938&gt;=$G$22,MOD(C938-$G$22,int)=0),$G$23,0)+IF(IF(AND(C938&gt;=$G$22,MOD(C938-$G$22,int)=0),$G$23,0)+IF(MOD(C938-$G$27,periods_per_year)=0,$G$26,0)+H938&lt;L937+G938,IF(MOD(C938-$G$27,periods_per_year)=0,$G$26,0),L937+G938-IF(AND(C938&gt;=$G$22,MOD(C938-$G$22,int)=0),$G$23,0)-H938))))</f>
        <v/>
      </c>
      <c r="J938" s="7"/>
      <c r="K938" s="6" t="str">
        <f t="shared" si="79"/>
        <v/>
      </c>
      <c r="L938" s="6" t="str">
        <f t="shared" si="80"/>
        <v/>
      </c>
    </row>
    <row r="939" spans="3:12">
      <c r="C939" s="3" t="str">
        <f t="shared" si="77"/>
        <v/>
      </c>
      <c r="D939" s="4" t="str">
        <f t="shared" ref="D939:D1002" si="81">IF(C939="","",EDATE(D938,1))</f>
        <v/>
      </c>
      <c r="E939" s="8" t="str">
        <f>IF(C939="","",IF(MOD(C939,periods_per_year)=0,C939/periods_per_year,""))</f>
        <v/>
      </c>
      <c r="F939" s="5" t="str">
        <f t="shared" si="78"/>
        <v/>
      </c>
      <c r="G939" s="6" t="str">
        <f>IF(C939="","",ROUND((((1+F939/CP)^(CP/periods_per_year))-1)*L938,2))</f>
        <v/>
      </c>
      <c r="H939" s="6" t="str">
        <f>IF(C939="","",IF(C939=nper,L938+G939,MIN(L938+G939,IF(F939=F938,H938,IF($G$11="Acc Bi-Weekly",ROUND((-PMT(((1+F939/CP)^(CP/12))-1,(nper-C939+1)*12/26,L938))/2,2),IF($G$11="Acc Weekly",ROUND((-PMT(((1+F939/CP)^(CP/12))-1,(nper-C939+1)*12/52,L938))/4,2),ROUND(-PMT(((1+F939/CP)^(CP/periods_per_year))-1,nper-C939+1,L938),2)))))))</f>
        <v/>
      </c>
      <c r="I939" s="6" t="str">
        <f>IF(OR(C939="",C939&lt;$G$22),"",IF(L938&lt;=H939,0,IF(IF(AND(C939&gt;=$G$22,MOD(C939-$G$22,int)=0),$G$23,0)+H939&gt;=L938+G939,L938+G939-H939,IF(AND(C939&gt;=$G$22,MOD(C939-$G$22,int)=0),$G$23,0)+IF(IF(AND(C939&gt;=$G$22,MOD(C939-$G$22,int)=0),$G$23,0)+IF(MOD(C939-$G$27,periods_per_year)=0,$G$26,0)+H939&lt;L938+G939,IF(MOD(C939-$G$27,periods_per_year)=0,$G$26,0),L938+G939-IF(AND(C939&gt;=$G$22,MOD(C939-$G$22,int)=0),$G$23,0)-H939))))</f>
        <v/>
      </c>
      <c r="J939" s="7"/>
      <c r="K939" s="6" t="str">
        <f t="shared" si="79"/>
        <v/>
      </c>
      <c r="L939" s="6" t="str">
        <f t="shared" si="80"/>
        <v/>
      </c>
    </row>
    <row r="940" spans="3:12">
      <c r="C940" s="3" t="str">
        <f t="shared" si="77"/>
        <v/>
      </c>
      <c r="D940" s="4" t="str">
        <f t="shared" si="81"/>
        <v/>
      </c>
      <c r="E940" s="8" t="str">
        <f>IF(C940="","",IF(MOD(C940,periods_per_year)=0,C940/periods_per_year,""))</f>
        <v/>
      </c>
      <c r="F940" s="5" t="str">
        <f t="shared" si="78"/>
        <v/>
      </c>
      <c r="G940" s="6" t="str">
        <f>IF(C940="","",ROUND((((1+F940/CP)^(CP/periods_per_year))-1)*L939,2))</f>
        <v/>
      </c>
      <c r="H940" s="6" t="str">
        <f>IF(C940="","",IF(C940=nper,L939+G940,MIN(L939+G940,IF(F940=F939,H939,IF($G$11="Acc Bi-Weekly",ROUND((-PMT(((1+F940/CP)^(CP/12))-1,(nper-C940+1)*12/26,L939))/2,2),IF($G$11="Acc Weekly",ROUND((-PMT(((1+F940/CP)^(CP/12))-1,(nper-C940+1)*12/52,L939))/4,2),ROUND(-PMT(((1+F940/CP)^(CP/periods_per_year))-1,nper-C940+1,L939),2)))))))</f>
        <v/>
      </c>
      <c r="I940" s="6" t="str">
        <f>IF(OR(C940="",C940&lt;$G$22),"",IF(L939&lt;=H940,0,IF(IF(AND(C940&gt;=$G$22,MOD(C940-$G$22,int)=0),$G$23,0)+H940&gt;=L939+G940,L939+G940-H940,IF(AND(C940&gt;=$G$22,MOD(C940-$G$22,int)=0),$G$23,0)+IF(IF(AND(C940&gt;=$G$22,MOD(C940-$G$22,int)=0),$G$23,0)+IF(MOD(C940-$G$27,periods_per_year)=0,$G$26,0)+H940&lt;L939+G940,IF(MOD(C940-$G$27,periods_per_year)=0,$G$26,0),L939+G940-IF(AND(C940&gt;=$G$22,MOD(C940-$G$22,int)=0),$G$23,0)-H940))))</f>
        <v/>
      </c>
      <c r="J940" s="7"/>
      <c r="K940" s="6" t="str">
        <f t="shared" si="79"/>
        <v/>
      </c>
      <c r="L940" s="6" t="str">
        <f t="shared" si="80"/>
        <v/>
      </c>
    </row>
    <row r="941" spans="3:12">
      <c r="C941" s="3" t="str">
        <f t="shared" si="77"/>
        <v/>
      </c>
      <c r="D941" s="4" t="str">
        <f t="shared" si="81"/>
        <v/>
      </c>
      <c r="E941" s="8" t="str">
        <f>IF(C941="","",IF(MOD(C941,periods_per_year)=0,C941/periods_per_year,""))</f>
        <v/>
      </c>
      <c r="F941" s="5" t="str">
        <f t="shared" si="78"/>
        <v/>
      </c>
      <c r="G941" s="6" t="str">
        <f>IF(C941="","",ROUND((((1+F941/CP)^(CP/periods_per_year))-1)*L940,2))</f>
        <v/>
      </c>
      <c r="H941" s="6" t="str">
        <f>IF(C941="","",IF(C941=nper,L940+G941,MIN(L940+G941,IF(F941=F940,H940,IF($G$11="Acc Bi-Weekly",ROUND((-PMT(((1+F941/CP)^(CP/12))-1,(nper-C941+1)*12/26,L940))/2,2),IF($G$11="Acc Weekly",ROUND((-PMT(((1+F941/CP)^(CP/12))-1,(nper-C941+1)*12/52,L940))/4,2),ROUND(-PMT(((1+F941/CP)^(CP/periods_per_year))-1,nper-C941+1,L940),2)))))))</f>
        <v/>
      </c>
      <c r="I941" s="6" t="str">
        <f>IF(OR(C941="",C941&lt;$G$22),"",IF(L940&lt;=H941,0,IF(IF(AND(C941&gt;=$G$22,MOD(C941-$G$22,int)=0),$G$23,0)+H941&gt;=L940+G941,L940+G941-H941,IF(AND(C941&gt;=$G$22,MOD(C941-$G$22,int)=0),$G$23,0)+IF(IF(AND(C941&gt;=$G$22,MOD(C941-$G$22,int)=0),$G$23,0)+IF(MOD(C941-$G$27,periods_per_year)=0,$G$26,0)+H941&lt;L940+G941,IF(MOD(C941-$G$27,periods_per_year)=0,$G$26,0),L940+G941-IF(AND(C941&gt;=$G$22,MOD(C941-$G$22,int)=0),$G$23,0)-H941))))</f>
        <v/>
      </c>
      <c r="J941" s="7"/>
      <c r="K941" s="6" t="str">
        <f t="shared" si="79"/>
        <v/>
      </c>
      <c r="L941" s="6" t="str">
        <f t="shared" si="80"/>
        <v/>
      </c>
    </row>
    <row r="942" spans="3:12">
      <c r="C942" s="3" t="str">
        <f t="shared" si="77"/>
        <v/>
      </c>
      <c r="D942" s="4" t="str">
        <f t="shared" si="81"/>
        <v/>
      </c>
      <c r="E942" s="8" t="str">
        <f>IF(C942="","",IF(MOD(C942,periods_per_year)=0,C942/periods_per_year,""))</f>
        <v/>
      </c>
      <c r="F942" s="5" t="str">
        <f t="shared" si="78"/>
        <v/>
      </c>
      <c r="G942" s="6" t="str">
        <f>IF(C942="","",ROUND((((1+F942/CP)^(CP/periods_per_year))-1)*L941,2))</f>
        <v/>
      </c>
      <c r="H942" s="6" t="str">
        <f>IF(C942="","",IF(C942=nper,L941+G942,MIN(L941+G942,IF(F942=F941,H941,IF($G$11="Acc Bi-Weekly",ROUND((-PMT(((1+F942/CP)^(CP/12))-1,(nper-C942+1)*12/26,L941))/2,2),IF($G$11="Acc Weekly",ROUND((-PMT(((1+F942/CP)^(CP/12))-1,(nper-C942+1)*12/52,L941))/4,2),ROUND(-PMT(((1+F942/CP)^(CP/periods_per_year))-1,nper-C942+1,L941),2)))))))</f>
        <v/>
      </c>
      <c r="I942" s="6" t="str">
        <f>IF(OR(C942="",C942&lt;$G$22),"",IF(L941&lt;=H942,0,IF(IF(AND(C942&gt;=$G$22,MOD(C942-$G$22,int)=0),$G$23,0)+H942&gt;=L941+G942,L941+G942-H942,IF(AND(C942&gt;=$G$22,MOD(C942-$G$22,int)=0),$G$23,0)+IF(IF(AND(C942&gt;=$G$22,MOD(C942-$G$22,int)=0),$G$23,0)+IF(MOD(C942-$G$27,periods_per_year)=0,$G$26,0)+H942&lt;L941+G942,IF(MOD(C942-$G$27,periods_per_year)=0,$G$26,0),L941+G942-IF(AND(C942&gt;=$G$22,MOD(C942-$G$22,int)=0),$G$23,0)-H942))))</f>
        <v/>
      </c>
      <c r="J942" s="7"/>
      <c r="K942" s="6" t="str">
        <f t="shared" si="79"/>
        <v/>
      </c>
      <c r="L942" s="6" t="str">
        <f t="shared" si="80"/>
        <v/>
      </c>
    </row>
    <row r="943" spans="3:12">
      <c r="C943" s="3" t="str">
        <f t="shared" si="77"/>
        <v/>
      </c>
      <c r="D943" s="4" t="str">
        <f t="shared" si="81"/>
        <v/>
      </c>
      <c r="E943" s="8" t="str">
        <f>IF(C943="","",IF(MOD(C943,periods_per_year)=0,C943/periods_per_year,""))</f>
        <v/>
      </c>
      <c r="F943" s="5" t="str">
        <f t="shared" si="78"/>
        <v/>
      </c>
      <c r="G943" s="6" t="str">
        <f>IF(C943="","",ROUND((((1+F943/CP)^(CP/periods_per_year))-1)*L942,2))</f>
        <v/>
      </c>
      <c r="H943" s="6" t="str">
        <f>IF(C943="","",IF(C943=nper,L942+G943,MIN(L942+G943,IF(F943=F942,H942,IF($G$11="Acc Bi-Weekly",ROUND((-PMT(((1+F943/CP)^(CP/12))-1,(nper-C943+1)*12/26,L942))/2,2),IF($G$11="Acc Weekly",ROUND((-PMT(((1+F943/CP)^(CP/12))-1,(nper-C943+1)*12/52,L942))/4,2),ROUND(-PMT(((1+F943/CP)^(CP/periods_per_year))-1,nper-C943+1,L942),2)))))))</f>
        <v/>
      </c>
      <c r="I943" s="6" t="str">
        <f>IF(OR(C943="",C943&lt;$G$22),"",IF(L942&lt;=H943,0,IF(IF(AND(C943&gt;=$G$22,MOD(C943-$G$22,int)=0),$G$23,0)+H943&gt;=L942+G943,L942+G943-H943,IF(AND(C943&gt;=$G$22,MOD(C943-$G$22,int)=0),$G$23,0)+IF(IF(AND(C943&gt;=$G$22,MOD(C943-$G$22,int)=0),$G$23,0)+IF(MOD(C943-$G$27,periods_per_year)=0,$G$26,0)+H943&lt;L942+G943,IF(MOD(C943-$G$27,periods_per_year)=0,$G$26,0),L942+G943-IF(AND(C943&gt;=$G$22,MOD(C943-$G$22,int)=0),$G$23,0)-H943))))</f>
        <v/>
      </c>
      <c r="J943" s="7"/>
      <c r="K943" s="6" t="str">
        <f t="shared" si="79"/>
        <v/>
      </c>
      <c r="L943" s="6" t="str">
        <f t="shared" si="80"/>
        <v/>
      </c>
    </row>
    <row r="944" spans="3:12">
      <c r="C944" s="3" t="str">
        <f t="shared" si="77"/>
        <v/>
      </c>
      <c r="D944" s="4" t="str">
        <f t="shared" si="81"/>
        <v/>
      </c>
      <c r="E944" s="8" t="str">
        <f>IF(C944="","",IF(MOD(C944,periods_per_year)=0,C944/periods_per_year,""))</f>
        <v/>
      </c>
      <c r="F944" s="5" t="str">
        <f t="shared" si="78"/>
        <v/>
      </c>
      <c r="G944" s="6" t="str">
        <f>IF(C944="","",ROUND((((1+F944/CP)^(CP/periods_per_year))-1)*L943,2))</f>
        <v/>
      </c>
      <c r="H944" s="6" t="str">
        <f>IF(C944="","",IF(C944=nper,L943+G944,MIN(L943+G944,IF(F944=F943,H943,IF($G$11="Acc Bi-Weekly",ROUND((-PMT(((1+F944/CP)^(CP/12))-1,(nper-C944+1)*12/26,L943))/2,2),IF($G$11="Acc Weekly",ROUND((-PMT(((1+F944/CP)^(CP/12))-1,(nper-C944+1)*12/52,L943))/4,2),ROUND(-PMT(((1+F944/CP)^(CP/periods_per_year))-1,nper-C944+1,L943),2)))))))</f>
        <v/>
      </c>
      <c r="I944" s="6" t="str">
        <f>IF(OR(C944="",C944&lt;$G$22),"",IF(L943&lt;=H944,0,IF(IF(AND(C944&gt;=$G$22,MOD(C944-$G$22,int)=0),$G$23,0)+H944&gt;=L943+G944,L943+G944-H944,IF(AND(C944&gt;=$G$22,MOD(C944-$G$22,int)=0),$G$23,0)+IF(IF(AND(C944&gt;=$G$22,MOD(C944-$G$22,int)=0),$G$23,0)+IF(MOD(C944-$G$27,periods_per_year)=0,$G$26,0)+H944&lt;L943+G944,IF(MOD(C944-$G$27,periods_per_year)=0,$G$26,0),L943+G944-IF(AND(C944&gt;=$G$22,MOD(C944-$G$22,int)=0),$G$23,0)-H944))))</f>
        <v/>
      </c>
      <c r="J944" s="7"/>
      <c r="K944" s="6" t="str">
        <f t="shared" si="79"/>
        <v/>
      </c>
      <c r="L944" s="6" t="str">
        <f t="shared" si="80"/>
        <v/>
      </c>
    </row>
    <row r="945" spans="3:12">
      <c r="C945" s="3" t="str">
        <f t="shared" si="77"/>
        <v/>
      </c>
      <c r="D945" s="4" t="str">
        <f t="shared" si="81"/>
        <v/>
      </c>
      <c r="E945" s="8" t="str">
        <f>IF(C945="","",IF(MOD(C945,periods_per_year)=0,C945/periods_per_year,""))</f>
        <v/>
      </c>
      <c r="F945" s="5" t="str">
        <f t="shared" si="78"/>
        <v/>
      </c>
      <c r="G945" s="6" t="str">
        <f>IF(C945="","",ROUND((((1+F945/CP)^(CP/periods_per_year))-1)*L944,2))</f>
        <v/>
      </c>
      <c r="H945" s="6" t="str">
        <f>IF(C945="","",IF(C945=nper,L944+G945,MIN(L944+G945,IF(F945=F944,H944,IF($G$11="Acc Bi-Weekly",ROUND((-PMT(((1+F945/CP)^(CP/12))-1,(nper-C945+1)*12/26,L944))/2,2),IF($G$11="Acc Weekly",ROUND((-PMT(((1+F945/CP)^(CP/12))-1,(nper-C945+1)*12/52,L944))/4,2),ROUND(-PMT(((1+F945/CP)^(CP/periods_per_year))-1,nper-C945+1,L944),2)))))))</f>
        <v/>
      </c>
      <c r="I945" s="6" t="str">
        <f>IF(OR(C945="",C945&lt;$G$22),"",IF(L944&lt;=H945,0,IF(IF(AND(C945&gt;=$G$22,MOD(C945-$G$22,int)=0),$G$23,0)+H945&gt;=L944+G945,L944+G945-H945,IF(AND(C945&gt;=$G$22,MOD(C945-$G$22,int)=0),$G$23,0)+IF(IF(AND(C945&gt;=$G$22,MOD(C945-$G$22,int)=0),$G$23,0)+IF(MOD(C945-$G$27,periods_per_year)=0,$G$26,0)+H945&lt;L944+G945,IF(MOD(C945-$G$27,periods_per_year)=0,$G$26,0),L944+G945-IF(AND(C945&gt;=$G$22,MOD(C945-$G$22,int)=0),$G$23,0)-H945))))</f>
        <v/>
      </c>
      <c r="J945" s="7"/>
      <c r="K945" s="6" t="str">
        <f t="shared" si="79"/>
        <v/>
      </c>
      <c r="L945" s="6" t="str">
        <f t="shared" si="80"/>
        <v/>
      </c>
    </row>
    <row r="946" spans="3:12">
      <c r="C946" s="3" t="str">
        <f t="shared" si="77"/>
        <v/>
      </c>
      <c r="D946" s="4" t="str">
        <f t="shared" si="81"/>
        <v/>
      </c>
      <c r="E946" s="8" t="str">
        <f>IF(C946="","",IF(MOD(C946,periods_per_year)=0,C946/periods_per_year,""))</f>
        <v/>
      </c>
      <c r="F946" s="5" t="str">
        <f t="shared" si="78"/>
        <v/>
      </c>
      <c r="G946" s="6" t="str">
        <f>IF(C946="","",ROUND((((1+F946/CP)^(CP/periods_per_year))-1)*L945,2))</f>
        <v/>
      </c>
      <c r="H946" s="6" t="str">
        <f>IF(C946="","",IF(C946=nper,L945+G946,MIN(L945+G946,IF(F946=F945,H945,IF($G$11="Acc Bi-Weekly",ROUND((-PMT(((1+F946/CP)^(CP/12))-1,(nper-C946+1)*12/26,L945))/2,2),IF($G$11="Acc Weekly",ROUND((-PMT(((1+F946/CP)^(CP/12))-1,(nper-C946+1)*12/52,L945))/4,2),ROUND(-PMT(((1+F946/CP)^(CP/periods_per_year))-1,nper-C946+1,L945),2)))))))</f>
        <v/>
      </c>
      <c r="I946" s="6" t="str">
        <f>IF(OR(C946="",C946&lt;$G$22),"",IF(L945&lt;=H946,0,IF(IF(AND(C946&gt;=$G$22,MOD(C946-$G$22,int)=0),$G$23,0)+H946&gt;=L945+G946,L945+G946-H946,IF(AND(C946&gt;=$G$22,MOD(C946-$G$22,int)=0),$G$23,0)+IF(IF(AND(C946&gt;=$G$22,MOD(C946-$G$22,int)=0),$G$23,0)+IF(MOD(C946-$G$27,periods_per_year)=0,$G$26,0)+H946&lt;L945+G946,IF(MOD(C946-$G$27,periods_per_year)=0,$G$26,0),L945+G946-IF(AND(C946&gt;=$G$22,MOD(C946-$G$22,int)=0),$G$23,0)-H946))))</f>
        <v/>
      </c>
      <c r="J946" s="7"/>
      <c r="K946" s="6" t="str">
        <f t="shared" si="79"/>
        <v/>
      </c>
      <c r="L946" s="6" t="str">
        <f t="shared" si="80"/>
        <v/>
      </c>
    </row>
    <row r="947" spans="3:12">
      <c r="C947" s="3" t="str">
        <f t="shared" si="77"/>
        <v/>
      </c>
      <c r="D947" s="4" t="str">
        <f t="shared" si="81"/>
        <v/>
      </c>
      <c r="E947" s="8" t="str">
        <f>IF(C947="","",IF(MOD(C947,periods_per_year)=0,C947/periods_per_year,""))</f>
        <v/>
      </c>
      <c r="F947" s="5" t="str">
        <f t="shared" si="78"/>
        <v/>
      </c>
      <c r="G947" s="6" t="str">
        <f>IF(C947="","",ROUND((((1+F947/CP)^(CP/periods_per_year))-1)*L946,2))</f>
        <v/>
      </c>
      <c r="H947" s="6" t="str">
        <f>IF(C947="","",IF(C947=nper,L946+G947,MIN(L946+G947,IF(F947=F946,H946,IF($G$11="Acc Bi-Weekly",ROUND((-PMT(((1+F947/CP)^(CP/12))-1,(nper-C947+1)*12/26,L946))/2,2),IF($G$11="Acc Weekly",ROUND((-PMT(((1+F947/CP)^(CP/12))-1,(nper-C947+1)*12/52,L946))/4,2),ROUND(-PMT(((1+F947/CP)^(CP/periods_per_year))-1,nper-C947+1,L946),2)))))))</f>
        <v/>
      </c>
      <c r="I947" s="6" t="str">
        <f>IF(OR(C947="",C947&lt;$G$22),"",IF(L946&lt;=H947,0,IF(IF(AND(C947&gt;=$G$22,MOD(C947-$G$22,int)=0),$G$23,0)+H947&gt;=L946+G947,L946+G947-H947,IF(AND(C947&gt;=$G$22,MOD(C947-$G$22,int)=0),$G$23,0)+IF(IF(AND(C947&gt;=$G$22,MOD(C947-$G$22,int)=0),$G$23,0)+IF(MOD(C947-$G$27,periods_per_year)=0,$G$26,0)+H947&lt;L946+G947,IF(MOD(C947-$G$27,periods_per_year)=0,$G$26,0),L946+G947-IF(AND(C947&gt;=$G$22,MOD(C947-$G$22,int)=0),$G$23,0)-H947))))</f>
        <v/>
      </c>
      <c r="J947" s="7"/>
      <c r="K947" s="6" t="str">
        <f t="shared" si="79"/>
        <v/>
      </c>
      <c r="L947" s="6" t="str">
        <f t="shared" si="80"/>
        <v/>
      </c>
    </row>
    <row r="948" spans="3:12">
      <c r="C948" s="3" t="str">
        <f t="shared" si="77"/>
        <v/>
      </c>
      <c r="D948" s="4" t="str">
        <f t="shared" si="81"/>
        <v/>
      </c>
      <c r="E948" s="8" t="str">
        <f>IF(C948="","",IF(MOD(C948,periods_per_year)=0,C948/periods_per_year,""))</f>
        <v/>
      </c>
      <c r="F948" s="5" t="str">
        <f t="shared" si="78"/>
        <v/>
      </c>
      <c r="G948" s="6" t="str">
        <f>IF(C948="","",ROUND((((1+F948/CP)^(CP/periods_per_year))-1)*L947,2))</f>
        <v/>
      </c>
      <c r="H948" s="6" t="str">
        <f>IF(C948="","",IF(C948=nper,L947+G948,MIN(L947+G948,IF(F948=F947,H947,IF($G$11="Acc Bi-Weekly",ROUND((-PMT(((1+F948/CP)^(CP/12))-1,(nper-C948+1)*12/26,L947))/2,2),IF($G$11="Acc Weekly",ROUND((-PMT(((1+F948/CP)^(CP/12))-1,(nper-C948+1)*12/52,L947))/4,2),ROUND(-PMT(((1+F948/CP)^(CP/periods_per_year))-1,nper-C948+1,L947),2)))))))</f>
        <v/>
      </c>
      <c r="I948" s="6" t="str">
        <f>IF(OR(C948="",C948&lt;$G$22),"",IF(L947&lt;=H948,0,IF(IF(AND(C948&gt;=$G$22,MOD(C948-$G$22,int)=0),$G$23,0)+H948&gt;=L947+G948,L947+G948-H948,IF(AND(C948&gt;=$G$22,MOD(C948-$G$22,int)=0),$G$23,0)+IF(IF(AND(C948&gt;=$G$22,MOD(C948-$G$22,int)=0),$G$23,0)+IF(MOD(C948-$G$27,periods_per_year)=0,$G$26,0)+H948&lt;L947+G948,IF(MOD(C948-$G$27,periods_per_year)=0,$G$26,0),L947+G948-IF(AND(C948&gt;=$G$22,MOD(C948-$G$22,int)=0),$G$23,0)-H948))))</f>
        <v/>
      </c>
      <c r="J948" s="7"/>
      <c r="K948" s="6" t="str">
        <f t="shared" si="79"/>
        <v/>
      </c>
      <c r="L948" s="6" t="str">
        <f t="shared" si="80"/>
        <v/>
      </c>
    </row>
    <row r="949" spans="3:12">
      <c r="C949" s="3" t="str">
        <f t="shared" si="77"/>
        <v/>
      </c>
      <c r="D949" s="4" t="str">
        <f t="shared" si="81"/>
        <v/>
      </c>
      <c r="E949" s="8" t="str">
        <f>IF(C949="","",IF(MOD(C949,periods_per_year)=0,C949/periods_per_year,""))</f>
        <v/>
      </c>
      <c r="F949" s="5" t="str">
        <f t="shared" si="78"/>
        <v/>
      </c>
      <c r="G949" s="6" t="str">
        <f>IF(C949="","",ROUND((((1+F949/CP)^(CP/periods_per_year))-1)*L948,2))</f>
        <v/>
      </c>
      <c r="H949" s="6" t="str">
        <f>IF(C949="","",IF(C949=nper,L948+G949,MIN(L948+G949,IF(F949=F948,H948,IF($G$11="Acc Bi-Weekly",ROUND((-PMT(((1+F949/CP)^(CP/12))-1,(nper-C949+1)*12/26,L948))/2,2),IF($G$11="Acc Weekly",ROUND((-PMT(((1+F949/CP)^(CP/12))-1,(nper-C949+1)*12/52,L948))/4,2),ROUND(-PMT(((1+F949/CP)^(CP/periods_per_year))-1,nper-C949+1,L948),2)))))))</f>
        <v/>
      </c>
      <c r="I949" s="6" t="str">
        <f>IF(OR(C949="",C949&lt;$G$22),"",IF(L948&lt;=H949,0,IF(IF(AND(C949&gt;=$G$22,MOD(C949-$G$22,int)=0),$G$23,0)+H949&gt;=L948+G949,L948+G949-H949,IF(AND(C949&gt;=$G$22,MOD(C949-$G$22,int)=0),$G$23,0)+IF(IF(AND(C949&gt;=$G$22,MOD(C949-$G$22,int)=0),$G$23,0)+IF(MOD(C949-$G$27,periods_per_year)=0,$G$26,0)+H949&lt;L948+G949,IF(MOD(C949-$G$27,periods_per_year)=0,$G$26,0),L948+G949-IF(AND(C949&gt;=$G$22,MOD(C949-$G$22,int)=0),$G$23,0)-H949))))</f>
        <v/>
      </c>
      <c r="J949" s="7"/>
      <c r="K949" s="6" t="str">
        <f t="shared" si="79"/>
        <v/>
      </c>
      <c r="L949" s="6" t="str">
        <f t="shared" si="80"/>
        <v/>
      </c>
    </row>
    <row r="950" spans="3:12">
      <c r="C950" s="3" t="str">
        <f t="shared" si="77"/>
        <v/>
      </c>
      <c r="D950" s="4" t="str">
        <f t="shared" si="81"/>
        <v/>
      </c>
      <c r="E950" s="8" t="str">
        <f>IF(C950="","",IF(MOD(C950,periods_per_year)=0,C950/periods_per_year,""))</f>
        <v/>
      </c>
      <c r="F950" s="5" t="str">
        <f t="shared" si="78"/>
        <v/>
      </c>
      <c r="G950" s="6" t="str">
        <f>IF(C950="","",ROUND((((1+F950/CP)^(CP/periods_per_year))-1)*L949,2))</f>
        <v/>
      </c>
      <c r="H950" s="6" t="str">
        <f>IF(C950="","",IF(C950=nper,L949+G950,MIN(L949+G950,IF(F950=F949,H949,IF($G$11="Acc Bi-Weekly",ROUND((-PMT(((1+F950/CP)^(CP/12))-1,(nper-C950+1)*12/26,L949))/2,2),IF($G$11="Acc Weekly",ROUND((-PMT(((1+F950/CP)^(CP/12))-1,(nper-C950+1)*12/52,L949))/4,2),ROUND(-PMT(((1+F950/CP)^(CP/periods_per_year))-1,nper-C950+1,L949),2)))))))</f>
        <v/>
      </c>
      <c r="I950" s="6" t="str">
        <f>IF(OR(C950="",C950&lt;$G$22),"",IF(L949&lt;=H950,0,IF(IF(AND(C950&gt;=$G$22,MOD(C950-$G$22,int)=0),$G$23,0)+H950&gt;=L949+G950,L949+G950-H950,IF(AND(C950&gt;=$G$22,MOD(C950-$G$22,int)=0),$G$23,0)+IF(IF(AND(C950&gt;=$G$22,MOD(C950-$G$22,int)=0),$G$23,0)+IF(MOD(C950-$G$27,periods_per_year)=0,$G$26,0)+H950&lt;L949+G950,IF(MOD(C950-$G$27,periods_per_year)=0,$G$26,0),L949+G950-IF(AND(C950&gt;=$G$22,MOD(C950-$G$22,int)=0),$G$23,0)-H950))))</f>
        <v/>
      </c>
      <c r="J950" s="7"/>
      <c r="K950" s="6" t="str">
        <f t="shared" si="79"/>
        <v/>
      </c>
      <c r="L950" s="6" t="str">
        <f t="shared" si="80"/>
        <v/>
      </c>
    </row>
    <row r="951" spans="3:12">
      <c r="C951" s="3" t="str">
        <f t="shared" si="77"/>
        <v/>
      </c>
      <c r="D951" s="4" t="str">
        <f t="shared" si="81"/>
        <v/>
      </c>
      <c r="E951" s="8" t="str">
        <f>IF(C951="","",IF(MOD(C951,periods_per_year)=0,C951/periods_per_year,""))</f>
        <v/>
      </c>
      <c r="F951" s="5" t="str">
        <f t="shared" si="78"/>
        <v/>
      </c>
      <c r="G951" s="6" t="str">
        <f>IF(C951="","",ROUND((((1+F951/CP)^(CP/periods_per_year))-1)*L950,2))</f>
        <v/>
      </c>
      <c r="H951" s="6" t="str">
        <f>IF(C951="","",IF(C951=nper,L950+G951,MIN(L950+G951,IF(F951=F950,H950,IF($G$11="Acc Bi-Weekly",ROUND((-PMT(((1+F951/CP)^(CP/12))-1,(nper-C951+1)*12/26,L950))/2,2),IF($G$11="Acc Weekly",ROUND((-PMT(((1+F951/CP)^(CP/12))-1,(nper-C951+1)*12/52,L950))/4,2),ROUND(-PMT(((1+F951/CP)^(CP/periods_per_year))-1,nper-C951+1,L950),2)))))))</f>
        <v/>
      </c>
      <c r="I951" s="6" t="str">
        <f>IF(OR(C951="",C951&lt;$G$22),"",IF(L950&lt;=H951,0,IF(IF(AND(C951&gt;=$G$22,MOD(C951-$G$22,int)=0),$G$23,0)+H951&gt;=L950+G951,L950+G951-H951,IF(AND(C951&gt;=$G$22,MOD(C951-$G$22,int)=0),$G$23,0)+IF(IF(AND(C951&gt;=$G$22,MOD(C951-$G$22,int)=0),$G$23,0)+IF(MOD(C951-$G$27,periods_per_year)=0,$G$26,0)+H951&lt;L950+G951,IF(MOD(C951-$G$27,periods_per_year)=0,$G$26,0),L950+G951-IF(AND(C951&gt;=$G$22,MOD(C951-$G$22,int)=0),$G$23,0)-H951))))</f>
        <v/>
      </c>
      <c r="J951" s="7"/>
      <c r="K951" s="6" t="str">
        <f t="shared" si="79"/>
        <v/>
      </c>
      <c r="L951" s="6" t="str">
        <f t="shared" si="80"/>
        <v/>
      </c>
    </row>
    <row r="952" spans="3:12">
      <c r="C952" s="3" t="str">
        <f t="shared" si="77"/>
        <v/>
      </c>
      <c r="D952" s="4" t="str">
        <f t="shared" si="81"/>
        <v/>
      </c>
      <c r="E952" s="8" t="str">
        <f>IF(C952="","",IF(MOD(C952,periods_per_year)=0,C952/periods_per_year,""))</f>
        <v/>
      </c>
      <c r="F952" s="5" t="str">
        <f t="shared" si="78"/>
        <v/>
      </c>
      <c r="G952" s="6" t="str">
        <f>IF(C952="","",ROUND((((1+F952/CP)^(CP/periods_per_year))-1)*L951,2))</f>
        <v/>
      </c>
      <c r="H952" s="6" t="str">
        <f>IF(C952="","",IF(C952=nper,L951+G952,MIN(L951+G952,IF(F952=F951,H951,IF($G$11="Acc Bi-Weekly",ROUND((-PMT(((1+F952/CP)^(CP/12))-1,(nper-C952+1)*12/26,L951))/2,2),IF($G$11="Acc Weekly",ROUND((-PMT(((1+F952/CP)^(CP/12))-1,(nper-C952+1)*12/52,L951))/4,2),ROUND(-PMT(((1+F952/CP)^(CP/periods_per_year))-1,nper-C952+1,L951),2)))))))</f>
        <v/>
      </c>
      <c r="I952" s="6" t="str">
        <f>IF(OR(C952="",C952&lt;$G$22),"",IF(L951&lt;=H952,0,IF(IF(AND(C952&gt;=$G$22,MOD(C952-$G$22,int)=0),$G$23,0)+H952&gt;=L951+G952,L951+G952-H952,IF(AND(C952&gt;=$G$22,MOD(C952-$G$22,int)=0),$G$23,0)+IF(IF(AND(C952&gt;=$G$22,MOD(C952-$G$22,int)=0),$G$23,0)+IF(MOD(C952-$G$27,periods_per_year)=0,$G$26,0)+H952&lt;L951+G952,IF(MOD(C952-$G$27,periods_per_year)=0,$G$26,0),L951+G952-IF(AND(C952&gt;=$G$22,MOD(C952-$G$22,int)=0),$G$23,0)-H952))))</f>
        <v/>
      </c>
      <c r="J952" s="7"/>
      <c r="K952" s="6" t="str">
        <f t="shared" si="79"/>
        <v/>
      </c>
      <c r="L952" s="6" t="str">
        <f t="shared" si="80"/>
        <v/>
      </c>
    </row>
    <row r="953" spans="3:12">
      <c r="C953" s="3" t="str">
        <f t="shared" si="77"/>
        <v/>
      </c>
      <c r="D953" s="4" t="str">
        <f t="shared" si="81"/>
        <v/>
      </c>
      <c r="E953" s="8" t="str">
        <f>IF(C953="","",IF(MOD(C953,periods_per_year)=0,C953/periods_per_year,""))</f>
        <v/>
      </c>
      <c r="F953" s="5" t="str">
        <f t="shared" si="78"/>
        <v/>
      </c>
      <c r="G953" s="6" t="str">
        <f>IF(C953="","",ROUND((((1+F953/CP)^(CP/periods_per_year))-1)*L952,2))</f>
        <v/>
      </c>
      <c r="H953" s="6" t="str">
        <f>IF(C953="","",IF(C953=nper,L952+G953,MIN(L952+G953,IF(F953=F952,H952,IF($G$11="Acc Bi-Weekly",ROUND((-PMT(((1+F953/CP)^(CP/12))-1,(nper-C953+1)*12/26,L952))/2,2),IF($G$11="Acc Weekly",ROUND((-PMT(((1+F953/CP)^(CP/12))-1,(nper-C953+1)*12/52,L952))/4,2),ROUND(-PMT(((1+F953/CP)^(CP/periods_per_year))-1,nper-C953+1,L952),2)))))))</f>
        <v/>
      </c>
      <c r="I953" s="6" t="str">
        <f>IF(OR(C953="",C953&lt;$G$22),"",IF(L952&lt;=H953,0,IF(IF(AND(C953&gt;=$G$22,MOD(C953-$G$22,int)=0),$G$23,0)+H953&gt;=L952+G953,L952+G953-H953,IF(AND(C953&gt;=$G$22,MOD(C953-$G$22,int)=0),$G$23,0)+IF(IF(AND(C953&gt;=$G$22,MOD(C953-$G$22,int)=0),$G$23,0)+IF(MOD(C953-$G$27,periods_per_year)=0,$G$26,0)+H953&lt;L952+G953,IF(MOD(C953-$G$27,periods_per_year)=0,$G$26,0),L952+G953-IF(AND(C953&gt;=$G$22,MOD(C953-$G$22,int)=0),$G$23,0)-H953))))</f>
        <v/>
      </c>
      <c r="J953" s="7"/>
      <c r="K953" s="6" t="str">
        <f t="shared" si="79"/>
        <v/>
      </c>
      <c r="L953" s="6" t="str">
        <f t="shared" si="80"/>
        <v/>
      </c>
    </row>
    <row r="954" spans="3:12">
      <c r="C954" s="3" t="str">
        <f t="shared" si="77"/>
        <v/>
      </c>
      <c r="D954" s="4" t="str">
        <f t="shared" si="81"/>
        <v/>
      </c>
      <c r="E954" s="8" t="str">
        <f>IF(C954="","",IF(MOD(C954,periods_per_year)=0,C954/periods_per_year,""))</f>
        <v/>
      </c>
      <c r="F954" s="5" t="str">
        <f t="shared" si="78"/>
        <v/>
      </c>
      <c r="G954" s="6" t="str">
        <f>IF(C954="","",ROUND((((1+F954/CP)^(CP/periods_per_year))-1)*L953,2))</f>
        <v/>
      </c>
      <c r="H954" s="6" t="str">
        <f>IF(C954="","",IF(C954=nper,L953+G954,MIN(L953+G954,IF(F954=F953,H953,IF($G$11="Acc Bi-Weekly",ROUND((-PMT(((1+F954/CP)^(CP/12))-1,(nper-C954+1)*12/26,L953))/2,2),IF($G$11="Acc Weekly",ROUND((-PMT(((1+F954/CP)^(CP/12))-1,(nper-C954+1)*12/52,L953))/4,2),ROUND(-PMT(((1+F954/CP)^(CP/periods_per_year))-1,nper-C954+1,L953),2)))))))</f>
        <v/>
      </c>
      <c r="I954" s="6" t="str">
        <f>IF(OR(C954="",C954&lt;$G$22),"",IF(L953&lt;=H954,0,IF(IF(AND(C954&gt;=$G$22,MOD(C954-$G$22,int)=0),$G$23,0)+H954&gt;=L953+G954,L953+G954-H954,IF(AND(C954&gt;=$G$22,MOD(C954-$G$22,int)=0),$G$23,0)+IF(IF(AND(C954&gt;=$G$22,MOD(C954-$G$22,int)=0),$G$23,0)+IF(MOD(C954-$G$27,periods_per_year)=0,$G$26,0)+H954&lt;L953+G954,IF(MOD(C954-$G$27,periods_per_year)=0,$G$26,0),L953+G954-IF(AND(C954&gt;=$G$22,MOD(C954-$G$22,int)=0),$G$23,0)-H954))))</f>
        <v/>
      </c>
      <c r="J954" s="7"/>
      <c r="K954" s="6" t="str">
        <f t="shared" si="79"/>
        <v/>
      </c>
      <c r="L954" s="6" t="str">
        <f t="shared" si="80"/>
        <v/>
      </c>
    </row>
    <row r="955" spans="3:12">
      <c r="C955" s="3" t="str">
        <f t="shared" si="77"/>
        <v/>
      </c>
      <c r="D955" s="4" t="str">
        <f t="shared" si="81"/>
        <v/>
      </c>
      <c r="E955" s="8" t="str">
        <f>IF(C955="","",IF(MOD(C955,periods_per_year)=0,C955/periods_per_year,""))</f>
        <v/>
      </c>
      <c r="F955" s="5" t="str">
        <f t="shared" si="78"/>
        <v/>
      </c>
      <c r="G955" s="6" t="str">
        <f>IF(C955="","",ROUND((((1+F955/CP)^(CP/periods_per_year))-1)*L954,2))</f>
        <v/>
      </c>
      <c r="H955" s="6" t="str">
        <f>IF(C955="","",IF(C955=nper,L954+G955,MIN(L954+G955,IF(F955=F954,H954,IF($G$11="Acc Bi-Weekly",ROUND((-PMT(((1+F955/CP)^(CP/12))-1,(nper-C955+1)*12/26,L954))/2,2),IF($G$11="Acc Weekly",ROUND((-PMT(((1+F955/CP)^(CP/12))-1,(nper-C955+1)*12/52,L954))/4,2),ROUND(-PMT(((1+F955/CP)^(CP/periods_per_year))-1,nper-C955+1,L954),2)))))))</f>
        <v/>
      </c>
      <c r="I955" s="6" t="str">
        <f>IF(OR(C955="",C955&lt;$G$22),"",IF(L954&lt;=H955,0,IF(IF(AND(C955&gt;=$G$22,MOD(C955-$G$22,int)=0),$G$23,0)+H955&gt;=L954+G955,L954+G955-H955,IF(AND(C955&gt;=$G$22,MOD(C955-$G$22,int)=0),$G$23,0)+IF(IF(AND(C955&gt;=$G$22,MOD(C955-$G$22,int)=0),$G$23,0)+IF(MOD(C955-$G$27,periods_per_year)=0,$G$26,0)+H955&lt;L954+G955,IF(MOD(C955-$G$27,periods_per_year)=0,$G$26,0),L954+G955-IF(AND(C955&gt;=$G$22,MOD(C955-$G$22,int)=0),$G$23,0)-H955))))</f>
        <v/>
      </c>
      <c r="J955" s="7"/>
      <c r="K955" s="6" t="str">
        <f t="shared" si="79"/>
        <v/>
      </c>
      <c r="L955" s="6" t="str">
        <f t="shared" si="80"/>
        <v/>
      </c>
    </row>
    <row r="956" spans="3:12">
      <c r="C956" s="3" t="str">
        <f t="shared" si="77"/>
        <v/>
      </c>
      <c r="D956" s="4" t="str">
        <f t="shared" si="81"/>
        <v/>
      </c>
      <c r="E956" s="8" t="str">
        <f>IF(C956="","",IF(MOD(C956,periods_per_year)=0,C956/periods_per_year,""))</f>
        <v/>
      </c>
      <c r="F956" s="5" t="str">
        <f t="shared" si="78"/>
        <v/>
      </c>
      <c r="G956" s="6" t="str">
        <f>IF(C956="","",ROUND((((1+F956/CP)^(CP/periods_per_year))-1)*L955,2))</f>
        <v/>
      </c>
      <c r="H956" s="6" t="str">
        <f>IF(C956="","",IF(C956=nper,L955+G956,MIN(L955+G956,IF(F956=F955,H955,IF($G$11="Acc Bi-Weekly",ROUND((-PMT(((1+F956/CP)^(CP/12))-1,(nper-C956+1)*12/26,L955))/2,2),IF($G$11="Acc Weekly",ROUND((-PMT(((1+F956/CP)^(CP/12))-1,(nper-C956+1)*12/52,L955))/4,2),ROUND(-PMT(((1+F956/CP)^(CP/periods_per_year))-1,nper-C956+1,L955),2)))))))</f>
        <v/>
      </c>
      <c r="I956" s="6" t="str">
        <f>IF(OR(C956="",C956&lt;$G$22),"",IF(L955&lt;=H956,0,IF(IF(AND(C956&gt;=$G$22,MOD(C956-$G$22,int)=0),$G$23,0)+H956&gt;=L955+G956,L955+G956-H956,IF(AND(C956&gt;=$G$22,MOD(C956-$G$22,int)=0),$G$23,0)+IF(IF(AND(C956&gt;=$G$22,MOD(C956-$G$22,int)=0),$G$23,0)+IF(MOD(C956-$G$27,periods_per_year)=0,$G$26,0)+H956&lt;L955+G956,IF(MOD(C956-$G$27,periods_per_year)=0,$G$26,0),L955+G956-IF(AND(C956&gt;=$G$22,MOD(C956-$G$22,int)=0),$G$23,0)-H956))))</f>
        <v/>
      </c>
      <c r="J956" s="7"/>
      <c r="K956" s="6" t="str">
        <f t="shared" si="79"/>
        <v/>
      </c>
      <c r="L956" s="6" t="str">
        <f t="shared" si="80"/>
        <v/>
      </c>
    </row>
    <row r="957" spans="3:12">
      <c r="C957" s="3" t="str">
        <f t="shared" si="77"/>
        <v/>
      </c>
      <c r="D957" s="4" t="str">
        <f t="shared" si="81"/>
        <v/>
      </c>
      <c r="E957" s="8" t="str">
        <f>IF(C957="","",IF(MOD(C957,periods_per_year)=0,C957/periods_per_year,""))</f>
        <v/>
      </c>
      <c r="F957" s="5" t="str">
        <f t="shared" si="78"/>
        <v/>
      </c>
      <c r="G957" s="6" t="str">
        <f>IF(C957="","",ROUND((((1+F957/CP)^(CP/periods_per_year))-1)*L956,2))</f>
        <v/>
      </c>
      <c r="H957" s="6" t="str">
        <f>IF(C957="","",IF(C957=nper,L956+G957,MIN(L956+G957,IF(F957=F956,H956,IF($G$11="Acc Bi-Weekly",ROUND((-PMT(((1+F957/CP)^(CP/12))-1,(nper-C957+1)*12/26,L956))/2,2),IF($G$11="Acc Weekly",ROUND((-PMT(((1+F957/CP)^(CP/12))-1,(nper-C957+1)*12/52,L956))/4,2),ROUND(-PMT(((1+F957/CP)^(CP/periods_per_year))-1,nper-C957+1,L956),2)))))))</f>
        <v/>
      </c>
      <c r="I957" s="6" t="str">
        <f>IF(OR(C957="",C957&lt;$G$22),"",IF(L956&lt;=H957,0,IF(IF(AND(C957&gt;=$G$22,MOD(C957-$G$22,int)=0),$G$23,0)+H957&gt;=L956+G957,L956+G957-H957,IF(AND(C957&gt;=$G$22,MOD(C957-$G$22,int)=0),$G$23,0)+IF(IF(AND(C957&gt;=$G$22,MOD(C957-$G$22,int)=0),$G$23,0)+IF(MOD(C957-$G$27,periods_per_year)=0,$G$26,0)+H957&lt;L956+G957,IF(MOD(C957-$G$27,periods_per_year)=0,$G$26,0),L956+G957-IF(AND(C957&gt;=$G$22,MOD(C957-$G$22,int)=0),$G$23,0)-H957))))</f>
        <v/>
      </c>
      <c r="J957" s="7"/>
      <c r="K957" s="6" t="str">
        <f t="shared" si="79"/>
        <v/>
      </c>
      <c r="L957" s="6" t="str">
        <f t="shared" si="80"/>
        <v/>
      </c>
    </row>
    <row r="958" spans="3:12">
      <c r="C958" s="3" t="str">
        <f t="shared" si="77"/>
        <v/>
      </c>
      <c r="D958" s="4" t="str">
        <f t="shared" si="81"/>
        <v/>
      </c>
      <c r="E958" s="8" t="str">
        <f>IF(C958="","",IF(MOD(C958,periods_per_year)=0,C958/periods_per_year,""))</f>
        <v/>
      </c>
      <c r="F958" s="5" t="str">
        <f t="shared" si="78"/>
        <v/>
      </c>
      <c r="G958" s="6" t="str">
        <f>IF(C958="","",ROUND((((1+F958/CP)^(CP/periods_per_year))-1)*L957,2))</f>
        <v/>
      </c>
      <c r="H958" s="6" t="str">
        <f>IF(C958="","",IF(C958=nper,L957+G958,MIN(L957+G958,IF(F958=F957,H957,IF($G$11="Acc Bi-Weekly",ROUND((-PMT(((1+F958/CP)^(CP/12))-1,(nper-C958+1)*12/26,L957))/2,2),IF($G$11="Acc Weekly",ROUND((-PMT(((1+F958/CP)^(CP/12))-1,(nper-C958+1)*12/52,L957))/4,2),ROUND(-PMT(((1+F958/CP)^(CP/periods_per_year))-1,nper-C958+1,L957),2)))))))</f>
        <v/>
      </c>
      <c r="I958" s="6" t="str">
        <f>IF(OR(C958="",C958&lt;$G$22),"",IF(L957&lt;=H958,0,IF(IF(AND(C958&gt;=$G$22,MOD(C958-$G$22,int)=0),$G$23,0)+H958&gt;=L957+G958,L957+G958-H958,IF(AND(C958&gt;=$G$22,MOD(C958-$G$22,int)=0),$G$23,0)+IF(IF(AND(C958&gt;=$G$22,MOD(C958-$G$22,int)=0),$G$23,0)+IF(MOD(C958-$G$27,periods_per_year)=0,$G$26,0)+H958&lt;L957+G958,IF(MOD(C958-$G$27,periods_per_year)=0,$G$26,0),L957+G958-IF(AND(C958&gt;=$G$22,MOD(C958-$G$22,int)=0),$G$23,0)-H958))))</f>
        <v/>
      </c>
      <c r="J958" s="7"/>
      <c r="K958" s="6" t="str">
        <f t="shared" si="79"/>
        <v/>
      </c>
      <c r="L958" s="6" t="str">
        <f t="shared" si="80"/>
        <v/>
      </c>
    </row>
    <row r="959" spans="3:12">
      <c r="C959" s="3" t="str">
        <f t="shared" si="77"/>
        <v/>
      </c>
      <c r="D959" s="4" t="str">
        <f t="shared" si="81"/>
        <v/>
      </c>
      <c r="E959" s="8" t="str">
        <f>IF(C959="","",IF(MOD(C959,periods_per_year)=0,C959/periods_per_year,""))</f>
        <v/>
      </c>
      <c r="F959" s="5" t="str">
        <f t="shared" si="78"/>
        <v/>
      </c>
      <c r="G959" s="6" t="str">
        <f>IF(C959="","",ROUND((((1+F959/CP)^(CP/periods_per_year))-1)*L958,2))</f>
        <v/>
      </c>
      <c r="H959" s="6" t="str">
        <f>IF(C959="","",IF(C959=nper,L958+G959,MIN(L958+G959,IF(F959=F958,H958,IF($G$11="Acc Bi-Weekly",ROUND((-PMT(((1+F959/CP)^(CP/12))-1,(nper-C959+1)*12/26,L958))/2,2),IF($G$11="Acc Weekly",ROUND((-PMT(((1+F959/CP)^(CP/12))-1,(nper-C959+1)*12/52,L958))/4,2),ROUND(-PMT(((1+F959/CP)^(CP/periods_per_year))-1,nper-C959+1,L958),2)))))))</f>
        <v/>
      </c>
      <c r="I959" s="6" t="str">
        <f>IF(OR(C959="",C959&lt;$G$22),"",IF(L958&lt;=H959,0,IF(IF(AND(C959&gt;=$G$22,MOD(C959-$G$22,int)=0),$G$23,0)+H959&gt;=L958+G959,L958+G959-H959,IF(AND(C959&gt;=$G$22,MOD(C959-$G$22,int)=0),$G$23,0)+IF(IF(AND(C959&gt;=$G$22,MOD(C959-$G$22,int)=0),$G$23,0)+IF(MOD(C959-$G$27,periods_per_year)=0,$G$26,0)+H959&lt;L958+G959,IF(MOD(C959-$G$27,periods_per_year)=0,$G$26,0),L958+G959-IF(AND(C959&gt;=$G$22,MOD(C959-$G$22,int)=0),$G$23,0)-H959))))</f>
        <v/>
      </c>
      <c r="J959" s="7"/>
      <c r="K959" s="6" t="str">
        <f t="shared" si="79"/>
        <v/>
      </c>
      <c r="L959" s="6" t="str">
        <f t="shared" si="80"/>
        <v/>
      </c>
    </row>
    <row r="960" spans="3:12">
      <c r="C960" s="3" t="str">
        <f t="shared" si="77"/>
        <v/>
      </c>
      <c r="D960" s="4" t="str">
        <f t="shared" si="81"/>
        <v/>
      </c>
      <c r="E960" s="8" t="str">
        <f>IF(C960="","",IF(MOD(C960,periods_per_year)=0,C960/periods_per_year,""))</f>
        <v/>
      </c>
      <c r="F960" s="5" t="str">
        <f t="shared" si="78"/>
        <v/>
      </c>
      <c r="G960" s="6" t="str">
        <f>IF(C960="","",ROUND((((1+F960/CP)^(CP/periods_per_year))-1)*L959,2))</f>
        <v/>
      </c>
      <c r="H960" s="6" t="str">
        <f>IF(C960="","",IF(C960=nper,L959+G960,MIN(L959+G960,IF(F960=F959,H959,IF($G$11="Acc Bi-Weekly",ROUND((-PMT(((1+F960/CP)^(CP/12))-1,(nper-C960+1)*12/26,L959))/2,2),IF($G$11="Acc Weekly",ROUND((-PMT(((1+F960/CP)^(CP/12))-1,(nper-C960+1)*12/52,L959))/4,2),ROUND(-PMT(((1+F960/CP)^(CP/periods_per_year))-1,nper-C960+1,L959),2)))))))</f>
        <v/>
      </c>
      <c r="I960" s="6" t="str">
        <f>IF(OR(C960="",C960&lt;$G$22),"",IF(L959&lt;=H960,0,IF(IF(AND(C960&gt;=$G$22,MOD(C960-$G$22,int)=0),$G$23,0)+H960&gt;=L959+G960,L959+G960-H960,IF(AND(C960&gt;=$G$22,MOD(C960-$G$22,int)=0),$G$23,0)+IF(IF(AND(C960&gt;=$G$22,MOD(C960-$G$22,int)=0),$G$23,0)+IF(MOD(C960-$G$27,periods_per_year)=0,$G$26,0)+H960&lt;L959+G960,IF(MOD(C960-$G$27,periods_per_year)=0,$G$26,0),L959+G960-IF(AND(C960&gt;=$G$22,MOD(C960-$G$22,int)=0),$G$23,0)-H960))))</f>
        <v/>
      </c>
      <c r="J960" s="7"/>
      <c r="K960" s="6" t="str">
        <f t="shared" si="79"/>
        <v/>
      </c>
      <c r="L960" s="6" t="str">
        <f t="shared" si="80"/>
        <v/>
      </c>
    </row>
    <row r="961" spans="3:12">
      <c r="C961" s="3" t="str">
        <f t="shared" si="77"/>
        <v/>
      </c>
      <c r="D961" s="4" t="str">
        <f t="shared" si="81"/>
        <v/>
      </c>
      <c r="E961" s="8" t="str">
        <f>IF(C961="","",IF(MOD(C961,periods_per_year)=0,C961/periods_per_year,""))</f>
        <v/>
      </c>
      <c r="F961" s="5" t="str">
        <f t="shared" si="78"/>
        <v/>
      </c>
      <c r="G961" s="6" t="str">
        <f>IF(C961="","",ROUND((((1+F961/CP)^(CP/periods_per_year))-1)*L960,2))</f>
        <v/>
      </c>
      <c r="H961" s="6" t="str">
        <f>IF(C961="","",IF(C961=nper,L960+G961,MIN(L960+G961,IF(F961=F960,H960,IF($G$11="Acc Bi-Weekly",ROUND((-PMT(((1+F961/CP)^(CP/12))-1,(nper-C961+1)*12/26,L960))/2,2),IF($G$11="Acc Weekly",ROUND((-PMT(((1+F961/CP)^(CP/12))-1,(nper-C961+1)*12/52,L960))/4,2),ROUND(-PMT(((1+F961/CP)^(CP/periods_per_year))-1,nper-C961+1,L960),2)))))))</f>
        <v/>
      </c>
      <c r="I961" s="6" t="str">
        <f>IF(OR(C961="",C961&lt;$G$22),"",IF(L960&lt;=H961,0,IF(IF(AND(C961&gt;=$G$22,MOD(C961-$G$22,int)=0),$G$23,0)+H961&gt;=L960+G961,L960+G961-H961,IF(AND(C961&gt;=$G$22,MOD(C961-$G$22,int)=0),$G$23,0)+IF(IF(AND(C961&gt;=$G$22,MOD(C961-$G$22,int)=0),$G$23,0)+IF(MOD(C961-$G$27,periods_per_year)=0,$G$26,0)+H961&lt;L960+G961,IF(MOD(C961-$G$27,periods_per_year)=0,$G$26,0),L960+G961-IF(AND(C961&gt;=$G$22,MOD(C961-$G$22,int)=0),$G$23,0)-H961))))</f>
        <v/>
      </c>
      <c r="J961" s="7"/>
      <c r="K961" s="6" t="str">
        <f t="shared" si="79"/>
        <v/>
      </c>
      <c r="L961" s="6" t="str">
        <f t="shared" si="80"/>
        <v/>
      </c>
    </row>
    <row r="962" spans="3:12">
      <c r="C962" s="3" t="str">
        <f t="shared" si="77"/>
        <v/>
      </c>
      <c r="D962" s="4" t="str">
        <f t="shared" si="81"/>
        <v/>
      </c>
      <c r="E962" s="8" t="str">
        <f>IF(C962="","",IF(MOD(C962,periods_per_year)=0,C962/periods_per_year,""))</f>
        <v/>
      </c>
      <c r="F962" s="5" t="str">
        <f t="shared" si="78"/>
        <v/>
      </c>
      <c r="G962" s="6" t="str">
        <f>IF(C962="","",ROUND((((1+F962/CP)^(CP/periods_per_year))-1)*L961,2))</f>
        <v/>
      </c>
      <c r="H962" s="6" t="str">
        <f>IF(C962="","",IF(C962=nper,L961+G962,MIN(L961+G962,IF(F962=F961,H961,IF($G$11="Acc Bi-Weekly",ROUND((-PMT(((1+F962/CP)^(CP/12))-1,(nper-C962+1)*12/26,L961))/2,2),IF($G$11="Acc Weekly",ROUND((-PMT(((1+F962/CP)^(CP/12))-1,(nper-C962+1)*12/52,L961))/4,2),ROUND(-PMT(((1+F962/CP)^(CP/periods_per_year))-1,nper-C962+1,L961),2)))))))</f>
        <v/>
      </c>
      <c r="I962" s="6" t="str">
        <f>IF(OR(C962="",C962&lt;$G$22),"",IF(L961&lt;=H962,0,IF(IF(AND(C962&gt;=$G$22,MOD(C962-$G$22,int)=0),$G$23,0)+H962&gt;=L961+G962,L961+G962-H962,IF(AND(C962&gt;=$G$22,MOD(C962-$G$22,int)=0),$G$23,0)+IF(IF(AND(C962&gt;=$G$22,MOD(C962-$G$22,int)=0),$G$23,0)+IF(MOD(C962-$G$27,periods_per_year)=0,$G$26,0)+H962&lt;L961+G962,IF(MOD(C962-$G$27,periods_per_year)=0,$G$26,0),L961+G962-IF(AND(C962&gt;=$G$22,MOD(C962-$G$22,int)=0),$G$23,0)-H962))))</f>
        <v/>
      </c>
      <c r="J962" s="7"/>
      <c r="K962" s="6" t="str">
        <f t="shared" si="79"/>
        <v/>
      </c>
      <c r="L962" s="6" t="str">
        <f t="shared" si="80"/>
        <v/>
      </c>
    </row>
    <row r="963" spans="3:12">
      <c r="C963" s="3" t="str">
        <f t="shared" si="77"/>
        <v/>
      </c>
      <c r="D963" s="4" t="str">
        <f t="shared" si="81"/>
        <v/>
      </c>
      <c r="E963" s="8" t="str">
        <f>IF(C963="","",IF(MOD(C963,periods_per_year)=0,C963/periods_per_year,""))</f>
        <v/>
      </c>
      <c r="F963" s="5" t="str">
        <f t="shared" si="78"/>
        <v/>
      </c>
      <c r="G963" s="6" t="str">
        <f>IF(C963="","",ROUND((((1+F963/CP)^(CP/periods_per_year))-1)*L962,2))</f>
        <v/>
      </c>
      <c r="H963" s="6" t="str">
        <f>IF(C963="","",IF(C963=nper,L962+G963,MIN(L962+G963,IF(F963=F962,H962,IF($G$11="Acc Bi-Weekly",ROUND((-PMT(((1+F963/CP)^(CP/12))-1,(nper-C963+1)*12/26,L962))/2,2),IF($G$11="Acc Weekly",ROUND((-PMT(((1+F963/CP)^(CP/12))-1,(nper-C963+1)*12/52,L962))/4,2),ROUND(-PMT(((1+F963/CP)^(CP/periods_per_year))-1,nper-C963+1,L962),2)))))))</f>
        <v/>
      </c>
      <c r="I963" s="6" t="str">
        <f>IF(OR(C963="",C963&lt;$G$22),"",IF(L962&lt;=H963,0,IF(IF(AND(C963&gt;=$G$22,MOD(C963-$G$22,int)=0),$G$23,0)+H963&gt;=L962+G963,L962+G963-H963,IF(AND(C963&gt;=$G$22,MOD(C963-$G$22,int)=0),$G$23,0)+IF(IF(AND(C963&gt;=$G$22,MOD(C963-$G$22,int)=0),$G$23,0)+IF(MOD(C963-$G$27,periods_per_year)=0,$G$26,0)+H963&lt;L962+G963,IF(MOD(C963-$G$27,periods_per_year)=0,$G$26,0),L962+G963-IF(AND(C963&gt;=$G$22,MOD(C963-$G$22,int)=0),$G$23,0)-H963))))</f>
        <v/>
      </c>
      <c r="J963" s="7"/>
      <c r="K963" s="6" t="str">
        <f t="shared" si="79"/>
        <v/>
      </c>
      <c r="L963" s="6" t="str">
        <f t="shared" si="80"/>
        <v/>
      </c>
    </row>
    <row r="964" spans="3:12">
      <c r="C964" s="3" t="str">
        <f t="shared" si="77"/>
        <v/>
      </c>
      <c r="D964" s="4" t="str">
        <f t="shared" si="81"/>
        <v/>
      </c>
      <c r="E964" s="8" t="str">
        <f>IF(C964="","",IF(MOD(C964,periods_per_year)=0,C964/periods_per_year,""))</f>
        <v/>
      </c>
      <c r="F964" s="5" t="str">
        <f t="shared" si="78"/>
        <v/>
      </c>
      <c r="G964" s="6" t="str">
        <f>IF(C964="","",ROUND((((1+F964/CP)^(CP/periods_per_year))-1)*L963,2))</f>
        <v/>
      </c>
      <c r="H964" s="6" t="str">
        <f>IF(C964="","",IF(C964=nper,L963+G964,MIN(L963+G964,IF(F964=F963,H963,IF($G$11="Acc Bi-Weekly",ROUND((-PMT(((1+F964/CP)^(CP/12))-1,(nper-C964+1)*12/26,L963))/2,2),IF($G$11="Acc Weekly",ROUND((-PMT(((1+F964/CP)^(CP/12))-1,(nper-C964+1)*12/52,L963))/4,2),ROUND(-PMT(((1+F964/CP)^(CP/periods_per_year))-1,nper-C964+1,L963),2)))))))</f>
        <v/>
      </c>
      <c r="I964" s="6" t="str">
        <f>IF(OR(C964="",C964&lt;$G$22),"",IF(L963&lt;=H964,0,IF(IF(AND(C964&gt;=$G$22,MOD(C964-$G$22,int)=0),$G$23,0)+H964&gt;=L963+G964,L963+G964-H964,IF(AND(C964&gt;=$G$22,MOD(C964-$G$22,int)=0),$G$23,0)+IF(IF(AND(C964&gt;=$G$22,MOD(C964-$G$22,int)=0),$G$23,0)+IF(MOD(C964-$G$27,periods_per_year)=0,$G$26,0)+H964&lt;L963+G964,IF(MOD(C964-$G$27,periods_per_year)=0,$G$26,0),L963+G964-IF(AND(C964&gt;=$G$22,MOD(C964-$G$22,int)=0),$G$23,0)-H964))))</f>
        <v/>
      </c>
      <c r="J964" s="7"/>
      <c r="K964" s="6" t="str">
        <f t="shared" si="79"/>
        <v/>
      </c>
      <c r="L964" s="6" t="str">
        <f t="shared" si="80"/>
        <v/>
      </c>
    </row>
    <row r="965" spans="3:12">
      <c r="C965" s="3" t="str">
        <f t="shared" si="77"/>
        <v/>
      </c>
      <c r="D965" s="4" t="str">
        <f t="shared" si="81"/>
        <v/>
      </c>
      <c r="E965" s="8" t="str">
        <f>IF(C965="","",IF(MOD(C965,periods_per_year)=0,C965/periods_per_year,""))</f>
        <v/>
      </c>
      <c r="F965" s="5" t="str">
        <f t="shared" si="78"/>
        <v/>
      </c>
      <c r="G965" s="6" t="str">
        <f>IF(C965="","",ROUND((((1+F965/CP)^(CP/periods_per_year))-1)*L964,2))</f>
        <v/>
      </c>
      <c r="H965" s="6" t="str">
        <f>IF(C965="","",IF(C965=nper,L964+G965,MIN(L964+G965,IF(F965=F964,H964,IF($G$11="Acc Bi-Weekly",ROUND((-PMT(((1+F965/CP)^(CP/12))-1,(nper-C965+1)*12/26,L964))/2,2),IF($G$11="Acc Weekly",ROUND((-PMT(((1+F965/CP)^(CP/12))-1,(nper-C965+1)*12/52,L964))/4,2),ROUND(-PMT(((1+F965/CP)^(CP/periods_per_year))-1,nper-C965+1,L964),2)))))))</f>
        <v/>
      </c>
      <c r="I965" s="6" t="str">
        <f>IF(OR(C965="",C965&lt;$G$22),"",IF(L964&lt;=H965,0,IF(IF(AND(C965&gt;=$G$22,MOD(C965-$G$22,int)=0),$G$23,0)+H965&gt;=L964+G965,L964+G965-H965,IF(AND(C965&gt;=$G$22,MOD(C965-$G$22,int)=0),$G$23,0)+IF(IF(AND(C965&gt;=$G$22,MOD(C965-$G$22,int)=0),$G$23,0)+IF(MOD(C965-$G$27,periods_per_year)=0,$G$26,0)+H965&lt;L964+G965,IF(MOD(C965-$G$27,periods_per_year)=0,$G$26,0),L964+G965-IF(AND(C965&gt;=$G$22,MOD(C965-$G$22,int)=0),$G$23,0)-H965))))</f>
        <v/>
      </c>
      <c r="J965" s="7"/>
      <c r="K965" s="6" t="str">
        <f t="shared" si="79"/>
        <v/>
      </c>
      <c r="L965" s="6" t="str">
        <f t="shared" si="80"/>
        <v/>
      </c>
    </row>
    <row r="966" spans="3:12">
      <c r="C966" s="3" t="str">
        <f t="shared" si="77"/>
        <v/>
      </c>
      <c r="D966" s="4" t="str">
        <f t="shared" si="81"/>
        <v/>
      </c>
      <c r="E966" s="8" t="str">
        <f>IF(C966="","",IF(MOD(C966,periods_per_year)=0,C966/periods_per_year,""))</f>
        <v/>
      </c>
      <c r="F966" s="5" t="str">
        <f t="shared" si="78"/>
        <v/>
      </c>
      <c r="G966" s="6" t="str">
        <f>IF(C966="","",ROUND((((1+F966/CP)^(CP/periods_per_year))-1)*L965,2))</f>
        <v/>
      </c>
      <c r="H966" s="6" t="str">
        <f>IF(C966="","",IF(C966=nper,L965+G966,MIN(L965+G966,IF(F966=F965,H965,IF($G$11="Acc Bi-Weekly",ROUND((-PMT(((1+F966/CP)^(CP/12))-1,(nper-C966+1)*12/26,L965))/2,2),IF($G$11="Acc Weekly",ROUND((-PMT(((1+F966/CP)^(CP/12))-1,(nper-C966+1)*12/52,L965))/4,2),ROUND(-PMT(((1+F966/CP)^(CP/periods_per_year))-1,nper-C966+1,L965),2)))))))</f>
        <v/>
      </c>
      <c r="I966" s="6" t="str">
        <f>IF(OR(C966="",C966&lt;$G$22),"",IF(L965&lt;=H966,0,IF(IF(AND(C966&gt;=$G$22,MOD(C966-$G$22,int)=0),$G$23,0)+H966&gt;=L965+G966,L965+G966-H966,IF(AND(C966&gt;=$G$22,MOD(C966-$G$22,int)=0),$G$23,0)+IF(IF(AND(C966&gt;=$G$22,MOD(C966-$G$22,int)=0),$G$23,0)+IF(MOD(C966-$G$27,periods_per_year)=0,$G$26,0)+H966&lt;L965+G966,IF(MOD(C966-$G$27,periods_per_year)=0,$G$26,0),L965+G966-IF(AND(C966&gt;=$G$22,MOD(C966-$G$22,int)=0),$G$23,0)-H966))))</f>
        <v/>
      </c>
      <c r="J966" s="7"/>
      <c r="K966" s="6" t="str">
        <f t="shared" si="79"/>
        <v/>
      </c>
      <c r="L966" s="6" t="str">
        <f t="shared" si="80"/>
        <v/>
      </c>
    </row>
    <row r="967" spans="3:12">
      <c r="C967" s="3" t="str">
        <f t="shared" si="77"/>
        <v/>
      </c>
      <c r="D967" s="4" t="str">
        <f t="shared" si="81"/>
        <v/>
      </c>
      <c r="E967" s="8" t="str">
        <f>IF(C967="","",IF(MOD(C967,periods_per_year)=0,C967/periods_per_year,""))</f>
        <v/>
      </c>
      <c r="F967" s="5" t="str">
        <f t="shared" si="78"/>
        <v/>
      </c>
      <c r="G967" s="6" t="str">
        <f>IF(C967="","",ROUND((((1+F967/CP)^(CP/periods_per_year))-1)*L966,2))</f>
        <v/>
      </c>
      <c r="H967" s="6" t="str">
        <f>IF(C967="","",IF(C967=nper,L966+G967,MIN(L966+G967,IF(F967=F966,H966,IF($G$11="Acc Bi-Weekly",ROUND((-PMT(((1+F967/CP)^(CP/12))-1,(nper-C967+1)*12/26,L966))/2,2),IF($G$11="Acc Weekly",ROUND((-PMT(((1+F967/CP)^(CP/12))-1,(nper-C967+1)*12/52,L966))/4,2),ROUND(-PMT(((1+F967/CP)^(CP/periods_per_year))-1,nper-C967+1,L966),2)))))))</f>
        <v/>
      </c>
      <c r="I967" s="6" t="str">
        <f>IF(OR(C967="",C967&lt;$G$22),"",IF(L966&lt;=H967,0,IF(IF(AND(C967&gt;=$G$22,MOD(C967-$G$22,int)=0),$G$23,0)+H967&gt;=L966+G967,L966+G967-H967,IF(AND(C967&gt;=$G$22,MOD(C967-$G$22,int)=0),$G$23,0)+IF(IF(AND(C967&gt;=$G$22,MOD(C967-$G$22,int)=0),$G$23,0)+IF(MOD(C967-$G$27,periods_per_year)=0,$G$26,0)+H967&lt;L966+G967,IF(MOD(C967-$G$27,periods_per_year)=0,$G$26,0),L966+G967-IF(AND(C967&gt;=$G$22,MOD(C967-$G$22,int)=0),$G$23,0)-H967))))</f>
        <v/>
      </c>
      <c r="J967" s="7"/>
      <c r="K967" s="6" t="str">
        <f t="shared" si="79"/>
        <v/>
      </c>
      <c r="L967" s="6" t="str">
        <f t="shared" si="80"/>
        <v/>
      </c>
    </row>
    <row r="968" spans="3:12">
      <c r="C968" s="3" t="str">
        <f t="shared" si="77"/>
        <v/>
      </c>
      <c r="D968" s="4" t="str">
        <f t="shared" si="81"/>
        <v/>
      </c>
      <c r="E968" s="8" t="str">
        <f>IF(C968="","",IF(MOD(C968,periods_per_year)=0,C968/periods_per_year,""))</f>
        <v/>
      </c>
      <c r="F968" s="5" t="str">
        <f t="shared" si="78"/>
        <v/>
      </c>
      <c r="G968" s="6" t="str">
        <f>IF(C968="","",ROUND((((1+F968/CP)^(CP/periods_per_year))-1)*L967,2))</f>
        <v/>
      </c>
      <c r="H968" s="6" t="str">
        <f>IF(C968="","",IF(C968=nper,L967+G968,MIN(L967+G968,IF(F968=F967,H967,IF($G$11="Acc Bi-Weekly",ROUND((-PMT(((1+F968/CP)^(CP/12))-1,(nper-C968+1)*12/26,L967))/2,2),IF($G$11="Acc Weekly",ROUND((-PMT(((1+F968/CP)^(CP/12))-1,(nper-C968+1)*12/52,L967))/4,2),ROUND(-PMT(((1+F968/CP)^(CP/periods_per_year))-1,nper-C968+1,L967),2)))))))</f>
        <v/>
      </c>
      <c r="I968" s="6" t="str">
        <f>IF(OR(C968="",C968&lt;$G$22),"",IF(L967&lt;=H968,0,IF(IF(AND(C968&gt;=$G$22,MOD(C968-$G$22,int)=0),$G$23,0)+H968&gt;=L967+G968,L967+G968-H968,IF(AND(C968&gt;=$G$22,MOD(C968-$G$22,int)=0),$G$23,0)+IF(IF(AND(C968&gt;=$G$22,MOD(C968-$G$22,int)=0),$G$23,0)+IF(MOD(C968-$G$27,periods_per_year)=0,$G$26,0)+H968&lt;L967+G968,IF(MOD(C968-$G$27,periods_per_year)=0,$G$26,0),L967+G968-IF(AND(C968&gt;=$G$22,MOD(C968-$G$22,int)=0),$G$23,0)-H968))))</f>
        <v/>
      </c>
      <c r="J968" s="7"/>
      <c r="K968" s="6" t="str">
        <f t="shared" si="79"/>
        <v/>
      </c>
      <c r="L968" s="6" t="str">
        <f t="shared" si="80"/>
        <v/>
      </c>
    </row>
    <row r="969" spans="3:12">
      <c r="C969" s="3" t="str">
        <f t="shared" si="77"/>
        <v/>
      </c>
      <c r="D969" s="4" t="str">
        <f t="shared" si="81"/>
        <v/>
      </c>
      <c r="E969" s="8" t="str">
        <f>IF(C969="","",IF(MOD(C969,periods_per_year)=0,C969/periods_per_year,""))</f>
        <v/>
      </c>
      <c r="F969" s="5" t="str">
        <f t="shared" si="78"/>
        <v/>
      </c>
      <c r="G969" s="6" t="str">
        <f>IF(C969="","",ROUND((((1+F969/CP)^(CP/periods_per_year))-1)*L968,2))</f>
        <v/>
      </c>
      <c r="H969" s="6" t="str">
        <f>IF(C969="","",IF(C969=nper,L968+G969,MIN(L968+G969,IF(F969=F968,H968,IF($G$11="Acc Bi-Weekly",ROUND((-PMT(((1+F969/CP)^(CP/12))-1,(nper-C969+1)*12/26,L968))/2,2),IF($G$11="Acc Weekly",ROUND((-PMT(((1+F969/CP)^(CP/12))-1,(nper-C969+1)*12/52,L968))/4,2),ROUND(-PMT(((1+F969/CP)^(CP/periods_per_year))-1,nper-C969+1,L968),2)))))))</f>
        <v/>
      </c>
      <c r="I969" s="6" t="str">
        <f>IF(OR(C969="",C969&lt;$G$22),"",IF(L968&lt;=H969,0,IF(IF(AND(C969&gt;=$G$22,MOD(C969-$G$22,int)=0),$G$23,0)+H969&gt;=L968+G969,L968+G969-H969,IF(AND(C969&gt;=$G$22,MOD(C969-$G$22,int)=0),$G$23,0)+IF(IF(AND(C969&gt;=$G$22,MOD(C969-$G$22,int)=0),$G$23,0)+IF(MOD(C969-$G$27,periods_per_year)=0,$G$26,0)+H969&lt;L968+G969,IF(MOD(C969-$G$27,periods_per_year)=0,$G$26,0),L968+G969-IF(AND(C969&gt;=$G$22,MOD(C969-$G$22,int)=0),$G$23,0)-H969))))</f>
        <v/>
      </c>
      <c r="J969" s="7"/>
      <c r="K969" s="6" t="str">
        <f t="shared" si="79"/>
        <v/>
      </c>
      <c r="L969" s="6" t="str">
        <f t="shared" si="80"/>
        <v/>
      </c>
    </row>
    <row r="970" spans="3:12">
      <c r="C970" s="3" t="str">
        <f t="shared" si="77"/>
        <v/>
      </c>
      <c r="D970" s="4" t="str">
        <f t="shared" si="81"/>
        <v/>
      </c>
      <c r="E970" s="8" t="str">
        <f>IF(C970="","",IF(MOD(C970,periods_per_year)=0,C970/periods_per_year,""))</f>
        <v/>
      </c>
      <c r="F970" s="5" t="str">
        <f t="shared" si="78"/>
        <v/>
      </c>
      <c r="G970" s="6" t="str">
        <f>IF(C970="","",ROUND((((1+F970/CP)^(CP/periods_per_year))-1)*L969,2))</f>
        <v/>
      </c>
      <c r="H970" s="6" t="str">
        <f>IF(C970="","",IF(C970=nper,L969+G970,MIN(L969+G970,IF(F970=F969,H969,IF($G$11="Acc Bi-Weekly",ROUND((-PMT(((1+F970/CP)^(CP/12))-1,(nper-C970+1)*12/26,L969))/2,2),IF($G$11="Acc Weekly",ROUND((-PMT(((1+F970/CP)^(CP/12))-1,(nper-C970+1)*12/52,L969))/4,2),ROUND(-PMT(((1+F970/CP)^(CP/periods_per_year))-1,nper-C970+1,L969),2)))))))</f>
        <v/>
      </c>
      <c r="I970" s="6" t="str">
        <f>IF(OR(C970="",C970&lt;$G$22),"",IF(L969&lt;=H970,0,IF(IF(AND(C970&gt;=$G$22,MOD(C970-$G$22,int)=0),$G$23,0)+H970&gt;=L969+G970,L969+G970-H970,IF(AND(C970&gt;=$G$22,MOD(C970-$G$22,int)=0),$G$23,0)+IF(IF(AND(C970&gt;=$G$22,MOD(C970-$G$22,int)=0),$G$23,0)+IF(MOD(C970-$G$27,periods_per_year)=0,$G$26,0)+H970&lt;L969+G970,IF(MOD(C970-$G$27,periods_per_year)=0,$G$26,0),L969+G970-IF(AND(C970&gt;=$G$22,MOD(C970-$G$22,int)=0),$G$23,0)-H970))))</f>
        <v/>
      </c>
      <c r="J970" s="7"/>
      <c r="K970" s="6" t="str">
        <f t="shared" si="79"/>
        <v/>
      </c>
      <c r="L970" s="6" t="str">
        <f t="shared" si="80"/>
        <v/>
      </c>
    </row>
    <row r="971" spans="3:12">
      <c r="C971" s="3" t="str">
        <f t="shared" si="77"/>
        <v/>
      </c>
      <c r="D971" s="4" t="str">
        <f t="shared" si="81"/>
        <v/>
      </c>
      <c r="E971" s="8" t="str">
        <f>IF(C971="","",IF(MOD(C971,periods_per_year)=0,C971/periods_per_year,""))</f>
        <v/>
      </c>
      <c r="F971" s="5" t="str">
        <f t="shared" si="78"/>
        <v/>
      </c>
      <c r="G971" s="6" t="str">
        <f>IF(C971="","",ROUND((((1+F971/CP)^(CP/periods_per_year))-1)*L970,2))</f>
        <v/>
      </c>
      <c r="H971" s="6" t="str">
        <f>IF(C971="","",IF(C971=nper,L970+G971,MIN(L970+G971,IF(F971=F970,H970,IF($G$11="Acc Bi-Weekly",ROUND((-PMT(((1+F971/CP)^(CP/12))-1,(nper-C971+1)*12/26,L970))/2,2),IF($G$11="Acc Weekly",ROUND((-PMT(((1+F971/CP)^(CP/12))-1,(nper-C971+1)*12/52,L970))/4,2),ROUND(-PMT(((1+F971/CP)^(CP/periods_per_year))-1,nper-C971+1,L970),2)))))))</f>
        <v/>
      </c>
      <c r="I971" s="6" t="str">
        <f>IF(OR(C971="",C971&lt;$G$22),"",IF(L970&lt;=H971,0,IF(IF(AND(C971&gt;=$G$22,MOD(C971-$G$22,int)=0),$G$23,0)+H971&gt;=L970+G971,L970+G971-H971,IF(AND(C971&gt;=$G$22,MOD(C971-$G$22,int)=0),$G$23,0)+IF(IF(AND(C971&gt;=$G$22,MOD(C971-$G$22,int)=0),$G$23,0)+IF(MOD(C971-$G$27,periods_per_year)=0,$G$26,0)+H971&lt;L970+G971,IF(MOD(C971-$G$27,periods_per_year)=0,$G$26,0),L970+G971-IF(AND(C971&gt;=$G$22,MOD(C971-$G$22,int)=0),$G$23,0)-H971))))</f>
        <v/>
      </c>
      <c r="J971" s="7"/>
      <c r="K971" s="6" t="str">
        <f t="shared" si="79"/>
        <v/>
      </c>
      <c r="L971" s="6" t="str">
        <f t="shared" si="80"/>
        <v/>
      </c>
    </row>
    <row r="972" spans="3:12">
      <c r="C972" s="3" t="str">
        <f t="shared" si="77"/>
        <v/>
      </c>
      <c r="D972" s="4" t="str">
        <f t="shared" si="81"/>
        <v/>
      </c>
      <c r="E972" s="8" t="str">
        <f>IF(C972="","",IF(MOD(C972,periods_per_year)=0,C972/periods_per_year,""))</f>
        <v/>
      </c>
      <c r="F972" s="5" t="str">
        <f t="shared" si="78"/>
        <v/>
      </c>
      <c r="G972" s="6" t="str">
        <f>IF(C972="","",ROUND((((1+F972/CP)^(CP/periods_per_year))-1)*L971,2))</f>
        <v/>
      </c>
      <c r="H972" s="6" t="str">
        <f>IF(C972="","",IF(C972=nper,L971+G972,MIN(L971+G972,IF(F972=F971,H971,IF($G$11="Acc Bi-Weekly",ROUND((-PMT(((1+F972/CP)^(CP/12))-1,(nper-C972+1)*12/26,L971))/2,2),IF($G$11="Acc Weekly",ROUND((-PMT(((1+F972/CP)^(CP/12))-1,(nper-C972+1)*12/52,L971))/4,2),ROUND(-PMT(((1+F972/CP)^(CP/periods_per_year))-1,nper-C972+1,L971),2)))))))</f>
        <v/>
      </c>
      <c r="I972" s="6" t="str">
        <f>IF(OR(C972="",C972&lt;$G$22),"",IF(L971&lt;=H972,0,IF(IF(AND(C972&gt;=$G$22,MOD(C972-$G$22,int)=0),$G$23,0)+H972&gt;=L971+G972,L971+G972-H972,IF(AND(C972&gt;=$G$22,MOD(C972-$G$22,int)=0),$G$23,0)+IF(IF(AND(C972&gt;=$G$22,MOD(C972-$G$22,int)=0),$G$23,0)+IF(MOD(C972-$G$27,periods_per_year)=0,$G$26,0)+H972&lt;L971+G972,IF(MOD(C972-$G$27,periods_per_year)=0,$G$26,0),L971+G972-IF(AND(C972&gt;=$G$22,MOD(C972-$G$22,int)=0),$G$23,0)-H972))))</f>
        <v/>
      </c>
      <c r="J972" s="7"/>
      <c r="K972" s="6" t="str">
        <f t="shared" si="79"/>
        <v/>
      </c>
      <c r="L972" s="6" t="str">
        <f t="shared" si="80"/>
        <v/>
      </c>
    </row>
    <row r="973" spans="3:12">
      <c r="C973" s="3" t="str">
        <f t="shared" si="77"/>
        <v/>
      </c>
      <c r="D973" s="4" t="str">
        <f t="shared" si="81"/>
        <v/>
      </c>
      <c r="E973" s="8" t="str">
        <f>IF(C973="","",IF(MOD(C973,periods_per_year)=0,C973/periods_per_year,""))</f>
        <v/>
      </c>
      <c r="F973" s="5" t="str">
        <f t="shared" si="78"/>
        <v/>
      </c>
      <c r="G973" s="6" t="str">
        <f>IF(C973="","",ROUND((((1+F973/CP)^(CP/periods_per_year))-1)*L972,2))</f>
        <v/>
      </c>
      <c r="H973" s="6" t="str">
        <f>IF(C973="","",IF(C973=nper,L972+G973,MIN(L972+G973,IF(F973=F972,H972,IF($G$11="Acc Bi-Weekly",ROUND((-PMT(((1+F973/CP)^(CP/12))-1,(nper-C973+1)*12/26,L972))/2,2),IF($G$11="Acc Weekly",ROUND((-PMT(((1+F973/CP)^(CP/12))-1,(nper-C973+1)*12/52,L972))/4,2),ROUND(-PMT(((1+F973/CP)^(CP/periods_per_year))-1,nper-C973+1,L972),2)))))))</f>
        <v/>
      </c>
      <c r="I973" s="6" t="str">
        <f>IF(OR(C973="",C973&lt;$G$22),"",IF(L972&lt;=H973,0,IF(IF(AND(C973&gt;=$G$22,MOD(C973-$G$22,int)=0),$G$23,0)+H973&gt;=L972+G973,L972+G973-H973,IF(AND(C973&gt;=$G$22,MOD(C973-$G$22,int)=0),$G$23,0)+IF(IF(AND(C973&gt;=$G$22,MOD(C973-$G$22,int)=0),$G$23,0)+IF(MOD(C973-$G$27,periods_per_year)=0,$G$26,0)+H973&lt;L972+G973,IF(MOD(C973-$G$27,periods_per_year)=0,$G$26,0),L972+G973-IF(AND(C973&gt;=$G$22,MOD(C973-$G$22,int)=0),$G$23,0)-H973))))</f>
        <v/>
      </c>
      <c r="J973" s="7"/>
      <c r="K973" s="6" t="str">
        <f t="shared" si="79"/>
        <v/>
      </c>
      <c r="L973" s="6" t="str">
        <f t="shared" si="80"/>
        <v/>
      </c>
    </row>
    <row r="974" spans="3:12">
      <c r="C974" s="3" t="str">
        <f t="shared" si="77"/>
        <v/>
      </c>
      <c r="D974" s="4" t="str">
        <f t="shared" si="81"/>
        <v/>
      </c>
      <c r="E974" s="8" t="str">
        <f>IF(C974="","",IF(MOD(C974,periods_per_year)=0,C974/periods_per_year,""))</f>
        <v/>
      </c>
      <c r="F974" s="5" t="str">
        <f t="shared" si="78"/>
        <v/>
      </c>
      <c r="G974" s="6" t="str">
        <f>IF(C974="","",ROUND((((1+F974/CP)^(CP/periods_per_year))-1)*L973,2))</f>
        <v/>
      </c>
      <c r="H974" s="6" t="str">
        <f>IF(C974="","",IF(C974=nper,L973+G974,MIN(L973+G974,IF(F974=F973,H973,IF($G$11="Acc Bi-Weekly",ROUND((-PMT(((1+F974/CP)^(CP/12))-1,(nper-C974+1)*12/26,L973))/2,2),IF($G$11="Acc Weekly",ROUND((-PMT(((1+F974/CP)^(CP/12))-1,(nper-C974+1)*12/52,L973))/4,2),ROUND(-PMT(((1+F974/CP)^(CP/periods_per_year))-1,nper-C974+1,L973),2)))))))</f>
        <v/>
      </c>
      <c r="I974" s="6" t="str">
        <f>IF(OR(C974="",C974&lt;$G$22),"",IF(L973&lt;=H974,0,IF(IF(AND(C974&gt;=$G$22,MOD(C974-$G$22,int)=0),$G$23,0)+H974&gt;=L973+G974,L973+G974-H974,IF(AND(C974&gt;=$G$22,MOD(C974-$G$22,int)=0),$G$23,0)+IF(IF(AND(C974&gt;=$G$22,MOD(C974-$G$22,int)=0),$G$23,0)+IF(MOD(C974-$G$27,periods_per_year)=0,$G$26,0)+H974&lt;L973+G974,IF(MOD(C974-$G$27,periods_per_year)=0,$G$26,0),L973+G974-IF(AND(C974&gt;=$G$22,MOD(C974-$G$22,int)=0),$G$23,0)-H974))))</f>
        <v/>
      </c>
      <c r="J974" s="7"/>
      <c r="K974" s="6" t="str">
        <f t="shared" si="79"/>
        <v/>
      </c>
      <c r="L974" s="6" t="str">
        <f t="shared" si="80"/>
        <v/>
      </c>
    </row>
    <row r="975" spans="3:12">
      <c r="C975" s="3" t="str">
        <f t="shared" si="77"/>
        <v/>
      </c>
      <c r="D975" s="4" t="str">
        <f t="shared" si="81"/>
        <v/>
      </c>
      <c r="E975" s="8" t="str">
        <f>IF(C975="","",IF(MOD(C975,periods_per_year)=0,C975/periods_per_year,""))</f>
        <v/>
      </c>
      <c r="F975" s="5" t="str">
        <f t="shared" si="78"/>
        <v/>
      </c>
      <c r="G975" s="6" t="str">
        <f>IF(C975="","",ROUND((((1+F975/CP)^(CP/periods_per_year))-1)*L974,2))</f>
        <v/>
      </c>
      <c r="H975" s="6" t="str">
        <f>IF(C975="","",IF(C975=nper,L974+G975,MIN(L974+G975,IF(F975=F974,H974,IF($G$11="Acc Bi-Weekly",ROUND((-PMT(((1+F975/CP)^(CP/12))-1,(nper-C975+1)*12/26,L974))/2,2),IF($G$11="Acc Weekly",ROUND((-PMT(((1+F975/CP)^(CP/12))-1,(nper-C975+1)*12/52,L974))/4,2),ROUND(-PMT(((1+F975/CP)^(CP/periods_per_year))-1,nper-C975+1,L974),2)))))))</f>
        <v/>
      </c>
      <c r="I975" s="6" t="str">
        <f>IF(OR(C975="",C975&lt;$G$22),"",IF(L974&lt;=H975,0,IF(IF(AND(C975&gt;=$G$22,MOD(C975-$G$22,int)=0),$G$23,0)+H975&gt;=L974+G975,L974+G975-H975,IF(AND(C975&gt;=$G$22,MOD(C975-$G$22,int)=0),$G$23,0)+IF(IF(AND(C975&gt;=$G$22,MOD(C975-$G$22,int)=0),$G$23,0)+IF(MOD(C975-$G$27,periods_per_year)=0,$G$26,0)+H975&lt;L974+G975,IF(MOD(C975-$G$27,periods_per_year)=0,$G$26,0),L974+G975-IF(AND(C975&gt;=$G$22,MOD(C975-$G$22,int)=0),$G$23,0)-H975))))</f>
        <v/>
      </c>
      <c r="J975" s="7"/>
      <c r="K975" s="6" t="str">
        <f t="shared" si="79"/>
        <v/>
      </c>
      <c r="L975" s="6" t="str">
        <f t="shared" si="80"/>
        <v/>
      </c>
    </row>
    <row r="976" spans="3:12">
      <c r="C976" s="3" t="str">
        <f t="shared" si="77"/>
        <v/>
      </c>
      <c r="D976" s="4" t="str">
        <f t="shared" si="81"/>
        <v/>
      </c>
      <c r="E976" s="8" t="str">
        <f>IF(C976="","",IF(MOD(C976,periods_per_year)=0,C976/periods_per_year,""))</f>
        <v/>
      </c>
      <c r="F976" s="5" t="str">
        <f t="shared" si="78"/>
        <v/>
      </c>
      <c r="G976" s="6" t="str">
        <f>IF(C976="","",ROUND((((1+F976/CP)^(CP/periods_per_year))-1)*L975,2))</f>
        <v/>
      </c>
      <c r="H976" s="6" t="str">
        <f>IF(C976="","",IF(C976=nper,L975+G976,MIN(L975+G976,IF(F976=F975,H975,IF($G$11="Acc Bi-Weekly",ROUND((-PMT(((1+F976/CP)^(CP/12))-1,(nper-C976+1)*12/26,L975))/2,2),IF($G$11="Acc Weekly",ROUND((-PMT(((1+F976/CP)^(CP/12))-1,(nper-C976+1)*12/52,L975))/4,2),ROUND(-PMT(((1+F976/CP)^(CP/periods_per_year))-1,nper-C976+1,L975),2)))))))</f>
        <v/>
      </c>
      <c r="I976" s="6" t="str">
        <f>IF(OR(C976="",C976&lt;$G$22),"",IF(L975&lt;=H976,0,IF(IF(AND(C976&gt;=$G$22,MOD(C976-$G$22,int)=0),$G$23,0)+H976&gt;=L975+G976,L975+G976-H976,IF(AND(C976&gt;=$G$22,MOD(C976-$G$22,int)=0),$G$23,0)+IF(IF(AND(C976&gt;=$G$22,MOD(C976-$G$22,int)=0),$G$23,0)+IF(MOD(C976-$G$27,periods_per_year)=0,$G$26,0)+H976&lt;L975+G976,IF(MOD(C976-$G$27,periods_per_year)=0,$G$26,0),L975+G976-IF(AND(C976&gt;=$G$22,MOD(C976-$G$22,int)=0),$G$23,0)-H976))))</f>
        <v/>
      </c>
      <c r="J976" s="7"/>
      <c r="K976" s="6" t="str">
        <f t="shared" si="79"/>
        <v/>
      </c>
      <c r="L976" s="6" t="str">
        <f t="shared" si="80"/>
        <v/>
      </c>
    </row>
    <row r="977" spans="3:12">
      <c r="C977" s="3" t="str">
        <f t="shared" si="77"/>
        <v/>
      </c>
      <c r="D977" s="4" t="str">
        <f t="shared" si="81"/>
        <v/>
      </c>
      <c r="E977" s="8" t="str">
        <f>IF(C977="","",IF(MOD(C977,periods_per_year)=0,C977/periods_per_year,""))</f>
        <v/>
      </c>
      <c r="F977" s="5" t="str">
        <f t="shared" si="78"/>
        <v/>
      </c>
      <c r="G977" s="6" t="str">
        <f>IF(C977="","",ROUND((((1+F977/CP)^(CP/periods_per_year))-1)*L976,2))</f>
        <v/>
      </c>
      <c r="H977" s="6" t="str">
        <f>IF(C977="","",IF(C977=nper,L976+G977,MIN(L976+G977,IF(F977=F976,H976,IF($G$11="Acc Bi-Weekly",ROUND((-PMT(((1+F977/CP)^(CP/12))-1,(nper-C977+1)*12/26,L976))/2,2),IF($G$11="Acc Weekly",ROUND((-PMT(((1+F977/CP)^(CP/12))-1,(nper-C977+1)*12/52,L976))/4,2),ROUND(-PMT(((1+F977/CP)^(CP/periods_per_year))-1,nper-C977+1,L976),2)))))))</f>
        <v/>
      </c>
      <c r="I977" s="6" t="str">
        <f>IF(OR(C977="",C977&lt;$G$22),"",IF(L976&lt;=H977,0,IF(IF(AND(C977&gt;=$G$22,MOD(C977-$G$22,int)=0),$G$23,0)+H977&gt;=L976+G977,L976+G977-H977,IF(AND(C977&gt;=$G$22,MOD(C977-$G$22,int)=0),$G$23,0)+IF(IF(AND(C977&gt;=$G$22,MOD(C977-$G$22,int)=0),$G$23,0)+IF(MOD(C977-$G$27,periods_per_year)=0,$G$26,0)+H977&lt;L976+G977,IF(MOD(C977-$G$27,periods_per_year)=0,$G$26,0),L976+G977-IF(AND(C977&gt;=$G$22,MOD(C977-$G$22,int)=0),$G$23,0)-H977))))</f>
        <v/>
      </c>
      <c r="J977" s="7"/>
      <c r="K977" s="6" t="str">
        <f t="shared" si="79"/>
        <v/>
      </c>
      <c r="L977" s="6" t="str">
        <f t="shared" si="80"/>
        <v/>
      </c>
    </row>
    <row r="978" spans="3:12">
      <c r="C978" s="3" t="str">
        <f t="shared" si="77"/>
        <v/>
      </c>
      <c r="D978" s="4" t="str">
        <f t="shared" si="81"/>
        <v/>
      </c>
      <c r="E978" s="8" t="str">
        <f>IF(C978="","",IF(MOD(C978,periods_per_year)=0,C978/periods_per_year,""))</f>
        <v/>
      </c>
      <c r="F978" s="5" t="str">
        <f t="shared" si="78"/>
        <v/>
      </c>
      <c r="G978" s="6" t="str">
        <f>IF(C978="","",ROUND((((1+F978/CP)^(CP/periods_per_year))-1)*L977,2))</f>
        <v/>
      </c>
      <c r="H978" s="6" t="str">
        <f>IF(C978="","",IF(C978=nper,L977+G978,MIN(L977+G978,IF(F978=F977,H977,IF($G$11="Acc Bi-Weekly",ROUND((-PMT(((1+F978/CP)^(CP/12))-1,(nper-C978+1)*12/26,L977))/2,2),IF($G$11="Acc Weekly",ROUND((-PMT(((1+F978/CP)^(CP/12))-1,(nper-C978+1)*12/52,L977))/4,2),ROUND(-PMT(((1+F978/CP)^(CP/periods_per_year))-1,nper-C978+1,L977),2)))))))</f>
        <v/>
      </c>
      <c r="I978" s="6" t="str">
        <f>IF(OR(C978="",C978&lt;$G$22),"",IF(L977&lt;=H978,0,IF(IF(AND(C978&gt;=$G$22,MOD(C978-$G$22,int)=0),$G$23,0)+H978&gt;=L977+G978,L977+G978-H978,IF(AND(C978&gt;=$G$22,MOD(C978-$G$22,int)=0),$G$23,0)+IF(IF(AND(C978&gt;=$G$22,MOD(C978-$G$22,int)=0),$G$23,0)+IF(MOD(C978-$G$27,periods_per_year)=0,$G$26,0)+H978&lt;L977+G978,IF(MOD(C978-$G$27,periods_per_year)=0,$G$26,0),L977+G978-IF(AND(C978&gt;=$G$22,MOD(C978-$G$22,int)=0),$G$23,0)-H978))))</f>
        <v/>
      </c>
      <c r="J978" s="7"/>
      <c r="K978" s="6" t="str">
        <f t="shared" si="79"/>
        <v/>
      </c>
      <c r="L978" s="6" t="str">
        <f t="shared" si="80"/>
        <v/>
      </c>
    </row>
    <row r="979" spans="3:12">
      <c r="C979" s="3" t="str">
        <f t="shared" si="77"/>
        <v/>
      </c>
      <c r="D979" s="4" t="str">
        <f t="shared" si="81"/>
        <v/>
      </c>
      <c r="E979" s="8" t="str">
        <f>IF(C979="","",IF(MOD(C979,periods_per_year)=0,C979/periods_per_year,""))</f>
        <v/>
      </c>
      <c r="F979" s="5" t="str">
        <f t="shared" si="78"/>
        <v/>
      </c>
      <c r="G979" s="6" t="str">
        <f>IF(C979="","",ROUND((((1+F979/CP)^(CP/periods_per_year))-1)*L978,2))</f>
        <v/>
      </c>
      <c r="H979" s="6" t="str">
        <f>IF(C979="","",IF(C979=nper,L978+G979,MIN(L978+G979,IF(F979=F978,H978,IF($G$11="Acc Bi-Weekly",ROUND((-PMT(((1+F979/CP)^(CP/12))-1,(nper-C979+1)*12/26,L978))/2,2),IF($G$11="Acc Weekly",ROUND((-PMT(((1+F979/CP)^(CP/12))-1,(nper-C979+1)*12/52,L978))/4,2),ROUND(-PMT(((1+F979/CP)^(CP/periods_per_year))-1,nper-C979+1,L978),2)))))))</f>
        <v/>
      </c>
      <c r="I979" s="6" t="str">
        <f>IF(OR(C979="",C979&lt;$G$22),"",IF(L978&lt;=H979,0,IF(IF(AND(C979&gt;=$G$22,MOD(C979-$G$22,int)=0),$G$23,0)+H979&gt;=L978+G979,L978+G979-H979,IF(AND(C979&gt;=$G$22,MOD(C979-$G$22,int)=0),$G$23,0)+IF(IF(AND(C979&gt;=$G$22,MOD(C979-$G$22,int)=0),$G$23,0)+IF(MOD(C979-$G$27,periods_per_year)=0,$G$26,0)+H979&lt;L978+G979,IF(MOD(C979-$G$27,periods_per_year)=0,$G$26,0),L978+G979-IF(AND(C979&gt;=$G$22,MOD(C979-$G$22,int)=0),$G$23,0)-H979))))</f>
        <v/>
      </c>
      <c r="J979" s="7"/>
      <c r="K979" s="6" t="str">
        <f t="shared" si="79"/>
        <v/>
      </c>
      <c r="L979" s="6" t="str">
        <f t="shared" si="80"/>
        <v/>
      </c>
    </row>
    <row r="980" spans="3:12">
      <c r="C980" s="3" t="str">
        <f t="shared" si="77"/>
        <v/>
      </c>
      <c r="D980" s="4" t="str">
        <f t="shared" si="81"/>
        <v/>
      </c>
      <c r="E980" s="8" t="str">
        <f>IF(C980="","",IF(MOD(C980,periods_per_year)=0,C980/periods_per_year,""))</f>
        <v/>
      </c>
      <c r="F980" s="5" t="str">
        <f t="shared" si="78"/>
        <v/>
      </c>
      <c r="G980" s="6" t="str">
        <f>IF(C980="","",ROUND((((1+F980/CP)^(CP/periods_per_year))-1)*L979,2))</f>
        <v/>
      </c>
      <c r="H980" s="6" t="str">
        <f>IF(C980="","",IF(C980=nper,L979+G980,MIN(L979+G980,IF(F980=F979,H979,IF($G$11="Acc Bi-Weekly",ROUND((-PMT(((1+F980/CP)^(CP/12))-1,(nper-C980+1)*12/26,L979))/2,2),IF($G$11="Acc Weekly",ROUND((-PMT(((1+F980/CP)^(CP/12))-1,(nper-C980+1)*12/52,L979))/4,2),ROUND(-PMT(((1+F980/CP)^(CP/periods_per_year))-1,nper-C980+1,L979),2)))))))</f>
        <v/>
      </c>
      <c r="I980" s="6" t="str">
        <f>IF(OR(C980="",C980&lt;$G$22),"",IF(L979&lt;=H980,0,IF(IF(AND(C980&gt;=$G$22,MOD(C980-$G$22,int)=0),$G$23,0)+H980&gt;=L979+G980,L979+G980-H980,IF(AND(C980&gt;=$G$22,MOD(C980-$G$22,int)=0),$G$23,0)+IF(IF(AND(C980&gt;=$G$22,MOD(C980-$G$22,int)=0),$G$23,0)+IF(MOD(C980-$G$27,periods_per_year)=0,$G$26,0)+H980&lt;L979+G980,IF(MOD(C980-$G$27,periods_per_year)=0,$G$26,0),L979+G980-IF(AND(C980&gt;=$G$22,MOD(C980-$G$22,int)=0),$G$23,0)-H980))))</f>
        <v/>
      </c>
      <c r="J980" s="7"/>
      <c r="K980" s="6" t="str">
        <f t="shared" si="79"/>
        <v/>
      </c>
      <c r="L980" s="6" t="str">
        <f t="shared" si="80"/>
        <v/>
      </c>
    </row>
    <row r="981" spans="3:12">
      <c r="C981" s="3" t="str">
        <f t="shared" si="77"/>
        <v/>
      </c>
      <c r="D981" s="4" t="str">
        <f t="shared" si="81"/>
        <v/>
      </c>
      <c r="E981" s="8" t="str">
        <f>IF(C981="","",IF(MOD(C981,periods_per_year)=0,C981/periods_per_year,""))</f>
        <v/>
      </c>
      <c r="F981" s="5" t="str">
        <f t="shared" si="78"/>
        <v/>
      </c>
      <c r="G981" s="6" t="str">
        <f>IF(C981="","",ROUND((((1+F981/CP)^(CP/periods_per_year))-1)*L980,2))</f>
        <v/>
      </c>
      <c r="H981" s="6" t="str">
        <f>IF(C981="","",IF(C981=nper,L980+G981,MIN(L980+G981,IF(F981=F980,H980,IF($G$11="Acc Bi-Weekly",ROUND((-PMT(((1+F981/CP)^(CP/12))-1,(nper-C981+1)*12/26,L980))/2,2),IF($G$11="Acc Weekly",ROUND((-PMT(((1+F981/CP)^(CP/12))-1,(nper-C981+1)*12/52,L980))/4,2),ROUND(-PMT(((1+F981/CP)^(CP/periods_per_year))-1,nper-C981+1,L980),2)))))))</f>
        <v/>
      </c>
      <c r="I981" s="6" t="str">
        <f>IF(OR(C981="",C981&lt;$G$22),"",IF(L980&lt;=H981,0,IF(IF(AND(C981&gt;=$G$22,MOD(C981-$G$22,int)=0),$G$23,0)+H981&gt;=L980+G981,L980+G981-H981,IF(AND(C981&gt;=$G$22,MOD(C981-$G$22,int)=0),$G$23,0)+IF(IF(AND(C981&gt;=$G$22,MOD(C981-$G$22,int)=0),$G$23,0)+IF(MOD(C981-$G$27,periods_per_year)=0,$G$26,0)+H981&lt;L980+G981,IF(MOD(C981-$G$27,periods_per_year)=0,$G$26,0),L980+G981-IF(AND(C981&gt;=$G$22,MOD(C981-$G$22,int)=0),$G$23,0)-H981))))</f>
        <v/>
      </c>
      <c r="J981" s="7"/>
      <c r="K981" s="6" t="str">
        <f t="shared" si="79"/>
        <v/>
      </c>
      <c r="L981" s="6" t="str">
        <f t="shared" si="80"/>
        <v/>
      </c>
    </row>
    <row r="982" spans="3:12">
      <c r="C982" s="3" t="str">
        <f t="shared" si="77"/>
        <v/>
      </c>
      <c r="D982" s="4" t="str">
        <f t="shared" si="81"/>
        <v/>
      </c>
      <c r="E982" s="8" t="str">
        <f>IF(C982="","",IF(MOD(C982,periods_per_year)=0,C982/periods_per_year,""))</f>
        <v/>
      </c>
      <c r="F982" s="5" t="str">
        <f t="shared" si="78"/>
        <v/>
      </c>
      <c r="G982" s="6" t="str">
        <f>IF(C982="","",ROUND((((1+F982/CP)^(CP/periods_per_year))-1)*L981,2))</f>
        <v/>
      </c>
      <c r="H982" s="6" t="str">
        <f>IF(C982="","",IF(C982=nper,L981+G982,MIN(L981+G982,IF(F982=F981,H981,IF($G$11="Acc Bi-Weekly",ROUND((-PMT(((1+F982/CP)^(CP/12))-1,(nper-C982+1)*12/26,L981))/2,2),IF($G$11="Acc Weekly",ROUND((-PMT(((1+F982/CP)^(CP/12))-1,(nper-C982+1)*12/52,L981))/4,2),ROUND(-PMT(((1+F982/CP)^(CP/periods_per_year))-1,nper-C982+1,L981),2)))))))</f>
        <v/>
      </c>
      <c r="I982" s="6" t="str">
        <f>IF(OR(C982="",C982&lt;$G$22),"",IF(L981&lt;=H982,0,IF(IF(AND(C982&gt;=$G$22,MOD(C982-$G$22,int)=0),$G$23,0)+H982&gt;=L981+G982,L981+G982-H982,IF(AND(C982&gt;=$G$22,MOD(C982-$G$22,int)=0),$G$23,0)+IF(IF(AND(C982&gt;=$G$22,MOD(C982-$G$22,int)=0),$G$23,0)+IF(MOD(C982-$G$27,periods_per_year)=0,$G$26,0)+H982&lt;L981+G982,IF(MOD(C982-$G$27,periods_per_year)=0,$G$26,0),L981+G982-IF(AND(C982&gt;=$G$22,MOD(C982-$G$22,int)=0),$G$23,0)-H982))))</f>
        <v/>
      </c>
      <c r="J982" s="7"/>
      <c r="K982" s="6" t="str">
        <f t="shared" si="79"/>
        <v/>
      </c>
      <c r="L982" s="6" t="str">
        <f t="shared" si="80"/>
        <v/>
      </c>
    </row>
    <row r="983" spans="3:12">
      <c r="C983" s="3" t="str">
        <f t="shared" si="77"/>
        <v/>
      </c>
      <c r="D983" s="4" t="str">
        <f t="shared" si="81"/>
        <v/>
      </c>
      <c r="E983" s="8" t="str">
        <f>IF(C983="","",IF(MOD(C983,periods_per_year)=0,C983/periods_per_year,""))</f>
        <v/>
      </c>
      <c r="F983" s="5" t="str">
        <f t="shared" si="78"/>
        <v/>
      </c>
      <c r="G983" s="6" t="str">
        <f>IF(C983="","",ROUND((((1+F983/CP)^(CP/periods_per_year))-1)*L982,2))</f>
        <v/>
      </c>
      <c r="H983" s="6" t="str">
        <f>IF(C983="","",IF(C983=nper,L982+G983,MIN(L982+G983,IF(F983=F982,H982,IF($G$11="Acc Bi-Weekly",ROUND((-PMT(((1+F983/CP)^(CP/12))-1,(nper-C983+1)*12/26,L982))/2,2),IF($G$11="Acc Weekly",ROUND((-PMT(((1+F983/CP)^(CP/12))-1,(nper-C983+1)*12/52,L982))/4,2),ROUND(-PMT(((1+F983/CP)^(CP/periods_per_year))-1,nper-C983+1,L982),2)))))))</f>
        <v/>
      </c>
      <c r="I983" s="6" t="str">
        <f>IF(OR(C983="",C983&lt;$G$22),"",IF(L982&lt;=H983,0,IF(IF(AND(C983&gt;=$G$22,MOD(C983-$G$22,int)=0),$G$23,0)+H983&gt;=L982+G983,L982+G983-H983,IF(AND(C983&gt;=$G$22,MOD(C983-$G$22,int)=0),$G$23,0)+IF(IF(AND(C983&gt;=$G$22,MOD(C983-$G$22,int)=0),$G$23,0)+IF(MOD(C983-$G$27,periods_per_year)=0,$G$26,0)+H983&lt;L982+G983,IF(MOD(C983-$G$27,periods_per_year)=0,$G$26,0),L982+G983-IF(AND(C983&gt;=$G$22,MOD(C983-$G$22,int)=0),$G$23,0)-H983))))</f>
        <v/>
      </c>
      <c r="J983" s="7"/>
      <c r="K983" s="6" t="str">
        <f t="shared" si="79"/>
        <v/>
      </c>
      <c r="L983" s="6" t="str">
        <f t="shared" si="80"/>
        <v/>
      </c>
    </row>
    <row r="984" spans="3:12">
      <c r="C984" s="3" t="str">
        <f t="shared" si="77"/>
        <v/>
      </c>
      <c r="D984" s="4" t="str">
        <f t="shared" si="81"/>
        <v/>
      </c>
      <c r="E984" s="8" t="str">
        <f>IF(C984="","",IF(MOD(C984,periods_per_year)=0,C984/periods_per_year,""))</f>
        <v/>
      </c>
      <c r="F984" s="5" t="str">
        <f t="shared" si="78"/>
        <v/>
      </c>
      <c r="G984" s="6" t="str">
        <f>IF(C984="","",ROUND((((1+F984/CP)^(CP/periods_per_year))-1)*L983,2))</f>
        <v/>
      </c>
      <c r="H984" s="6" t="str">
        <f>IF(C984="","",IF(C984=nper,L983+G984,MIN(L983+G984,IF(F984=F983,H983,IF($G$11="Acc Bi-Weekly",ROUND((-PMT(((1+F984/CP)^(CP/12))-1,(nper-C984+1)*12/26,L983))/2,2),IF($G$11="Acc Weekly",ROUND((-PMT(((1+F984/CP)^(CP/12))-1,(nper-C984+1)*12/52,L983))/4,2),ROUND(-PMT(((1+F984/CP)^(CP/periods_per_year))-1,nper-C984+1,L983),2)))))))</f>
        <v/>
      </c>
      <c r="I984" s="6" t="str">
        <f>IF(OR(C984="",C984&lt;$G$22),"",IF(L983&lt;=H984,0,IF(IF(AND(C984&gt;=$G$22,MOD(C984-$G$22,int)=0),$G$23,0)+H984&gt;=L983+G984,L983+G984-H984,IF(AND(C984&gt;=$G$22,MOD(C984-$G$22,int)=0),$G$23,0)+IF(IF(AND(C984&gt;=$G$22,MOD(C984-$G$22,int)=0),$G$23,0)+IF(MOD(C984-$G$27,periods_per_year)=0,$G$26,0)+H984&lt;L983+G984,IF(MOD(C984-$G$27,periods_per_year)=0,$G$26,0),L983+G984-IF(AND(C984&gt;=$G$22,MOD(C984-$G$22,int)=0),$G$23,0)-H984))))</f>
        <v/>
      </c>
      <c r="J984" s="7"/>
      <c r="K984" s="6" t="str">
        <f t="shared" si="79"/>
        <v/>
      </c>
      <c r="L984" s="6" t="str">
        <f t="shared" si="80"/>
        <v/>
      </c>
    </row>
    <row r="985" spans="3:12">
      <c r="C985" s="3" t="str">
        <f t="shared" si="77"/>
        <v/>
      </c>
      <c r="D985" s="4" t="str">
        <f t="shared" si="81"/>
        <v/>
      </c>
      <c r="E985" s="8" t="str">
        <f>IF(C985="","",IF(MOD(C985,periods_per_year)=0,C985/periods_per_year,""))</f>
        <v/>
      </c>
      <c r="F985" s="5" t="str">
        <f t="shared" si="78"/>
        <v/>
      </c>
      <c r="G985" s="6" t="str">
        <f>IF(C985="","",ROUND((((1+F985/CP)^(CP/periods_per_year))-1)*L984,2))</f>
        <v/>
      </c>
      <c r="H985" s="6" t="str">
        <f>IF(C985="","",IF(C985=nper,L984+G985,MIN(L984+G985,IF(F985=F984,H984,IF($G$11="Acc Bi-Weekly",ROUND((-PMT(((1+F985/CP)^(CP/12))-1,(nper-C985+1)*12/26,L984))/2,2),IF($G$11="Acc Weekly",ROUND((-PMT(((1+F985/CP)^(CP/12))-1,(nper-C985+1)*12/52,L984))/4,2),ROUND(-PMT(((1+F985/CP)^(CP/periods_per_year))-1,nper-C985+1,L984),2)))))))</f>
        <v/>
      </c>
      <c r="I985" s="6" t="str">
        <f>IF(OR(C985="",C985&lt;$G$22),"",IF(L984&lt;=H985,0,IF(IF(AND(C985&gt;=$G$22,MOD(C985-$G$22,int)=0),$G$23,0)+H985&gt;=L984+G985,L984+G985-H985,IF(AND(C985&gt;=$G$22,MOD(C985-$G$22,int)=0),$G$23,0)+IF(IF(AND(C985&gt;=$G$22,MOD(C985-$G$22,int)=0),$G$23,0)+IF(MOD(C985-$G$27,periods_per_year)=0,$G$26,0)+H985&lt;L984+G985,IF(MOD(C985-$G$27,periods_per_year)=0,$G$26,0),L984+G985-IF(AND(C985&gt;=$G$22,MOD(C985-$G$22,int)=0),$G$23,0)-H985))))</f>
        <v/>
      </c>
      <c r="J985" s="7"/>
      <c r="K985" s="6" t="str">
        <f t="shared" si="79"/>
        <v/>
      </c>
      <c r="L985" s="6" t="str">
        <f t="shared" si="80"/>
        <v/>
      </c>
    </row>
    <row r="986" spans="3:12">
      <c r="C986" s="3" t="str">
        <f t="shared" si="77"/>
        <v/>
      </c>
      <c r="D986" s="4" t="str">
        <f t="shared" si="81"/>
        <v/>
      </c>
      <c r="E986" s="8" t="str">
        <f>IF(C986="","",IF(MOD(C986,periods_per_year)=0,C986/periods_per_year,""))</f>
        <v/>
      </c>
      <c r="F986" s="5" t="str">
        <f t="shared" si="78"/>
        <v/>
      </c>
      <c r="G986" s="6" t="str">
        <f>IF(C986="","",ROUND((((1+F986/CP)^(CP/periods_per_year))-1)*L985,2))</f>
        <v/>
      </c>
      <c r="H986" s="6" t="str">
        <f>IF(C986="","",IF(C986=nper,L985+G986,MIN(L985+G986,IF(F986=F985,H985,IF($G$11="Acc Bi-Weekly",ROUND((-PMT(((1+F986/CP)^(CP/12))-1,(nper-C986+1)*12/26,L985))/2,2),IF($G$11="Acc Weekly",ROUND((-PMT(((1+F986/CP)^(CP/12))-1,(nper-C986+1)*12/52,L985))/4,2),ROUND(-PMT(((1+F986/CP)^(CP/periods_per_year))-1,nper-C986+1,L985),2)))))))</f>
        <v/>
      </c>
      <c r="I986" s="6" t="str">
        <f>IF(OR(C986="",C986&lt;$G$22),"",IF(L985&lt;=H986,0,IF(IF(AND(C986&gt;=$G$22,MOD(C986-$G$22,int)=0),$G$23,0)+H986&gt;=L985+G986,L985+G986-H986,IF(AND(C986&gt;=$G$22,MOD(C986-$G$22,int)=0),$G$23,0)+IF(IF(AND(C986&gt;=$G$22,MOD(C986-$G$22,int)=0),$G$23,0)+IF(MOD(C986-$G$27,periods_per_year)=0,$G$26,0)+H986&lt;L985+G986,IF(MOD(C986-$G$27,periods_per_year)=0,$G$26,0),L985+G986-IF(AND(C986&gt;=$G$22,MOD(C986-$G$22,int)=0),$G$23,0)-H986))))</f>
        <v/>
      </c>
      <c r="J986" s="7"/>
      <c r="K986" s="6" t="str">
        <f t="shared" si="79"/>
        <v/>
      </c>
      <c r="L986" s="6" t="str">
        <f t="shared" si="80"/>
        <v/>
      </c>
    </row>
    <row r="987" spans="3:12">
      <c r="C987" s="3" t="str">
        <f t="shared" si="77"/>
        <v/>
      </c>
      <c r="D987" s="4" t="str">
        <f t="shared" si="81"/>
        <v/>
      </c>
      <c r="E987" s="8" t="str">
        <f>IF(C987="","",IF(MOD(C987,periods_per_year)=0,C987/periods_per_year,""))</f>
        <v/>
      </c>
      <c r="F987" s="5" t="str">
        <f t="shared" si="78"/>
        <v/>
      </c>
      <c r="G987" s="6" t="str">
        <f>IF(C987="","",ROUND((((1+F987/CP)^(CP/periods_per_year))-1)*L986,2))</f>
        <v/>
      </c>
      <c r="H987" s="6" t="str">
        <f>IF(C987="","",IF(C987=nper,L986+G987,MIN(L986+G987,IF(F987=F986,H986,IF($G$11="Acc Bi-Weekly",ROUND((-PMT(((1+F987/CP)^(CP/12))-1,(nper-C987+1)*12/26,L986))/2,2),IF($G$11="Acc Weekly",ROUND((-PMT(((1+F987/CP)^(CP/12))-1,(nper-C987+1)*12/52,L986))/4,2),ROUND(-PMT(((1+F987/CP)^(CP/periods_per_year))-1,nper-C987+1,L986),2)))))))</f>
        <v/>
      </c>
      <c r="I987" s="6" t="str">
        <f>IF(OR(C987="",C987&lt;$G$22),"",IF(L986&lt;=H987,0,IF(IF(AND(C987&gt;=$G$22,MOD(C987-$G$22,int)=0),$G$23,0)+H987&gt;=L986+G987,L986+G987-H987,IF(AND(C987&gt;=$G$22,MOD(C987-$G$22,int)=0),$G$23,0)+IF(IF(AND(C987&gt;=$G$22,MOD(C987-$G$22,int)=0),$G$23,0)+IF(MOD(C987-$G$27,periods_per_year)=0,$G$26,0)+H987&lt;L986+G987,IF(MOD(C987-$G$27,periods_per_year)=0,$G$26,0),L986+G987-IF(AND(C987&gt;=$G$22,MOD(C987-$G$22,int)=0),$G$23,0)-H987))))</f>
        <v/>
      </c>
      <c r="J987" s="7"/>
      <c r="K987" s="6" t="str">
        <f t="shared" si="79"/>
        <v/>
      </c>
      <c r="L987" s="6" t="str">
        <f t="shared" si="80"/>
        <v/>
      </c>
    </row>
    <row r="988" spans="3:12">
      <c r="C988" s="3" t="str">
        <f t="shared" si="77"/>
        <v/>
      </c>
      <c r="D988" s="4" t="str">
        <f t="shared" si="81"/>
        <v/>
      </c>
      <c r="E988" s="8" t="str">
        <f>IF(C988="","",IF(MOD(C988,periods_per_year)=0,C988/periods_per_year,""))</f>
        <v/>
      </c>
      <c r="F988" s="5" t="str">
        <f t="shared" si="78"/>
        <v/>
      </c>
      <c r="G988" s="6" t="str">
        <f>IF(C988="","",ROUND((((1+F988/CP)^(CP/periods_per_year))-1)*L987,2))</f>
        <v/>
      </c>
      <c r="H988" s="6" t="str">
        <f>IF(C988="","",IF(C988=nper,L987+G988,MIN(L987+G988,IF(F988=F987,H987,IF($G$11="Acc Bi-Weekly",ROUND((-PMT(((1+F988/CP)^(CP/12))-1,(nper-C988+1)*12/26,L987))/2,2),IF($G$11="Acc Weekly",ROUND((-PMT(((1+F988/CP)^(CP/12))-1,(nper-C988+1)*12/52,L987))/4,2),ROUND(-PMT(((1+F988/CP)^(CP/periods_per_year))-1,nper-C988+1,L987),2)))))))</f>
        <v/>
      </c>
      <c r="I988" s="6" t="str">
        <f>IF(OR(C988="",C988&lt;$G$22),"",IF(L987&lt;=H988,0,IF(IF(AND(C988&gt;=$G$22,MOD(C988-$G$22,int)=0),$G$23,0)+H988&gt;=L987+G988,L987+G988-H988,IF(AND(C988&gt;=$G$22,MOD(C988-$G$22,int)=0),$G$23,0)+IF(IF(AND(C988&gt;=$G$22,MOD(C988-$G$22,int)=0),$G$23,0)+IF(MOD(C988-$G$27,periods_per_year)=0,$G$26,0)+H988&lt;L987+G988,IF(MOD(C988-$G$27,periods_per_year)=0,$G$26,0),L987+G988-IF(AND(C988&gt;=$G$22,MOD(C988-$G$22,int)=0),$G$23,0)-H988))))</f>
        <v/>
      </c>
      <c r="J988" s="7"/>
      <c r="K988" s="6" t="str">
        <f t="shared" si="79"/>
        <v/>
      </c>
      <c r="L988" s="6" t="str">
        <f t="shared" si="80"/>
        <v/>
      </c>
    </row>
    <row r="989" spans="3:12">
      <c r="C989" s="3" t="str">
        <f t="shared" si="77"/>
        <v/>
      </c>
      <c r="D989" s="4" t="str">
        <f t="shared" si="81"/>
        <v/>
      </c>
      <c r="E989" s="8" t="str">
        <f>IF(C989="","",IF(MOD(C989,periods_per_year)=0,C989/periods_per_year,""))</f>
        <v/>
      </c>
      <c r="F989" s="5" t="str">
        <f t="shared" si="78"/>
        <v/>
      </c>
      <c r="G989" s="6" t="str">
        <f>IF(C989="","",ROUND((((1+F989/CP)^(CP/periods_per_year))-1)*L988,2))</f>
        <v/>
      </c>
      <c r="H989" s="6" t="str">
        <f>IF(C989="","",IF(C989=nper,L988+G989,MIN(L988+G989,IF(F989=F988,H988,IF($G$11="Acc Bi-Weekly",ROUND((-PMT(((1+F989/CP)^(CP/12))-1,(nper-C989+1)*12/26,L988))/2,2),IF($G$11="Acc Weekly",ROUND((-PMT(((1+F989/CP)^(CP/12))-1,(nper-C989+1)*12/52,L988))/4,2),ROUND(-PMT(((1+F989/CP)^(CP/periods_per_year))-1,nper-C989+1,L988),2)))))))</f>
        <v/>
      </c>
      <c r="I989" s="6" t="str">
        <f>IF(OR(C989="",C989&lt;$G$22),"",IF(L988&lt;=H989,0,IF(IF(AND(C989&gt;=$G$22,MOD(C989-$G$22,int)=0),$G$23,0)+H989&gt;=L988+G989,L988+G989-H989,IF(AND(C989&gt;=$G$22,MOD(C989-$G$22,int)=0),$G$23,0)+IF(IF(AND(C989&gt;=$G$22,MOD(C989-$G$22,int)=0),$G$23,0)+IF(MOD(C989-$G$27,periods_per_year)=0,$G$26,0)+H989&lt;L988+G989,IF(MOD(C989-$G$27,periods_per_year)=0,$G$26,0),L988+G989-IF(AND(C989&gt;=$G$22,MOD(C989-$G$22,int)=0),$G$23,0)-H989))))</f>
        <v/>
      </c>
      <c r="J989" s="7"/>
      <c r="K989" s="6" t="str">
        <f t="shared" si="79"/>
        <v/>
      </c>
      <c r="L989" s="6" t="str">
        <f t="shared" si="80"/>
        <v/>
      </c>
    </row>
    <row r="990" spans="3:12">
      <c r="C990" s="3" t="str">
        <f t="shared" si="77"/>
        <v/>
      </c>
      <c r="D990" s="4" t="str">
        <f t="shared" si="81"/>
        <v/>
      </c>
      <c r="E990" s="8" t="str">
        <f>IF(C990="","",IF(MOD(C990,periods_per_year)=0,C990/periods_per_year,""))</f>
        <v/>
      </c>
      <c r="F990" s="5" t="str">
        <f t="shared" si="78"/>
        <v/>
      </c>
      <c r="G990" s="6" t="str">
        <f>IF(C990="","",ROUND((((1+F990/CP)^(CP/periods_per_year))-1)*L989,2))</f>
        <v/>
      </c>
      <c r="H990" s="6" t="str">
        <f>IF(C990="","",IF(C990=nper,L989+G990,MIN(L989+G990,IF(F990=F989,H989,IF($G$11="Acc Bi-Weekly",ROUND((-PMT(((1+F990/CP)^(CP/12))-1,(nper-C990+1)*12/26,L989))/2,2),IF($G$11="Acc Weekly",ROUND((-PMT(((1+F990/CP)^(CP/12))-1,(nper-C990+1)*12/52,L989))/4,2),ROUND(-PMT(((1+F990/CP)^(CP/periods_per_year))-1,nper-C990+1,L989),2)))))))</f>
        <v/>
      </c>
      <c r="I990" s="6" t="str">
        <f>IF(OR(C990="",C990&lt;$G$22),"",IF(L989&lt;=H990,0,IF(IF(AND(C990&gt;=$G$22,MOD(C990-$G$22,int)=0),$G$23,0)+H990&gt;=L989+G990,L989+G990-H990,IF(AND(C990&gt;=$G$22,MOD(C990-$G$22,int)=0),$G$23,0)+IF(IF(AND(C990&gt;=$G$22,MOD(C990-$G$22,int)=0),$G$23,0)+IF(MOD(C990-$G$27,periods_per_year)=0,$G$26,0)+H990&lt;L989+G990,IF(MOD(C990-$G$27,periods_per_year)=0,$G$26,0),L989+G990-IF(AND(C990&gt;=$G$22,MOD(C990-$G$22,int)=0),$G$23,0)-H990))))</f>
        <v/>
      </c>
      <c r="J990" s="7"/>
      <c r="K990" s="6" t="str">
        <f t="shared" si="79"/>
        <v/>
      </c>
      <c r="L990" s="6" t="str">
        <f t="shared" si="80"/>
        <v/>
      </c>
    </row>
    <row r="991" spans="3:12">
      <c r="C991" s="3" t="str">
        <f t="shared" si="77"/>
        <v/>
      </c>
      <c r="D991" s="4" t="str">
        <f t="shared" si="81"/>
        <v/>
      </c>
      <c r="E991" s="8" t="str">
        <f>IF(C991="","",IF(MOD(C991,periods_per_year)=0,C991/periods_per_year,""))</f>
        <v/>
      </c>
      <c r="F991" s="5" t="str">
        <f t="shared" si="78"/>
        <v/>
      </c>
      <c r="G991" s="6" t="str">
        <f>IF(C991="","",ROUND((((1+F991/CP)^(CP/periods_per_year))-1)*L990,2))</f>
        <v/>
      </c>
      <c r="H991" s="6" t="str">
        <f>IF(C991="","",IF(C991=nper,L990+G991,MIN(L990+G991,IF(F991=F990,H990,IF($G$11="Acc Bi-Weekly",ROUND((-PMT(((1+F991/CP)^(CP/12))-1,(nper-C991+1)*12/26,L990))/2,2),IF($G$11="Acc Weekly",ROUND((-PMT(((1+F991/CP)^(CP/12))-1,(nper-C991+1)*12/52,L990))/4,2),ROUND(-PMT(((1+F991/CP)^(CP/periods_per_year))-1,nper-C991+1,L990),2)))))))</f>
        <v/>
      </c>
      <c r="I991" s="6" t="str">
        <f>IF(OR(C991="",C991&lt;$G$22),"",IF(L990&lt;=H991,0,IF(IF(AND(C991&gt;=$G$22,MOD(C991-$G$22,int)=0),$G$23,0)+H991&gt;=L990+G991,L990+G991-H991,IF(AND(C991&gt;=$G$22,MOD(C991-$G$22,int)=0),$G$23,0)+IF(IF(AND(C991&gt;=$G$22,MOD(C991-$G$22,int)=0),$G$23,0)+IF(MOD(C991-$G$27,periods_per_year)=0,$G$26,0)+H991&lt;L990+G991,IF(MOD(C991-$G$27,periods_per_year)=0,$G$26,0),L990+G991-IF(AND(C991&gt;=$G$22,MOD(C991-$G$22,int)=0),$G$23,0)-H991))))</f>
        <v/>
      </c>
      <c r="J991" s="7"/>
      <c r="K991" s="6" t="str">
        <f t="shared" si="79"/>
        <v/>
      </c>
      <c r="L991" s="6" t="str">
        <f t="shared" si="80"/>
        <v/>
      </c>
    </row>
    <row r="992" spans="3:12">
      <c r="C992" s="3" t="str">
        <f t="shared" si="77"/>
        <v/>
      </c>
      <c r="D992" s="4" t="str">
        <f t="shared" si="81"/>
        <v/>
      </c>
      <c r="E992" s="8" t="str">
        <f>IF(C992="","",IF(MOD(C992,periods_per_year)=0,C992/periods_per_year,""))</f>
        <v/>
      </c>
      <c r="F992" s="5" t="str">
        <f t="shared" si="78"/>
        <v/>
      </c>
      <c r="G992" s="6" t="str">
        <f>IF(C992="","",ROUND((((1+F992/CP)^(CP/periods_per_year))-1)*L991,2))</f>
        <v/>
      </c>
      <c r="H992" s="6" t="str">
        <f>IF(C992="","",IF(C992=nper,L991+G992,MIN(L991+G992,IF(F992=F991,H991,IF($G$11="Acc Bi-Weekly",ROUND((-PMT(((1+F992/CP)^(CP/12))-1,(nper-C992+1)*12/26,L991))/2,2),IF($G$11="Acc Weekly",ROUND((-PMT(((1+F992/CP)^(CP/12))-1,(nper-C992+1)*12/52,L991))/4,2),ROUND(-PMT(((1+F992/CP)^(CP/periods_per_year))-1,nper-C992+1,L991),2)))))))</f>
        <v/>
      </c>
      <c r="I992" s="6" t="str">
        <f>IF(OR(C992="",C992&lt;$G$22),"",IF(L991&lt;=H992,0,IF(IF(AND(C992&gt;=$G$22,MOD(C992-$G$22,int)=0),$G$23,0)+H992&gt;=L991+G992,L991+G992-H992,IF(AND(C992&gt;=$G$22,MOD(C992-$G$22,int)=0),$G$23,0)+IF(IF(AND(C992&gt;=$G$22,MOD(C992-$G$22,int)=0),$G$23,0)+IF(MOD(C992-$G$27,periods_per_year)=0,$G$26,0)+H992&lt;L991+G992,IF(MOD(C992-$G$27,periods_per_year)=0,$G$26,0),L991+G992-IF(AND(C992&gt;=$G$22,MOD(C992-$G$22,int)=0),$G$23,0)-H992))))</f>
        <v/>
      </c>
      <c r="J992" s="7"/>
      <c r="K992" s="6" t="str">
        <f t="shared" si="79"/>
        <v/>
      </c>
      <c r="L992" s="6" t="str">
        <f t="shared" si="80"/>
        <v/>
      </c>
    </row>
    <row r="993" spans="3:12">
      <c r="C993" s="3" t="str">
        <f t="shared" si="77"/>
        <v/>
      </c>
      <c r="D993" s="4" t="str">
        <f t="shared" si="81"/>
        <v/>
      </c>
      <c r="E993" s="8" t="str">
        <f>IF(C993="","",IF(MOD(C993,periods_per_year)=0,C993/periods_per_year,""))</f>
        <v/>
      </c>
      <c r="F993" s="5" t="str">
        <f t="shared" si="78"/>
        <v/>
      </c>
      <c r="G993" s="6" t="str">
        <f>IF(C993="","",ROUND((((1+F993/CP)^(CP/periods_per_year))-1)*L992,2))</f>
        <v/>
      </c>
      <c r="H993" s="6" t="str">
        <f>IF(C993="","",IF(C993=nper,L992+G993,MIN(L992+G993,IF(F993=F992,H992,IF($G$11="Acc Bi-Weekly",ROUND((-PMT(((1+F993/CP)^(CP/12))-1,(nper-C993+1)*12/26,L992))/2,2),IF($G$11="Acc Weekly",ROUND((-PMT(((1+F993/CP)^(CP/12))-1,(nper-C993+1)*12/52,L992))/4,2),ROUND(-PMT(((1+F993/CP)^(CP/periods_per_year))-1,nper-C993+1,L992),2)))))))</f>
        <v/>
      </c>
      <c r="I993" s="6" t="str">
        <f>IF(OR(C993="",C993&lt;$G$22),"",IF(L992&lt;=H993,0,IF(IF(AND(C993&gt;=$G$22,MOD(C993-$G$22,int)=0),$G$23,0)+H993&gt;=L992+G993,L992+G993-H993,IF(AND(C993&gt;=$G$22,MOD(C993-$G$22,int)=0),$G$23,0)+IF(IF(AND(C993&gt;=$G$22,MOD(C993-$G$22,int)=0),$G$23,0)+IF(MOD(C993-$G$27,periods_per_year)=0,$G$26,0)+H993&lt;L992+G993,IF(MOD(C993-$G$27,periods_per_year)=0,$G$26,0),L992+G993-IF(AND(C993&gt;=$G$22,MOD(C993-$G$22,int)=0),$G$23,0)-H993))))</f>
        <v/>
      </c>
      <c r="J993" s="7"/>
      <c r="K993" s="6" t="str">
        <f t="shared" si="79"/>
        <v/>
      </c>
      <c r="L993" s="6" t="str">
        <f t="shared" si="80"/>
        <v/>
      </c>
    </row>
    <row r="994" spans="3:12">
      <c r="C994" s="3" t="str">
        <f t="shared" si="77"/>
        <v/>
      </c>
      <c r="D994" s="4" t="str">
        <f t="shared" si="81"/>
        <v/>
      </c>
      <c r="E994" s="8" t="str">
        <f>IF(C994="","",IF(MOD(C994,periods_per_year)=0,C994/periods_per_year,""))</f>
        <v/>
      </c>
      <c r="F994" s="5" t="str">
        <f t="shared" si="78"/>
        <v/>
      </c>
      <c r="G994" s="6" t="str">
        <f>IF(C994="","",ROUND((((1+F994/CP)^(CP/periods_per_year))-1)*L993,2))</f>
        <v/>
      </c>
      <c r="H994" s="6" t="str">
        <f>IF(C994="","",IF(C994=nper,L993+G994,MIN(L993+G994,IF(F994=F993,H993,IF($G$11="Acc Bi-Weekly",ROUND((-PMT(((1+F994/CP)^(CP/12))-1,(nper-C994+1)*12/26,L993))/2,2),IF($G$11="Acc Weekly",ROUND((-PMT(((1+F994/CP)^(CP/12))-1,(nper-C994+1)*12/52,L993))/4,2),ROUND(-PMT(((1+F994/CP)^(CP/periods_per_year))-1,nper-C994+1,L993),2)))))))</f>
        <v/>
      </c>
      <c r="I994" s="6" t="str">
        <f>IF(OR(C994="",C994&lt;$G$22),"",IF(L993&lt;=H994,0,IF(IF(AND(C994&gt;=$G$22,MOD(C994-$G$22,int)=0),$G$23,0)+H994&gt;=L993+G994,L993+G994-H994,IF(AND(C994&gt;=$G$22,MOD(C994-$G$22,int)=0),$G$23,0)+IF(IF(AND(C994&gt;=$G$22,MOD(C994-$G$22,int)=0),$G$23,0)+IF(MOD(C994-$G$27,periods_per_year)=0,$G$26,0)+H994&lt;L993+G994,IF(MOD(C994-$G$27,periods_per_year)=0,$G$26,0),L993+G994-IF(AND(C994&gt;=$G$22,MOD(C994-$G$22,int)=0),$G$23,0)-H994))))</f>
        <v/>
      </c>
      <c r="J994" s="7"/>
      <c r="K994" s="6" t="str">
        <f t="shared" si="79"/>
        <v/>
      </c>
      <c r="L994" s="6" t="str">
        <f t="shared" si="80"/>
        <v/>
      </c>
    </row>
    <row r="995" spans="3:12">
      <c r="C995" s="3" t="str">
        <f t="shared" si="77"/>
        <v/>
      </c>
      <c r="D995" s="4" t="str">
        <f t="shared" si="81"/>
        <v/>
      </c>
      <c r="E995" s="8" t="str">
        <f>IF(C995="","",IF(MOD(C995,periods_per_year)=0,C995/periods_per_year,""))</f>
        <v/>
      </c>
      <c r="F995" s="5" t="str">
        <f t="shared" si="78"/>
        <v/>
      </c>
      <c r="G995" s="6" t="str">
        <f>IF(C995="","",ROUND((((1+F995/CP)^(CP/periods_per_year))-1)*L994,2))</f>
        <v/>
      </c>
      <c r="H995" s="6" t="str">
        <f>IF(C995="","",IF(C995=nper,L994+G995,MIN(L994+G995,IF(F995=F994,H994,IF($G$11="Acc Bi-Weekly",ROUND((-PMT(((1+F995/CP)^(CP/12))-1,(nper-C995+1)*12/26,L994))/2,2),IF($G$11="Acc Weekly",ROUND((-PMT(((1+F995/CP)^(CP/12))-1,(nper-C995+1)*12/52,L994))/4,2),ROUND(-PMT(((1+F995/CP)^(CP/periods_per_year))-1,nper-C995+1,L994),2)))))))</f>
        <v/>
      </c>
      <c r="I995" s="6" t="str">
        <f>IF(OR(C995="",C995&lt;$G$22),"",IF(L994&lt;=H995,0,IF(IF(AND(C995&gt;=$G$22,MOD(C995-$G$22,int)=0),$G$23,0)+H995&gt;=L994+G995,L994+G995-H995,IF(AND(C995&gt;=$G$22,MOD(C995-$G$22,int)=0),$G$23,0)+IF(IF(AND(C995&gt;=$G$22,MOD(C995-$G$22,int)=0),$G$23,0)+IF(MOD(C995-$G$27,periods_per_year)=0,$G$26,0)+H995&lt;L994+G995,IF(MOD(C995-$G$27,periods_per_year)=0,$G$26,0),L994+G995-IF(AND(C995&gt;=$G$22,MOD(C995-$G$22,int)=0),$G$23,0)-H995))))</f>
        <v/>
      </c>
      <c r="J995" s="7"/>
      <c r="K995" s="6" t="str">
        <f t="shared" si="79"/>
        <v/>
      </c>
      <c r="L995" s="6" t="str">
        <f t="shared" si="80"/>
        <v/>
      </c>
    </row>
    <row r="996" spans="3:12">
      <c r="C996" s="3" t="str">
        <f t="shared" si="77"/>
        <v/>
      </c>
      <c r="D996" s="4" t="str">
        <f t="shared" si="81"/>
        <v/>
      </c>
      <c r="E996" s="8" t="str">
        <f>IF(C996="","",IF(MOD(C996,periods_per_year)=0,C996/periods_per_year,""))</f>
        <v/>
      </c>
      <c r="F996" s="5" t="str">
        <f t="shared" si="78"/>
        <v/>
      </c>
      <c r="G996" s="6" t="str">
        <f>IF(C996="","",ROUND((((1+F996/CP)^(CP/periods_per_year))-1)*L995,2))</f>
        <v/>
      </c>
      <c r="H996" s="6" t="str">
        <f>IF(C996="","",IF(C996=nper,L995+G996,MIN(L995+G996,IF(F996=F995,H995,IF($G$11="Acc Bi-Weekly",ROUND((-PMT(((1+F996/CP)^(CP/12))-1,(nper-C996+1)*12/26,L995))/2,2),IF($G$11="Acc Weekly",ROUND((-PMT(((1+F996/CP)^(CP/12))-1,(nper-C996+1)*12/52,L995))/4,2),ROUND(-PMT(((1+F996/CP)^(CP/periods_per_year))-1,nper-C996+1,L995),2)))))))</f>
        <v/>
      </c>
      <c r="I996" s="6" t="str">
        <f>IF(OR(C996="",C996&lt;$G$22),"",IF(L995&lt;=H996,0,IF(IF(AND(C996&gt;=$G$22,MOD(C996-$G$22,int)=0),$G$23,0)+H996&gt;=L995+G996,L995+G996-H996,IF(AND(C996&gt;=$G$22,MOD(C996-$G$22,int)=0),$G$23,0)+IF(IF(AND(C996&gt;=$G$22,MOD(C996-$G$22,int)=0),$G$23,0)+IF(MOD(C996-$G$27,periods_per_year)=0,$G$26,0)+H996&lt;L995+G996,IF(MOD(C996-$G$27,periods_per_year)=0,$G$26,0),L995+G996-IF(AND(C996&gt;=$G$22,MOD(C996-$G$22,int)=0),$G$23,0)-H996))))</f>
        <v/>
      </c>
      <c r="J996" s="7"/>
      <c r="K996" s="6" t="str">
        <f t="shared" si="79"/>
        <v/>
      </c>
      <c r="L996" s="6" t="str">
        <f t="shared" si="80"/>
        <v/>
      </c>
    </row>
    <row r="997" spans="3:12">
      <c r="C997" s="3" t="str">
        <f t="shared" si="77"/>
        <v/>
      </c>
      <c r="D997" s="4" t="str">
        <f t="shared" si="81"/>
        <v/>
      </c>
      <c r="E997" s="8" t="str">
        <f>IF(C997="","",IF(MOD(C997,periods_per_year)=0,C997/periods_per_year,""))</f>
        <v/>
      </c>
      <c r="F997" s="5" t="str">
        <f t="shared" si="78"/>
        <v/>
      </c>
      <c r="G997" s="6" t="str">
        <f>IF(C997="","",ROUND((((1+F997/CP)^(CP/periods_per_year))-1)*L996,2))</f>
        <v/>
      </c>
      <c r="H997" s="6" t="str">
        <f>IF(C997="","",IF(C997=nper,L996+G997,MIN(L996+G997,IF(F997=F996,H996,IF($G$11="Acc Bi-Weekly",ROUND((-PMT(((1+F997/CP)^(CP/12))-1,(nper-C997+1)*12/26,L996))/2,2),IF($G$11="Acc Weekly",ROUND((-PMT(((1+F997/CP)^(CP/12))-1,(nper-C997+1)*12/52,L996))/4,2),ROUND(-PMT(((1+F997/CP)^(CP/periods_per_year))-1,nper-C997+1,L996),2)))))))</f>
        <v/>
      </c>
      <c r="I997" s="6" t="str">
        <f>IF(OR(C997="",C997&lt;$G$22),"",IF(L996&lt;=H997,0,IF(IF(AND(C997&gt;=$G$22,MOD(C997-$G$22,int)=0),$G$23,0)+H997&gt;=L996+G997,L996+G997-H997,IF(AND(C997&gt;=$G$22,MOD(C997-$G$22,int)=0),$G$23,0)+IF(IF(AND(C997&gt;=$G$22,MOD(C997-$G$22,int)=0),$G$23,0)+IF(MOD(C997-$G$27,periods_per_year)=0,$G$26,0)+H997&lt;L996+G997,IF(MOD(C997-$G$27,periods_per_year)=0,$G$26,0),L996+G997-IF(AND(C997&gt;=$G$22,MOD(C997-$G$22,int)=0),$G$23,0)-H997))))</f>
        <v/>
      </c>
      <c r="J997" s="7"/>
      <c r="K997" s="6" t="str">
        <f t="shared" si="79"/>
        <v/>
      </c>
      <c r="L997" s="6" t="str">
        <f t="shared" si="80"/>
        <v/>
      </c>
    </row>
    <row r="998" spans="3:12">
      <c r="C998" s="3" t="str">
        <f t="shared" si="77"/>
        <v/>
      </c>
      <c r="D998" s="4" t="str">
        <f t="shared" si="81"/>
        <v/>
      </c>
      <c r="E998" s="8" t="str">
        <f>IF(C998="","",IF(MOD(C998,periods_per_year)=0,C998/periods_per_year,""))</f>
        <v/>
      </c>
      <c r="F998" s="5" t="str">
        <f t="shared" si="78"/>
        <v/>
      </c>
      <c r="G998" s="6" t="str">
        <f>IF(C998="","",ROUND((((1+F998/CP)^(CP/periods_per_year))-1)*L997,2))</f>
        <v/>
      </c>
      <c r="H998" s="6" t="str">
        <f>IF(C998="","",IF(C998=nper,L997+G998,MIN(L997+G998,IF(F998=F997,H997,IF($G$11="Acc Bi-Weekly",ROUND((-PMT(((1+F998/CP)^(CP/12))-1,(nper-C998+1)*12/26,L997))/2,2),IF($G$11="Acc Weekly",ROUND((-PMT(((1+F998/CP)^(CP/12))-1,(nper-C998+1)*12/52,L997))/4,2),ROUND(-PMT(((1+F998/CP)^(CP/periods_per_year))-1,nper-C998+1,L997),2)))))))</f>
        <v/>
      </c>
      <c r="I998" s="6" t="str">
        <f>IF(OR(C998="",C998&lt;$G$22),"",IF(L997&lt;=H998,0,IF(IF(AND(C998&gt;=$G$22,MOD(C998-$G$22,int)=0),$G$23,0)+H998&gt;=L997+G998,L997+G998-H998,IF(AND(C998&gt;=$G$22,MOD(C998-$G$22,int)=0),$G$23,0)+IF(IF(AND(C998&gt;=$G$22,MOD(C998-$G$22,int)=0),$G$23,0)+IF(MOD(C998-$G$27,periods_per_year)=0,$G$26,0)+H998&lt;L997+G998,IF(MOD(C998-$G$27,periods_per_year)=0,$G$26,0),L997+G998-IF(AND(C998&gt;=$G$22,MOD(C998-$G$22,int)=0),$G$23,0)-H998))))</f>
        <v/>
      </c>
      <c r="J998" s="7"/>
      <c r="K998" s="6" t="str">
        <f t="shared" si="79"/>
        <v/>
      </c>
      <c r="L998" s="6" t="str">
        <f t="shared" si="80"/>
        <v/>
      </c>
    </row>
    <row r="999" spans="3:12">
      <c r="C999" s="3" t="str">
        <f t="shared" si="77"/>
        <v/>
      </c>
      <c r="D999" s="4" t="str">
        <f t="shared" si="81"/>
        <v/>
      </c>
      <c r="E999" s="8" t="str">
        <f>IF(C999="","",IF(MOD(C999,periods_per_year)=0,C999/periods_per_year,""))</f>
        <v/>
      </c>
      <c r="F999" s="5" t="str">
        <f t="shared" si="78"/>
        <v/>
      </c>
      <c r="G999" s="6" t="str">
        <f>IF(C999="","",ROUND((((1+F999/CP)^(CP/periods_per_year))-1)*L998,2))</f>
        <v/>
      </c>
      <c r="H999" s="6" t="str">
        <f>IF(C999="","",IF(C999=nper,L998+G999,MIN(L998+G999,IF(F999=F998,H998,IF($G$11="Acc Bi-Weekly",ROUND((-PMT(((1+F999/CP)^(CP/12))-1,(nper-C999+1)*12/26,L998))/2,2),IF($G$11="Acc Weekly",ROUND((-PMT(((1+F999/CP)^(CP/12))-1,(nper-C999+1)*12/52,L998))/4,2),ROUND(-PMT(((1+F999/CP)^(CP/periods_per_year))-1,nper-C999+1,L998),2)))))))</f>
        <v/>
      </c>
      <c r="I999" s="6" t="str">
        <f>IF(OR(C999="",C999&lt;$G$22),"",IF(L998&lt;=H999,0,IF(IF(AND(C999&gt;=$G$22,MOD(C999-$G$22,int)=0),$G$23,0)+H999&gt;=L998+G999,L998+G999-H999,IF(AND(C999&gt;=$G$22,MOD(C999-$G$22,int)=0),$G$23,0)+IF(IF(AND(C999&gt;=$G$22,MOD(C999-$G$22,int)=0),$G$23,0)+IF(MOD(C999-$G$27,periods_per_year)=0,$G$26,0)+H999&lt;L998+G999,IF(MOD(C999-$G$27,periods_per_year)=0,$G$26,0),L998+G999-IF(AND(C999&gt;=$G$22,MOD(C999-$G$22,int)=0),$G$23,0)-H999))))</f>
        <v/>
      </c>
      <c r="J999" s="7"/>
      <c r="K999" s="6" t="str">
        <f t="shared" si="79"/>
        <v/>
      </c>
      <c r="L999" s="6" t="str">
        <f t="shared" si="80"/>
        <v/>
      </c>
    </row>
    <row r="1000" spans="3:12">
      <c r="C1000" s="3" t="str">
        <f t="shared" si="77"/>
        <v/>
      </c>
      <c r="D1000" s="4" t="str">
        <f t="shared" si="81"/>
        <v/>
      </c>
      <c r="E1000" s="8" t="str">
        <f>IF(C1000="","",IF(MOD(C1000,periods_per_year)=0,C1000/periods_per_year,""))</f>
        <v/>
      </c>
      <c r="F1000" s="5" t="str">
        <f t="shared" si="78"/>
        <v/>
      </c>
      <c r="G1000" s="6" t="str">
        <f>IF(C1000="","",ROUND((((1+F1000/CP)^(CP/periods_per_year))-1)*L999,2))</f>
        <v/>
      </c>
      <c r="H1000" s="6" t="str">
        <f>IF(C1000="","",IF(C1000=nper,L999+G1000,MIN(L999+G1000,IF(F1000=F999,H999,IF($G$11="Acc Bi-Weekly",ROUND((-PMT(((1+F1000/CP)^(CP/12))-1,(nper-C1000+1)*12/26,L999))/2,2),IF($G$11="Acc Weekly",ROUND((-PMT(((1+F1000/CP)^(CP/12))-1,(nper-C1000+1)*12/52,L999))/4,2),ROUND(-PMT(((1+F1000/CP)^(CP/periods_per_year))-1,nper-C1000+1,L999),2)))))))</f>
        <v/>
      </c>
      <c r="I1000" s="6" t="str">
        <f>IF(OR(C1000="",C1000&lt;$G$22),"",IF(L999&lt;=H1000,0,IF(IF(AND(C1000&gt;=$G$22,MOD(C1000-$G$22,int)=0),$G$23,0)+H1000&gt;=L999+G1000,L999+G1000-H1000,IF(AND(C1000&gt;=$G$22,MOD(C1000-$G$22,int)=0),$G$23,0)+IF(IF(AND(C1000&gt;=$G$22,MOD(C1000-$G$22,int)=0),$G$23,0)+IF(MOD(C1000-$G$27,periods_per_year)=0,$G$26,0)+H1000&lt;L999+G1000,IF(MOD(C1000-$G$27,periods_per_year)=0,$G$26,0),L999+G1000-IF(AND(C1000&gt;=$G$22,MOD(C1000-$G$22,int)=0),$G$23,0)-H1000))))</f>
        <v/>
      </c>
      <c r="J1000" s="7"/>
      <c r="K1000" s="6" t="str">
        <f t="shared" si="79"/>
        <v/>
      </c>
      <c r="L1000" s="6" t="str">
        <f t="shared" si="80"/>
        <v/>
      </c>
    </row>
    <row r="1001" spans="3:12">
      <c r="C1001" s="3" t="str">
        <f t="shared" ref="C1001:C1064" si="82">IF(L1000="","",IF(OR(C1000&gt;=nper,ROUND(L1000,2)&lt;=0),"",C1000+1))</f>
        <v/>
      </c>
      <c r="D1001" s="4" t="str">
        <f t="shared" si="81"/>
        <v/>
      </c>
      <c r="E1001" s="8" t="str">
        <f t="shared" ref="E1001:E1064" si="83">IF(C1001="","",IF(MOD(C1001,periods_per_year)=0,C1001/periods_per_year,""))</f>
        <v/>
      </c>
      <c r="F1001" s="5" t="str">
        <f t="shared" ref="F1001:F1064" si="84">IF(C1001="","",start_rate)</f>
        <v/>
      </c>
      <c r="G1001" s="6" t="str">
        <f>IF(C1001="","",ROUND((((1+F1001/CP)^(CP/periods_per_year))-1)*L1000,2))</f>
        <v/>
      </c>
      <c r="H1001" s="6" t="str">
        <f>IF(C1001="","",IF(C1001=nper,L1000+G1001,MIN(L1000+G1001,IF(F1001=F1000,H1000,IF($G$11="Acc Bi-Weekly",ROUND((-PMT(((1+F1001/CP)^(CP/12))-1,(nper-C1001+1)*12/26,L1000))/2,2),IF($G$11="Acc Weekly",ROUND((-PMT(((1+F1001/CP)^(CP/12))-1,(nper-C1001+1)*12/52,L1000))/4,2),ROUND(-PMT(((1+F1001/CP)^(CP/periods_per_year))-1,nper-C1001+1,L1000),2)))))))</f>
        <v/>
      </c>
      <c r="I1001" s="6" t="str">
        <f>IF(OR(C1001="",C1001&lt;$G$22),"",IF(L1000&lt;=H1001,0,IF(IF(AND(C1001&gt;=$G$22,MOD(C1001-$G$22,int)=0),$G$23,0)+H1001&gt;=L1000+G1001,L1000+G1001-H1001,IF(AND(C1001&gt;=$G$22,MOD(C1001-$G$22,int)=0),$G$23,0)+IF(IF(AND(C1001&gt;=$G$22,MOD(C1001-$G$22,int)=0),$G$23,0)+IF(MOD(C1001-$G$27,periods_per_year)=0,$G$26,0)+H1001&lt;L1000+G1001,IF(MOD(C1001-$G$27,periods_per_year)=0,$G$26,0),L1000+G1001-IF(AND(C1001&gt;=$G$22,MOD(C1001-$G$22,int)=0),$G$23,0)-H1001))))</f>
        <v/>
      </c>
      <c r="J1001" s="7"/>
      <c r="K1001" s="6" t="str">
        <f t="shared" ref="K1001:K1064" si="85">IF(C1001="","",H1001-G1001+J1001+IF(I1001="",0,I1001))</f>
        <v/>
      </c>
      <c r="L1001" s="6" t="str">
        <f t="shared" ref="L1001:L1064" si="86">IF(C1001="","",L1000-K1001)</f>
        <v/>
      </c>
    </row>
    <row r="1002" spans="3:12">
      <c r="C1002" s="3" t="str">
        <f t="shared" si="82"/>
        <v/>
      </c>
      <c r="D1002" s="4" t="str">
        <f t="shared" si="81"/>
        <v/>
      </c>
      <c r="E1002" s="8" t="str">
        <f t="shared" si="83"/>
        <v/>
      </c>
      <c r="F1002" s="5" t="str">
        <f t="shared" si="84"/>
        <v/>
      </c>
      <c r="G1002" s="6" t="str">
        <f>IF(C1002="","",ROUND((((1+F1002/CP)^(CP/periods_per_year))-1)*L1001,2))</f>
        <v/>
      </c>
      <c r="H1002" s="6" t="str">
        <f>IF(C1002="","",IF(C1002=nper,L1001+G1002,MIN(L1001+G1002,IF(F1002=F1001,H1001,IF($G$11="Acc Bi-Weekly",ROUND((-PMT(((1+F1002/CP)^(CP/12))-1,(nper-C1002+1)*12/26,L1001))/2,2),IF($G$11="Acc Weekly",ROUND((-PMT(((1+F1002/CP)^(CP/12))-1,(nper-C1002+1)*12/52,L1001))/4,2),ROUND(-PMT(((1+F1002/CP)^(CP/periods_per_year))-1,nper-C1002+1,L1001),2)))))))</f>
        <v/>
      </c>
      <c r="I1002" s="6" t="str">
        <f>IF(OR(C1002="",C1002&lt;$G$22),"",IF(L1001&lt;=H1002,0,IF(IF(AND(C1002&gt;=$G$22,MOD(C1002-$G$22,int)=0),$G$23,0)+H1002&gt;=L1001+G1002,L1001+G1002-H1002,IF(AND(C1002&gt;=$G$22,MOD(C1002-$G$22,int)=0),$G$23,0)+IF(IF(AND(C1002&gt;=$G$22,MOD(C1002-$G$22,int)=0),$G$23,0)+IF(MOD(C1002-$G$27,periods_per_year)=0,$G$26,0)+H1002&lt;L1001+G1002,IF(MOD(C1002-$G$27,periods_per_year)=0,$G$26,0),L1001+G1002-IF(AND(C1002&gt;=$G$22,MOD(C1002-$G$22,int)=0),$G$23,0)-H1002))))</f>
        <v/>
      </c>
      <c r="J1002" s="7"/>
      <c r="K1002" s="6" t="str">
        <f t="shared" si="85"/>
        <v/>
      </c>
      <c r="L1002" s="6" t="str">
        <f t="shared" si="86"/>
        <v/>
      </c>
    </row>
    <row r="1003" spans="3:12">
      <c r="C1003" s="3" t="str">
        <f t="shared" si="82"/>
        <v/>
      </c>
      <c r="D1003" s="4" t="str">
        <f t="shared" ref="D1003:D1066" si="87">IF(C1003="","",EDATE(D1002,1))</f>
        <v/>
      </c>
      <c r="E1003" s="8" t="str">
        <f t="shared" si="83"/>
        <v/>
      </c>
      <c r="F1003" s="5" t="str">
        <f t="shared" si="84"/>
        <v/>
      </c>
      <c r="G1003" s="6" t="str">
        <f>IF(C1003="","",ROUND((((1+F1003/CP)^(CP/periods_per_year))-1)*L1002,2))</f>
        <v/>
      </c>
      <c r="H1003" s="6" t="str">
        <f>IF(C1003="","",IF(C1003=nper,L1002+G1003,MIN(L1002+G1003,IF(F1003=F1002,H1002,IF($G$11="Acc Bi-Weekly",ROUND((-PMT(((1+F1003/CP)^(CP/12))-1,(nper-C1003+1)*12/26,L1002))/2,2),IF($G$11="Acc Weekly",ROUND((-PMT(((1+F1003/CP)^(CP/12))-1,(nper-C1003+1)*12/52,L1002))/4,2),ROUND(-PMT(((1+F1003/CP)^(CP/periods_per_year))-1,nper-C1003+1,L1002),2)))))))</f>
        <v/>
      </c>
      <c r="I1003" s="6" t="str">
        <f>IF(OR(C1003="",C1003&lt;$G$22),"",IF(L1002&lt;=H1003,0,IF(IF(AND(C1003&gt;=$G$22,MOD(C1003-$G$22,int)=0),$G$23,0)+H1003&gt;=L1002+G1003,L1002+G1003-H1003,IF(AND(C1003&gt;=$G$22,MOD(C1003-$G$22,int)=0),$G$23,0)+IF(IF(AND(C1003&gt;=$G$22,MOD(C1003-$G$22,int)=0),$G$23,0)+IF(MOD(C1003-$G$27,periods_per_year)=0,$G$26,0)+H1003&lt;L1002+G1003,IF(MOD(C1003-$G$27,periods_per_year)=0,$G$26,0),L1002+G1003-IF(AND(C1003&gt;=$G$22,MOD(C1003-$G$22,int)=0),$G$23,0)-H1003))))</f>
        <v/>
      </c>
      <c r="J1003" s="7"/>
      <c r="K1003" s="6" t="str">
        <f t="shared" si="85"/>
        <v/>
      </c>
      <c r="L1003" s="6" t="str">
        <f t="shared" si="86"/>
        <v/>
      </c>
    </row>
    <row r="1004" spans="3:12">
      <c r="C1004" s="3" t="str">
        <f t="shared" si="82"/>
        <v/>
      </c>
      <c r="D1004" s="4" t="str">
        <f t="shared" si="87"/>
        <v/>
      </c>
      <c r="E1004" s="8" t="str">
        <f t="shared" si="83"/>
        <v/>
      </c>
      <c r="F1004" s="5" t="str">
        <f t="shared" si="84"/>
        <v/>
      </c>
      <c r="G1004" s="6" t="str">
        <f>IF(C1004="","",ROUND((((1+F1004/CP)^(CP/periods_per_year))-1)*L1003,2))</f>
        <v/>
      </c>
      <c r="H1004" s="6" t="str">
        <f>IF(C1004="","",IF(C1004=nper,L1003+G1004,MIN(L1003+G1004,IF(F1004=F1003,H1003,IF($G$11="Acc Bi-Weekly",ROUND((-PMT(((1+F1004/CP)^(CP/12))-1,(nper-C1004+1)*12/26,L1003))/2,2),IF($G$11="Acc Weekly",ROUND((-PMT(((1+F1004/CP)^(CP/12))-1,(nper-C1004+1)*12/52,L1003))/4,2),ROUND(-PMT(((1+F1004/CP)^(CP/periods_per_year))-1,nper-C1004+1,L1003),2)))))))</f>
        <v/>
      </c>
      <c r="I1004" s="6" t="str">
        <f>IF(OR(C1004="",C1004&lt;$G$22),"",IF(L1003&lt;=H1004,0,IF(IF(AND(C1004&gt;=$G$22,MOD(C1004-$G$22,int)=0),$G$23,0)+H1004&gt;=L1003+G1004,L1003+G1004-H1004,IF(AND(C1004&gt;=$G$22,MOD(C1004-$G$22,int)=0),$G$23,0)+IF(IF(AND(C1004&gt;=$G$22,MOD(C1004-$G$22,int)=0),$G$23,0)+IF(MOD(C1004-$G$27,periods_per_year)=0,$G$26,0)+H1004&lt;L1003+G1004,IF(MOD(C1004-$G$27,periods_per_year)=0,$G$26,0),L1003+G1004-IF(AND(C1004&gt;=$G$22,MOD(C1004-$G$22,int)=0),$G$23,0)-H1004))))</f>
        <v/>
      </c>
      <c r="J1004" s="7"/>
      <c r="K1004" s="6" t="str">
        <f t="shared" si="85"/>
        <v/>
      </c>
      <c r="L1004" s="6" t="str">
        <f t="shared" si="86"/>
        <v/>
      </c>
    </row>
    <row r="1005" spans="3:12">
      <c r="C1005" s="3" t="str">
        <f t="shared" si="82"/>
        <v/>
      </c>
      <c r="D1005" s="4" t="str">
        <f t="shared" si="87"/>
        <v/>
      </c>
      <c r="E1005" s="8" t="str">
        <f t="shared" si="83"/>
        <v/>
      </c>
      <c r="F1005" s="5" t="str">
        <f t="shared" si="84"/>
        <v/>
      </c>
      <c r="G1005" s="6" t="str">
        <f>IF(C1005="","",ROUND((((1+F1005/CP)^(CP/periods_per_year))-1)*L1004,2))</f>
        <v/>
      </c>
      <c r="H1005" s="6" t="str">
        <f>IF(C1005="","",IF(C1005=nper,L1004+G1005,MIN(L1004+G1005,IF(F1005=F1004,H1004,IF($G$11="Acc Bi-Weekly",ROUND((-PMT(((1+F1005/CP)^(CP/12))-1,(nper-C1005+1)*12/26,L1004))/2,2),IF($G$11="Acc Weekly",ROUND((-PMT(((1+F1005/CP)^(CP/12))-1,(nper-C1005+1)*12/52,L1004))/4,2),ROUND(-PMT(((1+F1005/CP)^(CP/periods_per_year))-1,nper-C1005+1,L1004),2)))))))</f>
        <v/>
      </c>
      <c r="I1005" s="6" t="str">
        <f>IF(OR(C1005="",C1005&lt;$G$22),"",IF(L1004&lt;=H1005,0,IF(IF(AND(C1005&gt;=$G$22,MOD(C1005-$G$22,int)=0),$G$23,0)+H1005&gt;=L1004+G1005,L1004+G1005-H1005,IF(AND(C1005&gt;=$G$22,MOD(C1005-$G$22,int)=0),$G$23,0)+IF(IF(AND(C1005&gt;=$G$22,MOD(C1005-$G$22,int)=0),$G$23,0)+IF(MOD(C1005-$G$27,periods_per_year)=0,$G$26,0)+H1005&lt;L1004+G1005,IF(MOD(C1005-$G$27,periods_per_year)=0,$G$26,0),L1004+G1005-IF(AND(C1005&gt;=$G$22,MOD(C1005-$G$22,int)=0),$G$23,0)-H1005))))</f>
        <v/>
      </c>
      <c r="J1005" s="7"/>
      <c r="K1005" s="6" t="str">
        <f t="shared" si="85"/>
        <v/>
      </c>
      <c r="L1005" s="6" t="str">
        <f t="shared" si="86"/>
        <v/>
      </c>
    </row>
    <row r="1006" spans="3:12">
      <c r="C1006" s="3" t="str">
        <f t="shared" si="82"/>
        <v/>
      </c>
      <c r="D1006" s="4" t="str">
        <f t="shared" si="87"/>
        <v/>
      </c>
      <c r="E1006" s="8" t="str">
        <f t="shared" si="83"/>
        <v/>
      </c>
      <c r="F1006" s="5" t="str">
        <f t="shared" si="84"/>
        <v/>
      </c>
      <c r="G1006" s="6" t="str">
        <f>IF(C1006="","",ROUND((((1+F1006/CP)^(CP/periods_per_year))-1)*L1005,2))</f>
        <v/>
      </c>
      <c r="H1006" s="6" t="str">
        <f>IF(C1006="","",IF(C1006=nper,L1005+G1006,MIN(L1005+G1006,IF(F1006=F1005,H1005,IF($G$11="Acc Bi-Weekly",ROUND((-PMT(((1+F1006/CP)^(CP/12))-1,(nper-C1006+1)*12/26,L1005))/2,2),IF($G$11="Acc Weekly",ROUND((-PMT(((1+F1006/CP)^(CP/12))-1,(nper-C1006+1)*12/52,L1005))/4,2),ROUND(-PMT(((1+F1006/CP)^(CP/periods_per_year))-1,nper-C1006+1,L1005),2)))))))</f>
        <v/>
      </c>
      <c r="I1006" s="6" t="str">
        <f>IF(OR(C1006="",C1006&lt;$G$22),"",IF(L1005&lt;=H1006,0,IF(IF(AND(C1006&gt;=$G$22,MOD(C1006-$G$22,int)=0),$G$23,0)+H1006&gt;=L1005+G1006,L1005+G1006-H1006,IF(AND(C1006&gt;=$G$22,MOD(C1006-$G$22,int)=0),$G$23,0)+IF(IF(AND(C1006&gt;=$G$22,MOD(C1006-$G$22,int)=0),$G$23,0)+IF(MOD(C1006-$G$27,periods_per_year)=0,$G$26,0)+H1006&lt;L1005+G1006,IF(MOD(C1006-$G$27,periods_per_year)=0,$G$26,0),L1005+G1006-IF(AND(C1006&gt;=$G$22,MOD(C1006-$G$22,int)=0),$G$23,0)-H1006))))</f>
        <v/>
      </c>
      <c r="J1006" s="7"/>
      <c r="K1006" s="6" t="str">
        <f t="shared" si="85"/>
        <v/>
      </c>
      <c r="L1006" s="6" t="str">
        <f t="shared" si="86"/>
        <v/>
      </c>
    </row>
    <row r="1007" spans="3:12">
      <c r="C1007" s="3" t="str">
        <f t="shared" si="82"/>
        <v/>
      </c>
      <c r="D1007" s="4" t="str">
        <f t="shared" si="87"/>
        <v/>
      </c>
      <c r="E1007" s="8" t="str">
        <f t="shared" si="83"/>
        <v/>
      </c>
      <c r="F1007" s="5" t="str">
        <f t="shared" si="84"/>
        <v/>
      </c>
      <c r="G1007" s="6" t="str">
        <f>IF(C1007="","",ROUND((((1+F1007/CP)^(CP/periods_per_year))-1)*L1006,2))</f>
        <v/>
      </c>
      <c r="H1007" s="6" t="str">
        <f>IF(C1007="","",IF(C1007=nper,L1006+G1007,MIN(L1006+G1007,IF(F1007=F1006,H1006,IF($G$11="Acc Bi-Weekly",ROUND((-PMT(((1+F1007/CP)^(CP/12))-1,(nper-C1007+1)*12/26,L1006))/2,2),IF($G$11="Acc Weekly",ROUND((-PMT(((1+F1007/CP)^(CP/12))-1,(nper-C1007+1)*12/52,L1006))/4,2),ROUND(-PMT(((1+F1007/CP)^(CP/periods_per_year))-1,nper-C1007+1,L1006),2)))))))</f>
        <v/>
      </c>
      <c r="I1007" s="6" t="str">
        <f>IF(OR(C1007="",C1007&lt;$G$22),"",IF(L1006&lt;=H1007,0,IF(IF(AND(C1007&gt;=$G$22,MOD(C1007-$G$22,int)=0),$G$23,0)+H1007&gt;=L1006+G1007,L1006+G1007-H1007,IF(AND(C1007&gt;=$G$22,MOD(C1007-$G$22,int)=0),$G$23,0)+IF(IF(AND(C1007&gt;=$G$22,MOD(C1007-$G$22,int)=0),$G$23,0)+IF(MOD(C1007-$G$27,periods_per_year)=0,$G$26,0)+H1007&lt;L1006+G1007,IF(MOD(C1007-$G$27,periods_per_year)=0,$G$26,0),L1006+G1007-IF(AND(C1007&gt;=$G$22,MOD(C1007-$G$22,int)=0),$G$23,0)-H1007))))</f>
        <v/>
      </c>
      <c r="J1007" s="7"/>
      <c r="K1007" s="6" t="str">
        <f t="shared" si="85"/>
        <v/>
      </c>
      <c r="L1007" s="6" t="str">
        <f t="shared" si="86"/>
        <v/>
      </c>
    </row>
    <row r="1008" spans="3:12">
      <c r="C1008" s="3" t="str">
        <f t="shared" si="82"/>
        <v/>
      </c>
      <c r="D1008" s="4" t="str">
        <f t="shared" si="87"/>
        <v/>
      </c>
      <c r="E1008" s="8" t="str">
        <f t="shared" si="83"/>
        <v/>
      </c>
      <c r="F1008" s="5" t="str">
        <f t="shared" si="84"/>
        <v/>
      </c>
      <c r="G1008" s="6" t="str">
        <f>IF(C1008="","",ROUND((((1+F1008/CP)^(CP/periods_per_year))-1)*L1007,2))</f>
        <v/>
      </c>
      <c r="H1008" s="6" t="str">
        <f>IF(C1008="","",IF(C1008=nper,L1007+G1008,MIN(L1007+G1008,IF(F1008=F1007,H1007,IF($G$11="Acc Bi-Weekly",ROUND((-PMT(((1+F1008/CP)^(CP/12))-1,(nper-C1008+1)*12/26,L1007))/2,2),IF($G$11="Acc Weekly",ROUND((-PMT(((1+F1008/CP)^(CP/12))-1,(nper-C1008+1)*12/52,L1007))/4,2),ROUND(-PMT(((1+F1008/CP)^(CP/periods_per_year))-1,nper-C1008+1,L1007),2)))))))</f>
        <v/>
      </c>
      <c r="I1008" s="6" t="str">
        <f>IF(OR(C1008="",C1008&lt;$G$22),"",IF(L1007&lt;=H1008,0,IF(IF(AND(C1008&gt;=$G$22,MOD(C1008-$G$22,int)=0),$G$23,0)+H1008&gt;=L1007+G1008,L1007+G1008-H1008,IF(AND(C1008&gt;=$G$22,MOD(C1008-$G$22,int)=0),$G$23,0)+IF(IF(AND(C1008&gt;=$G$22,MOD(C1008-$G$22,int)=0),$G$23,0)+IF(MOD(C1008-$G$27,periods_per_year)=0,$G$26,0)+H1008&lt;L1007+G1008,IF(MOD(C1008-$G$27,periods_per_year)=0,$G$26,0),L1007+G1008-IF(AND(C1008&gt;=$G$22,MOD(C1008-$G$22,int)=0),$G$23,0)-H1008))))</f>
        <v/>
      </c>
      <c r="J1008" s="7"/>
      <c r="K1008" s="6" t="str">
        <f t="shared" si="85"/>
        <v/>
      </c>
      <c r="L1008" s="6" t="str">
        <f t="shared" si="86"/>
        <v/>
      </c>
    </row>
    <row r="1009" spans="3:12">
      <c r="C1009" s="3" t="str">
        <f t="shared" si="82"/>
        <v/>
      </c>
      <c r="D1009" s="4" t="str">
        <f t="shared" si="87"/>
        <v/>
      </c>
      <c r="E1009" s="8" t="str">
        <f t="shared" si="83"/>
        <v/>
      </c>
      <c r="F1009" s="5" t="str">
        <f t="shared" si="84"/>
        <v/>
      </c>
      <c r="G1009" s="6" t="str">
        <f>IF(C1009="","",ROUND((((1+F1009/CP)^(CP/periods_per_year))-1)*L1008,2))</f>
        <v/>
      </c>
      <c r="H1009" s="6" t="str">
        <f>IF(C1009="","",IF(C1009=nper,L1008+G1009,MIN(L1008+G1009,IF(F1009=F1008,H1008,IF($G$11="Acc Bi-Weekly",ROUND((-PMT(((1+F1009/CP)^(CP/12))-1,(nper-C1009+1)*12/26,L1008))/2,2),IF($G$11="Acc Weekly",ROUND((-PMT(((1+F1009/CP)^(CP/12))-1,(nper-C1009+1)*12/52,L1008))/4,2),ROUND(-PMT(((1+F1009/CP)^(CP/periods_per_year))-1,nper-C1009+1,L1008),2)))))))</f>
        <v/>
      </c>
      <c r="I1009" s="6" t="str">
        <f>IF(OR(C1009="",C1009&lt;$G$22),"",IF(L1008&lt;=H1009,0,IF(IF(AND(C1009&gt;=$G$22,MOD(C1009-$G$22,int)=0),$G$23,0)+H1009&gt;=L1008+G1009,L1008+G1009-H1009,IF(AND(C1009&gt;=$G$22,MOD(C1009-$G$22,int)=0),$G$23,0)+IF(IF(AND(C1009&gt;=$G$22,MOD(C1009-$G$22,int)=0),$G$23,0)+IF(MOD(C1009-$G$27,periods_per_year)=0,$G$26,0)+H1009&lt;L1008+G1009,IF(MOD(C1009-$G$27,periods_per_year)=0,$G$26,0),L1008+G1009-IF(AND(C1009&gt;=$G$22,MOD(C1009-$G$22,int)=0),$G$23,0)-H1009))))</f>
        <v/>
      </c>
      <c r="J1009" s="7"/>
      <c r="K1009" s="6" t="str">
        <f t="shared" si="85"/>
        <v/>
      </c>
      <c r="L1009" s="6" t="str">
        <f t="shared" si="86"/>
        <v/>
      </c>
    </row>
    <row r="1010" spans="3:12">
      <c r="C1010" s="3" t="str">
        <f t="shared" si="82"/>
        <v/>
      </c>
      <c r="D1010" s="4" t="str">
        <f t="shared" si="87"/>
        <v/>
      </c>
      <c r="E1010" s="8" t="str">
        <f t="shared" si="83"/>
        <v/>
      </c>
      <c r="F1010" s="5" t="str">
        <f t="shared" si="84"/>
        <v/>
      </c>
      <c r="G1010" s="6" t="str">
        <f>IF(C1010="","",ROUND((((1+F1010/CP)^(CP/periods_per_year))-1)*L1009,2))</f>
        <v/>
      </c>
      <c r="H1010" s="6" t="str">
        <f>IF(C1010="","",IF(C1010=nper,L1009+G1010,MIN(L1009+G1010,IF(F1010=F1009,H1009,IF($G$11="Acc Bi-Weekly",ROUND((-PMT(((1+F1010/CP)^(CP/12))-1,(nper-C1010+1)*12/26,L1009))/2,2),IF($G$11="Acc Weekly",ROUND((-PMT(((1+F1010/CP)^(CP/12))-1,(nper-C1010+1)*12/52,L1009))/4,2),ROUND(-PMT(((1+F1010/CP)^(CP/periods_per_year))-1,nper-C1010+1,L1009),2)))))))</f>
        <v/>
      </c>
      <c r="I1010" s="6" t="str">
        <f>IF(OR(C1010="",C1010&lt;$G$22),"",IF(L1009&lt;=H1010,0,IF(IF(AND(C1010&gt;=$G$22,MOD(C1010-$G$22,int)=0),$G$23,0)+H1010&gt;=L1009+G1010,L1009+G1010-H1010,IF(AND(C1010&gt;=$G$22,MOD(C1010-$G$22,int)=0),$G$23,0)+IF(IF(AND(C1010&gt;=$G$22,MOD(C1010-$G$22,int)=0),$G$23,0)+IF(MOD(C1010-$G$27,periods_per_year)=0,$G$26,0)+H1010&lt;L1009+G1010,IF(MOD(C1010-$G$27,periods_per_year)=0,$G$26,0),L1009+G1010-IF(AND(C1010&gt;=$G$22,MOD(C1010-$G$22,int)=0),$G$23,0)-H1010))))</f>
        <v/>
      </c>
      <c r="J1010" s="7"/>
      <c r="K1010" s="6" t="str">
        <f t="shared" si="85"/>
        <v/>
      </c>
      <c r="L1010" s="6" t="str">
        <f t="shared" si="86"/>
        <v/>
      </c>
    </row>
    <row r="1011" spans="3:12">
      <c r="C1011" s="3" t="str">
        <f t="shared" si="82"/>
        <v/>
      </c>
      <c r="D1011" s="4" t="str">
        <f t="shared" si="87"/>
        <v/>
      </c>
      <c r="E1011" s="8" t="str">
        <f t="shared" si="83"/>
        <v/>
      </c>
      <c r="F1011" s="5" t="str">
        <f t="shared" si="84"/>
        <v/>
      </c>
      <c r="G1011" s="6" t="str">
        <f>IF(C1011="","",ROUND((((1+F1011/CP)^(CP/periods_per_year))-1)*L1010,2))</f>
        <v/>
      </c>
      <c r="H1011" s="6" t="str">
        <f>IF(C1011="","",IF(C1011=nper,L1010+G1011,MIN(L1010+G1011,IF(F1011=F1010,H1010,IF($G$11="Acc Bi-Weekly",ROUND((-PMT(((1+F1011/CP)^(CP/12))-1,(nper-C1011+1)*12/26,L1010))/2,2),IF($G$11="Acc Weekly",ROUND((-PMT(((1+F1011/CP)^(CP/12))-1,(nper-C1011+1)*12/52,L1010))/4,2),ROUND(-PMT(((1+F1011/CP)^(CP/periods_per_year))-1,nper-C1011+1,L1010),2)))))))</f>
        <v/>
      </c>
      <c r="I1011" s="6" t="str">
        <f>IF(OR(C1011="",C1011&lt;$G$22),"",IF(L1010&lt;=H1011,0,IF(IF(AND(C1011&gt;=$G$22,MOD(C1011-$G$22,int)=0),$G$23,0)+H1011&gt;=L1010+G1011,L1010+G1011-H1011,IF(AND(C1011&gt;=$G$22,MOD(C1011-$G$22,int)=0),$G$23,0)+IF(IF(AND(C1011&gt;=$G$22,MOD(C1011-$G$22,int)=0),$G$23,0)+IF(MOD(C1011-$G$27,periods_per_year)=0,$G$26,0)+H1011&lt;L1010+G1011,IF(MOD(C1011-$G$27,periods_per_year)=0,$G$26,0),L1010+G1011-IF(AND(C1011&gt;=$G$22,MOD(C1011-$G$22,int)=0),$G$23,0)-H1011))))</f>
        <v/>
      </c>
      <c r="J1011" s="7"/>
      <c r="K1011" s="6" t="str">
        <f t="shared" si="85"/>
        <v/>
      </c>
      <c r="L1011" s="6" t="str">
        <f t="shared" si="86"/>
        <v/>
      </c>
    </row>
    <row r="1012" spans="3:12">
      <c r="C1012" s="3" t="str">
        <f t="shared" si="82"/>
        <v/>
      </c>
      <c r="D1012" s="4" t="str">
        <f t="shared" si="87"/>
        <v/>
      </c>
      <c r="E1012" s="8" t="str">
        <f t="shared" si="83"/>
        <v/>
      </c>
      <c r="F1012" s="5" t="str">
        <f t="shared" si="84"/>
        <v/>
      </c>
      <c r="G1012" s="6" t="str">
        <f>IF(C1012="","",ROUND((((1+F1012/CP)^(CP/periods_per_year))-1)*L1011,2))</f>
        <v/>
      </c>
      <c r="H1012" s="6" t="str">
        <f>IF(C1012="","",IF(C1012=nper,L1011+G1012,MIN(L1011+G1012,IF(F1012=F1011,H1011,IF($G$11="Acc Bi-Weekly",ROUND((-PMT(((1+F1012/CP)^(CP/12))-1,(nper-C1012+1)*12/26,L1011))/2,2),IF($G$11="Acc Weekly",ROUND((-PMT(((1+F1012/CP)^(CP/12))-1,(nper-C1012+1)*12/52,L1011))/4,2),ROUND(-PMT(((1+F1012/CP)^(CP/periods_per_year))-1,nper-C1012+1,L1011),2)))))))</f>
        <v/>
      </c>
      <c r="I1012" s="6" t="str">
        <f>IF(OR(C1012="",C1012&lt;$G$22),"",IF(L1011&lt;=H1012,0,IF(IF(AND(C1012&gt;=$G$22,MOD(C1012-$G$22,int)=0),$G$23,0)+H1012&gt;=L1011+G1012,L1011+G1012-H1012,IF(AND(C1012&gt;=$G$22,MOD(C1012-$G$22,int)=0),$G$23,0)+IF(IF(AND(C1012&gt;=$G$22,MOD(C1012-$G$22,int)=0),$G$23,0)+IF(MOD(C1012-$G$27,periods_per_year)=0,$G$26,0)+H1012&lt;L1011+G1012,IF(MOD(C1012-$G$27,periods_per_year)=0,$G$26,0),L1011+G1012-IF(AND(C1012&gt;=$G$22,MOD(C1012-$G$22,int)=0),$G$23,0)-H1012))))</f>
        <v/>
      </c>
      <c r="J1012" s="7"/>
      <c r="K1012" s="6" t="str">
        <f t="shared" si="85"/>
        <v/>
      </c>
      <c r="L1012" s="6" t="str">
        <f t="shared" si="86"/>
        <v/>
      </c>
    </row>
    <row r="1013" spans="3:12">
      <c r="C1013" s="3" t="str">
        <f t="shared" si="82"/>
        <v/>
      </c>
      <c r="D1013" s="4" t="str">
        <f t="shared" si="87"/>
        <v/>
      </c>
      <c r="E1013" s="8" t="str">
        <f t="shared" si="83"/>
        <v/>
      </c>
      <c r="F1013" s="5" t="str">
        <f t="shared" si="84"/>
        <v/>
      </c>
      <c r="G1013" s="6" t="str">
        <f>IF(C1013="","",ROUND((((1+F1013/CP)^(CP/periods_per_year))-1)*L1012,2))</f>
        <v/>
      </c>
      <c r="H1013" s="6" t="str">
        <f>IF(C1013="","",IF(C1013=nper,L1012+G1013,MIN(L1012+G1013,IF(F1013=F1012,H1012,IF($G$11="Acc Bi-Weekly",ROUND((-PMT(((1+F1013/CP)^(CP/12))-1,(nper-C1013+1)*12/26,L1012))/2,2),IF($G$11="Acc Weekly",ROUND((-PMT(((1+F1013/CP)^(CP/12))-1,(nper-C1013+1)*12/52,L1012))/4,2),ROUND(-PMT(((1+F1013/CP)^(CP/periods_per_year))-1,nper-C1013+1,L1012),2)))))))</f>
        <v/>
      </c>
      <c r="I1013" s="6" t="str">
        <f>IF(OR(C1013="",C1013&lt;$G$22),"",IF(L1012&lt;=H1013,0,IF(IF(AND(C1013&gt;=$G$22,MOD(C1013-$G$22,int)=0),$G$23,0)+H1013&gt;=L1012+G1013,L1012+G1013-H1013,IF(AND(C1013&gt;=$G$22,MOD(C1013-$G$22,int)=0),$G$23,0)+IF(IF(AND(C1013&gt;=$G$22,MOD(C1013-$G$22,int)=0),$G$23,0)+IF(MOD(C1013-$G$27,periods_per_year)=0,$G$26,0)+H1013&lt;L1012+G1013,IF(MOD(C1013-$G$27,periods_per_year)=0,$G$26,0),L1012+G1013-IF(AND(C1013&gt;=$G$22,MOD(C1013-$G$22,int)=0),$G$23,0)-H1013))))</f>
        <v/>
      </c>
      <c r="J1013" s="7"/>
      <c r="K1013" s="6" t="str">
        <f t="shared" si="85"/>
        <v/>
      </c>
      <c r="L1013" s="6" t="str">
        <f t="shared" si="86"/>
        <v/>
      </c>
    </row>
    <row r="1014" spans="3:12">
      <c r="C1014" s="3" t="str">
        <f t="shared" si="82"/>
        <v/>
      </c>
      <c r="D1014" s="4" t="str">
        <f t="shared" si="87"/>
        <v/>
      </c>
      <c r="E1014" s="8" t="str">
        <f t="shared" si="83"/>
        <v/>
      </c>
      <c r="F1014" s="5" t="str">
        <f t="shared" si="84"/>
        <v/>
      </c>
      <c r="G1014" s="6" t="str">
        <f>IF(C1014="","",ROUND((((1+F1014/CP)^(CP/periods_per_year))-1)*L1013,2))</f>
        <v/>
      </c>
      <c r="H1014" s="6" t="str">
        <f>IF(C1014="","",IF(C1014=nper,L1013+G1014,MIN(L1013+G1014,IF(F1014=F1013,H1013,IF($G$11="Acc Bi-Weekly",ROUND((-PMT(((1+F1014/CP)^(CP/12))-1,(nper-C1014+1)*12/26,L1013))/2,2),IF($G$11="Acc Weekly",ROUND((-PMT(((1+F1014/CP)^(CP/12))-1,(nper-C1014+1)*12/52,L1013))/4,2),ROUND(-PMT(((1+F1014/CP)^(CP/periods_per_year))-1,nper-C1014+1,L1013),2)))))))</f>
        <v/>
      </c>
      <c r="I1014" s="6" t="str">
        <f>IF(OR(C1014="",C1014&lt;$G$22),"",IF(L1013&lt;=H1014,0,IF(IF(AND(C1014&gt;=$G$22,MOD(C1014-$G$22,int)=0),$G$23,0)+H1014&gt;=L1013+G1014,L1013+G1014-H1014,IF(AND(C1014&gt;=$G$22,MOD(C1014-$G$22,int)=0),$G$23,0)+IF(IF(AND(C1014&gt;=$G$22,MOD(C1014-$G$22,int)=0),$G$23,0)+IF(MOD(C1014-$G$27,periods_per_year)=0,$G$26,0)+H1014&lt;L1013+G1014,IF(MOD(C1014-$G$27,periods_per_year)=0,$G$26,0),L1013+G1014-IF(AND(C1014&gt;=$G$22,MOD(C1014-$G$22,int)=0),$G$23,0)-H1014))))</f>
        <v/>
      </c>
      <c r="J1014" s="7"/>
      <c r="K1014" s="6" t="str">
        <f t="shared" si="85"/>
        <v/>
      </c>
      <c r="L1014" s="6" t="str">
        <f t="shared" si="86"/>
        <v/>
      </c>
    </row>
    <row r="1015" spans="3:12">
      <c r="C1015" s="3" t="str">
        <f t="shared" si="82"/>
        <v/>
      </c>
      <c r="D1015" s="4" t="str">
        <f t="shared" si="87"/>
        <v/>
      </c>
      <c r="E1015" s="8" t="str">
        <f t="shared" si="83"/>
        <v/>
      </c>
      <c r="F1015" s="5" t="str">
        <f t="shared" si="84"/>
        <v/>
      </c>
      <c r="G1015" s="6" t="str">
        <f>IF(C1015="","",ROUND((((1+F1015/CP)^(CP/periods_per_year))-1)*L1014,2))</f>
        <v/>
      </c>
      <c r="H1015" s="6" t="str">
        <f>IF(C1015="","",IF(C1015=nper,L1014+G1015,MIN(L1014+G1015,IF(F1015=F1014,H1014,IF($G$11="Acc Bi-Weekly",ROUND((-PMT(((1+F1015/CP)^(CP/12))-1,(nper-C1015+1)*12/26,L1014))/2,2),IF($G$11="Acc Weekly",ROUND((-PMT(((1+F1015/CP)^(CP/12))-1,(nper-C1015+1)*12/52,L1014))/4,2),ROUND(-PMT(((1+F1015/CP)^(CP/periods_per_year))-1,nper-C1015+1,L1014),2)))))))</f>
        <v/>
      </c>
      <c r="I1015" s="6" t="str">
        <f>IF(OR(C1015="",C1015&lt;$G$22),"",IF(L1014&lt;=H1015,0,IF(IF(AND(C1015&gt;=$G$22,MOD(C1015-$G$22,int)=0),$G$23,0)+H1015&gt;=L1014+G1015,L1014+G1015-H1015,IF(AND(C1015&gt;=$G$22,MOD(C1015-$G$22,int)=0),$G$23,0)+IF(IF(AND(C1015&gt;=$G$22,MOD(C1015-$G$22,int)=0),$G$23,0)+IF(MOD(C1015-$G$27,periods_per_year)=0,$G$26,0)+H1015&lt;L1014+G1015,IF(MOD(C1015-$G$27,periods_per_year)=0,$G$26,0),L1014+G1015-IF(AND(C1015&gt;=$G$22,MOD(C1015-$G$22,int)=0),$G$23,0)-H1015))))</f>
        <v/>
      </c>
      <c r="J1015" s="7"/>
      <c r="K1015" s="6" t="str">
        <f t="shared" si="85"/>
        <v/>
      </c>
      <c r="L1015" s="6" t="str">
        <f t="shared" si="86"/>
        <v/>
      </c>
    </row>
    <row r="1016" spans="3:12">
      <c r="C1016" s="3" t="str">
        <f t="shared" si="82"/>
        <v/>
      </c>
      <c r="D1016" s="4" t="str">
        <f t="shared" si="87"/>
        <v/>
      </c>
      <c r="E1016" s="8" t="str">
        <f t="shared" si="83"/>
        <v/>
      </c>
      <c r="F1016" s="5" t="str">
        <f t="shared" si="84"/>
        <v/>
      </c>
      <c r="G1016" s="6" t="str">
        <f>IF(C1016="","",ROUND((((1+F1016/CP)^(CP/periods_per_year))-1)*L1015,2))</f>
        <v/>
      </c>
      <c r="H1016" s="6" t="str">
        <f>IF(C1016="","",IF(C1016=nper,L1015+G1016,MIN(L1015+G1016,IF(F1016=F1015,H1015,IF($G$11="Acc Bi-Weekly",ROUND((-PMT(((1+F1016/CP)^(CP/12))-1,(nper-C1016+1)*12/26,L1015))/2,2),IF($G$11="Acc Weekly",ROUND((-PMT(((1+F1016/CP)^(CP/12))-1,(nper-C1016+1)*12/52,L1015))/4,2),ROUND(-PMT(((1+F1016/CP)^(CP/periods_per_year))-1,nper-C1016+1,L1015),2)))))))</f>
        <v/>
      </c>
      <c r="I1016" s="6" t="str">
        <f>IF(OR(C1016="",C1016&lt;$G$22),"",IF(L1015&lt;=H1016,0,IF(IF(AND(C1016&gt;=$G$22,MOD(C1016-$G$22,int)=0),$G$23,0)+H1016&gt;=L1015+G1016,L1015+G1016-H1016,IF(AND(C1016&gt;=$G$22,MOD(C1016-$G$22,int)=0),$G$23,0)+IF(IF(AND(C1016&gt;=$G$22,MOD(C1016-$G$22,int)=0),$G$23,0)+IF(MOD(C1016-$G$27,periods_per_year)=0,$G$26,0)+H1016&lt;L1015+G1016,IF(MOD(C1016-$G$27,periods_per_year)=0,$G$26,0),L1015+G1016-IF(AND(C1016&gt;=$G$22,MOD(C1016-$G$22,int)=0),$G$23,0)-H1016))))</f>
        <v/>
      </c>
      <c r="J1016" s="7"/>
      <c r="K1016" s="6" t="str">
        <f t="shared" si="85"/>
        <v/>
      </c>
      <c r="L1016" s="6" t="str">
        <f t="shared" si="86"/>
        <v/>
      </c>
    </row>
    <row r="1017" spans="3:12">
      <c r="C1017" s="3" t="str">
        <f t="shared" si="82"/>
        <v/>
      </c>
      <c r="D1017" s="4" t="str">
        <f t="shared" si="87"/>
        <v/>
      </c>
      <c r="E1017" s="8" t="str">
        <f t="shared" si="83"/>
        <v/>
      </c>
      <c r="F1017" s="5" t="str">
        <f t="shared" si="84"/>
        <v/>
      </c>
      <c r="G1017" s="6" t="str">
        <f>IF(C1017="","",ROUND((((1+F1017/CP)^(CP/periods_per_year))-1)*L1016,2))</f>
        <v/>
      </c>
      <c r="H1017" s="6" t="str">
        <f>IF(C1017="","",IF(C1017=nper,L1016+G1017,MIN(L1016+G1017,IF(F1017=F1016,H1016,IF($G$11="Acc Bi-Weekly",ROUND((-PMT(((1+F1017/CP)^(CP/12))-1,(nper-C1017+1)*12/26,L1016))/2,2),IF($G$11="Acc Weekly",ROUND((-PMT(((1+F1017/CP)^(CP/12))-1,(nper-C1017+1)*12/52,L1016))/4,2),ROUND(-PMT(((1+F1017/CP)^(CP/periods_per_year))-1,nper-C1017+1,L1016),2)))))))</f>
        <v/>
      </c>
      <c r="I1017" s="6" t="str">
        <f>IF(OR(C1017="",C1017&lt;$G$22),"",IF(L1016&lt;=H1017,0,IF(IF(AND(C1017&gt;=$G$22,MOD(C1017-$G$22,int)=0),$G$23,0)+H1017&gt;=L1016+G1017,L1016+G1017-H1017,IF(AND(C1017&gt;=$G$22,MOD(C1017-$G$22,int)=0),$G$23,0)+IF(IF(AND(C1017&gt;=$G$22,MOD(C1017-$G$22,int)=0),$G$23,0)+IF(MOD(C1017-$G$27,periods_per_year)=0,$G$26,0)+H1017&lt;L1016+G1017,IF(MOD(C1017-$G$27,periods_per_year)=0,$G$26,0),L1016+G1017-IF(AND(C1017&gt;=$G$22,MOD(C1017-$G$22,int)=0),$G$23,0)-H1017))))</f>
        <v/>
      </c>
      <c r="J1017" s="7"/>
      <c r="K1017" s="6" t="str">
        <f t="shared" si="85"/>
        <v/>
      </c>
      <c r="L1017" s="6" t="str">
        <f t="shared" si="86"/>
        <v/>
      </c>
    </row>
    <row r="1018" spans="3:12">
      <c r="C1018" s="3" t="str">
        <f t="shared" si="82"/>
        <v/>
      </c>
      <c r="D1018" s="4" t="str">
        <f t="shared" si="87"/>
        <v/>
      </c>
      <c r="E1018" s="8" t="str">
        <f t="shared" si="83"/>
        <v/>
      </c>
      <c r="F1018" s="5" t="str">
        <f t="shared" si="84"/>
        <v/>
      </c>
      <c r="G1018" s="6" t="str">
        <f>IF(C1018="","",ROUND((((1+F1018/CP)^(CP/periods_per_year))-1)*L1017,2))</f>
        <v/>
      </c>
      <c r="H1018" s="6" t="str">
        <f>IF(C1018="","",IF(C1018=nper,L1017+G1018,MIN(L1017+G1018,IF(F1018=F1017,H1017,IF($G$11="Acc Bi-Weekly",ROUND((-PMT(((1+F1018/CP)^(CP/12))-1,(nper-C1018+1)*12/26,L1017))/2,2),IF($G$11="Acc Weekly",ROUND((-PMT(((1+F1018/CP)^(CP/12))-1,(nper-C1018+1)*12/52,L1017))/4,2),ROUND(-PMT(((1+F1018/CP)^(CP/periods_per_year))-1,nper-C1018+1,L1017),2)))))))</f>
        <v/>
      </c>
      <c r="I1018" s="6" t="str">
        <f>IF(OR(C1018="",C1018&lt;$G$22),"",IF(L1017&lt;=H1018,0,IF(IF(AND(C1018&gt;=$G$22,MOD(C1018-$G$22,int)=0),$G$23,0)+H1018&gt;=L1017+G1018,L1017+G1018-H1018,IF(AND(C1018&gt;=$G$22,MOD(C1018-$G$22,int)=0),$G$23,0)+IF(IF(AND(C1018&gt;=$G$22,MOD(C1018-$G$22,int)=0),$G$23,0)+IF(MOD(C1018-$G$27,periods_per_year)=0,$G$26,0)+H1018&lt;L1017+G1018,IF(MOD(C1018-$G$27,periods_per_year)=0,$G$26,0),L1017+G1018-IF(AND(C1018&gt;=$G$22,MOD(C1018-$G$22,int)=0),$G$23,0)-H1018))))</f>
        <v/>
      </c>
      <c r="J1018" s="7"/>
      <c r="K1018" s="6" t="str">
        <f t="shared" si="85"/>
        <v/>
      </c>
      <c r="L1018" s="6" t="str">
        <f t="shared" si="86"/>
        <v/>
      </c>
    </row>
    <row r="1019" spans="3:12">
      <c r="C1019" s="3" t="str">
        <f t="shared" si="82"/>
        <v/>
      </c>
      <c r="D1019" s="4" t="str">
        <f t="shared" si="87"/>
        <v/>
      </c>
      <c r="E1019" s="8" t="str">
        <f t="shared" si="83"/>
        <v/>
      </c>
      <c r="F1019" s="5" t="str">
        <f t="shared" si="84"/>
        <v/>
      </c>
      <c r="G1019" s="6" t="str">
        <f>IF(C1019="","",ROUND((((1+F1019/CP)^(CP/periods_per_year))-1)*L1018,2))</f>
        <v/>
      </c>
      <c r="H1019" s="6" t="str">
        <f>IF(C1019="","",IF(C1019=nper,L1018+G1019,MIN(L1018+G1019,IF(F1019=F1018,H1018,IF($G$11="Acc Bi-Weekly",ROUND((-PMT(((1+F1019/CP)^(CP/12))-1,(nper-C1019+1)*12/26,L1018))/2,2),IF($G$11="Acc Weekly",ROUND((-PMT(((1+F1019/CP)^(CP/12))-1,(nper-C1019+1)*12/52,L1018))/4,2),ROUND(-PMT(((1+F1019/CP)^(CP/periods_per_year))-1,nper-C1019+1,L1018),2)))))))</f>
        <v/>
      </c>
      <c r="I1019" s="6" t="str">
        <f>IF(OR(C1019="",C1019&lt;$G$22),"",IF(L1018&lt;=H1019,0,IF(IF(AND(C1019&gt;=$G$22,MOD(C1019-$G$22,int)=0),$G$23,0)+H1019&gt;=L1018+G1019,L1018+G1019-H1019,IF(AND(C1019&gt;=$G$22,MOD(C1019-$G$22,int)=0),$G$23,0)+IF(IF(AND(C1019&gt;=$G$22,MOD(C1019-$G$22,int)=0),$G$23,0)+IF(MOD(C1019-$G$27,periods_per_year)=0,$G$26,0)+H1019&lt;L1018+G1019,IF(MOD(C1019-$G$27,periods_per_year)=0,$G$26,0),L1018+G1019-IF(AND(C1019&gt;=$G$22,MOD(C1019-$G$22,int)=0),$G$23,0)-H1019))))</f>
        <v/>
      </c>
      <c r="J1019" s="7"/>
      <c r="K1019" s="6" t="str">
        <f t="shared" si="85"/>
        <v/>
      </c>
      <c r="L1019" s="6" t="str">
        <f t="shared" si="86"/>
        <v/>
      </c>
    </row>
    <row r="1020" spans="3:12">
      <c r="C1020" s="3" t="str">
        <f t="shared" si="82"/>
        <v/>
      </c>
      <c r="D1020" s="4" t="str">
        <f t="shared" si="87"/>
        <v/>
      </c>
      <c r="E1020" s="8" t="str">
        <f t="shared" si="83"/>
        <v/>
      </c>
      <c r="F1020" s="5" t="str">
        <f t="shared" si="84"/>
        <v/>
      </c>
      <c r="G1020" s="6" t="str">
        <f>IF(C1020="","",ROUND((((1+F1020/CP)^(CP/periods_per_year))-1)*L1019,2))</f>
        <v/>
      </c>
      <c r="H1020" s="6" t="str">
        <f>IF(C1020="","",IF(C1020=nper,L1019+G1020,MIN(L1019+G1020,IF(F1020=F1019,H1019,IF($G$11="Acc Bi-Weekly",ROUND((-PMT(((1+F1020/CP)^(CP/12))-1,(nper-C1020+1)*12/26,L1019))/2,2),IF($G$11="Acc Weekly",ROUND((-PMT(((1+F1020/CP)^(CP/12))-1,(nper-C1020+1)*12/52,L1019))/4,2),ROUND(-PMT(((1+F1020/CP)^(CP/periods_per_year))-1,nper-C1020+1,L1019),2)))))))</f>
        <v/>
      </c>
      <c r="I1020" s="6" t="str">
        <f>IF(OR(C1020="",C1020&lt;$G$22),"",IF(L1019&lt;=H1020,0,IF(IF(AND(C1020&gt;=$G$22,MOD(C1020-$G$22,int)=0),$G$23,0)+H1020&gt;=L1019+G1020,L1019+G1020-H1020,IF(AND(C1020&gt;=$G$22,MOD(C1020-$G$22,int)=0),$G$23,0)+IF(IF(AND(C1020&gt;=$G$22,MOD(C1020-$G$22,int)=0),$G$23,0)+IF(MOD(C1020-$G$27,periods_per_year)=0,$G$26,0)+H1020&lt;L1019+G1020,IF(MOD(C1020-$G$27,periods_per_year)=0,$G$26,0),L1019+G1020-IF(AND(C1020&gt;=$G$22,MOD(C1020-$G$22,int)=0),$G$23,0)-H1020))))</f>
        <v/>
      </c>
      <c r="J1020" s="7"/>
      <c r="K1020" s="6" t="str">
        <f t="shared" si="85"/>
        <v/>
      </c>
      <c r="L1020" s="6" t="str">
        <f t="shared" si="86"/>
        <v/>
      </c>
    </row>
    <row r="1021" spans="3:12">
      <c r="C1021" s="3" t="str">
        <f t="shared" si="82"/>
        <v/>
      </c>
      <c r="D1021" s="4" t="str">
        <f t="shared" si="87"/>
        <v/>
      </c>
      <c r="E1021" s="8" t="str">
        <f t="shared" si="83"/>
        <v/>
      </c>
      <c r="F1021" s="5" t="str">
        <f t="shared" si="84"/>
        <v/>
      </c>
      <c r="G1021" s="6" t="str">
        <f>IF(C1021="","",ROUND((((1+F1021/CP)^(CP/periods_per_year))-1)*L1020,2))</f>
        <v/>
      </c>
      <c r="H1021" s="6" t="str">
        <f>IF(C1021="","",IF(C1021=nper,L1020+G1021,MIN(L1020+G1021,IF(F1021=F1020,H1020,IF($G$11="Acc Bi-Weekly",ROUND((-PMT(((1+F1021/CP)^(CP/12))-1,(nper-C1021+1)*12/26,L1020))/2,2),IF($G$11="Acc Weekly",ROUND((-PMT(((1+F1021/CP)^(CP/12))-1,(nper-C1021+1)*12/52,L1020))/4,2),ROUND(-PMT(((1+F1021/CP)^(CP/periods_per_year))-1,nper-C1021+1,L1020),2)))))))</f>
        <v/>
      </c>
      <c r="I1021" s="6" t="str">
        <f>IF(OR(C1021="",C1021&lt;$G$22),"",IF(L1020&lt;=H1021,0,IF(IF(AND(C1021&gt;=$G$22,MOD(C1021-$G$22,int)=0),$G$23,0)+H1021&gt;=L1020+G1021,L1020+G1021-H1021,IF(AND(C1021&gt;=$G$22,MOD(C1021-$G$22,int)=0),$G$23,0)+IF(IF(AND(C1021&gt;=$G$22,MOD(C1021-$G$22,int)=0),$G$23,0)+IF(MOD(C1021-$G$27,periods_per_year)=0,$G$26,0)+H1021&lt;L1020+G1021,IF(MOD(C1021-$G$27,periods_per_year)=0,$G$26,0),L1020+G1021-IF(AND(C1021&gt;=$G$22,MOD(C1021-$G$22,int)=0),$G$23,0)-H1021))))</f>
        <v/>
      </c>
      <c r="J1021" s="7"/>
      <c r="K1021" s="6" t="str">
        <f t="shared" si="85"/>
        <v/>
      </c>
      <c r="L1021" s="6" t="str">
        <f t="shared" si="86"/>
        <v/>
      </c>
    </row>
    <row r="1022" spans="3:12">
      <c r="C1022" s="3" t="str">
        <f t="shared" si="82"/>
        <v/>
      </c>
      <c r="D1022" s="4" t="str">
        <f t="shared" si="87"/>
        <v/>
      </c>
      <c r="E1022" s="8" t="str">
        <f t="shared" si="83"/>
        <v/>
      </c>
      <c r="F1022" s="5" t="str">
        <f t="shared" si="84"/>
        <v/>
      </c>
      <c r="G1022" s="6" t="str">
        <f>IF(C1022="","",ROUND((((1+F1022/CP)^(CP/periods_per_year))-1)*L1021,2))</f>
        <v/>
      </c>
      <c r="H1022" s="6" t="str">
        <f>IF(C1022="","",IF(C1022=nper,L1021+G1022,MIN(L1021+G1022,IF(F1022=F1021,H1021,IF($G$11="Acc Bi-Weekly",ROUND((-PMT(((1+F1022/CP)^(CP/12))-1,(nper-C1022+1)*12/26,L1021))/2,2),IF($G$11="Acc Weekly",ROUND((-PMT(((1+F1022/CP)^(CP/12))-1,(nper-C1022+1)*12/52,L1021))/4,2),ROUND(-PMT(((1+F1022/CP)^(CP/periods_per_year))-1,nper-C1022+1,L1021),2)))))))</f>
        <v/>
      </c>
      <c r="I1022" s="6" t="str">
        <f>IF(OR(C1022="",C1022&lt;$G$22),"",IF(L1021&lt;=H1022,0,IF(IF(AND(C1022&gt;=$G$22,MOD(C1022-$G$22,int)=0),$G$23,0)+H1022&gt;=L1021+G1022,L1021+G1022-H1022,IF(AND(C1022&gt;=$G$22,MOD(C1022-$G$22,int)=0),$G$23,0)+IF(IF(AND(C1022&gt;=$G$22,MOD(C1022-$G$22,int)=0),$G$23,0)+IF(MOD(C1022-$G$27,periods_per_year)=0,$G$26,0)+H1022&lt;L1021+G1022,IF(MOD(C1022-$G$27,periods_per_year)=0,$G$26,0),L1021+G1022-IF(AND(C1022&gt;=$G$22,MOD(C1022-$G$22,int)=0),$G$23,0)-H1022))))</f>
        <v/>
      </c>
      <c r="J1022" s="7"/>
      <c r="K1022" s="6" t="str">
        <f t="shared" si="85"/>
        <v/>
      </c>
      <c r="L1022" s="6" t="str">
        <f t="shared" si="86"/>
        <v/>
      </c>
    </row>
    <row r="1023" spans="3:12">
      <c r="C1023" s="3" t="str">
        <f t="shared" si="82"/>
        <v/>
      </c>
      <c r="D1023" s="4" t="str">
        <f t="shared" si="87"/>
        <v/>
      </c>
      <c r="E1023" s="8" t="str">
        <f t="shared" si="83"/>
        <v/>
      </c>
      <c r="F1023" s="5" t="str">
        <f t="shared" si="84"/>
        <v/>
      </c>
      <c r="G1023" s="6" t="str">
        <f>IF(C1023="","",ROUND((((1+F1023/CP)^(CP/periods_per_year))-1)*L1022,2))</f>
        <v/>
      </c>
      <c r="H1023" s="6" t="str">
        <f>IF(C1023="","",IF(C1023=nper,L1022+G1023,MIN(L1022+G1023,IF(F1023=F1022,H1022,IF($G$11="Acc Bi-Weekly",ROUND((-PMT(((1+F1023/CP)^(CP/12))-1,(nper-C1023+1)*12/26,L1022))/2,2),IF($G$11="Acc Weekly",ROUND((-PMT(((1+F1023/CP)^(CP/12))-1,(nper-C1023+1)*12/52,L1022))/4,2),ROUND(-PMT(((1+F1023/CP)^(CP/periods_per_year))-1,nper-C1023+1,L1022),2)))))))</f>
        <v/>
      </c>
      <c r="I1023" s="6" t="str">
        <f>IF(OR(C1023="",C1023&lt;$G$22),"",IF(L1022&lt;=H1023,0,IF(IF(AND(C1023&gt;=$G$22,MOD(C1023-$G$22,int)=0),$G$23,0)+H1023&gt;=L1022+G1023,L1022+G1023-H1023,IF(AND(C1023&gt;=$G$22,MOD(C1023-$G$22,int)=0),$G$23,0)+IF(IF(AND(C1023&gt;=$G$22,MOD(C1023-$G$22,int)=0),$G$23,0)+IF(MOD(C1023-$G$27,periods_per_year)=0,$G$26,0)+H1023&lt;L1022+G1023,IF(MOD(C1023-$G$27,periods_per_year)=0,$G$26,0),L1022+G1023-IF(AND(C1023&gt;=$G$22,MOD(C1023-$G$22,int)=0),$G$23,0)-H1023))))</f>
        <v/>
      </c>
      <c r="J1023" s="7"/>
      <c r="K1023" s="6" t="str">
        <f t="shared" si="85"/>
        <v/>
      </c>
      <c r="L1023" s="6" t="str">
        <f t="shared" si="86"/>
        <v/>
      </c>
    </row>
    <row r="1024" spans="3:12">
      <c r="C1024" s="3" t="str">
        <f t="shared" si="82"/>
        <v/>
      </c>
      <c r="D1024" s="4" t="str">
        <f t="shared" si="87"/>
        <v/>
      </c>
      <c r="E1024" s="8" t="str">
        <f t="shared" si="83"/>
        <v/>
      </c>
      <c r="F1024" s="5" t="str">
        <f t="shared" si="84"/>
        <v/>
      </c>
      <c r="G1024" s="6" t="str">
        <f>IF(C1024="","",ROUND((((1+F1024/CP)^(CP/periods_per_year))-1)*L1023,2))</f>
        <v/>
      </c>
      <c r="H1024" s="6" t="str">
        <f>IF(C1024="","",IF(C1024=nper,L1023+G1024,MIN(L1023+G1024,IF(F1024=F1023,H1023,IF($G$11="Acc Bi-Weekly",ROUND((-PMT(((1+F1024/CP)^(CP/12))-1,(nper-C1024+1)*12/26,L1023))/2,2),IF($G$11="Acc Weekly",ROUND((-PMT(((1+F1024/CP)^(CP/12))-1,(nper-C1024+1)*12/52,L1023))/4,2),ROUND(-PMT(((1+F1024/CP)^(CP/periods_per_year))-1,nper-C1024+1,L1023),2)))))))</f>
        <v/>
      </c>
      <c r="I1024" s="6" t="str">
        <f>IF(OR(C1024="",C1024&lt;$G$22),"",IF(L1023&lt;=H1024,0,IF(IF(AND(C1024&gt;=$G$22,MOD(C1024-$G$22,int)=0),$G$23,0)+H1024&gt;=L1023+G1024,L1023+G1024-H1024,IF(AND(C1024&gt;=$G$22,MOD(C1024-$G$22,int)=0),$G$23,0)+IF(IF(AND(C1024&gt;=$G$22,MOD(C1024-$G$22,int)=0),$G$23,0)+IF(MOD(C1024-$G$27,periods_per_year)=0,$G$26,0)+H1024&lt;L1023+G1024,IF(MOD(C1024-$G$27,periods_per_year)=0,$G$26,0),L1023+G1024-IF(AND(C1024&gt;=$G$22,MOD(C1024-$G$22,int)=0),$G$23,0)-H1024))))</f>
        <v/>
      </c>
      <c r="J1024" s="7"/>
      <c r="K1024" s="6" t="str">
        <f t="shared" si="85"/>
        <v/>
      </c>
      <c r="L1024" s="6" t="str">
        <f t="shared" si="86"/>
        <v/>
      </c>
    </row>
    <row r="1025" spans="3:12">
      <c r="C1025" s="3" t="str">
        <f t="shared" si="82"/>
        <v/>
      </c>
      <c r="D1025" s="4" t="str">
        <f t="shared" si="87"/>
        <v/>
      </c>
      <c r="E1025" s="8" t="str">
        <f t="shared" si="83"/>
        <v/>
      </c>
      <c r="F1025" s="5" t="str">
        <f t="shared" si="84"/>
        <v/>
      </c>
      <c r="G1025" s="6" t="str">
        <f>IF(C1025="","",ROUND((((1+F1025/CP)^(CP/periods_per_year))-1)*L1024,2))</f>
        <v/>
      </c>
      <c r="H1025" s="6" t="str">
        <f>IF(C1025="","",IF(C1025=nper,L1024+G1025,MIN(L1024+G1025,IF(F1025=F1024,H1024,IF($G$11="Acc Bi-Weekly",ROUND((-PMT(((1+F1025/CP)^(CP/12))-1,(nper-C1025+1)*12/26,L1024))/2,2),IF($G$11="Acc Weekly",ROUND((-PMT(((1+F1025/CP)^(CP/12))-1,(nper-C1025+1)*12/52,L1024))/4,2),ROUND(-PMT(((1+F1025/CP)^(CP/periods_per_year))-1,nper-C1025+1,L1024),2)))))))</f>
        <v/>
      </c>
      <c r="I1025" s="6" t="str">
        <f>IF(OR(C1025="",C1025&lt;$G$22),"",IF(L1024&lt;=H1025,0,IF(IF(AND(C1025&gt;=$G$22,MOD(C1025-$G$22,int)=0),$G$23,0)+H1025&gt;=L1024+G1025,L1024+G1025-H1025,IF(AND(C1025&gt;=$G$22,MOD(C1025-$G$22,int)=0),$G$23,0)+IF(IF(AND(C1025&gt;=$G$22,MOD(C1025-$G$22,int)=0),$G$23,0)+IF(MOD(C1025-$G$27,periods_per_year)=0,$G$26,0)+H1025&lt;L1024+G1025,IF(MOD(C1025-$G$27,periods_per_year)=0,$G$26,0),L1024+G1025-IF(AND(C1025&gt;=$G$22,MOD(C1025-$G$22,int)=0),$G$23,0)-H1025))))</f>
        <v/>
      </c>
      <c r="J1025" s="7"/>
      <c r="K1025" s="6" t="str">
        <f t="shared" si="85"/>
        <v/>
      </c>
      <c r="L1025" s="6" t="str">
        <f t="shared" si="86"/>
        <v/>
      </c>
    </row>
    <row r="1026" spans="3:12">
      <c r="C1026" s="3" t="str">
        <f t="shared" si="82"/>
        <v/>
      </c>
      <c r="D1026" s="4" t="str">
        <f t="shared" si="87"/>
        <v/>
      </c>
      <c r="E1026" s="8" t="str">
        <f t="shared" si="83"/>
        <v/>
      </c>
      <c r="F1026" s="5" t="str">
        <f t="shared" si="84"/>
        <v/>
      </c>
      <c r="G1026" s="6" t="str">
        <f>IF(C1026="","",ROUND((((1+F1026/CP)^(CP/periods_per_year))-1)*L1025,2))</f>
        <v/>
      </c>
      <c r="H1026" s="6" t="str">
        <f>IF(C1026="","",IF(C1026=nper,L1025+G1026,MIN(L1025+G1026,IF(F1026=F1025,H1025,IF($G$11="Acc Bi-Weekly",ROUND((-PMT(((1+F1026/CP)^(CP/12))-1,(nper-C1026+1)*12/26,L1025))/2,2),IF($G$11="Acc Weekly",ROUND((-PMT(((1+F1026/CP)^(CP/12))-1,(nper-C1026+1)*12/52,L1025))/4,2),ROUND(-PMT(((1+F1026/CP)^(CP/periods_per_year))-1,nper-C1026+1,L1025),2)))))))</f>
        <v/>
      </c>
      <c r="I1026" s="6" t="str">
        <f>IF(OR(C1026="",C1026&lt;$G$22),"",IF(L1025&lt;=H1026,0,IF(IF(AND(C1026&gt;=$G$22,MOD(C1026-$G$22,int)=0),$G$23,0)+H1026&gt;=L1025+G1026,L1025+G1026-H1026,IF(AND(C1026&gt;=$G$22,MOD(C1026-$G$22,int)=0),$G$23,0)+IF(IF(AND(C1026&gt;=$G$22,MOD(C1026-$G$22,int)=0),$G$23,0)+IF(MOD(C1026-$G$27,periods_per_year)=0,$G$26,0)+H1026&lt;L1025+G1026,IF(MOD(C1026-$G$27,periods_per_year)=0,$G$26,0),L1025+G1026-IF(AND(C1026&gt;=$G$22,MOD(C1026-$G$22,int)=0),$G$23,0)-H1026))))</f>
        <v/>
      </c>
      <c r="J1026" s="7"/>
      <c r="K1026" s="6" t="str">
        <f t="shared" si="85"/>
        <v/>
      </c>
      <c r="L1026" s="6" t="str">
        <f t="shared" si="86"/>
        <v/>
      </c>
    </row>
    <row r="1027" spans="3:12">
      <c r="C1027" s="3" t="str">
        <f t="shared" si="82"/>
        <v/>
      </c>
      <c r="D1027" s="4" t="str">
        <f t="shared" si="87"/>
        <v/>
      </c>
      <c r="E1027" s="8" t="str">
        <f t="shared" si="83"/>
        <v/>
      </c>
      <c r="F1027" s="5" t="str">
        <f t="shared" si="84"/>
        <v/>
      </c>
      <c r="G1027" s="6" t="str">
        <f>IF(C1027="","",ROUND((((1+F1027/CP)^(CP/periods_per_year))-1)*L1026,2))</f>
        <v/>
      </c>
      <c r="H1027" s="6" t="str">
        <f>IF(C1027="","",IF(C1027=nper,L1026+G1027,MIN(L1026+G1027,IF(F1027=F1026,H1026,IF($G$11="Acc Bi-Weekly",ROUND((-PMT(((1+F1027/CP)^(CP/12))-1,(nper-C1027+1)*12/26,L1026))/2,2),IF($G$11="Acc Weekly",ROUND((-PMT(((1+F1027/CP)^(CP/12))-1,(nper-C1027+1)*12/52,L1026))/4,2),ROUND(-PMT(((1+F1027/CP)^(CP/periods_per_year))-1,nper-C1027+1,L1026),2)))))))</f>
        <v/>
      </c>
      <c r="I1027" s="6" t="str">
        <f>IF(OR(C1027="",C1027&lt;$G$22),"",IF(L1026&lt;=H1027,0,IF(IF(AND(C1027&gt;=$G$22,MOD(C1027-$G$22,int)=0),$G$23,0)+H1027&gt;=L1026+G1027,L1026+G1027-H1027,IF(AND(C1027&gt;=$G$22,MOD(C1027-$G$22,int)=0),$G$23,0)+IF(IF(AND(C1027&gt;=$G$22,MOD(C1027-$G$22,int)=0),$G$23,0)+IF(MOD(C1027-$G$27,periods_per_year)=0,$G$26,0)+H1027&lt;L1026+G1027,IF(MOD(C1027-$G$27,periods_per_year)=0,$G$26,0),L1026+G1027-IF(AND(C1027&gt;=$G$22,MOD(C1027-$G$22,int)=0),$G$23,0)-H1027))))</f>
        <v/>
      </c>
      <c r="J1027" s="7"/>
      <c r="K1027" s="6" t="str">
        <f t="shared" si="85"/>
        <v/>
      </c>
      <c r="L1027" s="6" t="str">
        <f t="shared" si="86"/>
        <v/>
      </c>
    </row>
    <row r="1028" spans="3:12">
      <c r="C1028" s="3" t="str">
        <f t="shared" si="82"/>
        <v/>
      </c>
      <c r="D1028" s="4" t="str">
        <f t="shared" si="87"/>
        <v/>
      </c>
      <c r="E1028" s="8" t="str">
        <f t="shared" si="83"/>
        <v/>
      </c>
      <c r="F1028" s="5" t="str">
        <f t="shared" si="84"/>
        <v/>
      </c>
      <c r="G1028" s="6" t="str">
        <f>IF(C1028="","",ROUND((((1+F1028/CP)^(CP/periods_per_year))-1)*L1027,2))</f>
        <v/>
      </c>
      <c r="H1028" s="6" t="str">
        <f>IF(C1028="","",IF(C1028=nper,L1027+G1028,MIN(L1027+G1028,IF(F1028=F1027,H1027,IF($G$11="Acc Bi-Weekly",ROUND((-PMT(((1+F1028/CP)^(CP/12))-1,(nper-C1028+1)*12/26,L1027))/2,2),IF($G$11="Acc Weekly",ROUND((-PMT(((1+F1028/CP)^(CP/12))-1,(nper-C1028+1)*12/52,L1027))/4,2),ROUND(-PMT(((1+F1028/CP)^(CP/periods_per_year))-1,nper-C1028+1,L1027),2)))))))</f>
        <v/>
      </c>
      <c r="I1028" s="6" t="str">
        <f>IF(OR(C1028="",C1028&lt;$G$22),"",IF(L1027&lt;=H1028,0,IF(IF(AND(C1028&gt;=$G$22,MOD(C1028-$G$22,int)=0),$G$23,0)+H1028&gt;=L1027+G1028,L1027+G1028-H1028,IF(AND(C1028&gt;=$G$22,MOD(C1028-$G$22,int)=0),$G$23,0)+IF(IF(AND(C1028&gt;=$G$22,MOD(C1028-$G$22,int)=0),$G$23,0)+IF(MOD(C1028-$G$27,periods_per_year)=0,$G$26,0)+H1028&lt;L1027+G1028,IF(MOD(C1028-$G$27,periods_per_year)=0,$G$26,0),L1027+G1028-IF(AND(C1028&gt;=$G$22,MOD(C1028-$G$22,int)=0),$G$23,0)-H1028))))</f>
        <v/>
      </c>
      <c r="J1028" s="7"/>
      <c r="K1028" s="6" t="str">
        <f t="shared" si="85"/>
        <v/>
      </c>
      <c r="L1028" s="6" t="str">
        <f t="shared" si="86"/>
        <v/>
      </c>
    </row>
    <row r="1029" spans="3:12">
      <c r="C1029" s="3" t="str">
        <f t="shared" si="82"/>
        <v/>
      </c>
      <c r="D1029" s="4" t="str">
        <f t="shared" si="87"/>
        <v/>
      </c>
      <c r="E1029" s="8" t="str">
        <f t="shared" si="83"/>
        <v/>
      </c>
      <c r="F1029" s="5" t="str">
        <f t="shared" si="84"/>
        <v/>
      </c>
      <c r="G1029" s="6" t="str">
        <f>IF(C1029="","",ROUND((((1+F1029/CP)^(CP/periods_per_year))-1)*L1028,2))</f>
        <v/>
      </c>
      <c r="H1029" s="6" t="str">
        <f>IF(C1029="","",IF(C1029=nper,L1028+G1029,MIN(L1028+G1029,IF(F1029=F1028,H1028,IF($G$11="Acc Bi-Weekly",ROUND((-PMT(((1+F1029/CP)^(CP/12))-1,(nper-C1029+1)*12/26,L1028))/2,2),IF($G$11="Acc Weekly",ROUND((-PMT(((1+F1029/CP)^(CP/12))-1,(nper-C1029+1)*12/52,L1028))/4,2),ROUND(-PMT(((1+F1029/CP)^(CP/periods_per_year))-1,nper-C1029+1,L1028),2)))))))</f>
        <v/>
      </c>
      <c r="I1029" s="6" t="str">
        <f>IF(OR(C1029="",C1029&lt;$G$22),"",IF(L1028&lt;=H1029,0,IF(IF(AND(C1029&gt;=$G$22,MOD(C1029-$G$22,int)=0),$G$23,0)+H1029&gt;=L1028+G1029,L1028+G1029-H1029,IF(AND(C1029&gt;=$G$22,MOD(C1029-$G$22,int)=0),$G$23,0)+IF(IF(AND(C1029&gt;=$G$22,MOD(C1029-$G$22,int)=0),$G$23,0)+IF(MOD(C1029-$G$27,periods_per_year)=0,$G$26,0)+H1029&lt;L1028+G1029,IF(MOD(C1029-$G$27,periods_per_year)=0,$G$26,0),L1028+G1029-IF(AND(C1029&gt;=$G$22,MOD(C1029-$G$22,int)=0),$G$23,0)-H1029))))</f>
        <v/>
      </c>
      <c r="J1029" s="7"/>
      <c r="K1029" s="6" t="str">
        <f t="shared" si="85"/>
        <v/>
      </c>
      <c r="L1029" s="6" t="str">
        <f t="shared" si="86"/>
        <v/>
      </c>
    </row>
    <row r="1030" spans="3:12">
      <c r="C1030" s="3" t="str">
        <f t="shared" si="82"/>
        <v/>
      </c>
      <c r="D1030" s="4" t="str">
        <f t="shared" si="87"/>
        <v/>
      </c>
      <c r="E1030" s="8" t="str">
        <f t="shared" si="83"/>
        <v/>
      </c>
      <c r="F1030" s="5" t="str">
        <f t="shared" si="84"/>
        <v/>
      </c>
      <c r="G1030" s="6" t="str">
        <f>IF(C1030="","",ROUND((((1+F1030/CP)^(CP/periods_per_year))-1)*L1029,2))</f>
        <v/>
      </c>
      <c r="H1030" s="6" t="str">
        <f>IF(C1030="","",IF(C1030=nper,L1029+G1030,MIN(L1029+G1030,IF(F1030=F1029,H1029,IF($G$11="Acc Bi-Weekly",ROUND((-PMT(((1+F1030/CP)^(CP/12))-1,(nper-C1030+1)*12/26,L1029))/2,2),IF($G$11="Acc Weekly",ROUND((-PMT(((1+F1030/CP)^(CP/12))-1,(nper-C1030+1)*12/52,L1029))/4,2),ROUND(-PMT(((1+F1030/CP)^(CP/periods_per_year))-1,nper-C1030+1,L1029),2)))))))</f>
        <v/>
      </c>
      <c r="I1030" s="6" t="str">
        <f>IF(OR(C1030="",C1030&lt;$G$22),"",IF(L1029&lt;=H1030,0,IF(IF(AND(C1030&gt;=$G$22,MOD(C1030-$G$22,int)=0),$G$23,0)+H1030&gt;=L1029+G1030,L1029+G1030-H1030,IF(AND(C1030&gt;=$G$22,MOD(C1030-$G$22,int)=0),$G$23,0)+IF(IF(AND(C1030&gt;=$G$22,MOD(C1030-$G$22,int)=0),$G$23,0)+IF(MOD(C1030-$G$27,periods_per_year)=0,$G$26,0)+H1030&lt;L1029+G1030,IF(MOD(C1030-$G$27,periods_per_year)=0,$G$26,0),L1029+G1030-IF(AND(C1030&gt;=$G$22,MOD(C1030-$G$22,int)=0),$G$23,0)-H1030))))</f>
        <v/>
      </c>
      <c r="J1030" s="7"/>
      <c r="K1030" s="6" t="str">
        <f t="shared" si="85"/>
        <v/>
      </c>
      <c r="L1030" s="6" t="str">
        <f t="shared" si="86"/>
        <v/>
      </c>
    </row>
    <row r="1031" spans="3:12">
      <c r="C1031" s="3" t="str">
        <f t="shared" si="82"/>
        <v/>
      </c>
      <c r="D1031" s="4" t="str">
        <f t="shared" si="87"/>
        <v/>
      </c>
      <c r="E1031" s="8" t="str">
        <f t="shared" si="83"/>
        <v/>
      </c>
      <c r="F1031" s="5" t="str">
        <f t="shared" si="84"/>
        <v/>
      </c>
      <c r="G1031" s="6" t="str">
        <f>IF(C1031="","",ROUND((((1+F1031/CP)^(CP/periods_per_year))-1)*L1030,2))</f>
        <v/>
      </c>
      <c r="H1031" s="6" t="str">
        <f>IF(C1031="","",IF(C1031=nper,L1030+G1031,MIN(L1030+G1031,IF(F1031=F1030,H1030,IF($G$11="Acc Bi-Weekly",ROUND((-PMT(((1+F1031/CP)^(CP/12))-1,(nper-C1031+1)*12/26,L1030))/2,2),IF($G$11="Acc Weekly",ROUND((-PMT(((1+F1031/CP)^(CP/12))-1,(nper-C1031+1)*12/52,L1030))/4,2),ROUND(-PMT(((1+F1031/CP)^(CP/periods_per_year))-1,nper-C1031+1,L1030),2)))))))</f>
        <v/>
      </c>
      <c r="I1031" s="6" t="str">
        <f>IF(OR(C1031="",C1031&lt;$G$22),"",IF(L1030&lt;=H1031,0,IF(IF(AND(C1031&gt;=$G$22,MOD(C1031-$G$22,int)=0),$G$23,0)+H1031&gt;=L1030+G1031,L1030+G1031-H1031,IF(AND(C1031&gt;=$G$22,MOD(C1031-$G$22,int)=0),$G$23,0)+IF(IF(AND(C1031&gt;=$G$22,MOD(C1031-$G$22,int)=0),$G$23,0)+IF(MOD(C1031-$G$27,periods_per_year)=0,$G$26,0)+H1031&lt;L1030+G1031,IF(MOD(C1031-$G$27,periods_per_year)=0,$G$26,0),L1030+G1031-IF(AND(C1031&gt;=$G$22,MOD(C1031-$G$22,int)=0),$G$23,0)-H1031))))</f>
        <v/>
      </c>
      <c r="J1031" s="7"/>
      <c r="K1031" s="6" t="str">
        <f t="shared" si="85"/>
        <v/>
      </c>
      <c r="L1031" s="6" t="str">
        <f t="shared" si="86"/>
        <v/>
      </c>
    </row>
    <row r="1032" spans="3:12">
      <c r="C1032" s="3" t="str">
        <f t="shared" si="82"/>
        <v/>
      </c>
      <c r="D1032" s="4" t="str">
        <f t="shared" si="87"/>
        <v/>
      </c>
      <c r="E1032" s="8" t="str">
        <f t="shared" si="83"/>
        <v/>
      </c>
      <c r="F1032" s="5" t="str">
        <f t="shared" si="84"/>
        <v/>
      </c>
      <c r="G1032" s="6" t="str">
        <f>IF(C1032="","",ROUND((((1+F1032/CP)^(CP/periods_per_year))-1)*L1031,2))</f>
        <v/>
      </c>
      <c r="H1032" s="6" t="str">
        <f>IF(C1032="","",IF(C1032=nper,L1031+G1032,MIN(L1031+G1032,IF(F1032=F1031,H1031,IF($G$11="Acc Bi-Weekly",ROUND((-PMT(((1+F1032/CP)^(CP/12))-1,(nper-C1032+1)*12/26,L1031))/2,2),IF($G$11="Acc Weekly",ROUND((-PMT(((1+F1032/CP)^(CP/12))-1,(nper-C1032+1)*12/52,L1031))/4,2),ROUND(-PMT(((1+F1032/CP)^(CP/periods_per_year))-1,nper-C1032+1,L1031),2)))))))</f>
        <v/>
      </c>
      <c r="I1032" s="6" t="str">
        <f>IF(OR(C1032="",C1032&lt;$G$22),"",IF(L1031&lt;=H1032,0,IF(IF(AND(C1032&gt;=$G$22,MOD(C1032-$G$22,int)=0),$G$23,0)+H1032&gt;=L1031+G1032,L1031+G1032-H1032,IF(AND(C1032&gt;=$G$22,MOD(C1032-$G$22,int)=0),$G$23,0)+IF(IF(AND(C1032&gt;=$G$22,MOD(C1032-$G$22,int)=0),$G$23,0)+IF(MOD(C1032-$G$27,periods_per_year)=0,$G$26,0)+H1032&lt;L1031+G1032,IF(MOD(C1032-$G$27,periods_per_year)=0,$G$26,0),L1031+G1032-IF(AND(C1032&gt;=$G$22,MOD(C1032-$G$22,int)=0),$G$23,0)-H1032))))</f>
        <v/>
      </c>
      <c r="J1032" s="7"/>
      <c r="K1032" s="6" t="str">
        <f t="shared" si="85"/>
        <v/>
      </c>
      <c r="L1032" s="6" t="str">
        <f t="shared" si="86"/>
        <v/>
      </c>
    </row>
    <row r="1033" spans="3:12">
      <c r="C1033" s="3" t="str">
        <f t="shared" si="82"/>
        <v/>
      </c>
      <c r="D1033" s="4" t="str">
        <f t="shared" si="87"/>
        <v/>
      </c>
      <c r="E1033" s="8" t="str">
        <f t="shared" si="83"/>
        <v/>
      </c>
      <c r="F1033" s="5" t="str">
        <f t="shared" si="84"/>
        <v/>
      </c>
      <c r="G1033" s="6" t="str">
        <f>IF(C1033="","",ROUND((((1+F1033/CP)^(CP/periods_per_year))-1)*L1032,2))</f>
        <v/>
      </c>
      <c r="H1033" s="6" t="str">
        <f>IF(C1033="","",IF(C1033=nper,L1032+G1033,MIN(L1032+G1033,IF(F1033=F1032,H1032,IF($G$11="Acc Bi-Weekly",ROUND((-PMT(((1+F1033/CP)^(CP/12))-1,(nper-C1033+1)*12/26,L1032))/2,2),IF($G$11="Acc Weekly",ROUND((-PMT(((1+F1033/CP)^(CP/12))-1,(nper-C1033+1)*12/52,L1032))/4,2),ROUND(-PMT(((1+F1033/CP)^(CP/periods_per_year))-1,nper-C1033+1,L1032),2)))))))</f>
        <v/>
      </c>
      <c r="I1033" s="6" t="str">
        <f>IF(OR(C1033="",C1033&lt;$G$22),"",IF(L1032&lt;=H1033,0,IF(IF(AND(C1033&gt;=$G$22,MOD(C1033-$G$22,int)=0),$G$23,0)+H1033&gt;=L1032+G1033,L1032+G1033-H1033,IF(AND(C1033&gt;=$G$22,MOD(C1033-$G$22,int)=0),$G$23,0)+IF(IF(AND(C1033&gt;=$G$22,MOD(C1033-$G$22,int)=0),$G$23,0)+IF(MOD(C1033-$G$27,periods_per_year)=0,$G$26,0)+H1033&lt;L1032+G1033,IF(MOD(C1033-$G$27,periods_per_year)=0,$G$26,0),L1032+G1033-IF(AND(C1033&gt;=$G$22,MOD(C1033-$G$22,int)=0),$G$23,0)-H1033))))</f>
        <v/>
      </c>
      <c r="J1033" s="7"/>
      <c r="K1033" s="6" t="str">
        <f t="shared" si="85"/>
        <v/>
      </c>
      <c r="L1033" s="6" t="str">
        <f t="shared" si="86"/>
        <v/>
      </c>
    </row>
    <row r="1034" spans="3:12">
      <c r="C1034" s="3" t="str">
        <f t="shared" si="82"/>
        <v/>
      </c>
      <c r="D1034" s="4" t="str">
        <f t="shared" si="87"/>
        <v/>
      </c>
      <c r="E1034" s="8" t="str">
        <f t="shared" si="83"/>
        <v/>
      </c>
      <c r="F1034" s="5" t="str">
        <f t="shared" si="84"/>
        <v/>
      </c>
      <c r="G1034" s="6" t="str">
        <f>IF(C1034="","",ROUND((((1+F1034/CP)^(CP/periods_per_year))-1)*L1033,2))</f>
        <v/>
      </c>
      <c r="H1034" s="6" t="str">
        <f>IF(C1034="","",IF(C1034=nper,L1033+G1034,MIN(L1033+G1034,IF(F1034=F1033,H1033,IF($G$11="Acc Bi-Weekly",ROUND((-PMT(((1+F1034/CP)^(CP/12))-1,(nper-C1034+1)*12/26,L1033))/2,2),IF($G$11="Acc Weekly",ROUND((-PMT(((1+F1034/CP)^(CP/12))-1,(nper-C1034+1)*12/52,L1033))/4,2),ROUND(-PMT(((1+F1034/CP)^(CP/periods_per_year))-1,nper-C1034+1,L1033),2)))))))</f>
        <v/>
      </c>
      <c r="I1034" s="6" t="str">
        <f>IF(OR(C1034="",C1034&lt;$G$22),"",IF(L1033&lt;=H1034,0,IF(IF(AND(C1034&gt;=$G$22,MOD(C1034-$G$22,int)=0),$G$23,0)+H1034&gt;=L1033+G1034,L1033+G1034-H1034,IF(AND(C1034&gt;=$G$22,MOD(C1034-$G$22,int)=0),$G$23,0)+IF(IF(AND(C1034&gt;=$G$22,MOD(C1034-$G$22,int)=0),$G$23,0)+IF(MOD(C1034-$G$27,periods_per_year)=0,$G$26,0)+H1034&lt;L1033+G1034,IF(MOD(C1034-$G$27,periods_per_year)=0,$G$26,0),L1033+G1034-IF(AND(C1034&gt;=$G$22,MOD(C1034-$G$22,int)=0),$G$23,0)-H1034))))</f>
        <v/>
      </c>
      <c r="J1034" s="7"/>
      <c r="K1034" s="6" t="str">
        <f t="shared" si="85"/>
        <v/>
      </c>
      <c r="L1034" s="6" t="str">
        <f t="shared" si="86"/>
        <v/>
      </c>
    </row>
    <row r="1035" spans="3:12">
      <c r="C1035" s="3" t="str">
        <f t="shared" si="82"/>
        <v/>
      </c>
      <c r="D1035" s="4" t="str">
        <f t="shared" si="87"/>
        <v/>
      </c>
      <c r="E1035" s="8" t="str">
        <f t="shared" si="83"/>
        <v/>
      </c>
      <c r="F1035" s="5" t="str">
        <f t="shared" si="84"/>
        <v/>
      </c>
      <c r="G1035" s="6" t="str">
        <f>IF(C1035="","",ROUND((((1+F1035/CP)^(CP/periods_per_year))-1)*L1034,2))</f>
        <v/>
      </c>
      <c r="H1035" s="6" t="str">
        <f>IF(C1035="","",IF(C1035=nper,L1034+G1035,MIN(L1034+G1035,IF(F1035=F1034,H1034,IF($G$11="Acc Bi-Weekly",ROUND((-PMT(((1+F1035/CP)^(CP/12))-1,(nper-C1035+1)*12/26,L1034))/2,2),IF($G$11="Acc Weekly",ROUND((-PMT(((1+F1035/CP)^(CP/12))-1,(nper-C1035+1)*12/52,L1034))/4,2),ROUND(-PMT(((1+F1035/CP)^(CP/periods_per_year))-1,nper-C1035+1,L1034),2)))))))</f>
        <v/>
      </c>
      <c r="I1035" s="6" t="str">
        <f>IF(OR(C1035="",C1035&lt;$G$22),"",IF(L1034&lt;=H1035,0,IF(IF(AND(C1035&gt;=$G$22,MOD(C1035-$G$22,int)=0),$G$23,0)+H1035&gt;=L1034+G1035,L1034+G1035-H1035,IF(AND(C1035&gt;=$G$22,MOD(C1035-$G$22,int)=0),$G$23,0)+IF(IF(AND(C1035&gt;=$G$22,MOD(C1035-$G$22,int)=0),$G$23,0)+IF(MOD(C1035-$G$27,periods_per_year)=0,$G$26,0)+H1035&lt;L1034+G1035,IF(MOD(C1035-$G$27,periods_per_year)=0,$G$26,0),L1034+G1035-IF(AND(C1035&gt;=$G$22,MOD(C1035-$G$22,int)=0),$G$23,0)-H1035))))</f>
        <v/>
      </c>
      <c r="J1035" s="7"/>
      <c r="K1035" s="6" t="str">
        <f t="shared" si="85"/>
        <v/>
      </c>
      <c r="L1035" s="6" t="str">
        <f t="shared" si="86"/>
        <v/>
      </c>
    </row>
    <row r="1036" spans="3:12">
      <c r="C1036" s="3" t="str">
        <f t="shared" si="82"/>
        <v/>
      </c>
      <c r="D1036" s="4" t="str">
        <f t="shared" si="87"/>
        <v/>
      </c>
      <c r="E1036" s="8" t="str">
        <f t="shared" si="83"/>
        <v/>
      </c>
      <c r="F1036" s="5" t="str">
        <f t="shared" si="84"/>
        <v/>
      </c>
      <c r="G1036" s="6" t="str">
        <f>IF(C1036="","",ROUND((((1+F1036/CP)^(CP/periods_per_year))-1)*L1035,2))</f>
        <v/>
      </c>
      <c r="H1036" s="6" t="str">
        <f>IF(C1036="","",IF(C1036=nper,L1035+G1036,MIN(L1035+G1036,IF(F1036=F1035,H1035,IF($G$11="Acc Bi-Weekly",ROUND((-PMT(((1+F1036/CP)^(CP/12))-1,(nper-C1036+1)*12/26,L1035))/2,2),IF($G$11="Acc Weekly",ROUND((-PMT(((1+F1036/CP)^(CP/12))-1,(nper-C1036+1)*12/52,L1035))/4,2),ROUND(-PMT(((1+F1036/CP)^(CP/periods_per_year))-1,nper-C1036+1,L1035),2)))))))</f>
        <v/>
      </c>
      <c r="I1036" s="6" t="str">
        <f>IF(OR(C1036="",C1036&lt;$G$22),"",IF(L1035&lt;=H1036,0,IF(IF(AND(C1036&gt;=$G$22,MOD(C1036-$G$22,int)=0),$G$23,0)+H1036&gt;=L1035+G1036,L1035+G1036-H1036,IF(AND(C1036&gt;=$G$22,MOD(C1036-$G$22,int)=0),$G$23,0)+IF(IF(AND(C1036&gt;=$G$22,MOD(C1036-$G$22,int)=0),$G$23,0)+IF(MOD(C1036-$G$27,periods_per_year)=0,$G$26,0)+H1036&lt;L1035+G1036,IF(MOD(C1036-$G$27,periods_per_year)=0,$G$26,0),L1035+G1036-IF(AND(C1036&gt;=$G$22,MOD(C1036-$G$22,int)=0),$G$23,0)-H1036))))</f>
        <v/>
      </c>
      <c r="J1036" s="7"/>
      <c r="K1036" s="6" t="str">
        <f t="shared" si="85"/>
        <v/>
      </c>
      <c r="L1036" s="6" t="str">
        <f t="shared" si="86"/>
        <v/>
      </c>
    </row>
    <row r="1037" spans="3:12">
      <c r="C1037" s="3" t="str">
        <f t="shared" si="82"/>
        <v/>
      </c>
      <c r="D1037" s="4" t="str">
        <f t="shared" si="87"/>
        <v/>
      </c>
      <c r="E1037" s="8" t="str">
        <f t="shared" si="83"/>
        <v/>
      </c>
      <c r="F1037" s="5" t="str">
        <f t="shared" si="84"/>
        <v/>
      </c>
      <c r="G1037" s="6" t="str">
        <f>IF(C1037="","",ROUND((((1+F1037/CP)^(CP/periods_per_year))-1)*L1036,2))</f>
        <v/>
      </c>
      <c r="H1037" s="6" t="str">
        <f>IF(C1037="","",IF(C1037=nper,L1036+G1037,MIN(L1036+G1037,IF(F1037=F1036,H1036,IF($G$11="Acc Bi-Weekly",ROUND((-PMT(((1+F1037/CP)^(CP/12))-1,(nper-C1037+1)*12/26,L1036))/2,2),IF($G$11="Acc Weekly",ROUND((-PMT(((1+F1037/CP)^(CP/12))-1,(nper-C1037+1)*12/52,L1036))/4,2),ROUND(-PMT(((1+F1037/CP)^(CP/periods_per_year))-1,nper-C1037+1,L1036),2)))))))</f>
        <v/>
      </c>
      <c r="I1037" s="6" t="str">
        <f>IF(OR(C1037="",C1037&lt;$G$22),"",IF(L1036&lt;=H1037,0,IF(IF(AND(C1037&gt;=$G$22,MOD(C1037-$G$22,int)=0),$G$23,0)+H1037&gt;=L1036+G1037,L1036+G1037-H1037,IF(AND(C1037&gt;=$G$22,MOD(C1037-$G$22,int)=0),$G$23,0)+IF(IF(AND(C1037&gt;=$G$22,MOD(C1037-$G$22,int)=0),$G$23,0)+IF(MOD(C1037-$G$27,periods_per_year)=0,$G$26,0)+H1037&lt;L1036+G1037,IF(MOD(C1037-$G$27,periods_per_year)=0,$G$26,0),L1036+G1037-IF(AND(C1037&gt;=$G$22,MOD(C1037-$G$22,int)=0),$G$23,0)-H1037))))</f>
        <v/>
      </c>
      <c r="J1037" s="7"/>
      <c r="K1037" s="6" t="str">
        <f t="shared" si="85"/>
        <v/>
      </c>
      <c r="L1037" s="6" t="str">
        <f t="shared" si="86"/>
        <v/>
      </c>
    </row>
    <row r="1038" spans="3:12">
      <c r="C1038" s="3" t="str">
        <f t="shared" si="82"/>
        <v/>
      </c>
      <c r="D1038" s="4" t="str">
        <f t="shared" si="87"/>
        <v/>
      </c>
      <c r="E1038" s="8" t="str">
        <f t="shared" si="83"/>
        <v/>
      </c>
      <c r="F1038" s="5" t="str">
        <f t="shared" si="84"/>
        <v/>
      </c>
      <c r="G1038" s="6" t="str">
        <f>IF(C1038="","",ROUND((((1+F1038/CP)^(CP/periods_per_year))-1)*L1037,2))</f>
        <v/>
      </c>
      <c r="H1038" s="6" t="str">
        <f>IF(C1038="","",IF(C1038=nper,L1037+G1038,MIN(L1037+G1038,IF(F1038=F1037,H1037,IF($G$11="Acc Bi-Weekly",ROUND((-PMT(((1+F1038/CP)^(CP/12))-1,(nper-C1038+1)*12/26,L1037))/2,2),IF($G$11="Acc Weekly",ROUND((-PMT(((1+F1038/CP)^(CP/12))-1,(nper-C1038+1)*12/52,L1037))/4,2),ROUND(-PMT(((1+F1038/CP)^(CP/periods_per_year))-1,nper-C1038+1,L1037),2)))))))</f>
        <v/>
      </c>
      <c r="I1038" s="6" t="str">
        <f>IF(OR(C1038="",C1038&lt;$G$22),"",IF(L1037&lt;=H1038,0,IF(IF(AND(C1038&gt;=$G$22,MOD(C1038-$G$22,int)=0),$G$23,0)+H1038&gt;=L1037+G1038,L1037+G1038-H1038,IF(AND(C1038&gt;=$G$22,MOD(C1038-$G$22,int)=0),$G$23,0)+IF(IF(AND(C1038&gt;=$G$22,MOD(C1038-$G$22,int)=0),$G$23,0)+IF(MOD(C1038-$G$27,periods_per_year)=0,$G$26,0)+H1038&lt;L1037+G1038,IF(MOD(C1038-$G$27,periods_per_year)=0,$G$26,0),L1037+G1038-IF(AND(C1038&gt;=$G$22,MOD(C1038-$G$22,int)=0),$G$23,0)-H1038))))</f>
        <v/>
      </c>
      <c r="J1038" s="7"/>
      <c r="K1038" s="6" t="str">
        <f t="shared" si="85"/>
        <v/>
      </c>
      <c r="L1038" s="6" t="str">
        <f t="shared" si="86"/>
        <v/>
      </c>
    </row>
    <row r="1039" spans="3:12">
      <c r="C1039" s="3" t="str">
        <f t="shared" si="82"/>
        <v/>
      </c>
      <c r="D1039" s="4" t="str">
        <f t="shared" si="87"/>
        <v/>
      </c>
      <c r="E1039" s="8" t="str">
        <f t="shared" si="83"/>
        <v/>
      </c>
      <c r="F1039" s="5" t="str">
        <f t="shared" si="84"/>
        <v/>
      </c>
      <c r="G1039" s="6" t="str">
        <f>IF(C1039="","",ROUND((((1+F1039/CP)^(CP/periods_per_year))-1)*L1038,2))</f>
        <v/>
      </c>
      <c r="H1039" s="6" t="str">
        <f>IF(C1039="","",IF(C1039=nper,L1038+G1039,MIN(L1038+G1039,IF(F1039=F1038,H1038,IF($G$11="Acc Bi-Weekly",ROUND((-PMT(((1+F1039/CP)^(CP/12))-1,(nper-C1039+1)*12/26,L1038))/2,2),IF($G$11="Acc Weekly",ROUND((-PMT(((1+F1039/CP)^(CP/12))-1,(nper-C1039+1)*12/52,L1038))/4,2),ROUND(-PMT(((1+F1039/CP)^(CP/periods_per_year))-1,nper-C1039+1,L1038),2)))))))</f>
        <v/>
      </c>
      <c r="I1039" s="6" t="str">
        <f>IF(OR(C1039="",C1039&lt;$G$22),"",IF(L1038&lt;=H1039,0,IF(IF(AND(C1039&gt;=$G$22,MOD(C1039-$G$22,int)=0),$G$23,0)+H1039&gt;=L1038+G1039,L1038+G1039-H1039,IF(AND(C1039&gt;=$G$22,MOD(C1039-$G$22,int)=0),$G$23,0)+IF(IF(AND(C1039&gt;=$G$22,MOD(C1039-$G$22,int)=0),$G$23,0)+IF(MOD(C1039-$G$27,periods_per_year)=0,$G$26,0)+H1039&lt;L1038+G1039,IF(MOD(C1039-$G$27,periods_per_year)=0,$G$26,0),L1038+G1039-IF(AND(C1039&gt;=$G$22,MOD(C1039-$G$22,int)=0),$G$23,0)-H1039))))</f>
        <v/>
      </c>
      <c r="J1039" s="7"/>
      <c r="K1039" s="6" t="str">
        <f t="shared" si="85"/>
        <v/>
      </c>
      <c r="L1039" s="6" t="str">
        <f t="shared" si="86"/>
        <v/>
      </c>
    </row>
    <row r="1040" spans="3:12">
      <c r="C1040" s="3" t="str">
        <f t="shared" si="82"/>
        <v/>
      </c>
      <c r="D1040" s="4" t="str">
        <f t="shared" si="87"/>
        <v/>
      </c>
      <c r="E1040" s="8" t="str">
        <f t="shared" si="83"/>
        <v/>
      </c>
      <c r="F1040" s="5" t="str">
        <f t="shared" si="84"/>
        <v/>
      </c>
      <c r="G1040" s="6" t="str">
        <f>IF(C1040="","",ROUND((((1+F1040/CP)^(CP/periods_per_year))-1)*L1039,2))</f>
        <v/>
      </c>
      <c r="H1040" s="6" t="str">
        <f>IF(C1040="","",IF(C1040=nper,L1039+G1040,MIN(L1039+G1040,IF(F1040=F1039,H1039,IF($G$11="Acc Bi-Weekly",ROUND((-PMT(((1+F1040/CP)^(CP/12))-1,(nper-C1040+1)*12/26,L1039))/2,2),IF($G$11="Acc Weekly",ROUND((-PMT(((1+F1040/CP)^(CP/12))-1,(nper-C1040+1)*12/52,L1039))/4,2),ROUND(-PMT(((1+F1040/CP)^(CP/periods_per_year))-1,nper-C1040+1,L1039),2)))))))</f>
        <v/>
      </c>
      <c r="I1040" s="6" t="str">
        <f>IF(OR(C1040="",C1040&lt;$G$22),"",IF(L1039&lt;=H1040,0,IF(IF(AND(C1040&gt;=$G$22,MOD(C1040-$G$22,int)=0),$G$23,0)+H1040&gt;=L1039+G1040,L1039+G1040-H1040,IF(AND(C1040&gt;=$G$22,MOD(C1040-$G$22,int)=0),$G$23,0)+IF(IF(AND(C1040&gt;=$G$22,MOD(C1040-$G$22,int)=0),$G$23,0)+IF(MOD(C1040-$G$27,periods_per_year)=0,$G$26,0)+H1040&lt;L1039+G1040,IF(MOD(C1040-$G$27,periods_per_year)=0,$G$26,0),L1039+G1040-IF(AND(C1040&gt;=$G$22,MOD(C1040-$G$22,int)=0),$G$23,0)-H1040))))</f>
        <v/>
      </c>
      <c r="J1040" s="7"/>
      <c r="K1040" s="6" t="str">
        <f t="shared" si="85"/>
        <v/>
      </c>
      <c r="L1040" s="6" t="str">
        <f t="shared" si="86"/>
        <v/>
      </c>
    </row>
    <row r="1041" spans="3:12">
      <c r="C1041" s="3" t="str">
        <f t="shared" si="82"/>
        <v/>
      </c>
      <c r="D1041" s="4" t="str">
        <f t="shared" si="87"/>
        <v/>
      </c>
      <c r="E1041" s="8" t="str">
        <f t="shared" si="83"/>
        <v/>
      </c>
      <c r="F1041" s="5" t="str">
        <f t="shared" si="84"/>
        <v/>
      </c>
      <c r="G1041" s="6" t="str">
        <f>IF(C1041="","",ROUND((((1+F1041/CP)^(CP/periods_per_year))-1)*L1040,2))</f>
        <v/>
      </c>
      <c r="H1041" s="6" t="str">
        <f>IF(C1041="","",IF(C1041=nper,L1040+G1041,MIN(L1040+G1041,IF(F1041=F1040,H1040,IF($G$11="Acc Bi-Weekly",ROUND((-PMT(((1+F1041/CP)^(CP/12))-1,(nper-C1041+1)*12/26,L1040))/2,2),IF($G$11="Acc Weekly",ROUND((-PMT(((1+F1041/CP)^(CP/12))-1,(nper-C1041+1)*12/52,L1040))/4,2),ROUND(-PMT(((1+F1041/CP)^(CP/periods_per_year))-1,nper-C1041+1,L1040),2)))))))</f>
        <v/>
      </c>
      <c r="I1041" s="6" t="str">
        <f>IF(OR(C1041="",C1041&lt;$G$22),"",IF(L1040&lt;=H1041,0,IF(IF(AND(C1041&gt;=$G$22,MOD(C1041-$G$22,int)=0),$G$23,0)+H1041&gt;=L1040+G1041,L1040+G1041-H1041,IF(AND(C1041&gt;=$G$22,MOD(C1041-$G$22,int)=0),$G$23,0)+IF(IF(AND(C1041&gt;=$G$22,MOD(C1041-$G$22,int)=0),$G$23,0)+IF(MOD(C1041-$G$27,periods_per_year)=0,$G$26,0)+H1041&lt;L1040+G1041,IF(MOD(C1041-$G$27,periods_per_year)=0,$G$26,0),L1040+G1041-IF(AND(C1041&gt;=$G$22,MOD(C1041-$G$22,int)=0),$G$23,0)-H1041))))</f>
        <v/>
      </c>
      <c r="J1041" s="7"/>
      <c r="K1041" s="6" t="str">
        <f t="shared" si="85"/>
        <v/>
      </c>
      <c r="L1041" s="6" t="str">
        <f t="shared" si="86"/>
        <v/>
      </c>
    </row>
    <row r="1042" spans="3:12">
      <c r="C1042" s="3" t="str">
        <f t="shared" si="82"/>
        <v/>
      </c>
      <c r="D1042" s="4" t="str">
        <f t="shared" si="87"/>
        <v/>
      </c>
      <c r="E1042" s="8" t="str">
        <f t="shared" si="83"/>
        <v/>
      </c>
      <c r="F1042" s="5" t="str">
        <f t="shared" si="84"/>
        <v/>
      </c>
      <c r="G1042" s="6" t="str">
        <f>IF(C1042="","",ROUND((((1+F1042/CP)^(CP/periods_per_year))-1)*L1041,2))</f>
        <v/>
      </c>
      <c r="H1042" s="6" t="str">
        <f>IF(C1042="","",IF(C1042=nper,L1041+G1042,MIN(L1041+G1042,IF(F1042=F1041,H1041,IF($G$11="Acc Bi-Weekly",ROUND((-PMT(((1+F1042/CP)^(CP/12))-1,(nper-C1042+1)*12/26,L1041))/2,2),IF($G$11="Acc Weekly",ROUND((-PMT(((1+F1042/CP)^(CP/12))-1,(nper-C1042+1)*12/52,L1041))/4,2),ROUND(-PMT(((1+F1042/CP)^(CP/periods_per_year))-1,nper-C1042+1,L1041),2)))))))</f>
        <v/>
      </c>
      <c r="I1042" s="6" t="str">
        <f>IF(OR(C1042="",C1042&lt;$G$22),"",IF(L1041&lt;=H1042,0,IF(IF(AND(C1042&gt;=$G$22,MOD(C1042-$G$22,int)=0),$G$23,0)+H1042&gt;=L1041+G1042,L1041+G1042-H1042,IF(AND(C1042&gt;=$G$22,MOD(C1042-$G$22,int)=0),$G$23,0)+IF(IF(AND(C1042&gt;=$G$22,MOD(C1042-$G$22,int)=0),$G$23,0)+IF(MOD(C1042-$G$27,periods_per_year)=0,$G$26,0)+H1042&lt;L1041+G1042,IF(MOD(C1042-$G$27,periods_per_year)=0,$G$26,0),L1041+G1042-IF(AND(C1042&gt;=$G$22,MOD(C1042-$G$22,int)=0),$G$23,0)-H1042))))</f>
        <v/>
      </c>
      <c r="J1042" s="7"/>
      <c r="K1042" s="6" t="str">
        <f t="shared" si="85"/>
        <v/>
      </c>
      <c r="L1042" s="6" t="str">
        <f t="shared" si="86"/>
        <v/>
      </c>
    </row>
    <row r="1043" spans="3:12">
      <c r="C1043" s="3" t="str">
        <f t="shared" si="82"/>
        <v/>
      </c>
      <c r="D1043" s="4" t="str">
        <f t="shared" si="87"/>
        <v/>
      </c>
      <c r="E1043" s="8" t="str">
        <f t="shared" si="83"/>
        <v/>
      </c>
      <c r="F1043" s="5" t="str">
        <f t="shared" si="84"/>
        <v/>
      </c>
      <c r="G1043" s="6" t="str">
        <f>IF(C1043="","",ROUND((((1+F1043/CP)^(CP/periods_per_year))-1)*L1042,2))</f>
        <v/>
      </c>
      <c r="H1043" s="6" t="str">
        <f>IF(C1043="","",IF(C1043=nper,L1042+G1043,MIN(L1042+G1043,IF(F1043=F1042,H1042,IF($G$11="Acc Bi-Weekly",ROUND((-PMT(((1+F1043/CP)^(CP/12))-1,(nper-C1043+1)*12/26,L1042))/2,2),IF($G$11="Acc Weekly",ROUND((-PMT(((1+F1043/CP)^(CP/12))-1,(nper-C1043+1)*12/52,L1042))/4,2),ROUND(-PMT(((1+F1043/CP)^(CP/periods_per_year))-1,nper-C1043+1,L1042),2)))))))</f>
        <v/>
      </c>
      <c r="I1043" s="6" t="str">
        <f>IF(OR(C1043="",C1043&lt;$G$22),"",IF(L1042&lt;=H1043,0,IF(IF(AND(C1043&gt;=$G$22,MOD(C1043-$G$22,int)=0),$G$23,0)+H1043&gt;=L1042+G1043,L1042+G1043-H1043,IF(AND(C1043&gt;=$G$22,MOD(C1043-$G$22,int)=0),$G$23,0)+IF(IF(AND(C1043&gt;=$G$22,MOD(C1043-$G$22,int)=0),$G$23,0)+IF(MOD(C1043-$G$27,periods_per_year)=0,$G$26,0)+H1043&lt;L1042+G1043,IF(MOD(C1043-$G$27,periods_per_year)=0,$G$26,0),L1042+G1043-IF(AND(C1043&gt;=$G$22,MOD(C1043-$G$22,int)=0),$G$23,0)-H1043))))</f>
        <v/>
      </c>
      <c r="J1043" s="7"/>
      <c r="K1043" s="6" t="str">
        <f t="shared" si="85"/>
        <v/>
      </c>
      <c r="L1043" s="6" t="str">
        <f t="shared" si="86"/>
        <v/>
      </c>
    </row>
    <row r="1044" spans="3:12">
      <c r="C1044" s="3" t="str">
        <f t="shared" si="82"/>
        <v/>
      </c>
      <c r="D1044" s="4" t="str">
        <f t="shared" si="87"/>
        <v/>
      </c>
      <c r="E1044" s="8" t="str">
        <f t="shared" si="83"/>
        <v/>
      </c>
      <c r="F1044" s="5" t="str">
        <f t="shared" si="84"/>
        <v/>
      </c>
      <c r="G1044" s="6" t="str">
        <f>IF(C1044="","",ROUND((((1+F1044/CP)^(CP/periods_per_year))-1)*L1043,2))</f>
        <v/>
      </c>
      <c r="H1044" s="6" t="str">
        <f>IF(C1044="","",IF(C1044=nper,L1043+G1044,MIN(L1043+G1044,IF(F1044=F1043,H1043,IF($G$11="Acc Bi-Weekly",ROUND((-PMT(((1+F1044/CP)^(CP/12))-1,(nper-C1044+1)*12/26,L1043))/2,2),IF($G$11="Acc Weekly",ROUND((-PMT(((1+F1044/CP)^(CP/12))-1,(nper-C1044+1)*12/52,L1043))/4,2),ROUND(-PMT(((1+F1044/CP)^(CP/periods_per_year))-1,nper-C1044+1,L1043),2)))))))</f>
        <v/>
      </c>
      <c r="I1044" s="6" t="str">
        <f>IF(OR(C1044="",C1044&lt;$G$22),"",IF(L1043&lt;=H1044,0,IF(IF(AND(C1044&gt;=$G$22,MOD(C1044-$G$22,int)=0),$G$23,0)+H1044&gt;=L1043+G1044,L1043+G1044-H1044,IF(AND(C1044&gt;=$G$22,MOD(C1044-$G$22,int)=0),$G$23,0)+IF(IF(AND(C1044&gt;=$G$22,MOD(C1044-$G$22,int)=0),$G$23,0)+IF(MOD(C1044-$G$27,periods_per_year)=0,$G$26,0)+H1044&lt;L1043+G1044,IF(MOD(C1044-$G$27,periods_per_year)=0,$G$26,0),L1043+G1044-IF(AND(C1044&gt;=$G$22,MOD(C1044-$G$22,int)=0),$G$23,0)-H1044))))</f>
        <v/>
      </c>
      <c r="J1044" s="7"/>
      <c r="K1044" s="6" t="str">
        <f t="shared" si="85"/>
        <v/>
      </c>
      <c r="L1044" s="6" t="str">
        <f t="shared" si="86"/>
        <v/>
      </c>
    </row>
    <row r="1045" spans="3:12">
      <c r="C1045" s="3" t="str">
        <f t="shared" si="82"/>
        <v/>
      </c>
      <c r="D1045" s="4" t="str">
        <f t="shared" si="87"/>
        <v/>
      </c>
      <c r="E1045" s="8" t="str">
        <f t="shared" si="83"/>
        <v/>
      </c>
      <c r="F1045" s="5" t="str">
        <f t="shared" si="84"/>
        <v/>
      </c>
      <c r="G1045" s="6" t="str">
        <f>IF(C1045="","",ROUND((((1+F1045/CP)^(CP/periods_per_year))-1)*L1044,2))</f>
        <v/>
      </c>
      <c r="H1045" s="6" t="str">
        <f>IF(C1045="","",IF(C1045=nper,L1044+G1045,MIN(L1044+G1045,IF(F1045=F1044,H1044,IF($G$11="Acc Bi-Weekly",ROUND((-PMT(((1+F1045/CP)^(CP/12))-1,(nper-C1045+1)*12/26,L1044))/2,2),IF($G$11="Acc Weekly",ROUND((-PMT(((1+F1045/CP)^(CP/12))-1,(nper-C1045+1)*12/52,L1044))/4,2),ROUND(-PMT(((1+F1045/CP)^(CP/periods_per_year))-1,nper-C1045+1,L1044),2)))))))</f>
        <v/>
      </c>
      <c r="I1045" s="6" t="str">
        <f>IF(OR(C1045="",C1045&lt;$G$22),"",IF(L1044&lt;=H1045,0,IF(IF(AND(C1045&gt;=$G$22,MOD(C1045-$G$22,int)=0),$G$23,0)+H1045&gt;=L1044+G1045,L1044+G1045-H1045,IF(AND(C1045&gt;=$G$22,MOD(C1045-$G$22,int)=0),$G$23,0)+IF(IF(AND(C1045&gt;=$G$22,MOD(C1045-$G$22,int)=0),$G$23,0)+IF(MOD(C1045-$G$27,periods_per_year)=0,$G$26,0)+H1045&lt;L1044+G1045,IF(MOD(C1045-$G$27,periods_per_year)=0,$G$26,0),L1044+G1045-IF(AND(C1045&gt;=$G$22,MOD(C1045-$G$22,int)=0),$G$23,0)-H1045))))</f>
        <v/>
      </c>
      <c r="J1045" s="7"/>
      <c r="K1045" s="6" t="str">
        <f t="shared" si="85"/>
        <v/>
      </c>
      <c r="L1045" s="6" t="str">
        <f t="shared" si="86"/>
        <v/>
      </c>
    </row>
    <row r="1046" spans="3:12">
      <c r="C1046" s="3" t="str">
        <f t="shared" si="82"/>
        <v/>
      </c>
      <c r="D1046" s="4" t="str">
        <f t="shared" si="87"/>
        <v/>
      </c>
      <c r="E1046" s="8" t="str">
        <f t="shared" si="83"/>
        <v/>
      </c>
      <c r="F1046" s="5" t="str">
        <f t="shared" si="84"/>
        <v/>
      </c>
      <c r="G1046" s="6" t="str">
        <f>IF(C1046="","",ROUND((((1+F1046/CP)^(CP/periods_per_year))-1)*L1045,2))</f>
        <v/>
      </c>
      <c r="H1046" s="6" t="str">
        <f>IF(C1046="","",IF(C1046=nper,L1045+G1046,MIN(L1045+G1046,IF(F1046=F1045,H1045,IF($G$11="Acc Bi-Weekly",ROUND((-PMT(((1+F1046/CP)^(CP/12))-1,(nper-C1046+1)*12/26,L1045))/2,2),IF($G$11="Acc Weekly",ROUND((-PMT(((1+F1046/CP)^(CP/12))-1,(nper-C1046+1)*12/52,L1045))/4,2),ROUND(-PMT(((1+F1046/CP)^(CP/periods_per_year))-1,nper-C1046+1,L1045),2)))))))</f>
        <v/>
      </c>
      <c r="I1046" s="6" t="str">
        <f>IF(OR(C1046="",C1046&lt;$G$22),"",IF(L1045&lt;=H1046,0,IF(IF(AND(C1046&gt;=$G$22,MOD(C1046-$G$22,int)=0),$G$23,0)+H1046&gt;=L1045+G1046,L1045+G1046-H1046,IF(AND(C1046&gt;=$G$22,MOD(C1046-$G$22,int)=0),$G$23,0)+IF(IF(AND(C1046&gt;=$G$22,MOD(C1046-$G$22,int)=0),$G$23,0)+IF(MOD(C1046-$G$27,periods_per_year)=0,$G$26,0)+H1046&lt;L1045+G1046,IF(MOD(C1046-$G$27,periods_per_year)=0,$G$26,0),L1045+G1046-IF(AND(C1046&gt;=$G$22,MOD(C1046-$G$22,int)=0),$G$23,0)-H1046))))</f>
        <v/>
      </c>
      <c r="J1046" s="7"/>
      <c r="K1046" s="6" t="str">
        <f t="shared" si="85"/>
        <v/>
      </c>
      <c r="L1046" s="6" t="str">
        <f t="shared" si="86"/>
        <v/>
      </c>
    </row>
    <row r="1047" spans="3:12">
      <c r="C1047" s="3" t="str">
        <f t="shared" si="82"/>
        <v/>
      </c>
      <c r="D1047" s="4" t="str">
        <f t="shared" si="87"/>
        <v/>
      </c>
      <c r="E1047" s="8" t="str">
        <f t="shared" si="83"/>
        <v/>
      </c>
      <c r="F1047" s="5" t="str">
        <f t="shared" si="84"/>
        <v/>
      </c>
      <c r="G1047" s="6" t="str">
        <f>IF(C1047="","",ROUND((((1+F1047/CP)^(CP/periods_per_year))-1)*L1046,2))</f>
        <v/>
      </c>
      <c r="H1047" s="6" t="str">
        <f>IF(C1047="","",IF(C1047=nper,L1046+G1047,MIN(L1046+G1047,IF(F1047=F1046,H1046,IF($G$11="Acc Bi-Weekly",ROUND((-PMT(((1+F1047/CP)^(CP/12))-1,(nper-C1047+1)*12/26,L1046))/2,2),IF($G$11="Acc Weekly",ROUND((-PMT(((1+F1047/CP)^(CP/12))-1,(nper-C1047+1)*12/52,L1046))/4,2),ROUND(-PMT(((1+F1047/CP)^(CP/periods_per_year))-1,nper-C1047+1,L1046),2)))))))</f>
        <v/>
      </c>
      <c r="I1047" s="6" t="str">
        <f>IF(OR(C1047="",C1047&lt;$G$22),"",IF(L1046&lt;=H1047,0,IF(IF(AND(C1047&gt;=$G$22,MOD(C1047-$G$22,int)=0),$G$23,0)+H1047&gt;=L1046+G1047,L1046+G1047-H1047,IF(AND(C1047&gt;=$G$22,MOD(C1047-$G$22,int)=0),$G$23,0)+IF(IF(AND(C1047&gt;=$G$22,MOD(C1047-$G$22,int)=0),$G$23,0)+IF(MOD(C1047-$G$27,periods_per_year)=0,$G$26,0)+H1047&lt;L1046+G1047,IF(MOD(C1047-$G$27,periods_per_year)=0,$G$26,0),L1046+G1047-IF(AND(C1047&gt;=$G$22,MOD(C1047-$G$22,int)=0),$G$23,0)-H1047))))</f>
        <v/>
      </c>
      <c r="J1047" s="7"/>
      <c r="K1047" s="6" t="str">
        <f t="shared" si="85"/>
        <v/>
      </c>
      <c r="L1047" s="6" t="str">
        <f t="shared" si="86"/>
        <v/>
      </c>
    </row>
    <row r="1048" spans="3:12">
      <c r="C1048" s="3" t="str">
        <f t="shared" si="82"/>
        <v/>
      </c>
      <c r="D1048" s="4" t="str">
        <f t="shared" si="87"/>
        <v/>
      </c>
      <c r="E1048" s="8" t="str">
        <f t="shared" si="83"/>
        <v/>
      </c>
      <c r="F1048" s="5" t="str">
        <f t="shared" si="84"/>
        <v/>
      </c>
      <c r="G1048" s="6" t="str">
        <f>IF(C1048="","",ROUND((((1+F1048/CP)^(CP/periods_per_year))-1)*L1047,2))</f>
        <v/>
      </c>
      <c r="H1048" s="6" t="str">
        <f>IF(C1048="","",IF(C1048=nper,L1047+G1048,MIN(L1047+G1048,IF(F1048=F1047,H1047,IF($G$11="Acc Bi-Weekly",ROUND((-PMT(((1+F1048/CP)^(CP/12))-1,(nper-C1048+1)*12/26,L1047))/2,2),IF($G$11="Acc Weekly",ROUND((-PMT(((1+F1048/CP)^(CP/12))-1,(nper-C1048+1)*12/52,L1047))/4,2),ROUND(-PMT(((1+F1048/CP)^(CP/periods_per_year))-1,nper-C1048+1,L1047),2)))))))</f>
        <v/>
      </c>
      <c r="I1048" s="6" t="str">
        <f>IF(OR(C1048="",C1048&lt;$G$22),"",IF(L1047&lt;=H1048,0,IF(IF(AND(C1048&gt;=$G$22,MOD(C1048-$G$22,int)=0),$G$23,0)+H1048&gt;=L1047+G1048,L1047+G1048-H1048,IF(AND(C1048&gt;=$G$22,MOD(C1048-$G$22,int)=0),$G$23,0)+IF(IF(AND(C1048&gt;=$G$22,MOD(C1048-$G$22,int)=0),$G$23,0)+IF(MOD(C1048-$G$27,periods_per_year)=0,$G$26,0)+H1048&lt;L1047+G1048,IF(MOD(C1048-$G$27,periods_per_year)=0,$G$26,0),L1047+G1048-IF(AND(C1048&gt;=$G$22,MOD(C1048-$G$22,int)=0),$G$23,0)-H1048))))</f>
        <v/>
      </c>
      <c r="J1048" s="7"/>
      <c r="K1048" s="6" t="str">
        <f t="shared" si="85"/>
        <v/>
      </c>
      <c r="L1048" s="6" t="str">
        <f t="shared" si="86"/>
        <v/>
      </c>
    </row>
    <row r="1049" spans="3:12">
      <c r="C1049" s="3" t="str">
        <f t="shared" si="82"/>
        <v/>
      </c>
      <c r="D1049" s="4" t="str">
        <f t="shared" si="87"/>
        <v/>
      </c>
      <c r="E1049" s="8" t="str">
        <f t="shared" si="83"/>
        <v/>
      </c>
      <c r="F1049" s="5" t="str">
        <f t="shared" si="84"/>
        <v/>
      </c>
      <c r="G1049" s="6" t="str">
        <f>IF(C1049="","",ROUND((((1+F1049/CP)^(CP/periods_per_year))-1)*L1048,2))</f>
        <v/>
      </c>
      <c r="H1049" s="6" t="str">
        <f>IF(C1049="","",IF(C1049=nper,L1048+G1049,MIN(L1048+G1049,IF(F1049=F1048,H1048,IF($G$11="Acc Bi-Weekly",ROUND((-PMT(((1+F1049/CP)^(CP/12))-1,(nper-C1049+1)*12/26,L1048))/2,2),IF($G$11="Acc Weekly",ROUND((-PMT(((1+F1049/CP)^(CP/12))-1,(nper-C1049+1)*12/52,L1048))/4,2),ROUND(-PMT(((1+F1049/CP)^(CP/periods_per_year))-1,nper-C1049+1,L1048),2)))))))</f>
        <v/>
      </c>
      <c r="I1049" s="6" t="str">
        <f>IF(OR(C1049="",C1049&lt;$G$22),"",IF(L1048&lt;=H1049,0,IF(IF(AND(C1049&gt;=$G$22,MOD(C1049-$G$22,int)=0),$G$23,0)+H1049&gt;=L1048+G1049,L1048+G1049-H1049,IF(AND(C1049&gt;=$G$22,MOD(C1049-$G$22,int)=0),$G$23,0)+IF(IF(AND(C1049&gt;=$G$22,MOD(C1049-$G$22,int)=0),$G$23,0)+IF(MOD(C1049-$G$27,periods_per_year)=0,$G$26,0)+H1049&lt;L1048+G1049,IF(MOD(C1049-$G$27,periods_per_year)=0,$G$26,0),L1048+G1049-IF(AND(C1049&gt;=$G$22,MOD(C1049-$G$22,int)=0),$G$23,0)-H1049))))</f>
        <v/>
      </c>
      <c r="J1049" s="7"/>
      <c r="K1049" s="6" t="str">
        <f t="shared" si="85"/>
        <v/>
      </c>
      <c r="L1049" s="6" t="str">
        <f t="shared" si="86"/>
        <v/>
      </c>
    </row>
    <row r="1050" spans="3:12">
      <c r="C1050" s="3" t="str">
        <f t="shared" si="82"/>
        <v/>
      </c>
      <c r="D1050" s="4" t="str">
        <f t="shared" si="87"/>
        <v/>
      </c>
      <c r="E1050" s="8" t="str">
        <f t="shared" si="83"/>
        <v/>
      </c>
      <c r="F1050" s="5" t="str">
        <f t="shared" si="84"/>
        <v/>
      </c>
      <c r="G1050" s="6" t="str">
        <f>IF(C1050="","",ROUND((((1+F1050/CP)^(CP/periods_per_year))-1)*L1049,2))</f>
        <v/>
      </c>
      <c r="H1050" s="6" t="str">
        <f>IF(C1050="","",IF(C1050=nper,L1049+G1050,MIN(L1049+G1050,IF(F1050=F1049,H1049,IF($G$11="Acc Bi-Weekly",ROUND((-PMT(((1+F1050/CP)^(CP/12))-1,(nper-C1050+1)*12/26,L1049))/2,2),IF($G$11="Acc Weekly",ROUND((-PMT(((1+F1050/CP)^(CP/12))-1,(nper-C1050+1)*12/52,L1049))/4,2),ROUND(-PMT(((1+F1050/CP)^(CP/periods_per_year))-1,nper-C1050+1,L1049),2)))))))</f>
        <v/>
      </c>
      <c r="I1050" s="6" t="str">
        <f>IF(OR(C1050="",C1050&lt;$G$22),"",IF(L1049&lt;=H1050,0,IF(IF(AND(C1050&gt;=$G$22,MOD(C1050-$G$22,int)=0),$G$23,0)+H1050&gt;=L1049+G1050,L1049+G1050-H1050,IF(AND(C1050&gt;=$G$22,MOD(C1050-$G$22,int)=0),$G$23,0)+IF(IF(AND(C1050&gt;=$G$22,MOD(C1050-$G$22,int)=0),$G$23,0)+IF(MOD(C1050-$G$27,periods_per_year)=0,$G$26,0)+H1050&lt;L1049+G1050,IF(MOD(C1050-$G$27,periods_per_year)=0,$G$26,0),L1049+G1050-IF(AND(C1050&gt;=$G$22,MOD(C1050-$G$22,int)=0),$G$23,0)-H1050))))</f>
        <v/>
      </c>
      <c r="J1050" s="7"/>
      <c r="K1050" s="6" t="str">
        <f t="shared" si="85"/>
        <v/>
      </c>
      <c r="L1050" s="6" t="str">
        <f t="shared" si="86"/>
        <v/>
      </c>
    </row>
    <row r="1051" spans="3:12">
      <c r="C1051" s="3" t="str">
        <f t="shared" si="82"/>
        <v/>
      </c>
      <c r="D1051" s="4" t="str">
        <f t="shared" si="87"/>
        <v/>
      </c>
      <c r="E1051" s="8" t="str">
        <f t="shared" si="83"/>
        <v/>
      </c>
      <c r="F1051" s="5" t="str">
        <f t="shared" si="84"/>
        <v/>
      </c>
      <c r="G1051" s="6" t="str">
        <f>IF(C1051="","",ROUND((((1+F1051/CP)^(CP/periods_per_year))-1)*L1050,2))</f>
        <v/>
      </c>
      <c r="H1051" s="6" t="str">
        <f>IF(C1051="","",IF(C1051=nper,L1050+G1051,MIN(L1050+G1051,IF(F1051=F1050,H1050,IF($G$11="Acc Bi-Weekly",ROUND((-PMT(((1+F1051/CP)^(CP/12))-1,(nper-C1051+1)*12/26,L1050))/2,2),IF($G$11="Acc Weekly",ROUND((-PMT(((1+F1051/CP)^(CP/12))-1,(nper-C1051+1)*12/52,L1050))/4,2),ROUND(-PMT(((1+F1051/CP)^(CP/periods_per_year))-1,nper-C1051+1,L1050),2)))))))</f>
        <v/>
      </c>
      <c r="I1051" s="6" t="str">
        <f>IF(OR(C1051="",C1051&lt;$G$22),"",IF(L1050&lt;=H1051,0,IF(IF(AND(C1051&gt;=$G$22,MOD(C1051-$G$22,int)=0),$G$23,0)+H1051&gt;=L1050+G1051,L1050+G1051-H1051,IF(AND(C1051&gt;=$G$22,MOD(C1051-$G$22,int)=0),$G$23,0)+IF(IF(AND(C1051&gt;=$G$22,MOD(C1051-$G$22,int)=0),$G$23,0)+IF(MOD(C1051-$G$27,periods_per_year)=0,$G$26,0)+H1051&lt;L1050+G1051,IF(MOD(C1051-$G$27,periods_per_year)=0,$G$26,0),L1050+G1051-IF(AND(C1051&gt;=$G$22,MOD(C1051-$G$22,int)=0),$G$23,0)-H1051))))</f>
        <v/>
      </c>
      <c r="J1051" s="7"/>
      <c r="K1051" s="6" t="str">
        <f t="shared" si="85"/>
        <v/>
      </c>
      <c r="L1051" s="6" t="str">
        <f t="shared" si="86"/>
        <v/>
      </c>
    </row>
    <row r="1052" spans="3:12">
      <c r="C1052" s="3" t="str">
        <f t="shared" si="82"/>
        <v/>
      </c>
      <c r="D1052" s="4" t="str">
        <f t="shared" si="87"/>
        <v/>
      </c>
      <c r="E1052" s="8" t="str">
        <f t="shared" si="83"/>
        <v/>
      </c>
      <c r="F1052" s="5" t="str">
        <f t="shared" si="84"/>
        <v/>
      </c>
      <c r="G1052" s="6" t="str">
        <f>IF(C1052="","",ROUND((((1+F1052/CP)^(CP/periods_per_year))-1)*L1051,2))</f>
        <v/>
      </c>
      <c r="H1052" s="6" t="str">
        <f>IF(C1052="","",IF(C1052=nper,L1051+G1052,MIN(L1051+G1052,IF(F1052=F1051,H1051,IF($G$11="Acc Bi-Weekly",ROUND((-PMT(((1+F1052/CP)^(CP/12))-1,(nper-C1052+1)*12/26,L1051))/2,2),IF($G$11="Acc Weekly",ROUND((-PMT(((1+F1052/CP)^(CP/12))-1,(nper-C1052+1)*12/52,L1051))/4,2),ROUND(-PMT(((1+F1052/CP)^(CP/periods_per_year))-1,nper-C1052+1,L1051),2)))))))</f>
        <v/>
      </c>
      <c r="I1052" s="6" t="str">
        <f>IF(OR(C1052="",C1052&lt;$G$22),"",IF(L1051&lt;=H1052,0,IF(IF(AND(C1052&gt;=$G$22,MOD(C1052-$G$22,int)=0),$G$23,0)+H1052&gt;=L1051+G1052,L1051+G1052-H1052,IF(AND(C1052&gt;=$G$22,MOD(C1052-$G$22,int)=0),$G$23,0)+IF(IF(AND(C1052&gt;=$G$22,MOD(C1052-$G$22,int)=0),$G$23,0)+IF(MOD(C1052-$G$27,periods_per_year)=0,$G$26,0)+H1052&lt;L1051+G1052,IF(MOD(C1052-$G$27,periods_per_year)=0,$G$26,0),L1051+G1052-IF(AND(C1052&gt;=$G$22,MOD(C1052-$G$22,int)=0),$G$23,0)-H1052))))</f>
        <v/>
      </c>
      <c r="J1052" s="7"/>
      <c r="K1052" s="6" t="str">
        <f t="shared" si="85"/>
        <v/>
      </c>
      <c r="L1052" s="6" t="str">
        <f t="shared" si="86"/>
        <v/>
      </c>
    </row>
    <row r="1053" spans="3:12">
      <c r="C1053" s="3" t="str">
        <f t="shared" si="82"/>
        <v/>
      </c>
      <c r="D1053" s="4" t="str">
        <f t="shared" si="87"/>
        <v/>
      </c>
      <c r="E1053" s="8" t="str">
        <f t="shared" si="83"/>
        <v/>
      </c>
      <c r="F1053" s="5" t="str">
        <f t="shared" si="84"/>
        <v/>
      </c>
      <c r="G1053" s="6" t="str">
        <f>IF(C1053="","",ROUND((((1+F1053/CP)^(CP/periods_per_year))-1)*L1052,2))</f>
        <v/>
      </c>
      <c r="H1053" s="6" t="str">
        <f>IF(C1053="","",IF(C1053=nper,L1052+G1053,MIN(L1052+G1053,IF(F1053=F1052,H1052,IF($G$11="Acc Bi-Weekly",ROUND((-PMT(((1+F1053/CP)^(CP/12))-1,(nper-C1053+1)*12/26,L1052))/2,2),IF($G$11="Acc Weekly",ROUND((-PMT(((1+F1053/CP)^(CP/12))-1,(nper-C1053+1)*12/52,L1052))/4,2),ROUND(-PMT(((1+F1053/CP)^(CP/periods_per_year))-1,nper-C1053+1,L1052),2)))))))</f>
        <v/>
      </c>
      <c r="I1053" s="6" t="str">
        <f>IF(OR(C1053="",C1053&lt;$G$22),"",IF(L1052&lt;=H1053,0,IF(IF(AND(C1053&gt;=$G$22,MOD(C1053-$G$22,int)=0),$G$23,0)+H1053&gt;=L1052+G1053,L1052+G1053-H1053,IF(AND(C1053&gt;=$G$22,MOD(C1053-$G$22,int)=0),$G$23,0)+IF(IF(AND(C1053&gt;=$G$22,MOD(C1053-$G$22,int)=0),$G$23,0)+IF(MOD(C1053-$G$27,periods_per_year)=0,$G$26,0)+H1053&lt;L1052+G1053,IF(MOD(C1053-$G$27,periods_per_year)=0,$G$26,0),L1052+G1053-IF(AND(C1053&gt;=$G$22,MOD(C1053-$G$22,int)=0),$G$23,0)-H1053))))</f>
        <v/>
      </c>
      <c r="J1053" s="7"/>
      <c r="K1053" s="6" t="str">
        <f t="shared" si="85"/>
        <v/>
      </c>
      <c r="L1053" s="6" t="str">
        <f t="shared" si="86"/>
        <v/>
      </c>
    </row>
    <row r="1054" spans="3:12">
      <c r="C1054" s="3" t="str">
        <f t="shared" si="82"/>
        <v/>
      </c>
      <c r="D1054" s="4" t="str">
        <f t="shared" si="87"/>
        <v/>
      </c>
      <c r="E1054" s="8" t="str">
        <f t="shared" si="83"/>
        <v/>
      </c>
      <c r="F1054" s="5" t="str">
        <f t="shared" si="84"/>
        <v/>
      </c>
      <c r="G1054" s="6" t="str">
        <f>IF(C1054="","",ROUND((((1+F1054/CP)^(CP/periods_per_year))-1)*L1053,2))</f>
        <v/>
      </c>
      <c r="H1054" s="6" t="str">
        <f>IF(C1054="","",IF(C1054=nper,L1053+G1054,MIN(L1053+G1054,IF(F1054=F1053,H1053,IF($G$11="Acc Bi-Weekly",ROUND((-PMT(((1+F1054/CP)^(CP/12))-1,(nper-C1054+1)*12/26,L1053))/2,2),IF($G$11="Acc Weekly",ROUND((-PMT(((1+F1054/CP)^(CP/12))-1,(nper-C1054+1)*12/52,L1053))/4,2),ROUND(-PMT(((1+F1054/CP)^(CP/periods_per_year))-1,nper-C1054+1,L1053),2)))))))</f>
        <v/>
      </c>
      <c r="I1054" s="6" t="str">
        <f>IF(OR(C1054="",C1054&lt;$G$22),"",IF(L1053&lt;=H1054,0,IF(IF(AND(C1054&gt;=$G$22,MOD(C1054-$G$22,int)=0),$G$23,0)+H1054&gt;=L1053+G1054,L1053+G1054-H1054,IF(AND(C1054&gt;=$G$22,MOD(C1054-$G$22,int)=0),$G$23,0)+IF(IF(AND(C1054&gt;=$G$22,MOD(C1054-$G$22,int)=0),$G$23,0)+IF(MOD(C1054-$G$27,periods_per_year)=0,$G$26,0)+H1054&lt;L1053+G1054,IF(MOD(C1054-$G$27,periods_per_year)=0,$G$26,0),L1053+G1054-IF(AND(C1054&gt;=$G$22,MOD(C1054-$G$22,int)=0),$G$23,0)-H1054))))</f>
        <v/>
      </c>
      <c r="J1054" s="7"/>
      <c r="K1054" s="6" t="str">
        <f t="shared" si="85"/>
        <v/>
      </c>
      <c r="L1054" s="6" t="str">
        <f t="shared" si="86"/>
        <v/>
      </c>
    </row>
    <row r="1055" spans="3:12">
      <c r="C1055" s="3" t="str">
        <f t="shared" si="82"/>
        <v/>
      </c>
      <c r="D1055" s="4" t="str">
        <f t="shared" si="87"/>
        <v/>
      </c>
      <c r="E1055" s="8" t="str">
        <f t="shared" si="83"/>
        <v/>
      </c>
      <c r="F1055" s="5" t="str">
        <f t="shared" si="84"/>
        <v/>
      </c>
      <c r="G1055" s="6" t="str">
        <f>IF(C1055="","",ROUND((((1+F1055/CP)^(CP/periods_per_year))-1)*L1054,2))</f>
        <v/>
      </c>
      <c r="H1055" s="6" t="str">
        <f>IF(C1055="","",IF(C1055=nper,L1054+G1055,MIN(L1054+G1055,IF(F1055=F1054,H1054,IF($G$11="Acc Bi-Weekly",ROUND((-PMT(((1+F1055/CP)^(CP/12))-1,(nper-C1055+1)*12/26,L1054))/2,2),IF($G$11="Acc Weekly",ROUND((-PMT(((1+F1055/CP)^(CP/12))-1,(nper-C1055+1)*12/52,L1054))/4,2),ROUND(-PMT(((1+F1055/CP)^(CP/periods_per_year))-1,nper-C1055+1,L1054),2)))))))</f>
        <v/>
      </c>
      <c r="I1055" s="6" t="str">
        <f>IF(OR(C1055="",C1055&lt;$G$22),"",IF(L1054&lt;=H1055,0,IF(IF(AND(C1055&gt;=$G$22,MOD(C1055-$G$22,int)=0),$G$23,0)+H1055&gt;=L1054+G1055,L1054+G1055-H1055,IF(AND(C1055&gt;=$G$22,MOD(C1055-$G$22,int)=0),$G$23,0)+IF(IF(AND(C1055&gt;=$G$22,MOD(C1055-$G$22,int)=0),$G$23,0)+IF(MOD(C1055-$G$27,periods_per_year)=0,$G$26,0)+H1055&lt;L1054+G1055,IF(MOD(C1055-$G$27,periods_per_year)=0,$G$26,0),L1054+G1055-IF(AND(C1055&gt;=$G$22,MOD(C1055-$G$22,int)=0),$G$23,0)-H1055))))</f>
        <v/>
      </c>
      <c r="J1055" s="7"/>
      <c r="K1055" s="6" t="str">
        <f t="shared" si="85"/>
        <v/>
      </c>
      <c r="L1055" s="6" t="str">
        <f t="shared" si="86"/>
        <v/>
      </c>
    </row>
    <row r="1056" spans="3:12">
      <c r="C1056" s="3" t="str">
        <f t="shared" si="82"/>
        <v/>
      </c>
      <c r="D1056" s="4" t="str">
        <f t="shared" si="87"/>
        <v/>
      </c>
      <c r="E1056" s="8" t="str">
        <f t="shared" si="83"/>
        <v/>
      </c>
      <c r="F1056" s="5" t="str">
        <f t="shared" si="84"/>
        <v/>
      </c>
      <c r="G1056" s="6" t="str">
        <f>IF(C1056="","",ROUND((((1+F1056/CP)^(CP/periods_per_year))-1)*L1055,2))</f>
        <v/>
      </c>
      <c r="H1056" s="6" t="str">
        <f>IF(C1056="","",IF(C1056=nper,L1055+G1056,MIN(L1055+G1056,IF(F1056=F1055,H1055,IF($G$11="Acc Bi-Weekly",ROUND((-PMT(((1+F1056/CP)^(CP/12))-1,(nper-C1056+1)*12/26,L1055))/2,2),IF($G$11="Acc Weekly",ROUND((-PMT(((1+F1056/CP)^(CP/12))-1,(nper-C1056+1)*12/52,L1055))/4,2),ROUND(-PMT(((1+F1056/CP)^(CP/periods_per_year))-1,nper-C1056+1,L1055),2)))))))</f>
        <v/>
      </c>
      <c r="I1056" s="6" t="str">
        <f>IF(OR(C1056="",C1056&lt;$G$22),"",IF(L1055&lt;=H1056,0,IF(IF(AND(C1056&gt;=$G$22,MOD(C1056-$G$22,int)=0),$G$23,0)+H1056&gt;=L1055+G1056,L1055+G1056-H1056,IF(AND(C1056&gt;=$G$22,MOD(C1056-$G$22,int)=0),$G$23,0)+IF(IF(AND(C1056&gt;=$G$22,MOD(C1056-$G$22,int)=0),$G$23,0)+IF(MOD(C1056-$G$27,periods_per_year)=0,$G$26,0)+H1056&lt;L1055+G1056,IF(MOD(C1056-$G$27,periods_per_year)=0,$G$26,0),L1055+G1056-IF(AND(C1056&gt;=$G$22,MOD(C1056-$G$22,int)=0),$G$23,0)-H1056))))</f>
        <v/>
      </c>
      <c r="J1056" s="7"/>
      <c r="K1056" s="6" t="str">
        <f t="shared" si="85"/>
        <v/>
      </c>
      <c r="L1056" s="6" t="str">
        <f t="shared" si="86"/>
        <v/>
      </c>
    </row>
    <row r="1057" spans="3:12">
      <c r="C1057" s="3" t="str">
        <f t="shared" si="82"/>
        <v/>
      </c>
      <c r="D1057" s="4" t="str">
        <f t="shared" si="87"/>
        <v/>
      </c>
      <c r="E1057" s="8" t="str">
        <f t="shared" si="83"/>
        <v/>
      </c>
      <c r="F1057" s="5" t="str">
        <f t="shared" si="84"/>
        <v/>
      </c>
      <c r="G1057" s="6" t="str">
        <f>IF(C1057="","",ROUND((((1+F1057/CP)^(CP/periods_per_year))-1)*L1056,2))</f>
        <v/>
      </c>
      <c r="H1057" s="6" t="str">
        <f>IF(C1057="","",IF(C1057=nper,L1056+G1057,MIN(L1056+G1057,IF(F1057=F1056,H1056,IF($G$11="Acc Bi-Weekly",ROUND((-PMT(((1+F1057/CP)^(CP/12))-1,(nper-C1057+1)*12/26,L1056))/2,2),IF($G$11="Acc Weekly",ROUND((-PMT(((1+F1057/CP)^(CP/12))-1,(nper-C1057+1)*12/52,L1056))/4,2),ROUND(-PMT(((1+F1057/CP)^(CP/periods_per_year))-1,nper-C1057+1,L1056),2)))))))</f>
        <v/>
      </c>
      <c r="I1057" s="6" t="str">
        <f>IF(OR(C1057="",C1057&lt;$G$22),"",IF(L1056&lt;=H1057,0,IF(IF(AND(C1057&gt;=$G$22,MOD(C1057-$G$22,int)=0),$G$23,0)+H1057&gt;=L1056+G1057,L1056+G1057-H1057,IF(AND(C1057&gt;=$G$22,MOD(C1057-$G$22,int)=0),$G$23,0)+IF(IF(AND(C1057&gt;=$G$22,MOD(C1057-$G$22,int)=0),$G$23,0)+IF(MOD(C1057-$G$27,periods_per_year)=0,$G$26,0)+H1057&lt;L1056+G1057,IF(MOD(C1057-$G$27,periods_per_year)=0,$G$26,0),L1056+G1057-IF(AND(C1057&gt;=$G$22,MOD(C1057-$G$22,int)=0),$G$23,0)-H1057))))</f>
        <v/>
      </c>
      <c r="J1057" s="7"/>
      <c r="K1057" s="6" t="str">
        <f t="shared" si="85"/>
        <v/>
      </c>
      <c r="L1057" s="6" t="str">
        <f t="shared" si="86"/>
        <v/>
      </c>
    </row>
    <row r="1058" spans="3:12">
      <c r="C1058" s="3" t="str">
        <f t="shared" si="82"/>
        <v/>
      </c>
      <c r="D1058" s="4" t="str">
        <f t="shared" si="87"/>
        <v/>
      </c>
      <c r="E1058" s="8" t="str">
        <f t="shared" si="83"/>
        <v/>
      </c>
      <c r="F1058" s="5" t="str">
        <f t="shared" si="84"/>
        <v/>
      </c>
      <c r="G1058" s="6" t="str">
        <f>IF(C1058="","",ROUND((((1+F1058/CP)^(CP/periods_per_year))-1)*L1057,2))</f>
        <v/>
      </c>
      <c r="H1058" s="6" t="str">
        <f>IF(C1058="","",IF(C1058=nper,L1057+G1058,MIN(L1057+G1058,IF(F1058=F1057,H1057,IF($G$11="Acc Bi-Weekly",ROUND((-PMT(((1+F1058/CP)^(CP/12))-1,(nper-C1058+1)*12/26,L1057))/2,2),IF($G$11="Acc Weekly",ROUND((-PMT(((1+F1058/CP)^(CP/12))-1,(nper-C1058+1)*12/52,L1057))/4,2),ROUND(-PMT(((1+F1058/CP)^(CP/periods_per_year))-1,nper-C1058+1,L1057),2)))))))</f>
        <v/>
      </c>
      <c r="I1058" s="6" t="str">
        <f>IF(OR(C1058="",C1058&lt;$G$22),"",IF(L1057&lt;=H1058,0,IF(IF(AND(C1058&gt;=$G$22,MOD(C1058-$G$22,int)=0),$G$23,0)+H1058&gt;=L1057+G1058,L1057+G1058-H1058,IF(AND(C1058&gt;=$G$22,MOD(C1058-$G$22,int)=0),$G$23,0)+IF(IF(AND(C1058&gt;=$G$22,MOD(C1058-$G$22,int)=0),$G$23,0)+IF(MOD(C1058-$G$27,periods_per_year)=0,$G$26,0)+H1058&lt;L1057+G1058,IF(MOD(C1058-$G$27,periods_per_year)=0,$G$26,0),L1057+G1058-IF(AND(C1058&gt;=$G$22,MOD(C1058-$G$22,int)=0),$G$23,0)-H1058))))</f>
        <v/>
      </c>
      <c r="J1058" s="7"/>
      <c r="K1058" s="6" t="str">
        <f t="shared" si="85"/>
        <v/>
      </c>
      <c r="L1058" s="6" t="str">
        <f t="shared" si="86"/>
        <v/>
      </c>
    </row>
    <row r="1059" spans="3:12">
      <c r="C1059" s="3" t="str">
        <f t="shared" si="82"/>
        <v/>
      </c>
      <c r="D1059" s="4" t="str">
        <f t="shared" si="87"/>
        <v/>
      </c>
      <c r="E1059" s="8" t="str">
        <f t="shared" si="83"/>
        <v/>
      </c>
      <c r="F1059" s="5" t="str">
        <f t="shared" si="84"/>
        <v/>
      </c>
      <c r="G1059" s="6" t="str">
        <f>IF(C1059="","",ROUND((((1+F1059/CP)^(CP/periods_per_year))-1)*L1058,2))</f>
        <v/>
      </c>
      <c r="H1059" s="6" t="str">
        <f>IF(C1059="","",IF(C1059=nper,L1058+G1059,MIN(L1058+G1059,IF(F1059=F1058,H1058,IF($G$11="Acc Bi-Weekly",ROUND((-PMT(((1+F1059/CP)^(CP/12))-1,(nper-C1059+1)*12/26,L1058))/2,2),IF($G$11="Acc Weekly",ROUND((-PMT(((1+F1059/CP)^(CP/12))-1,(nper-C1059+1)*12/52,L1058))/4,2),ROUND(-PMT(((1+F1059/CP)^(CP/periods_per_year))-1,nper-C1059+1,L1058),2)))))))</f>
        <v/>
      </c>
      <c r="I1059" s="6" t="str">
        <f>IF(OR(C1059="",C1059&lt;$G$22),"",IF(L1058&lt;=H1059,0,IF(IF(AND(C1059&gt;=$G$22,MOD(C1059-$G$22,int)=0),$G$23,0)+H1059&gt;=L1058+G1059,L1058+G1059-H1059,IF(AND(C1059&gt;=$G$22,MOD(C1059-$G$22,int)=0),$G$23,0)+IF(IF(AND(C1059&gt;=$G$22,MOD(C1059-$G$22,int)=0),$G$23,0)+IF(MOD(C1059-$G$27,periods_per_year)=0,$G$26,0)+H1059&lt;L1058+G1059,IF(MOD(C1059-$G$27,periods_per_year)=0,$G$26,0),L1058+G1059-IF(AND(C1059&gt;=$G$22,MOD(C1059-$G$22,int)=0),$G$23,0)-H1059))))</f>
        <v/>
      </c>
      <c r="J1059" s="7"/>
      <c r="K1059" s="6" t="str">
        <f t="shared" si="85"/>
        <v/>
      </c>
      <c r="L1059" s="6" t="str">
        <f t="shared" si="86"/>
        <v/>
      </c>
    </row>
    <row r="1060" spans="3:12">
      <c r="C1060" s="3" t="str">
        <f t="shared" si="82"/>
        <v/>
      </c>
      <c r="D1060" s="4" t="str">
        <f t="shared" si="87"/>
        <v/>
      </c>
      <c r="E1060" s="8" t="str">
        <f t="shared" si="83"/>
        <v/>
      </c>
      <c r="F1060" s="5" t="str">
        <f t="shared" si="84"/>
        <v/>
      </c>
      <c r="G1060" s="6" t="str">
        <f>IF(C1060="","",ROUND((((1+F1060/CP)^(CP/periods_per_year))-1)*L1059,2))</f>
        <v/>
      </c>
      <c r="H1060" s="6" t="str">
        <f>IF(C1060="","",IF(C1060=nper,L1059+G1060,MIN(L1059+G1060,IF(F1060=F1059,H1059,IF($G$11="Acc Bi-Weekly",ROUND((-PMT(((1+F1060/CP)^(CP/12))-1,(nper-C1060+1)*12/26,L1059))/2,2),IF($G$11="Acc Weekly",ROUND((-PMT(((1+F1060/CP)^(CP/12))-1,(nper-C1060+1)*12/52,L1059))/4,2),ROUND(-PMT(((1+F1060/CP)^(CP/periods_per_year))-1,nper-C1060+1,L1059),2)))))))</f>
        <v/>
      </c>
      <c r="I1060" s="6" t="str">
        <f>IF(OR(C1060="",C1060&lt;$G$22),"",IF(L1059&lt;=H1060,0,IF(IF(AND(C1060&gt;=$G$22,MOD(C1060-$G$22,int)=0),$G$23,0)+H1060&gt;=L1059+G1060,L1059+G1060-H1060,IF(AND(C1060&gt;=$G$22,MOD(C1060-$G$22,int)=0),$G$23,0)+IF(IF(AND(C1060&gt;=$G$22,MOD(C1060-$G$22,int)=0),$G$23,0)+IF(MOD(C1060-$G$27,periods_per_year)=0,$G$26,0)+H1060&lt;L1059+G1060,IF(MOD(C1060-$G$27,periods_per_year)=0,$G$26,0),L1059+G1060-IF(AND(C1060&gt;=$G$22,MOD(C1060-$G$22,int)=0),$G$23,0)-H1060))))</f>
        <v/>
      </c>
      <c r="J1060" s="7"/>
      <c r="K1060" s="6" t="str">
        <f t="shared" si="85"/>
        <v/>
      </c>
      <c r="L1060" s="6" t="str">
        <f t="shared" si="86"/>
        <v/>
      </c>
    </row>
    <row r="1061" spans="3:12">
      <c r="C1061" s="3" t="str">
        <f t="shared" si="82"/>
        <v/>
      </c>
      <c r="D1061" s="4" t="str">
        <f t="shared" si="87"/>
        <v/>
      </c>
      <c r="E1061" s="8" t="str">
        <f t="shared" si="83"/>
        <v/>
      </c>
      <c r="F1061" s="5" t="str">
        <f t="shared" si="84"/>
        <v/>
      </c>
      <c r="G1061" s="6" t="str">
        <f>IF(C1061="","",ROUND((((1+F1061/CP)^(CP/periods_per_year))-1)*L1060,2))</f>
        <v/>
      </c>
      <c r="H1061" s="6" t="str">
        <f>IF(C1061="","",IF(C1061=nper,L1060+G1061,MIN(L1060+G1061,IF(F1061=F1060,H1060,IF($G$11="Acc Bi-Weekly",ROUND((-PMT(((1+F1061/CP)^(CP/12))-1,(nper-C1061+1)*12/26,L1060))/2,2),IF($G$11="Acc Weekly",ROUND((-PMT(((1+F1061/CP)^(CP/12))-1,(nper-C1061+1)*12/52,L1060))/4,2),ROUND(-PMT(((1+F1061/CP)^(CP/periods_per_year))-1,nper-C1061+1,L1060),2)))))))</f>
        <v/>
      </c>
      <c r="I1061" s="6" t="str">
        <f>IF(OR(C1061="",C1061&lt;$G$22),"",IF(L1060&lt;=H1061,0,IF(IF(AND(C1061&gt;=$G$22,MOD(C1061-$G$22,int)=0),$G$23,0)+H1061&gt;=L1060+G1061,L1060+G1061-H1061,IF(AND(C1061&gt;=$G$22,MOD(C1061-$G$22,int)=0),$G$23,0)+IF(IF(AND(C1061&gt;=$G$22,MOD(C1061-$G$22,int)=0),$G$23,0)+IF(MOD(C1061-$G$27,periods_per_year)=0,$G$26,0)+H1061&lt;L1060+G1061,IF(MOD(C1061-$G$27,periods_per_year)=0,$G$26,0),L1060+G1061-IF(AND(C1061&gt;=$G$22,MOD(C1061-$G$22,int)=0),$G$23,0)-H1061))))</f>
        <v/>
      </c>
      <c r="J1061" s="7"/>
      <c r="K1061" s="6" t="str">
        <f t="shared" si="85"/>
        <v/>
      </c>
      <c r="L1061" s="6" t="str">
        <f t="shared" si="86"/>
        <v/>
      </c>
    </row>
    <row r="1062" spans="3:12">
      <c r="C1062" s="3" t="str">
        <f t="shared" si="82"/>
        <v/>
      </c>
      <c r="D1062" s="4" t="str">
        <f t="shared" si="87"/>
        <v/>
      </c>
      <c r="E1062" s="8" t="str">
        <f t="shared" si="83"/>
        <v/>
      </c>
      <c r="F1062" s="5" t="str">
        <f t="shared" si="84"/>
        <v/>
      </c>
      <c r="G1062" s="6" t="str">
        <f>IF(C1062="","",ROUND((((1+F1062/CP)^(CP/periods_per_year))-1)*L1061,2))</f>
        <v/>
      </c>
      <c r="H1062" s="6" t="str">
        <f>IF(C1062="","",IF(C1062=nper,L1061+G1062,MIN(L1061+G1062,IF(F1062=F1061,H1061,IF($G$11="Acc Bi-Weekly",ROUND((-PMT(((1+F1062/CP)^(CP/12))-1,(nper-C1062+1)*12/26,L1061))/2,2),IF($G$11="Acc Weekly",ROUND((-PMT(((1+F1062/CP)^(CP/12))-1,(nper-C1062+1)*12/52,L1061))/4,2),ROUND(-PMT(((1+F1062/CP)^(CP/periods_per_year))-1,nper-C1062+1,L1061),2)))))))</f>
        <v/>
      </c>
      <c r="I1062" s="6" t="str">
        <f>IF(OR(C1062="",C1062&lt;$G$22),"",IF(L1061&lt;=H1062,0,IF(IF(AND(C1062&gt;=$G$22,MOD(C1062-$G$22,int)=0),$G$23,0)+H1062&gt;=L1061+G1062,L1061+G1062-H1062,IF(AND(C1062&gt;=$G$22,MOD(C1062-$G$22,int)=0),$G$23,0)+IF(IF(AND(C1062&gt;=$G$22,MOD(C1062-$G$22,int)=0),$G$23,0)+IF(MOD(C1062-$G$27,periods_per_year)=0,$G$26,0)+H1062&lt;L1061+G1062,IF(MOD(C1062-$G$27,periods_per_year)=0,$G$26,0),L1061+G1062-IF(AND(C1062&gt;=$G$22,MOD(C1062-$G$22,int)=0),$G$23,0)-H1062))))</f>
        <v/>
      </c>
      <c r="J1062" s="7"/>
      <c r="K1062" s="6" t="str">
        <f t="shared" si="85"/>
        <v/>
      </c>
      <c r="L1062" s="6" t="str">
        <f t="shared" si="86"/>
        <v/>
      </c>
    </row>
    <row r="1063" spans="3:12">
      <c r="C1063" s="3" t="str">
        <f t="shared" si="82"/>
        <v/>
      </c>
      <c r="D1063" s="4" t="str">
        <f t="shared" si="87"/>
        <v/>
      </c>
      <c r="E1063" s="8" t="str">
        <f t="shared" si="83"/>
        <v/>
      </c>
      <c r="F1063" s="5" t="str">
        <f t="shared" si="84"/>
        <v/>
      </c>
      <c r="G1063" s="6" t="str">
        <f>IF(C1063="","",ROUND((((1+F1063/CP)^(CP/periods_per_year))-1)*L1062,2))</f>
        <v/>
      </c>
      <c r="H1063" s="6" t="str">
        <f>IF(C1063="","",IF(C1063=nper,L1062+G1063,MIN(L1062+G1063,IF(F1063=F1062,H1062,IF($G$11="Acc Bi-Weekly",ROUND((-PMT(((1+F1063/CP)^(CP/12))-1,(nper-C1063+1)*12/26,L1062))/2,2),IF($G$11="Acc Weekly",ROUND((-PMT(((1+F1063/CP)^(CP/12))-1,(nper-C1063+1)*12/52,L1062))/4,2),ROUND(-PMT(((1+F1063/CP)^(CP/periods_per_year))-1,nper-C1063+1,L1062),2)))))))</f>
        <v/>
      </c>
      <c r="I1063" s="6" t="str">
        <f>IF(OR(C1063="",C1063&lt;$G$22),"",IF(L1062&lt;=H1063,0,IF(IF(AND(C1063&gt;=$G$22,MOD(C1063-$G$22,int)=0),$G$23,0)+H1063&gt;=L1062+G1063,L1062+G1063-H1063,IF(AND(C1063&gt;=$G$22,MOD(C1063-$G$22,int)=0),$G$23,0)+IF(IF(AND(C1063&gt;=$G$22,MOD(C1063-$G$22,int)=0),$G$23,0)+IF(MOD(C1063-$G$27,periods_per_year)=0,$G$26,0)+H1063&lt;L1062+G1063,IF(MOD(C1063-$G$27,periods_per_year)=0,$G$26,0),L1062+G1063-IF(AND(C1063&gt;=$G$22,MOD(C1063-$G$22,int)=0),$G$23,0)-H1063))))</f>
        <v/>
      </c>
      <c r="J1063" s="7"/>
      <c r="K1063" s="6" t="str">
        <f t="shared" si="85"/>
        <v/>
      </c>
      <c r="L1063" s="6" t="str">
        <f t="shared" si="86"/>
        <v/>
      </c>
    </row>
    <row r="1064" spans="3:12">
      <c r="C1064" s="3" t="str">
        <f t="shared" si="82"/>
        <v/>
      </c>
      <c r="D1064" s="4" t="str">
        <f t="shared" si="87"/>
        <v/>
      </c>
      <c r="E1064" s="8" t="str">
        <f t="shared" si="83"/>
        <v/>
      </c>
      <c r="F1064" s="5" t="str">
        <f t="shared" si="84"/>
        <v/>
      </c>
      <c r="G1064" s="6" t="str">
        <f>IF(C1064="","",ROUND((((1+F1064/CP)^(CP/periods_per_year))-1)*L1063,2))</f>
        <v/>
      </c>
      <c r="H1064" s="6" t="str">
        <f>IF(C1064="","",IF(C1064=nper,L1063+G1064,MIN(L1063+G1064,IF(F1064=F1063,H1063,IF($G$11="Acc Bi-Weekly",ROUND((-PMT(((1+F1064/CP)^(CP/12))-1,(nper-C1064+1)*12/26,L1063))/2,2),IF($G$11="Acc Weekly",ROUND((-PMT(((1+F1064/CP)^(CP/12))-1,(nper-C1064+1)*12/52,L1063))/4,2),ROUND(-PMT(((1+F1064/CP)^(CP/periods_per_year))-1,nper-C1064+1,L1063),2)))))))</f>
        <v/>
      </c>
      <c r="I1064" s="6" t="str">
        <f>IF(OR(C1064="",C1064&lt;$G$22),"",IF(L1063&lt;=H1064,0,IF(IF(AND(C1064&gt;=$G$22,MOD(C1064-$G$22,int)=0),$G$23,0)+H1064&gt;=L1063+G1064,L1063+G1064-H1064,IF(AND(C1064&gt;=$G$22,MOD(C1064-$G$22,int)=0),$G$23,0)+IF(IF(AND(C1064&gt;=$G$22,MOD(C1064-$G$22,int)=0),$G$23,0)+IF(MOD(C1064-$G$27,periods_per_year)=0,$G$26,0)+H1064&lt;L1063+G1064,IF(MOD(C1064-$G$27,periods_per_year)=0,$G$26,0),L1063+G1064-IF(AND(C1064&gt;=$G$22,MOD(C1064-$G$22,int)=0),$G$23,0)-H1064))))</f>
        <v/>
      </c>
      <c r="J1064" s="7"/>
      <c r="K1064" s="6" t="str">
        <f t="shared" si="85"/>
        <v/>
      </c>
      <c r="L1064" s="6" t="str">
        <f t="shared" si="86"/>
        <v/>
      </c>
    </row>
    <row r="1065" spans="3:12">
      <c r="C1065" s="3" t="str">
        <f t="shared" ref="C1065:C1128" si="88">IF(L1064="","",IF(OR(C1064&gt;=nper,ROUND(L1064,2)&lt;=0),"",C1064+1))</f>
        <v/>
      </c>
      <c r="D1065" s="4" t="str">
        <f t="shared" si="87"/>
        <v/>
      </c>
      <c r="E1065" s="8" t="str">
        <f t="shared" ref="E1065:E1128" si="89">IF(C1065="","",IF(MOD(C1065,periods_per_year)=0,C1065/periods_per_year,""))</f>
        <v/>
      </c>
      <c r="F1065" s="5" t="str">
        <f t="shared" ref="F1065:F1128" si="90">IF(C1065="","",start_rate)</f>
        <v/>
      </c>
      <c r="G1065" s="6" t="str">
        <f>IF(C1065="","",ROUND((((1+F1065/CP)^(CP/periods_per_year))-1)*L1064,2))</f>
        <v/>
      </c>
      <c r="H1065" s="6" t="str">
        <f>IF(C1065="","",IF(C1065=nper,L1064+G1065,MIN(L1064+G1065,IF(F1065=F1064,H1064,IF($G$11="Acc Bi-Weekly",ROUND((-PMT(((1+F1065/CP)^(CP/12))-1,(nper-C1065+1)*12/26,L1064))/2,2),IF($G$11="Acc Weekly",ROUND((-PMT(((1+F1065/CP)^(CP/12))-1,(nper-C1065+1)*12/52,L1064))/4,2),ROUND(-PMT(((1+F1065/CP)^(CP/periods_per_year))-1,nper-C1065+1,L1064),2)))))))</f>
        <v/>
      </c>
      <c r="I1065" s="6" t="str">
        <f>IF(OR(C1065="",C1065&lt;$G$22),"",IF(L1064&lt;=H1065,0,IF(IF(AND(C1065&gt;=$G$22,MOD(C1065-$G$22,int)=0),$G$23,0)+H1065&gt;=L1064+G1065,L1064+G1065-H1065,IF(AND(C1065&gt;=$G$22,MOD(C1065-$G$22,int)=0),$G$23,0)+IF(IF(AND(C1065&gt;=$G$22,MOD(C1065-$G$22,int)=0),$G$23,0)+IF(MOD(C1065-$G$27,periods_per_year)=0,$G$26,0)+H1065&lt;L1064+G1065,IF(MOD(C1065-$G$27,periods_per_year)=0,$G$26,0),L1064+G1065-IF(AND(C1065&gt;=$G$22,MOD(C1065-$G$22,int)=0),$G$23,0)-H1065))))</f>
        <v/>
      </c>
      <c r="J1065" s="7"/>
      <c r="K1065" s="6" t="str">
        <f t="shared" ref="K1065:K1128" si="91">IF(C1065="","",H1065-G1065+J1065+IF(I1065="",0,I1065))</f>
        <v/>
      </c>
      <c r="L1065" s="6" t="str">
        <f t="shared" ref="L1065:L1128" si="92">IF(C1065="","",L1064-K1065)</f>
        <v/>
      </c>
    </row>
    <row r="1066" spans="3:12">
      <c r="C1066" s="3" t="str">
        <f t="shared" si="88"/>
        <v/>
      </c>
      <c r="D1066" s="4" t="str">
        <f t="shared" si="87"/>
        <v/>
      </c>
      <c r="E1066" s="8" t="str">
        <f t="shared" si="89"/>
        <v/>
      </c>
      <c r="F1066" s="5" t="str">
        <f t="shared" si="90"/>
        <v/>
      </c>
      <c r="G1066" s="6" t="str">
        <f>IF(C1066="","",ROUND((((1+F1066/CP)^(CP/periods_per_year))-1)*L1065,2))</f>
        <v/>
      </c>
      <c r="H1066" s="6" t="str">
        <f>IF(C1066="","",IF(C1066=nper,L1065+G1066,MIN(L1065+G1066,IF(F1066=F1065,H1065,IF($G$11="Acc Bi-Weekly",ROUND((-PMT(((1+F1066/CP)^(CP/12))-1,(nper-C1066+1)*12/26,L1065))/2,2),IF($G$11="Acc Weekly",ROUND((-PMT(((1+F1066/CP)^(CP/12))-1,(nper-C1066+1)*12/52,L1065))/4,2),ROUND(-PMT(((1+F1066/CP)^(CP/periods_per_year))-1,nper-C1066+1,L1065),2)))))))</f>
        <v/>
      </c>
      <c r="I1066" s="6" t="str">
        <f>IF(OR(C1066="",C1066&lt;$G$22),"",IF(L1065&lt;=H1066,0,IF(IF(AND(C1066&gt;=$G$22,MOD(C1066-$G$22,int)=0),$G$23,0)+H1066&gt;=L1065+G1066,L1065+G1066-H1066,IF(AND(C1066&gt;=$G$22,MOD(C1066-$G$22,int)=0),$G$23,0)+IF(IF(AND(C1066&gt;=$G$22,MOD(C1066-$G$22,int)=0),$G$23,0)+IF(MOD(C1066-$G$27,periods_per_year)=0,$G$26,0)+H1066&lt;L1065+G1066,IF(MOD(C1066-$G$27,periods_per_year)=0,$G$26,0),L1065+G1066-IF(AND(C1066&gt;=$G$22,MOD(C1066-$G$22,int)=0),$G$23,0)-H1066))))</f>
        <v/>
      </c>
      <c r="J1066" s="7"/>
      <c r="K1066" s="6" t="str">
        <f t="shared" si="91"/>
        <v/>
      </c>
      <c r="L1066" s="6" t="str">
        <f t="shared" si="92"/>
        <v/>
      </c>
    </row>
    <row r="1067" spans="3:12">
      <c r="C1067" s="3" t="str">
        <f t="shared" si="88"/>
        <v/>
      </c>
      <c r="D1067" s="4" t="str">
        <f t="shared" ref="D1067:D1130" si="93">IF(C1067="","",EDATE(D1066,1))</f>
        <v/>
      </c>
      <c r="E1067" s="8" t="str">
        <f t="shared" si="89"/>
        <v/>
      </c>
      <c r="F1067" s="5" t="str">
        <f t="shared" si="90"/>
        <v/>
      </c>
      <c r="G1067" s="6" t="str">
        <f>IF(C1067="","",ROUND((((1+F1067/CP)^(CP/periods_per_year))-1)*L1066,2))</f>
        <v/>
      </c>
      <c r="H1067" s="6" t="str">
        <f>IF(C1067="","",IF(C1067=nper,L1066+G1067,MIN(L1066+G1067,IF(F1067=F1066,H1066,IF($G$11="Acc Bi-Weekly",ROUND((-PMT(((1+F1067/CP)^(CP/12))-1,(nper-C1067+1)*12/26,L1066))/2,2),IF($G$11="Acc Weekly",ROUND((-PMT(((1+F1067/CP)^(CP/12))-1,(nper-C1067+1)*12/52,L1066))/4,2),ROUND(-PMT(((1+F1067/CP)^(CP/periods_per_year))-1,nper-C1067+1,L1066),2)))))))</f>
        <v/>
      </c>
      <c r="I1067" s="6" t="str">
        <f>IF(OR(C1067="",C1067&lt;$G$22),"",IF(L1066&lt;=H1067,0,IF(IF(AND(C1067&gt;=$G$22,MOD(C1067-$G$22,int)=0),$G$23,0)+H1067&gt;=L1066+G1067,L1066+G1067-H1067,IF(AND(C1067&gt;=$G$22,MOD(C1067-$G$22,int)=0),$G$23,0)+IF(IF(AND(C1067&gt;=$G$22,MOD(C1067-$G$22,int)=0),$G$23,0)+IF(MOD(C1067-$G$27,periods_per_year)=0,$G$26,0)+H1067&lt;L1066+G1067,IF(MOD(C1067-$G$27,periods_per_year)=0,$G$26,0),L1066+G1067-IF(AND(C1067&gt;=$G$22,MOD(C1067-$G$22,int)=0),$G$23,0)-H1067))))</f>
        <v/>
      </c>
      <c r="J1067" s="7"/>
      <c r="K1067" s="6" t="str">
        <f t="shared" si="91"/>
        <v/>
      </c>
      <c r="L1067" s="6" t="str">
        <f t="shared" si="92"/>
        <v/>
      </c>
    </row>
    <row r="1068" spans="3:12">
      <c r="C1068" s="3" t="str">
        <f t="shared" si="88"/>
        <v/>
      </c>
      <c r="D1068" s="4" t="str">
        <f t="shared" si="93"/>
        <v/>
      </c>
      <c r="E1068" s="8" t="str">
        <f t="shared" si="89"/>
        <v/>
      </c>
      <c r="F1068" s="5" t="str">
        <f t="shared" si="90"/>
        <v/>
      </c>
      <c r="G1068" s="6" t="str">
        <f>IF(C1068="","",ROUND((((1+F1068/CP)^(CP/periods_per_year))-1)*L1067,2))</f>
        <v/>
      </c>
      <c r="H1068" s="6" t="str">
        <f>IF(C1068="","",IF(C1068=nper,L1067+G1068,MIN(L1067+G1068,IF(F1068=F1067,H1067,IF($G$11="Acc Bi-Weekly",ROUND((-PMT(((1+F1068/CP)^(CP/12))-1,(nper-C1068+1)*12/26,L1067))/2,2),IF($G$11="Acc Weekly",ROUND((-PMT(((1+F1068/CP)^(CP/12))-1,(nper-C1068+1)*12/52,L1067))/4,2),ROUND(-PMT(((1+F1068/CP)^(CP/periods_per_year))-1,nper-C1068+1,L1067),2)))))))</f>
        <v/>
      </c>
      <c r="I1068" s="6" t="str">
        <f>IF(OR(C1068="",C1068&lt;$G$22),"",IF(L1067&lt;=H1068,0,IF(IF(AND(C1068&gt;=$G$22,MOD(C1068-$G$22,int)=0),$G$23,0)+H1068&gt;=L1067+G1068,L1067+G1068-H1068,IF(AND(C1068&gt;=$G$22,MOD(C1068-$G$22,int)=0),$G$23,0)+IF(IF(AND(C1068&gt;=$G$22,MOD(C1068-$G$22,int)=0),$G$23,0)+IF(MOD(C1068-$G$27,periods_per_year)=0,$G$26,0)+H1068&lt;L1067+G1068,IF(MOD(C1068-$G$27,periods_per_year)=0,$G$26,0),L1067+G1068-IF(AND(C1068&gt;=$G$22,MOD(C1068-$G$22,int)=0),$G$23,0)-H1068))))</f>
        <v/>
      </c>
      <c r="J1068" s="7"/>
      <c r="K1068" s="6" t="str">
        <f t="shared" si="91"/>
        <v/>
      </c>
      <c r="L1068" s="6" t="str">
        <f t="shared" si="92"/>
        <v/>
      </c>
    </row>
    <row r="1069" spans="3:12">
      <c r="C1069" s="3" t="str">
        <f t="shared" si="88"/>
        <v/>
      </c>
      <c r="D1069" s="4" t="str">
        <f t="shared" si="93"/>
        <v/>
      </c>
      <c r="E1069" s="8" t="str">
        <f t="shared" si="89"/>
        <v/>
      </c>
      <c r="F1069" s="5" t="str">
        <f t="shared" si="90"/>
        <v/>
      </c>
      <c r="G1069" s="6" t="str">
        <f>IF(C1069="","",ROUND((((1+F1069/CP)^(CP/periods_per_year))-1)*L1068,2))</f>
        <v/>
      </c>
      <c r="H1069" s="6" t="str">
        <f>IF(C1069="","",IF(C1069=nper,L1068+G1069,MIN(L1068+G1069,IF(F1069=F1068,H1068,IF($G$11="Acc Bi-Weekly",ROUND((-PMT(((1+F1069/CP)^(CP/12))-1,(nper-C1069+1)*12/26,L1068))/2,2),IF($G$11="Acc Weekly",ROUND((-PMT(((1+F1069/CP)^(CP/12))-1,(nper-C1069+1)*12/52,L1068))/4,2),ROUND(-PMT(((1+F1069/CP)^(CP/periods_per_year))-1,nper-C1069+1,L1068),2)))))))</f>
        <v/>
      </c>
      <c r="I1069" s="6" t="str">
        <f>IF(OR(C1069="",C1069&lt;$G$22),"",IF(L1068&lt;=H1069,0,IF(IF(AND(C1069&gt;=$G$22,MOD(C1069-$G$22,int)=0),$G$23,0)+H1069&gt;=L1068+G1069,L1068+G1069-H1069,IF(AND(C1069&gt;=$G$22,MOD(C1069-$G$22,int)=0),$G$23,0)+IF(IF(AND(C1069&gt;=$G$22,MOD(C1069-$G$22,int)=0),$G$23,0)+IF(MOD(C1069-$G$27,periods_per_year)=0,$G$26,0)+H1069&lt;L1068+G1069,IF(MOD(C1069-$G$27,periods_per_year)=0,$G$26,0),L1068+G1069-IF(AND(C1069&gt;=$G$22,MOD(C1069-$G$22,int)=0),$G$23,0)-H1069))))</f>
        <v/>
      </c>
      <c r="J1069" s="7"/>
      <c r="K1069" s="6" t="str">
        <f t="shared" si="91"/>
        <v/>
      </c>
      <c r="L1069" s="6" t="str">
        <f t="shared" si="92"/>
        <v/>
      </c>
    </row>
    <row r="1070" spans="3:12">
      <c r="C1070" s="3" t="str">
        <f t="shared" si="88"/>
        <v/>
      </c>
      <c r="D1070" s="4" t="str">
        <f t="shared" si="93"/>
        <v/>
      </c>
      <c r="E1070" s="8" t="str">
        <f t="shared" si="89"/>
        <v/>
      </c>
      <c r="F1070" s="5" t="str">
        <f t="shared" si="90"/>
        <v/>
      </c>
      <c r="G1070" s="6" t="str">
        <f>IF(C1070="","",ROUND((((1+F1070/CP)^(CP/periods_per_year))-1)*L1069,2))</f>
        <v/>
      </c>
      <c r="H1070" s="6" t="str">
        <f>IF(C1070="","",IF(C1070=nper,L1069+G1070,MIN(L1069+G1070,IF(F1070=F1069,H1069,IF($G$11="Acc Bi-Weekly",ROUND((-PMT(((1+F1070/CP)^(CP/12))-1,(nper-C1070+1)*12/26,L1069))/2,2),IF($G$11="Acc Weekly",ROUND((-PMT(((1+F1070/CP)^(CP/12))-1,(nper-C1070+1)*12/52,L1069))/4,2),ROUND(-PMT(((1+F1070/CP)^(CP/periods_per_year))-1,nper-C1070+1,L1069),2)))))))</f>
        <v/>
      </c>
      <c r="I1070" s="6" t="str">
        <f>IF(OR(C1070="",C1070&lt;$G$22),"",IF(L1069&lt;=H1070,0,IF(IF(AND(C1070&gt;=$G$22,MOD(C1070-$G$22,int)=0),$G$23,0)+H1070&gt;=L1069+G1070,L1069+G1070-H1070,IF(AND(C1070&gt;=$G$22,MOD(C1070-$G$22,int)=0),$G$23,0)+IF(IF(AND(C1070&gt;=$G$22,MOD(C1070-$G$22,int)=0),$G$23,0)+IF(MOD(C1070-$G$27,periods_per_year)=0,$G$26,0)+H1070&lt;L1069+G1070,IF(MOD(C1070-$G$27,periods_per_year)=0,$G$26,0),L1069+G1070-IF(AND(C1070&gt;=$G$22,MOD(C1070-$G$22,int)=0),$G$23,0)-H1070))))</f>
        <v/>
      </c>
      <c r="J1070" s="7"/>
      <c r="K1070" s="6" t="str">
        <f t="shared" si="91"/>
        <v/>
      </c>
      <c r="L1070" s="6" t="str">
        <f t="shared" si="92"/>
        <v/>
      </c>
    </row>
    <row r="1071" spans="3:12">
      <c r="C1071" s="3" t="str">
        <f t="shared" si="88"/>
        <v/>
      </c>
      <c r="D1071" s="4" t="str">
        <f t="shared" si="93"/>
        <v/>
      </c>
      <c r="E1071" s="8" t="str">
        <f t="shared" si="89"/>
        <v/>
      </c>
      <c r="F1071" s="5" t="str">
        <f t="shared" si="90"/>
        <v/>
      </c>
      <c r="G1071" s="6" t="str">
        <f>IF(C1071="","",ROUND((((1+F1071/CP)^(CP/periods_per_year))-1)*L1070,2))</f>
        <v/>
      </c>
      <c r="H1071" s="6" t="str">
        <f>IF(C1071="","",IF(C1071=nper,L1070+G1071,MIN(L1070+G1071,IF(F1071=F1070,H1070,IF($G$11="Acc Bi-Weekly",ROUND((-PMT(((1+F1071/CP)^(CP/12))-1,(nper-C1071+1)*12/26,L1070))/2,2),IF($G$11="Acc Weekly",ROUND((-PMT(((1+F1071/CP)^(CP/12))-1,(nper-C1071+1)*12/52,L1070))/4,2),ROUND(-PMT(((1+F1071/CP)^(CP/periods_per_year))-1,nper-C1071+1,L1070),2)))))))</f>
        <v/>
      </c>
      <c r="I1071" s="6" t="str">
        <f>IF(OR(C1071="",C1071&lt;$G$22),"",IF(L1070&lt;=H1071,0,IF(IF(AND(C1071&gt;=$G$22,MOD(C1071-$G$22,int)=0),$G$23,0)+H1071&gt;=L1070+G1071,L1070+G1071-H1071,IF(AND(C1071&gt;=$G$22,MOD(C1071-$G$22,int)=0),$G$23,0)+IF(IF(AND(C1071&gt;=$G$22,MOD(C1071-$G$22,int)=0),$G$23,0)+IF(MOD(C1071-$G$27,periods_per_year)=0,$G$26,0)+H1071&lt;L1070+G1071,IF(MOD(C1071-$G$27,periods_per_year)=0,$G$26,0),L1070+G1071-IF(AND(C1071&gt;=$G$22,MOD(C1071-$G$22,int)=0),$G$23,0)-H1071))))</f>
        <v/>
      </c>
      <c r="J1071" s="7"/>
      <c r="K1071" s="6" t="str">
        <f t="shared" si="91"/>
        <v/>
      </c>
      <c r="L1071" s="6" t="str">
        <f t="shared" si="92"/>
        <v/>
      </c>
    </row>
    <row r="1072" spans="3:12">
      <c r="C1072" s="3" t="str">
        <f t="shared" si="88"/>
        <v/>
      </c>
      <c r="D1072" s="4" t="str">
        <f t="shared" si="93"/>
        <v/>
      </c>
      <c r="E1072" s="8" t="str">
        <f t="shared" si="89"/>
        <v/>
      </c>
      <c r="F1072" s="5" t="str">
        <f t="shared" si="90"/>
        <v/>
      </c>
      <c r="G1072" s="6" t="str">
        <f>IF(C1072="","",ROUND((((1+F1072/CP)^(CP/periods_per_year))-1)*L1071,2))</f>
        <v/>
      </c>
      <c r="H1072" s="6" t="str">
        <f>IF(C1072="","",IF(C1072=nper,L1071+G1072,MIN(L1071+G1072,IF(F1072=F1071,H1071,IF($G$11="Acc Bi-Weekly",ROUND((-PMT(((1+F1072/CP)^(CP/12))-1,(nper-C1072+1)*12/26,L1071))/2,2),IF($G$11="Acc Weekly",ROUND((-PMT(((1+F1072/CP)^(CP/12))-1,(nper-C1072+1)*12/52,L1071))/4,2),ROUND(-PMT(((1+F1072/CP)^(CP/periods_per_year))-1,nper-C1072+1,L1071),2)))))))</f>
        <v/>
      </c>
      <c r="I1072" s="6" t="str">
        <f>IF(OR(C1072="",C1072&lt;$G$22),"",IF(L1071&lt;=H1072,0,IF(IF(AND(C1072&gt;=$G$22,MOD(C1072-$G$22,int)=0),$G$23,0)+H1072&gt;=L1071+G1072,L1071+G1072-H1072,IF(AND(C1072&gt;=$G$22,MOD(C1072-$G$22,int)=0),$G$23,0)+IF(IF(AND(C1072&gt;=$G$22,MOD(C1072-$G$22,int)=0),$G$23,0)+IF(MOD(C1072-$G$27,periods_per_year)=0,$G$26,0)+H1072&lt;L1071+G1072,IF(MOD(C1072-$G$27,periods_per_year)=0,$G$26,0),L1071+G1072-IF(AND(C1072&gt;=$G$22,MOD(C1072-$G$22,int)=0),$G$23,0)-H1072))))</f>
        <v/>
      </c>
      <c r="J1072" s="7"/>
      <c r="K1072" s="6" t="str">
        <f t="shared" si="91"/>
        <v/>
      </c>
      <c r="L1072" s="6" t="str">
        <f t="shared" si="92"/>
        <v/>
      </c>
    </row>
    <row r="1073" spans="3:12">
      <c r="C1073" s="3" t="str">
        <f t="shared" si="88"/>
        <v/>
      </c>
      <c r="D1073" s="4" t="str">
        <f t="shared" si="93"/>
        <v/>
      </c>
      <c r="E1073" s="8" t="str">
        <f t="shared" si="89"/>
        <v/>
      </c>
      <c r="F1073" s="5" t="str">
        <f t="shared" si="90"/>
        <v/>
      </c>
      <c r="G1073" s="6" t="str">
        <f>IF(C1073="","",ROUND((((1+F1073/CP)^(CP/periods_per_year))-1)*L1072,2))</f>
        <v/>
      </c>
      <c r="H1073" s="6" t="str">
        <f>IF(C1073="","",IF(C1073=nper,L1072+G1073,MIN(L1072+G1073,IF(F1073=F1072,H1072,IF($G$11="Acc Bi-Weekly",ROUND((-PMT(((1+F1073/CP)^(CP/12))-1,(nper-C1073+1)*12/26,L1072))/2,2),IF($G$11="Acc Weekly",ROUND((-PMT(((1+F1073/CP)^(CP/12))-1,(nper-C1073+1)*12/52,L1072))/4,2),ROUND(-PMT(((1+F1073/CP)^(CP/periods_per_year))-1,nper-C1073+1,L1072),2)))))))</f>
        <v/>
      </c>
      <c r="I1073" s="6" t="str">
        <f>IF(OR(C1073="",C1073&lt;$G$22),"",IF(L1072&lt;=H1073,0,IF(IF(AND(C1073&gt;=$G$22,MOD(C1073-$G$22,int)=0),$G$23,0)+H1073&gt;=L1072+G1073,L1072+G1073-H1073,IF(AND(C1073&gt;=$G$22,MOD(C1073-$G$22,int)=0),$G$23,0)+IF(IF(AND(C1073&gt;=$G$22,MOD(C1073-$G$22,int)=0),$G$23,0)+IF(MOD(C1073-$G$27,periods_per_year)=0,$G$26,0)+H1073&lt;L1072+G1073,IF(MOD(C1073-$G$27,periods_per_year)=0,$G$26,0),L1072+G1073-IF(AND(C1073&gt;=$G$22,MOD(C1073-$G$22,int)=0),$G$23,0)-H1073))))</f>
        <v/>
      </c>
      <c r="J1073" s="7"/>
      <c r="K1073" s="6" t="str">
        <f t="shared" si="91"/>
        <v/>
      </c>
      <c r="L1073" s="6" t="str">
        <f t="shared" si="92"/>
        <v/>
      </c>
    </row>
    <row r="1074" spans="3:12">
      <c r="C1074" s="3" t="str">
        <f t="shared" si="88"/>
        <v/>
      </c>
      <c r="D1074" s="4" t="str">
        <f t="shared" si="93"/>
        <v/>
      </c>
      <c r="E1074" s="8" t="str">
        <f t="shared" si="89"/>
        <v/>
      </c>
      <c r="F1074" s="5" t="str">
        <f t="shared" si="90"/>
        <v/>
      </c>
      <c r="G1074" s="6" t="str">
        <f>IF(C1074="","",ROUND((((1+F1074/CP)^(CP/periods_per_year))-1)*L1073,2))</f>
        <v/>
      </c>
      <c r="H1074" s="6" t="str">
        <f>IF(C1074="","",IF(C1074=nper,L1073+G1074,MIN(L1073+G1074,IF(F1074=F1073,H1073,IF($G$11="Acc Bi-Weekly",ROUND((-PMT(((1+F1074/CP)^(CP/12))-1,(nper-C1074+1)*12/26,L1073))/2,2),IF($G$11="Acc Weekly",ROUND((-PMT(((1+F1074/CP)^(CP/12))-1,(nper-C1074+1)*12/52,L1073))/4,2),ROUND(-PMT(((1+F1074/CP)^(CP/periods_per_year))-1,nper-C1074+1,L1073),2)))))))</f>
        <v/>
      </c>
      <c r="I1074" s="6" t="str">
        <f>IF(OR(C1074="",C1074&lt;$G$22),"",IF(L1073&lt;=H1074,0,IF(IF(AND(C1074&gt;=$G$22,MOD(C1074-$G$22,int)=0),$G$23,0)+H1074&gt;=L1073+G1074,L1073+G1074-H1074,IF(AND(C1074&gt;=$G$22,MOD(C1074-$G$22,int)=0),$G$23,0)+IF(IF(AND(C1074&gt;=$G$22,MOD(C1074-$G$22,int)=0),$G$23,0)+IF(MOD(C1074-$G$27,periods_per_year)=0,$G$26,0)+H1074&lt;L1073+G1074,IF(MOD(C1074-$G$27,periods_per_year)=0,$G$26,0),L1073+G1074-IF(AND(C1074&gt;=$G$22,MOD(C1074-$G$22,int)=0),$G$23,0)-H1074))))</f>
        <v/>
      </c>
      <c r="J1074" s="7"/>
      <c r="K1074" s="6" t="str">
        <f t="shared" si="91"/>
        <v/>
      </c>
      <c r="L1074" s="6" t="str">
        <f t="shared" si="92"/>
        <v/>
      </c>
    </row>
    <row r="1075" spans="3:12">
      <c r="C1075" s="3" t="str">
        <f t="shared" si="88"/>
        <v/>
      </c>
      <c r="D1075" s="4" t="str">
        <f t="shared" si="93"/>
        <v/>
      </c>
      <c r="E1075" s="8" t="str">
        <f t="shared" si="89"/>
        <v/>
      </c>
      <c r="F1075" s="5" t="str">
        <f t="shared" si="90"/>
        <v/>
      </c>
      <c r="G1075" s="6" t="str">
        <f>IF(C1075="","",ROUND((((1+F1075/CP)^(CP/periods_per_year))-1)*L1074,2))</f>
        <v/>
      </c>
      <c r="H1075" s="6" t="str">
        <f>IF(C1075="","",IF(C1075=nper,L1074+G1075,MIN(L1074+G1075,IF(F1075=F1074,H1074,IF($G$11="Acc Bi-Weekly",ROUND((-PMT(((1+F1075/CP)^(CP/12))-1,(nper-C1075+1)*12/26,L1074))/2,2),IF($G$11="Acc Weekly",ROUND((-PMT(((1+F1075/CP)^(CP/12))-1,(nper-C1075+1)*12/52,L1074))/4,2),ROUND(-PMT(((1+F1075/CP)^(CP/periods_per_year))-1,nper-C1075+1,L1074),2)))))))</f>
        <v/>
      </c>
      <c r="I1075" s="6" t="str">
        <f>IF(OR(C1075="",C1075&lt;$G$22),"",IF(L1074&lt;=H1075,0,IF(IF(AND(C1075&gt;=$G$22,MOD(C1075-$G$22,int)=0),$G$23,0)+H1075&gt;=L1074+G1075,L1074+G1075-H1075,IF(AND(C1075&gt;=$G$22,MOD(C1075-$G$22,int)=0),$G$23,0)+IF(IF(AND(C1075&gt;=$G$22,MOD(C1075-$G$22,int)=0),$G$23,0)+IF(MOD(C1075-$G$27,periods_per_year)=0,$G$26,0)+H1075&lt;L1074+G1075,IF(MOD(C1075-$G$27,periods_per_year)=0,$G$26,0),L1074+G1075-IF(AND(C1075&gt;=$G$22,MOD(C1075-$G$22,int)=0),$G$23,0)-H1075))))</f>
        <v/>
      </c>
      <c r="J1075" s="7"/>
      <c r="K1075" s="6" t="str">
        <f t="shared" si="91"/>
        <v/>
      </c>
      <c r="L1075" s="6" t="str">
        <f t="shared" si="92"/>
        <v/>
      </c>
    </row>
    <row r="1076" spans="3:12">
      <c r="C1076" s="3" t="str">
        <f t="shared" si="88"/>
        <v/>
      </c>
      <c r="D1076" s="4" t="str">
        <f t="shared" si="93"/>
        <v/>
      </c>
      <c r="E1076" s="8" t="str">
        <f t="shared" si="89"/>
        <v/>
      </c>
      <c r="F1076" s="5" t="str">
        <f t="shared" si="90"/>
        <v/>
      </c>
      <c r="G1076" s="6" t="str">
        <f>IF(C1076="","",ROUND((((1+F1076/CP)^(CP/periods_per_year))-1)*L1075,2))</f>
        <v/>
      </c>
      <c r="H1076" s="6" t="str">
        <f>IF(C1076="","",IF(C1076=nper,L1075+G1076,MIN(L1075+G1076,IF(F1076=F1075,H1075,IF($G$11="Acc Bi-Weekly",ROUND((-PMT(((1+F1076/CP)^(CP/12))-1,(nper-C1076+1)*12/26,L1075))/2,2),IF($G$11="Acc Weekly",ROUND((-PMT(((1+F1076/CP)^(CP/12))-1,(nper-C1076+1)*12/52,L1075))/4,2),ROUND(-PMT(((1+F1076/CP)^(CP/periods_per_year))-1,nper-C1076+1,L1075),2)))))))</f>
        <v/>
      </c>
      <c r="I1076" s="6" t="str">
        <f>IF(OR(C1076="",C1076&lt;$G$22),"",IF(L1075&lt;=H1076,0,IF(IF(AND(C1076&gt;=$G$22,MOD(C1076-$G$22,int)=0),$G$23,0)+H1076&gt;=L1075+G1076,L1075+G1076-H1076,IF(AND(C1076&gt;=$G$22,MOD(C1076-$G$22,int)=0),$G$23,0)+IF(IF(AND(C1076&gt;=$G$22,MOD(C1076-$G$22,int)=0),$G$23,0)+IF(MOD(C1076-$G$27,periods_per_year)=0,$G$26,0)+H1076&lt;L1075+G1076,IF(MOD(C1076-$G$27,periods_per_year)=0,$G$26,0),L1075+G1076-IF(AND(C1076&gt;=$G$22,MOD(C1076-$G$22,int)=0),$G$23,0)-H1076))))</f>
        <v/>
      </c>
      <c r="J1076" s="7"/>
      <c r="K1076" s="6" t="str">
        <f t="shared" si="91"/>
        <v/>
      </c>
      <c r="L1076" s="6" t="str">
        <f t="shared" si="92"/>
        <v/>
      </c>
    </row>
    <row r="1077" spans="3:12">
      <c r="C1077" s="3" t="str">
        <f t="shared" si="88"/>
        <v/>
      </c>
      <c r="D1077" s="4" t="str">
        <f t="shared" si="93"/>
        <v/>
      </c>
      <c r="E1077" s="8" t="str">
        <f t="shared" si="89"/>
        <v/>
      </c>
      <c r="F1077" s="5" t="str">
        <f t="shared" si="90"/>
        <v/>
      </c>
      <c r="G1077" s="6" t="str">
        <f>IF(C1077="","",ROUND((((1+F1077/CP)^(CP/periods_per_year))-1)*L1076,2))</f>
        <v/>
      </c>
      <c r="H1077" s="6" t="str">
        <f>IF(C1077="","",IF(C1077=nper,L1076+G1077,MIN(L1076+G1077,IF(F1077=F1076,H1076,IF($G$11="Acc Bi-Weekly",ROUND((-PMT(((1+F1077/CP)^(CP/12))-1,(nper-C1077+1)*12/26,L1076))/2,2),IF($G$11="Acc Weekly",ROUND((-PMT(((1+F1077/CP)^(CP/12))-1,(nper-C1077+1)*12/52,L1076))/4,2),ROUND(-PMT(((1+F1077/CP)^(CP/periods_per_year))-1,nper-C1077+1,L1076),2)))))))</f>
        <v/>
      </c>
      <c r="I1077" s="6" t="str">
        <f>IF(OR(C1077="",C1077&lt;$G$22),"",IF(L1076&lt;=H1077,0,IF(IF(AND(C1077&gt;=$G$22,MOD(C1077-$G$22,int)=0),$G$23,0)+H1077&gt;=L1076+G1077,L1076+G1077-H1077,IF(AND(C1077&gt;=$G$22,MOD(C1077-$G$22,int)=0),$G$23,0)+IF(IF(AND(C1077&gt;=$G$22,MOD(C1077-$G$22,int)=0),$G$23,0)+IF(MOD(C1077-$G$27,periods_per_year)=0,$G$26,0)+H1077&lt;L1076+G1077,IF(MOD(C1077-$G$27,periods_per_year)=0,$G$26,0),L1076+G1077-IF(AND(C1077&gt;=$G$22,MOD(C1077-$G$22,int)=0),$G$23,0)-H1077))))</f>
        <v/>
      </c>
      <c r="J1077" s="7"/>
      <c r="K1077" s="6" t="str">
        <f t="shared" si="91"/>
        <v/>
      </c>
      <c r="L1077" s="6" t="str">
        <f t="shared" si="92"/>
        <v/>
      </c>
    </row>
    <row r="1078" spans="3:12">
      <c r="C1078" s="3" t="str">
        <f t="shared" si="88"/>
        <v/>
      </c>
      <c r="D1078" s="4" t="str">
        <f t="shared" si="93"/>
        <v/>
      </c>
      <c r="E1078" s="8" t="str">
        <f t="shared" si="89"/>
        <v/>
      </c>
      <c r="F1078" s="5" t="str">
        <f t="shared" si="90"/>
        <v/>
      </c>
      <c r="G1078" s="6" t="str">
        <f>IF(C1078="","",ROUND((((1+F1078/CP)^(CP/periods_per_year))-1)*L1077,2))</f>
        <v/>
      </c>
      <c r="H1078" s="6" t="str">
        <f>IF(C1078="","",IF(C1078=nper,L1077+G1078,MIN(L1077+G1078,IF(F1078=F1077,H1077,IF($G$11="Acc Bi-Weekly",ROUND((-PMT(((1+F1078/CP)^(CP/12))-1,(nper-C1078+1)*12/26,L1077))/2,2),IF($G$11="Acc Weekly",ROUND((-PMT(((1+F1078/CP)^(CP/12))-1,(nper-C1078+1)*12/52,L1077))/4,2),ROUND(-PMT(((1+F1078/CP)^(CP/periods_per_year))-1,nper-C1078+1,L1077),2)))))))</f>
        <v/>
      </c>
      <c r="I1078" s="6" t="str">
        <f>IF(OR(C1078="",C1078&lt;$G$22),"",IF(L1077&lt;=H1078,0,IF(IF(AND(C1078&gt;=$G$22,MOD(C1078-$G$22,int)=0),$G$23,0)+H1078&gt;=L1077+G1078,L1077+G1078-H1078,IF(AND(C1078&gt;=$G$22,MOD(C1078-$G$22,int)=0),$G$23,0)+IF(IF(AND(C1078&gt;=$G$22,MOD(C1078-$G$22,int)=0),$G$23,0)+IF(MOD(C1078-$G$27,periods_per_year)=0,$G$26,0)+H1078&lt;L1077+G1078,IF(MOD(C1078-$G$27,periods_per_year)=0,$G$26,0),L1077+G1078-IF(AND(C1078&gt;=$G$22,MOD(C1078-$G$22,int)=0),$G$23,0)-H1078))))</f>
        <v/>
      </c>
      <c r="J1078" s="7"/>
      <c r="K1078" s="6" t="str">
        <f t="shared" si="91"/>
        <v/>
      </c>
      <c r="L1078" s="6" t="str">
        <f t="shared" si="92"/>
        <v/>
      </c>
    </row>
    <row r="1079" spans="3:12">
      <c r="C1079" s="3" t="str">
        <f t="shared" si="88"/>
        <v/>
      </c>
      <c r="D1079" s="4" t="str">
        <f t="shared" si="93"/>
        <v/>
      </c>
      <c r="E1079" s="8" t="str">
        <f t="shared" si="89"/>
        <v/>
      </c>
      <c r="F1079" s="5" t="str">
        <f t="shared" si="90"/>
        <v/>
      </c>
      <c r="G1079" s="6" t="str">
        <f>IF(C1079="","",ROUND((((1+F1079/CP)^(CP/periods_per_year))-1)*L1078,2))</f>
        <v/>
      </c>
      <c r="H1079" s="6" t="str">
        <f>IF(C1079="","",IF(C1079=nper,L1078+G1079,MIN(L1078+G1079,IF(F1079=F1078,H1078,IF($G$11="Acc Bi-Weekly",ROUND((-PMT(((1+F1079/CP)^(CP/12))-1,(nper-C1079+1)*12/26,L1078))/2,2),IF($G$11="Acc Weekly",ROUND((-PMT(((1+F1079/CP)^(CP/12))-1,(nper-C1079+1)*12/52,L1078))/4,2),ROUND(-PMT(((1+F1079/CP)^(CP/periods_per_year))-1,nper-C1079+1,L1078),2)))))))</f>
        <v/>
      </c>
      <c r="I1079" s="6" t="str">
        <f>IF(OR(C1079="",C1079&lt;$G$22),"",IF(L1078&lt;=H1079,0,IF(IF(AND(C1079&gt;=$G$22,MOD(C1079-$G$22,int)=0),$G$23,0)+H1079&gt;=L1078+G1079,L1078+G1079-H1079,IF(AND(C1079&gt;=$G$22,MOD(C1079-$G$22,int)=0),$G$23,0)+IF(IF(AND(C1079&gt;=$G$22,MOD(C1079-$G$22,int)=0),$G$23,0)+IF(MOD(C1079-$G$27,periods_per_year)=0,$G$26,0)+H1079&lt;L1078+G1079,IF(MOD(C1079-$G$27,periods_per_year)=0,$G$26,0),L1078+G1079-IF(AND(C1079&gt;=$G$22,MOD(C1079-$G$22,int)=0),$G$23,0)-H1079))))</f>
        <v/>
      </c>
      <c r="J1079" s="7"/>
      <c r="K1079" s="6" t="str">
        <f t="shared" si="91"/>
        <v/>
      </c>
      <c r="L1079" s="6" t="str">
        <f t="shared" si="92"/>
        <v/>
      </c>
    </row>
    <row r="1080" spans="3:12">
      <c r="C1080" s="3" t="str">
        <f t="shared" si="88"/>
        <v/>
      </c>
      <c r="D1080" s="4" t="str">
        <f t="shared" si="93"/>
        <v/>
      </c>
      <c r="E1080" s="8" t="str">
        <f t="shared" si="89"/>
        <v/>
      </c>
      <c r="F1080" s="5" t="str">
        <f t="shared" si="90"/>
        <v/>
      </c>
      <c r="G1080" s="6" t="str">
        <f>IF(C1080="","",ROUND((((1+F1080/CP)^(CP/periods_per_year))-1)*L1079,2))</f>
        <v/>
      </c>
      <c r="H1080" s="6" t="str">
        <f>IF(C1080="","",IF(C1080=nper,L1079+G1080,MIN(L1079+G1080,IF(F1080=F1079,H1079,IF($G$11="Acc Bi-Weekly",ROUND((-PMT(((1+F1080/CP)^(CP/12))-1,(nper-C1080+1)*12/26,L1079))/2,2),IF($G$11="Acc Weekly",ROUND((-PMT(((1+F1080/CP)^(CP/12))-1,(nper-C1080+1)*12/52,L1079))/4,2),ROUND(-PMT(((1+F1080/CP)^(CP/periods_per_year))-1,nper-C1080+1,L1079),2)))))))</f>
        <v/>
      </c>
      <c r="I1080" s="6" t="str">
        <f>IF(OR(C1080="",C1080&lt;$G$22),"",IF(L1079&lt;=H1080,0,IF(IF(AND(C1080&gt;=$G$22,MOD(C1080-$G$22,int)=0),$G$23,0)+H1080&gt;=L1079+G1080,L1079+G1080-H1080,IF(AND(C1080&gt;=$G$22,MOD(C1080-$G$22,int)=0),$G$23,0)+IF(IF(AND(C1080&gt;=$G$22,MOD(C1080-$G$22,int)=0),$G$23,0)+IF(MOD(C1080-$G$27,periods_per_year)=0,$G$26,0)+H1080&lt;L1079+G1080,IF(MOD(C1080-$G$27,periods_per_year)=0,$G$26,0),L1079+G1080-IF(AND(C1080&gt;=$G$22,MOD(C1080-$G$22,int)=0),$G$23,0)-H1080))))</f>
        <v/>
      </c>
      <c r="J1080" s="7"/>
      <c r="K1080" s="6" t="str">
        <f t="shared" si="91"/>
        <v/>
      </c>
      <c r="L1080" s="6" t="str">
        <f t="shared" si="92"/>
        <v/>
      </c>
    </row>
    <row r="1081" spans="3:12">
      <c r="C1081" s="3" t="str">
        <f t="shared" si="88"/>
        <v/>
      </c>
      <c r="D1081" s="4" t="str">
        <f t="shared" si="93"/>
        <v/>
      </c>
      <c r="E1081" s="8" t="str">
        <f t="shared" si="89"/>
        <v/>
      </c>
      <c r="F1081" s="5" t="str">
        <f t="shared" si="90"/>
        <v/>
      </c>
      <c r="G1081" s="6" t="str">
        <f>IF(C1081="","",ROUND((((1+F1081/CP)^(CP/periods_per_year))-1)*L1080,2))</f>
        <v/>
      </c>
      <c r="H1081" s="6" t="str">
        <f>IF(C1081="","",IF(C1081=nper,L1080+G1081,MIN(L1080+G1081,IF(F1081=F1080,H1080,IF($G$11="Acc Bi-Weekly",ROUND((-PMT(((1+F1081/CP)^(CP/12))-1,(nper-C1081+1)*12/26,L1080))/2,2),IF($G$11="Acc Weekly",ROUND((-PMT(((1+F1081/CP)^(CP/12))-1,(nper-C1081+1)*12/52,L1080))/4,2),ROUND(-PMT(((1+F1081/CP)^(CP/periods_per_year))-1,nper-C1081+1,L1080),2)))))))</f>
        <v/>
      </c>
      <c r="I1081" s="6" t="str">
        <f>IF(OR(C1081="",C1081&lt;$G$22),"",IF(L1080&lt;=H1081,0,IF(IF(AND(C1081&gt;=$G$22,MOD(C1081-$G$22,int)=0),$G$23,0)+H1081&gt;=L1080+G1081,L1080+G1081-H1081,IF(AND(C1081&gt;=$G$22,MOD(C1081-$G$22,int)=0),$G$23,0)+IF(IF(AND(C1081&gt;=$G$22,MOD(C1081-$G$22,int)=0),$G$23,0)+IF(MOD(C1081-$G$27,periods_per_year)=0,$G$26,0)+H1081&lt;L1080+G1081,IF(MOD(C1081-$G$27,periods_per_year)=0,$G$26,0),L1080+G1081-IF(AND(C1081&gt;=$G$22,MOD(C1081-$G$22,int)=0),$G$23,0)-H1081))))</f>
        <v/>
      </c>
      <c r="J1081" s="7"/>
      <c r="K1081" s="6" t="str">
        <f t="shared" si="91"/>
        <v/>
      </c>
      <c r="L1081" s="6" t="str">
        <f t="shared" si="92"/>
        <v/>
      </c>
    </row>
    <row r="1082" spans="3:12">
      <c r="C1082" s="3" t="str">
        <f t="shared" si="88"/>
        <v/>
      </c>
      <c r="D1082" s="4" t="str">
        <f t="shared" si="93"/>
        <v/>
      </c>
      <c r="E1082" s="8" t="str">
        <f t="shared" si="89"/>
        <v/>
      </c>
      <c r="F1082" s="5" t="str">
        <f t="shared" si="90"/>
        <v/>
      </c>
      <c r="G1082" s="6" t="str">
        <f>IF(C1082="","",ROUND((((1+F1082/CP)^(CP/periods_per_year))-1)*L1081,2))</f>
        <v/>
      </c>
      <c r="H1082" s="6" t="str">
        <f>IF(C1082="","",IF(C1082=nper,L1081+G1082,MIN(L1081+G1082,IF(F1082=F1081,H1081,IF($G$11="Acc Bi-Weekly",ROUND((-PMT(((1+F1082/CP)^(CP/12))-1,(nper-C1082+1)*12/26,L1081))/2,2),IF($G$11="Acc Weekly",ROUND((-PMT(((1+F1082/CP)^(CP/12))-1,(nper-C1082+1)*12/52,L1081))/4,2),ROUND(-PMT(((1+F1082/CP)^(CP/periods_per_year))-1,nper-C1082+1,L1081),2)))))))</f>
        <v/>
      </c>
      <c r="I1082" s="6" t="str">
        <f>IF(OR(C1082="",C1082&lt;$G$22),"",IF(L1081&lt;=H1082,0,IF(IF(AND(C1082&gt;=$G$22,MOD(C1082-$G$22,int)=0),$G$23,0)+H1082&gt;=L1081+G1082,L1081+G1082-H1082,IF(AND(C1082&gt;=$G$22,MOD(C1082-$G$22,int)=0),$G$23,0)+IF(IF(AND(C1082&gt;=$G$22,MOD(C1082-$G$22,int)=0),$G$23,0)+IF(MOD(C1082-$G$27,periods_per_year)=0,$G$26,0)+H1082&lt;L1081+G1082,IF(MOD(C1082-$G$27,periods_per_year)=0,$G$26,0),L1081+G1082-IF(AND(C1082&gt;=$G$22,MOD(C1082-$G$22,int)=0),$G$23,0)-H1082))))</f>
        <v/>
      </c>
      <c r="J1082" s="7"/>
      <c r="K1082" s="6" t="str">
        <f t="shared" si="91"/>
        <v/>
      </c>
      <c r="L1082" s="6" t="str">
        <f t="shared" si="92"/>
        <v/>
      </c>
    </row>
    <row r="1083" spans="3:12">
      <c r="C1083" s="3" t="str">
        <f t="shared" si="88"/>
        <v/>
      </c>
      <c r="D1083" s="4" t="str">
        <f t="shared" si="93"/>
        <v/>
      </c>
      <c r="E1083" s="8" t="str">
        <f t="shared" si="89"/>
        <v/>
      </c>
      <c r="F1083" s="5" t="str">
        <f t="shared" si="90"/>
        <v/>
      </c>
      <c r="G1083" s="6" t="str">
        <f>IF(C1083="","",ROUND((((1+F1083/CP)^(CP/periods_per_year))-1)*L1082,2))</f>
        <v/>
      </c>
      <c r="H1083" s="6" t="str">
        <f>IF(C1083="","",IF(C1083=nper,L1082+G1083,MIN(L1082+G1083,IF(F1083=F1082,H1082,IF($G$11="Acc Bi-Weekly",ROUND((-PMT(((1+F1083/CP)^(CP/12))-1,(nper-C1083+1)*12/26,L1082))/2,2),IF($G$11="Acc Weekly",ROUND((-PMT(((1+F1083/CP)^(CP/12))-1,(nper-C1083+1)*12/52,L1082))/4,2),ROUND(-PMT(((1+F1083/CP)^(CP/periods_per_year))-1,nper-C1083+1,L1082),2)))))))</f>
        <v/>
      </c>
      <c r="I1083" s="6" t="str">
        <f>IF(OR(C1083="",C1083&lt;$G$22),"",IF(L1082&lt;=H1083,0,IF(IF(AND(C1083&gt;=$G$22,MOD(C1083-$G$22,int)=0),$G$23,0)+H1083&gt;=L1082+G1083,L1082+G1083-H1083,IF(AND(C1083&gt;=$G$22,MOD(C1083-$G$22,int)=0),$G$23,0)+IF(IF(AND(C1083&gt;=$G$22,MOD(C1083-$G$22,int)=0),$G$23,0)+IF(MOD(C1083-$G$27,periods_per_year)=0,$G$26,0)+H1083&lt;L1082+G1083,IF(MOD(C1083-$G$27,periods_per_year)=0,$G$26,0),L1082+G1083-IF(AND(C1083&gt;=$G$22,MOD(C1083-$G$22,int)=0),$G$23,0)-H1083))))</f>
        <v/>
      </c>
      <c r="J1083" s="7"/>
      <c r="K1083" s="6" t="str">
        <f t="shared" si="91"/>
        <v/>
      </c>
      <c r="L1083" s="6" t="str">
        <f t="shared" si="92"/>
        <v/>
      </c>
    </row>
    <row r="1084" spans="3:12">
      <c r="C1084" s="3" t="str">
        <f t="shared" si="88"/>
        <v/>
      </c>
      <c r="D1084" s="4" t="str">
        <f t="shared" si="93"/>
        <v/>
      </c>
      <c r="E1084" s="8" t="str">
        <f t="shared" si="89"/>
        <v/>
      </c>
      <c r="F1084" s="5" t="str">
        <f t="shared" si="90"/>
        <v/>
      </c>
      <c r="G1084" s="6" t="str">
        <f>IF(C1084="","",ROUND((((1+F1084/CP)^(CP/periods_per_year))-1)*L1083,2))</f>
        <v/>
      </c>
      <c r="H1084" s="6" t="str">
        <f>IF(C1084="","",IF(C1084=nper,L1083+G1084,MIN(L1083+G1084,IF(F1084=F1083,H1083,IF($G$11="Acc Bi-Weekly",ROUND((-PMT(((1+F1084/CP)^(CP/12))-1,(nper-C1084+1)*12/26,L1083))/2,2),IF($G$11="Acc Weekly",ROUND((-PMT(((1+F1084/CP)^(CP/12))-1,(nper-C1084+1)*12/52,L1083))/4,2),ROUND(-PMT(((1+F1084/CP)^(CP/periods_per_year))-1,nper-C1084+1,L1083),2)))))))</f>
        <v/>
      </c>
      <c r="I1084" s="6" t="str">
        <f>IF(OR(C1084="",C1084&lt;$G$22),"",IF(L1083&lt;=H1084,0,IF(IF(AND(C1084&gt;=$G$22,MOD(C1084-$G$22,int)=0),$G$23,0)+H1084&gt;=L1083+G1084,L1083+G1084-H1084,IF(AND(C1084&gt;=$G$22,MOD(C1084-$G$22,int)=0),$G$23,0)+IF(IF(AND(C1084&gt;=$G$22,MOD(C1084-$G$22,int)=0),$G$23,0)+IF(MOD(C1084-$G$27,periods_per_year)=0,$G$26,0)+H1084&lt;L1083+G1084,IF(MOD(C1084-$G$27,periods_per_year)=0,$G$26,0),L1083+G1084-IF(AND(C1084&gt;=$G$22,MOD(C1084-$G$22,int)=0),$G$23,0)-H1084))))</f>
        <v/>
      </c>
      <c r="J1084" s="7"/>
      <c r="K1084" s="6" t="str">
        <f t="shared" si="91"/>
        <v/>
      </c>
      <c r="L1084" s="6" t="str">
        <f t="shared" si="92"/>
        <v/>
      </c>
    </row>
    <row r="1085" spans="3:12">
      <c r="C1085" s="3" t="str">
        <f t="shared" si="88"/>
        <v/>
      </c>
      <c r="D1085" s="4" t="str">
        <f t="shared" si="93"/>
        <v/>
      </c>
      <c r="E1085" s="8" t="str">
        <f t="shared" si="89"/>
        <v/>
      </c>
      <c r="F1085" s="5" t="str">
        <f t="shared" si="90"/>
        <v/>
      </c>
      <c r="G1085" s="6" t="str">
        <f>IF(C1085="","",ROUND((((1+F1085/CP)^(CP/periods_per_year))-1)*L1084,2))</f>
        <v/>
      </c>
      <c r="H1085" s="6" t="str">
        <f>IF(C1085="","",IF(C1085=nper,L1084+G1085,MIN(L1084+G1085,IF(F1085=F1084,H1084,IF($G$11="Acc Bi-Weekly",ROUND((-PMT(((1+F1085/CP)^(CP/12))-1,(nper-C1085+1)*12/26,L1084))/2,2),IF($G$11="Acc Weekly",ROUND((-PMT(((1+F1085/CP)^(CP/12))-1,(nper-C1085+1)*12/52,L1084))/4,2),ROUND(-PMT(((1+F1085/CP)^(CP/periods_per_year))-1,nper-C1085+1,L1084),2)))))))</f>
        <v/>
      </c>
      <c r="I1085" s="6" t="str">
        <f>IF(OR(C1085="",C1085&lt;$G$22),"",IF(L1084&lt;=H1085,0,IF(IF(AND(C1085&gt;=$G$22,MOD(C1085-$G$22,int)=0),$G$23,0)+H1085&gt;=L1084+G1085,L1084+G1085-H1085,IF(AND(C1085&gt;=$G$22,MOD(C1085-$G$22,int)=0),$G$23,0)+IF(IF(AND(C1085&gt;=$G$22,MOD(C1085-$G$22,int)=0),$G$23,0)+IF(MOD(C1085-$G$27,periods_per_year)=0,$G$26,0)+H1085&lt;L1084+G1085,IF(MOD(C1085-$G$27,periods_per_year)=0,$G$26,0),L1084+G1085-IF(AND(C1085&gt;=$G$22,MOD(C1085-$G$22,int)=0),$G$23,0)-H1085))))</f>
        <v/>
      </c>
      <c r="J1085" s="7"/>
      <c r="K1085" s="6" t="str">
        <f t="shared" si="91"/>
        <v/>
      </c>
      <c r="L1085" s="6" t="str">
        <f t="shared" si="92"/>
        <v/>
      </c>
    </row>
    <row r="1086" spans="3:12">
      <c r="C1086" s="3" t="str">
        <f t="shared" si="88"/>
        <v/>
      </c>
      <c r="D1086" s="4" t="str">
        <f t="shared" si="93"/>
        <v/>
      </c>
      <c r="E1086" s="8" t="str">
        <f t="shared" si="89"/>
        <v/>
      </c>
      <c r="F1086" s="5" t="str">
        <f t="shared" si="90"/>
        <v/>
      </c>
      <c r="G1086" s="6" t="str">
        <f>IF(C1086="","",ROUND((((1+F1086/CP)^(CP/periods_per_year))-1)*L1085,2))</f>
        <v/>
      </c>
      <c r="H1086" s="6" t="str">
        <f>IF(C1086="","",IF(C1086=nper,L1085+G1086,MIN(L1085+G1086,IF(F1086=F1085,H1085,IF($G$11="Acc Bi-Weekly",ROUND((-PMT(((1+F1086/CP)^(CP/12))-1,(nper-C1086+1)*12/26,L1085))/2,2),IF($G$11="Acc Weekly",ROUND((-PMT(((1+F1086/CP)^(CP/12))-1,(nper-C1086+1)*12/52,L1085))/4,2),ROUND(-PMT(((1+F1086/CP)^(CP/periods_per_year))-1,nper-C1086+1,L1085),2)))))))</f>
        <v/>
      </c>
      <c r="I1086" s="6" t="str">
        <f>IF(OR(C1086="",C1086&lt;$G$22),"",IF(L1085&lt;=H1086,0,IF(IF(AND(C1086&gt;=$G$22,MOD(C1086-$G$22,int)=0),$G$23,0)+H1086&gt;=L1085+G1086,L1085+G1086-H1086,IF(AND(C1086&gt;=$G$22,MOD(C1086-$G$22,int)=0),$G$23,0)+IF(IF(AND(C1086&gt;=$G$22,MOD(C1086-$G$22,int)=0),$G$23,0)+IF(MOD(C1086-$G$27,periods_per_year)=0,$G$26,0)+H1086&lt;L1085+G1086,IF(MOD(C1086-$G$27,periods_per_year)=0,$G$26,0),L1085+G1086-IF(AND(C1086&gt;=$G$22,MOD(C1086-$G$22,int)=0),$G$23,0)-H1086))))</f>
        <v/>
      </c>
      <c r="J1086" s="7"/>
      <c r="K1086" s="6" t="str">
        <f t="shared" si="91"/>
        <v/>
      </c>
      <c r="L1086" s="6" t="str">
        <f t="shared" si="92"/>
        <v/>
      </c>
    </row>
    <row r="1087" spans="3:12">
      <c r="C1087" s="3" t="str">
        <f t="shared" si="88"/>
        <v/>
      </c>
      <c r="D1087" s="4" t="str">
        <f t="shared" si="93"/>
        <v/>
      </c>
      <c r="E1087" s="8" t="str">
        <f t="shared" si="89"/>
        <v/>
      </c>
      <c r="F1087" s="5" t="str">
        <f t="shared" si="90"/>
        <v/>
      </c>
      <c r="G1087" s="6" t="str">
        <f>IF(C1087="","",ROUND((((1+F1087/CP)^(CP/periods_per_year))-1)*L1086,2))</f>
        <v/>
      </c>
      <c r="H1087" s="6" t="str">
        <f>IF(C1087="","",IF(C1087=nper,L1086+G1087,MIN(L1086+G1087,IF(F1087=F1086,H1086,IF($G$11="Acc Bi-Weekly",ROUND((-PMT(((1+F1087/CP)^(CP/12))-1,(nper-C1087+1)*12/26,L1086))/2,2),IF($G$11="Acc Weekly",ROUND((-PMT(((1+F1087/CP)^(CP/12))-1,(nper-C1087+1)*12/52,L1086))/4,2),ROUND(-PMT(((1+F1087/CP)^(CP/periods_per_year))-1,nper-C1087+1,L1086),2)))))))</f>
        <v/>
      </c>
      <c r="I1087" s="6" t="str">
        <f>IF(OR(C1087="",C1087&lt;$G$22),"",IF(L1086&lt;=H1087,0,IF(IF(AND(C1087&gt;=$G$22,MOD(C1087-$G$22,int)=0),$G$23,0)+H1087&gt;=L1086+G1087,L1086+G1087-H1087,IF(AND(C1087&gt;=$G$22,MOD(C1087-$G$22,int)=0),$G$23,0)+IF(IF(AND(C1087&gt;=$G$22,MOD(C1087-$G$22,int)=0),$G$23,0)+IF(MOD(C1087-$G$27,periods_per_year)=0,$G$26,0)+H1087&lt;L1086+G1087,IF(MOD(C1087-$G$27,periods_per_year)=0,$G$26,0),L1086+G1087-IF(AND(C1087&gt;=$G$22,MOD(C1087-$G$22,int)=0),$G$23,0)-H1087))))</f>
        <v/>
      </c>
      <c r="J1087" s="7"/>
      <c r="K1087" s="6" t="str">
        <f t="shared" si="91"/>
        <v/>
      </c>
      <c r="L1087" s="6" t="str">
        <f t="shared" si="92"/>
        <v/>
      </c>
    </row>
    <row r="1088" spans="3:12">
      <c r="C1088" s="3" t="str">
        <f t="shared" si="88"/>
        <v/>
      </c>
      <c r="D1088" s="4" t="str">
        <f t="shared" si="93"/>
        <v/>
      </c>
      <c r="E1088" s="8" t="str">
        <f t="shared" si="89"/>
        <v/>
      </c>
      <c r="F1088" s="5" t="str">
        <f t="shared" si="90"/>
        <v/>
      </c>
      <c r="G1088" s="6" t="str">
        <f>IF(C1088="","",ROUND((((1+F1088/CP)^(CP/periods_per_year))-1)*L1087,2))</f>
        <v/>
      </c>
      <c r="H1088" s="6" t="str">
        <f>IF(C1088="","",IF(C1088=nper,L1087+G1088,MIN(L1087+G1088,IF(F1088=F1087,H1087,IF($G$11="Acc Bi-Weekly",ROUND((-PMT(((1+F1088/CP)^(CP/12))-1,(nper-C1088+1)*12/26,L1087))/2,2),IF($G$11="Acc Weekly",ROUND((-PMT(((1+F1088/CP)^(CP/12))-1,(nper-C1088+1)*12/52,L1087))/4,2),ROUND(-PMT(((1+F1088/CP)^(CP/periods_per_year))-1,nper-C1088+1,L1087),2)))))))</f>
        <v/>
      </c>
      <c r="I1088" s="6" t="str">
        <f>IF(OR(C1088="",C1088&lt;$G$22),"",IF(L1087&lt;=H1088,0,IF(IF(AND(C1088&gt;=$G$22,MOD(C1088-$G$22,int)=0),$G$23,0)+H1088&gt;=L1087+G1088,L1087+G1088-H1088,IF(AND(C1088&gt;=$G$22,MOD(C1088-$G$22,int)=0),$G$23,0)+IF(IF(AND(C1088&gt;=$G$22,MOD(C1088-$G$22,int)=0),$G$23,0)+IF(MOD(C1088-$G$27,periods_per_year)=0,$G$26,0)+H1088&lt;L1087+G1088,IF(MOD(C1088-$G$27,periods_per_year)=0,$G$26,0),L1087+G1088-IF(AND(C1088&gt;=$G$22,MOD(C1088-$G$22,int)=0),$G$23,0)-H1088))))</f>
        <v/>
      </c>
      <c r="J1088" s="7"/>
      <c r="K1088" s="6" t="str">
        <f t="shared" si="91"/>
        <v/>
      </c>
      <c r="L1088" s="6" t="str">
        <f t="shared" si="92"/>
        <v/>
      </c>
    </row>
    <row r="1089" spans="3:12">
      <c r="C1089" s="3" t="str">
        <f t="shared" si="88"/>
        <v/>
      </c>
      <c r="D1089" s="4" t="str">
        <f t="shared" si="93"/>
        <v/>
      </c>
      <c r="E1089" s="8" t="str">
        <f t="shared" si="89"/>
        <v/>
      </c>
      <c r="F1089" s="5" t="str">
        <f t="shared" si="90"/>
        <v/>
      </c>
      <c r="G1089" s="6" t="str">
        <f>IF(C1089="","",ROUND((((1+F1089/CP)^(CP/periods_per_year))-1)*L1088,2))</f>
        <v/>
      </c>
      <c r="H1089" s="6" t="str">
        <f>IF(C1089="","",IF(C1089=nper,L1088+G1089,MIN(L1088+G1089,IF(F1089=F1088,H1088,IF($G$11="Acc Bi-Weekly",ROUND((-PMT(((1+F1089/CP)^(CP/12))-1,(nper-C1089+1)*12/26,L1088))/2,2),IF($G$11="Acc Weekly",ROUND((-PMT(((1+F1089/CP)^(CP/12))-1,(nper-C1089+1)*12/52,L1088))/4,2),ROUND(-PMT(((1+F1089/CP)^(CP/periods_per_year))-1,nper-C1089+1,L1088),2)))))))</f>
        <v/>
      </c>
      <c r="I1089" s="6" t="str">
        <f>IF(OR(C1089="",C1089&lt;$G$22),"",IF(L1088&lt;=H1089,0,IF(IF(AND(C1089&gt;=$G$22,MOD(C1089-$G$22,int)=0),$G$23,0)+H1089&gt;=L1088+G1089,L1088+G1089-H1089,IF(AND(C1089&gt;=$G$22,MOD(C1089-$G$22,int)=0),$G$23,0)+IF(IF(AND(C1089&gt;=$G$22,MOD(C1089-$G$22,int)=0),$G$23,0)+IF(MOD(C1089-$G$27,periods_per_year)=0,$G$26,0)+H1089&lt;L1088+G1089,IF(MOD(C1089-$G$27,periods_per_year)=0,$G$26,0),L1088+G1089-IF(AND(C1089&gt;=$G$22,MOD(C1089-$G$22,int)=0),$G$23,0)-H1089))))</f>
        <v/>
      </c>
      <c r="J1089" s="7"/>
      <c r="K1089" s="6" t="str">
        <f t="shared" si="91"/>
        <v/>
      </c>
      <c r="L1089" s="6" t="str">
        <f t="shared" si="92"/>
        <v/>
      </c>
    </row>
    <row r="1090" spans="3:12">
      <c r="C1090" s="3" t="str">
        <f t="shared" si="88"/>
        <v/>
      </c>
      <c r="D1090" s="4" t="str">
        <f t="shared" si="93"/>
        <v/>
      </c>
      <c r="E1090" s="8" t="str">
        <f t="shared" si="89"/>
        <v/>
      </c>
      <c r="F1090" s="5" t="str">
        <f t="shared" si="90"/>
        <v/>
      </c>
      <c r="G1090" s="6" t="str">
        <f>IF(C1090="","",ROUND((((1+F1090/CP)^(CP/periods_per_year))-1)*L1089,2))</f>
        <v/>
      </c>
      <c r="H1090" s="6" t="str">
        <f>IF(C1090="","",IF(C1090=nper,L1089+G1090,MIN(L1089+G1090,IF(F1090=F1089,H1089,IF($G$11="Acc Bi-Weekly",ROUND((-PMT(((1+F1090/CP)^(CP/12))-1,(nper-C1090+1)*12/26,L1089))/2,2),IF($G$11="Acc Weekly",ROUND((-PMT(((1+F1090/CP)^(CP/12))-1,(nper-C1090+1)*12/52,L1089))/4,2),ROUND(-PMT(((1+F1090/CP)^(CP/periods_per_year))-1,nper-C1090+1,L1089),2)))))))</f>
        <v/>
      </c>
      <c r="I1090" s="6" t="str">
        <f>IF(OR(C1090="",C1090&lt;$G$22),"",IF(L1089&lt;=H1090,0,IF(IF(AND(C1090&gt;=$G$22,MOD(C1090-$G$22,int)=0),$G$23,0)+H1090&gt;=L1089+G1090,L1089+G1090-H1090,IF(AND(C1090&gt;=$G$22,MOD(C1090-$G$22,int)=0),$G$23,0)+IF(IF(AND(C1090&gt;=$G$22,MOD(C1090-$G$22,int)=0),$G$23,0)+IF(MOD(C1090-$G$27,periods_per_year)=0,$G$26,0)+H1090&lt;L1089+G1090,IF(MOD(C1090-$G$27,periods_per_year)=0,$G$26,0),L1089+G1090-IF(AND(C1090&gt;=$G$22,MOD(C1090-$G$22,int)=0),$G$23,0)-H1090))))</f>
        <v/>
      </c>
      <c r="J1090" s="7"/>
      <c r="K1090" s="6" t="str">
        <f t="shared" si="91"/>
        <v/>
      </c>
      <c r="L1090" s="6" t="str">
        <f t="shared" si="92"/>
        <v/>
      </c>
    </row>
    <row r="1091" spans="3:12">
      <c r="C1091" s="3" t="str">
        <f t="shared" si="88"/>
        <v/>
      </c>
      <c r="D1091" s="4" t="str">
        <f t="shared" si="93"/>
        <v/>
      </c>
      <c r="E1091" s="8" t="str">
        <f t="shared" si="89"/>
        <v/>
      </c>
      <c r="F1091" s="5" t="str">
        <f t="shared" si="90"/>
        <v/>
      </c>
      <c r="G1091" s="6" t="str">
        <f>IF(C1091="","",ROUND((((1+F1091/CP)^(CP/periods_per_year))-1)*L1090,2))</f>
        <v/>
      </c>
      <c r="H1091" s="6" t="str">
        <f>IF(C1091="","",IF(C1091=nper,L1090+G1091,MIN(L1090+G1091,IF(F1091=F1090,H1090,IF($G$11="Acc Bi-Weekly",ROUND((-PMT(((1+F1091/CP)^(CP/12))-1,(nper-C1091+1)*12/26,L1090))/2,2),IF($G$11="Acc Weekly",ROUND((-PMT(((1+F1091/CP)^(CP/12))-1,(nper-C1091+1)*12/52,L1090))/4,2),ROUND(-PMT(((1+F1091/CP)^(CP/periods_per_year))-1,nper-C1091+1,L1090),2)))))))</f>
        <v/>
      </c>
      <c r="I1091" s="6" t="str">
        <f>IF(OR(C1091="",C1091&lt;$G$22),"",IF(L1090&lt;=H1091,0,IF(IF(AND(C1091&gt;=$G$22,MOD(C1091-$G$22,int)=0),$G$23,0)+H1091&gt;=L1090+G1091,L1090+G1091-H1091,IF(AND(C1091&gt;=$G$22,MOD(C1091-$G$22,int)=0),$G$23,0)+IF(IF(AND(C1091&gt;=$G$22,MOD(C1091-$G$22,int)=0),$G$23,0)+IF(MOD(C1091-$G$27,periods_per_year)=0,$G$26,0)+H1091&lt;L1090+G1091,IF(MOD(C1091-$G$27,periods_per_year)=0,$G$26,0),L1090+G1091-IF(AND(C1091&gt;=$G$22,MOD(C1091-$G$22,int)=0),$G$23,0)-H1091))))</f>
        <v/>
      </c>
      <c r="J1091" s="7"/>
      <c r="K1091" s="6" t="str">
        <f t="shared" si="91"/>
        <v/>
      </c>
      <c r="L1091" s="6" t="str">
        <f t="shared" si="92"/>
        <v/>
      </c>
    </row>
    <row r="1092" spans="3:12">
      <c r="C1092" s="3" t="str">
        <f t="shared" si="88"/>
        <v/>
      </c>
      <c r="D1092" s="4" t="str">
        <f t="shared" si="93"/>
        <v/>
      </c>
      <c r="E1092" s="8" t="str">
        <f t="shared" si="89"/>
        <v/>
      </c>
      <c r="F1092" s="5" t="str">
        <f t="shared" si="90"/>
        <v/>
      </c>
      <c r="G1092" s="6" t="str">
        <f>IF(C1092="","",ROUND((((1+F1092/CP)^(CP/periods_per_year))-1)*L1091,2))</f>
        <v/>
      </c>
      <c r="H1092" s="6" t="str">
        <f>IF(C1092="","",IF(C1092=nper,L1091+G1092,MIN(L1091+G1092,IF(F1092=F1091,H1091,IF($G$11="Acc Bi-Weekly",ROUND((-PMT(((1+F1092/CP)^(CP/12))-1,(nper-C1092+1)*12/26,L1091))/2,2),IF($G$11="Acc Weekly",ROUND((-PMT(((1+F1092/CP)^(CP/12))-1,(nper-C1092+1)*12/52,L1091))/4,2),ROUND(-PMT(((1+F1092/CP)^(CP/periods_per_year))-1,nper-C1092+1,L1091),2)))))))</f>
        <v/>
      </c>
      <c r="I1092" s="6" t="str">
        <f>IF(OR(C1092="",C1092&lt;$G$22),"",IF(L1091&lt;=H1092,0,IF(IF(AND(C1092&gt;=$G$22,MOD(C1092-$G$22,int)=0),$G$23,0)+H1092&gt;=L1091+G1092,L1091+G1092-H1092,IF(AND(C1092&gt;=$G$22,MOD(C1092-$G$22,int)=0),$G$23,0)+IF(IF(AND(C1092&gt;=$G$22,MOD(C1092-$G$22,int)=0),$G$23,0)+IF(MOD(C1092-$G$27,periods_per_year)=0,$G$26,0)+H1092&lt;L1091+G1092,IF(MOD(C1092-$G$27,periods_per_year)=0,$G$26,0),L1091+G1092-IF(AND(C1092&gt;=$G$22,MOD(C1092-$G$22,int)=0),$G$23,0)-H1092))))</f>
        <v/>
      </c>
      <c r="J1092" s="7"/>
      <c r="K1092" s="6" t="str">
        <f t="shared" si="91"/>
        <v/>
      </c>
      <c r="L1092" s="6" t="str">
        <f t="shared" si="92"/>
        <v/>
      </c>
    </row>
    <row r="1093" spans="3:12">
      <c r="C1093" s="3" t="str">
        <f t="shared" si="88"/>
        <v/>
      </c>
      <c r="D1093" s="4" t="str">
        <f t="shared" si="93"/>
        <v/>
      </c>
      <c r="E1093" s="8" t="str">
        <f t="shared" si="89"/>
        <v/>
      </c>
      <c r="F1093" s="5" t="str">
        <f t="shared" si="90"/>
        <v/>
      </c>
      <c r="G1093" s="6" t="str">
        <f>IF(C1093="","",ROUND((((1+F1093/CP)^(CP/periods_per_year))-1)*L1092,2))</f>
        <v/>
      </c>
      <c r="H1093" s="6" t="str">
        <f>IF(C1093="","",IF(C1093=nper,L1092+G1093,MIN(L1092+G1093,IF(F1093=F1092,H1092,IF($G$11="Acc Bi-Weekly",ROUND((-PMT(((1+F1093/CP)^(CP/12))-1,(nper-C1093+1)*12/26,L1092))/2,2),IF($G$11="Acc Weekly",ROUND((-PMT(((1+F1093/CP)^(CP/12))-1,(nper-C1093+1)*12/52,L1092))/4,2),ROUND(-PMT(((1+F1093/CP)^(CP/periods_per_year))-1,nper-C1093+1,L1092),2)))))))</f>
        <v/>
      </c>
      <c r="I1093" s="6" t="str">
        <f>IF(OR(C1093="",C1093&lt;$G$22),"",IF(L1092&lt;=H1093,0,IF(IF(AND(C1093&gt;=$G$22,MOD(C1093-$G$22,int)=0),$G$23,0)+H1093&gt;=L1092+G1093,L1092+G1093-H1093,IF(AND(C1093&gt;=$G$22,MOD(C1093-$G$22,int)=0),$G$23,0)+IF(IF(AND(C1093&gt;=$G$22,MOD(C1093-$G$22,int)=0),$G$23,0)+IF(MOD(C1093-$G$27,periods_per_year)=0,$G$26,0)+H1093&lt;L1092+G1093,IF(MOD(C1093-$G$27,periods_per_year)=0,$G$26,0),L1092+G1093-IF(AND(C1093&gt;=$G$22,MOD(C1093-$G$22,int)=0),$G$23,0)-H1093))))</f>
        <v/>
      </c>
      <c r="J1093" s="7"/>
      <c r="K1093" s="6" t="str">
        <f t="shared" si="91"/>
        <v/>
      </c>
      <c r="L1093" s="6" t="str">
        <f t="shared" si="92"/>
        <v/>
      </c>
    </row>
    <row r="1094" spans="3:12">
      <c r="C1094" s="3" t="str">
        <f t="shared" si="88"/>
        <v/>
      </c>
      <c r="D1094" s="4" t="str">
        <f t="shared" si="93"/>
        <v/>
      </c>
      <c r="E1094" s="8" t="str">
        <f t="shared" si="89"/>
        <v/>
      </c>
      <c r="F1094" s="5" t="str">
        <f t="shared" si="90"/>
        <v/>
      </c>
      <c r="G1094" s="6" t="str">
        <f>IF(C1094="","",ROUND((((1+F1094/CP)^(CP/periods_per_year))-1)*L1093,2))</f>
        <v/>
      </c>
      <c r="H1094" s="6" t="str">
        <f>IF(C1094="","",IF(C1094=nper,L1093+G1094,MIN(L1093+G1094,IF(F1094=F1093,H1093,IF($G$11="Acc Bi-Weekly",ROUND((-PMT(((1+F1094/CP)^(CP/12))-1,(nper-C1094+1)*12/26,L1093))/2,2),IF($G$11="Acc Weekly",ROUND((-PMT(((1+F1094/CP)^(CP/12))-1,(nper-C1094+1)*12/52,L1093))/4,2),ROUND(-PMT(((1+F1094/CP)^(CP/periods_per_year))-1,nper-C1094+1,L1093),2)))))))</f>
        <v/>
      </c>
      <c r="I1094" s="6" t="str">
        <f>IF(OR(C1094="",C1094&lt;$G$22),"",IF(L1093&lt;=H1094,0,IF(IF(AND(C1094&gt;=$G$22,MOD(C1094-$G$22,int)=0),$G$23,0)+H1094&gt;=L1093+G1094,L1093+G1094-H1094,IF(AND(C1094&gt;=$G$22,MOD(C1094-$G$22,int)=0),$G$23,0)+IF(IF(AND(C1094&gt;=$G$22,MOD(C1094-$G$22,int)=0),$G$23,0)+IF(MOD(C1094-$G$27,periods_per_year)=0,$G$26,0)+H1094&lt;L1093+G1094,IF(MOD(C1094-$G$27,periods_per_year)=0,$G$26,0),L1093+G1094-IF(AND(C1094&gt;=$G$22,MOD(C1094-$G$22,int)=0),$G$23,0)-H1094))))</f>
        <v/>
      </c>
      <c r="J1094" s="7"/>
      <c r="K1094" s="6" t="str">
        <f t="shared" si="91"/>
        <v/>
      </c>
      <c r="L1094" s="6" t="str">
        <f t="shared" si="92"/>
        <v/>
      </c>
    </row>
    <row r="1095" spans="3:12">
      <c r="C1095" s="3" t="str">
        <f t="shared" si="88"/>
        <v/>
      </c>
      <c r="D1095" s="4" t="str">
        <f t="shared" si="93"/>
        <v/>
      </c>
      <c r="E1095" s="8" t="str">
        <f t="shared" si="89"/>
        <v/>
      </c>
      <c r="F1095" s="5" t="str">
        <f t="shared" si="90"/>
        <v/>
      </c>
      <c r="G1095" s="6" t="str">
        <f>IF(C1095="","",ROUND((((1+F1095/CP)^(CP/periods_per_year))-1)*L1094,2))</f>
        <v/>
      </c>
      <c r="H1095" s="6" t="str">
        <f>IF(C1095="","",IF(C1095=nper,L1094+G1095,MIN(L1094+G1095,IF(F1095=F1094,H1094,IF($G$11="Acc Bi-Weekly",ROUND((-PMT(((1+F1095/CP)^(CP/12))-1,(nper-C1095+1)*12/26,L1094))/2,2),IF($G$11="Acc Weekly",ROUND((-PMT(((1+F1095/CP)^(CP/12))-1,(nper-C1095+1)*12/52,L1094))/4,2),ROUND(-PMT(((1+F1095/CP)^(CP/periods_per_year))-1,nper-C1095+1,L1094),2)))))))</f>
        <v/>
      </c>
      <c r="I1095" s="6" t="str">
        <f>IF(OR(C1095="",C1095&lt;$G$22),"",IF(L1094&lt;=H1095,0,IF(IF(AND(C1095&gt;=$G$22,MOD(C1095-$G$22,int)=0),$G$23,0)+H1095&gt;=L1094+G1095,L1094+G1095-H1095,IF(AND(C1095&gt;=$G$22,MOD(C1095-$G$22,int)=0),$G$23,0)+IF(IF(AND(C1095&gt;=$G$22,MOD(C1095-$G$22,int)=0),$G$23,0)+IF(MOD(C1095-$G$27,periods_per_year)=0,$G$26,0)+H1095&lt;L1094+G1095,IF(MOD(C1095-$G$27,periods_per_year)=0,$G$26,0),L1094+G1095-IF(AND(C1095&gt;=$G$22,MOD(C1095-$G$22,int)=0),$G$23,0)-H1095))))</f>
        <v/>
      </c>
      <c r="J1095" s="7"/>
      <c r="K1095" s="6" t="str">
        <f t="shared" si="91"/>
        <v/>
      </c>
      <c r="L1095" s="6" t="str">
        <f t="shared" si="92"/>
        <v/>
      </c>
    </row>
    <row r="1096" spans="3:12">
      <c r="C1096" s="3" t="str">
        <f t="shared" si="88"/>
        <v/>
      </c>
      <c r="D1096" s="4" t="str">
        <f t="shared" si="93"/>
        <v/>
      </c>
      <c r="E1096" s="8" t="str">
        <f t="shared" si="89"/>
        <v/>
      </c>
      <c r="F1096" s="5" t="str">
        <f t="shared" si="90"/>
        <v/>
      </c>
      <c r="G1096" s="6" t="str">
        <f>IF(C1096="","",ROUND((((1+F1096/CP)^(CP/periods_per_year))-1)*L1095,2))</f>
        <v/>
      </c>
      <c r="H1096" s="6" t="str">
        <f>IF(C1096="","",IF(C1096=nper,L1095+G1096,MIN(L1095+G1096,IF(F1096=F1095,H1095,IF($G$11="Acc Bi-Weekly",ROUND((-PMT(((1+F1096/CP)^(CP/12))-1,(nper-C1096+1)*12/26,L1095))/2,2),IF($G$11="Acc Weekly",ROUND((-PMT(((1+F1096/CP)^(CP/12))-1,(nper-C1096+1)*12/52,L1095))/4,2),ROUND(-PMT(((1+F1096/CP)^(CP/periods_per_year))-1,nper-C1096+1,L1095),2)))))))</f>
        <v/>
      </c>
      <c r="I1096" s="6" t="str">
        <f>IF(OR(C1096="",C1096&lt;$G$22),"",IF(L1095&lt;=H1096,0,IF(IF(AND(C1096&gt;=$G$22,MOD(C1096-$G$22,int)=0),$G$23,0)+H1096&gt;=L1095+G1096,L1095+G1096-H1096,IF(AND(C1096&gt;=$G$22,MOD(C1096-$G$22,int)=0),$G$23,0)+IF(IF(AND(C1096&gt;=$G$22,MOD(C1096-$G$22,int)=0),$G$23,0)+IF(MOD(C1096-$G$27,periods_per_year)=0,$G$26,0)+H1096&lt;L1095+G1096,IF(MOD(C1096-$G$27,periods_per_year)=0,$G$26,0),L1095+G1096-IF(AND(C1096&gt;=$G$22,MOD(C1096-$G$22,int)=0),$G$23,0)-H1096))))</f>
        <v/>
      </c>
      <c r="J1096" s="7"/>
      <c r="K1096" s="6" t="str">
        <f t="shared" si="91"/>
        <v/>
      </c>
      <c r="L1096" s="6" t="str">
        <f t="shared" si="92"/>
        <v/>
      </c>
    </row>
    <row r="1097" spans="3:12">
      <c r="C1097" s="3" t="str">
        <f t="shared" si="88"/>
        <v/>
      </c>
      <c r="D1097" s="4" t="str">
        <f t="shared" si="93"/>
        <v/>
      </c>
      <c r="E1097" s="8" t="str">
        <f t="shared" si="89"/>
        <v/>
      </c>
      <c r="F1097" s="5" t="str">
        <f t="shared" si="90"/>
        <v/>
      </c>
      <c r="G1097" s="6" t="str">
        <f>IF(C1097="","",ROUND((((1+F1097/CP)^(CP/periods_per_year))-1)*L1096,2))</f>
        <v/>
      </c>
      <c r="H1097" s="6" t="str">
        <f>IF(C1097="","",IF(C1097=nper,L1096+G1097,MIN(L1096+G1097,IF(F1097=F1096,H1096,IF($G$11="Acc Bi-Weekly",ROUND((-PMT(((1+F1097/CP)^(CP/12))-1,(nper-C1097+1)*12/26,L1096))/2,2),IF($G$11="Acc Weekly",ROUND((-PMT(((1+F1097/CP)^(CP/12))-1,(nper-C1097+1)*12/52,L1096))/4,2),ROUND(-PMT(((1+F1097/CP)^(CP/periods_per_year))-1,nper-C1097+1,L1096),2)))))))</f>
        <v/>
      </c>
      <c r="I1097" s="6" t="str">
        <f>IF(OR(C1097="",C1097&lt;$G$22),"",IF(L1096&lt;=H1097,0,IF(IF(AND(C1097&gt;=$G$22,MOD(C1097-$G$22,int)=0),$G$23,0)+H1097&gt;=L1096+G1097,L1096+G1097-H1097,IF(AND(C1097&gt;=$G$22,MOD(C1097-$G$22,int)=0),$G$23,0)+IF(IF(AND(C1097&gt;=$G$22,MOD(C1097-$G$22,int)=0),$G$23,0)+IF(MOD(C1097-$G$27,periods_per_year)=0,$G$26,0)+H1097&lt;L1096+G1097,IF(MOD(C1097-$G$27,periods_per_year)=0,$G$26,0),L1096+G1097-IF(AND(C1097&gt;=$G$22,MOD(C1097-$G$22,int)=0),$G$23,0)-H1097))))</f>
        <v/>
      </c>
      <c r="J1097" s="7"/>
      <c r="K1097" s="6" t="str">
        <f t="shared" si="91"/>
        <v/>
      </c>
      <c r="L1097" s="6" t="str">
        <f t="shared" si="92"/>
        <v/>
      </c>
    </row>
    <row r="1098" spans="3:12">
      <c r="C1098" s="3" t="str">
        <f t="shared" si="88"/>
        <v/>
      </c>
      <c r="D1098" s="4" t="str">
        <f t="shared" si="93"/>
        <v/>
      </c>
      <c r="E1098" s="8" t="str">
        <f t="shared" si="89"/>
        <v/>
      </c>
      <c r="F1098" s="5" t="str">
        <f t="shared" si="90"/>
        <v/>
      </c>
      <c r="G1098" s="6" t="str">
        <f>IF(C1098="","",ROUND((((1+F1098/CP)^(CP/periods_per_year))-1)*L1097,2))</f>
        <v/>
      </c>
      <c r="H1098" s="6" t="str">
        <f>IF(C1098="","",IF(C1098=nper,L1097+G1098,MIN(L1097+G1098,IF(F1098=F1097,H1097,IF($G$11="Acc Bi-Weekly",ROUND((-PMT(((1+F1098/CP)^(CP/12))-1,(nper-C1098+1)*12/26,L1097))/2,2),IF($G$11="Acc Weekly",ROUND((-PMT(((1+F1098/CP)^(CP/12))-1,(nper-C1098+1)*12/52,L1097))/4,2),ROUND(-PMT(((1+F1098/CP)^(CP/periods_per_year))-1,nper-C1098+1,L1097),2)))))))</f>
        <v/>
      </c>
      <c r="I1098" s="6" t="str">
        <f>IF(OR(C1098="",C1098&lt;$G$22),"",IF(L1097&lt;=H1098,0,IF(IF(AND(C1098&gt;=$G$22,MOD(C1098-$G$22,int)=0),$G$23,0)+H1098&gt;=L1097+G1098,L1097+G1098-H1098,IF(AND(C1098&gt;=$G$22,MOD(C1098-$G$22,int)=0),$G$23,0)+IF(IF(AND(C1098&gt;=$G$22,MOD(C1098-$G$22,int)=0),$G$23,0)+IF(MOD(C1098-$G$27,periods_per_year)=0,$G$26,0)+H1098&lt;L1097+G1098,IF(MOD(C1098-$G$27,periods_per_year)=0,$G$26,0),L1097+G1098-IF(AND(C1098&gt;=$G$22,MOD(C1098-$G$22,int)=0),$G$23,0)-H1098))))</f>
        <v/>
      </c>
      <c r="J1098" s="7"/>
      <c r="K1098" s="6" t="str">
        <f t="shared" si="91"/>
        <v/>
      </c>
      <c r="L1098" s="6" t="str">
        <f t="shared" si="92"/>
        <v/>
      </c>
    </row>
    <row r="1099" spans="3:12">
      <c r="C1099" s="3" t="str">
        <f t="shared" si="88"/>
        <v/>
      </c>
      <c r="D1099" s="4" t="str">
        <f t="shared" si="93"/>
        <v/>
      </c>
      <c r="E1099" s="8" t="str">
        <f t="shared" si="89"/>
        <v/>
      </c>
      <c r="F1099" s="5" t="str">
        <f t="shared" si="90"/>
        <v/>
      </c>
      <c r="G1099" s="6" t="str">
        <f>IF(C1099="","",ROUND((((1+F1099/CP)^(CP/periods_per_year))-1)*L1098,2))</f>
        <v/>
      </c>
      <c r="H1099" s="6" t="str">
        <f>IF(C1099="","",IF(C1099=nper,L1098+G1099,MIN(L1098+G1099,IF(F1099=F1098,H1098,IF($G$11="Acc Bi-Weekly",ROUND((-PMT(((1+F1099/CP)^(CP/12))-1,(nper-C1099+1)*12/26,L1098))/2,2),IF($G$11="Acc Weekly",ROUND((-PMT(((1+F1099/CP)^(CP/12))-1,(nper-C1099+1)*12/52,L1098))/4,2),ROUND(-PMT(((1+F1099/CP)^(CP/periods_per_year))-1,nper-C1099+1,L1098),2)))))))</f>
        <v/>
      </c>
      <c r="I1099" s="6" t="str">
        <f>IF(OR(C1099="",C1099&lt;$G$22),"",IF(L1098&lt;=H1099,0,IF(IF(AND(C1099&gt;=$G$22,MOD(C1099-$G$22,int)=0),$G$23,0)+H1099&gt;=L1098+G1099,L1098+G1099-H1099,IF(AND(C1099&gt;=$G$22,MOD(C1099-$G$22,int)=0),$G$23,0)+IF(IF(AND(C1099&gt;=$G$22,MOD(C1099-$G$22,int)=0),$G$23,0)+IF(MOD(C1099-$G$27,periods_per_year)=0,$G$26,0)+H1099&lt;L1098+G1099,IF(MOD(C1099-$G$27,periods_per_year)=0,$G$26,0),L1098+G1099-IF(AND(C1099&gt;=$G$22,MOD(C1099-$G$22,int)=0),$G$23,0)-H1099))))</f>
        <v/>
      </c>
      <c r="J1099" s="7"/>
      <c r="K1099" s="6" t="str">
        <f t="shared" si="91"/>
        <v/>
      </c>
      <c r="L1099" s="6" t="str">
        <f t="shared" si="92"/>
        <v/>
      </c>
    </row>
    <row r="1100" spans="3:12">
      <c r="C1100" s="3" t="str">
        <f t="shared" si="88"/>
        <v/>
      </c>
      <c r="D1100" s="4" t="str">
        <f t="shared" si="93"/>
        <v/>
      </c>
      <c r="E1100" s="8" t="str">
        <f t="shared" si="89"/>
        <v/>
      </c>
      <c r="F1100" s="5" t="str">
        <f t="shared" si="90"/>
        <v/>
      </c>
      <c r="G1100" s="6" t="str">
        <f>IF(C1100="","",ROUND((((1+F1100/CP)^(CP/periods_per_year))-1)*L1099,2))</f>
        <v/>
      </c>
      <c r="H1100" s="6" t="str">
        <f>IF(C1100="","",IF(C1100=nper,L1099+G1100,MIN(L1099+G1100,IF(F1100=F1099,H1099,IF($G$11="Acc Bi-Weekly",ROUND((-PMT(((1+F1100/CP)^(CP/12))-1,(nper-C1100+1)*12/26,L1099))/2,2),IF($G$11="Acc Weekly",ROUND((-PMT(((1+F1100/CP)^(CP/12))-1,(nper-C1100+1)*12/52,L1099))/4,2),ROUND(-PMT(((1+F1100/CP)^(CP/periods_per_year))-1,nper-C1100+1,L1099),2)))))))</f>
        <v/>
      </c>
      <c r="I1100" s="6" t="str">
        <f>IF(OR(C1100="",C1100&lt;$G$22),"",IF(L1099&lt;=H1100,0,IF(IF(AND(C1100&gt;=$G$22,MOD(C1100-$G$22,int)=0),$G$23,0)+H1100&gt;=L1099+G1100,L1099+G1100-H1100,IF(AND(C1100&gt;=$G$22,MOD(C1100-$G$22,int)=0),$G$23,0)+IF(IF(AND(C1100&gt;=$G$22,MOD(C1100-$G$22,int)=0),$G$23,0)+IF(MOD(C1100-$G$27,periods_per_year)=0,$G$26,0)+H1100&lt;L1099+G1100,IF(MOD(C1100-$G$27,periods_per_year)=0,$G$26,0),L1099+G1100-IF(AND(C1100&gt;=$G$22,MOD(C1100-$G$22,int)=0),$G$23,0)-H1100))))</f>
        <v/>
      </c>
      <c r="J1100" s="7"/>
      <c r="K1100" s="6" t="str">
        <f t="shared" si="91"/>
        <v/>
      </c>
      <c r="L1100" s="6" t="str">
        <f t="shared" si="92"/>
        <v/>
      </c>
    </row>
    <row r="1101" spans="3:12">
      <c r="C1101" s="3" t="str">
        <f t="shared" si="88"/>
        <v/>
      </c>
      <c r="D1101" s="4" t="str">
        <f t="shared" si="93"/>
        <v/>
      </c>
      <c r="E1101" s="8" t="str">
        <f t="shared" si="89"/>
        <v/>
      </c>
      <c r="F1101" s="5" t="str">
        <f t="shared" si="90"/>
        <v/>
      </c>
      <c r="G1101" s="6" t="str">
        <f>IF(C1101="","",ROUND((((1+F1101/CP)^(CP/periods_per_year))-1)*L1100,2))</f>
        <v/>
      </c>
      <c r="H1101" s="6" t="str">
        <f>IF(C1101="","",IF(C1101=nper,L1100+G1101,MIN(L1100+G1101,IF(F1101=F1100,H1100,IF($G$11="Acc Bi-Weekly",ROUND((-PMT(((1+F1101/CP)^(CP/12))-1,(nper-C1101+1)*12/26,L1100))/2,2),IF($G$11="Acc Weekly",ROUND((-PMT(((1+F1101/CP)^(CP/12))-1,(nper-C1101+1)*12/52,L1100))/4,2),ROUND(-PMT(((1+F1101/CP)^(CP/periods_per_year))-1,nper-C1101+1,L1100),2)))))))</f>
        <v/>
      </c>
      <c r="I1101" s="6" t="str">
        <f>IF(OR(C1101="",C1101&lt;$G$22),"",IF(L1100&lt;=H1101,0,IF(IF(AND(C1101&gt;=$G$22,MOD(C1101-$G$22,int)=0),$G$23,0)+H1101&gt;=L1100+G1101,L1100+G1101-H1101,IF(AND(C1101&gt;=$G$22,MOD(C1101-$G$22,int)=0),$G$23,0)+IF(IF(AND(C1101&gt;=$G$22,MOD(C1101-$G$22,int)=0),$G$23,0)+IF(MOD(C1101-$G$27,periods_per_year)=0,$G$26,0)+H1101&lt;L1100+G1101,IF(MOD(C1101-$G$27,periods_per_year)=0,$G$26,0),L1100+G1101-IF(AND(C1101&gt;=$G$22,MOD(C1101-$G$22,int)=0),$G$23,0)-H1101))))</f>
        <v/>
      </c>
      <c r="J1101" s="7"/>
      <c r="K1101" s="6" t="str">
        <f t="shared" si="91"/>
        <v/>
      </c>
      <c r="L1101" s="6" t="str">
        <f t="shared" si="92"/>
        <v/>
      </c>
    </row>
    <row r="1102" spans="3:12">
      <c r="C1102" s="3" t="str">
        <f t="shared" si="88"/>
        <v/>
      </c>
      <c r="D1102" s="4" t="str">
        <f t="shared" si="93"/>
        <v/>
      </c>
      <c r="E1102" s="8" t="str">
        <f t="shared" si="89"/>
        <v/>
      </c>
      <c r="F1102" s="5" t="str">
        <f t="shared" si="90"/>
        <v/>
      </c>
      <c r="G1102" s="6" t="str">
        <f>IF(C1102="","",ROUND((((1+F1102/CP)^(CP/periods_per_year))-1)*L1101,2))</f>
        <v/>
      </c>
      <c r="H1102" s="6" t="str">
        <f>IF(C1102="","",IF(C1102=nper,L1101+G1102,MIN(L1101+G1102,IF(F1102=F1101,H1101,IF($G$11="Acc Bi-Weekly",ROUND((-PMT(((1+F1102/CP)^(CP/12))-1,(nper-C1102+1)*12/26,L1101))/2,2),IF($G$11="Acc Weekly",ROUND((-PMT(((1+F1102/CP)^(CP/12))-1,(nper-C1102+1)*12/52,L1101))/4,2),ROUND(-PMT(((1+F1102/CP)^(CP/periods_per_year))-1,nper-C1102+1,L1101),2)))))))</f>
        <v/>
      </c>
      <c r="I1102" s="6" t="str">
        <f>IF(OR(C1102="",C1102&lt;$G$22),"",IF(L1101&lt;=H1102,0,IF(IF(AND(C1102&gt;=$G$22,MOD(C1102-$G$22,int)=0),$G$23,0)+H1102&gt;=L1101+G1102,L1101+G1102-H1102,IF(AND(C1102&gt;=$G$22,MOD(C1102-$G$22,int)=0),$G$23,0)+IF(IF(AND(C1102&gt;=$G$22,MOD(C1102-$G$22,int)=0),$G$23,0)+IF(MOD(C1102-$G$27,periods_per_year)=0,$G$26,0)+H1102&lt;L1101+G1102,IF(MOD(C1102-$G$27,periods_per_year)=0,$G$26,0),L1101+G1102-IF(AND(C1102&gt;=$G$22,MOD(C1102-$G$22,int)=0),$G$23,0)-H1102))))</f>
        <v/>
      </c>
      <c r="J1102" s="7"/>
      <c r="K1102" s="6" t="str">
        <f t="shared" si="91"/>
        <v/>
      </c>
      <c r="L1102" s="6" t="str">
        <f t="shared" si="92"/>
        <v/>
      </c>
    </row>
    <row r="1103" spans="3:12">
      <c r="C1103" s="3" t="str">
        <f t="shared" si="88"/>
        <v/>
      </c>
      <c r="D1103" s="4" t="str">
        <f t="shared" si="93"/>
        <v/>
      </c>
      <c r="E1103" s="8" t="str">
        <f t="shared" si="89"/>
        <v/>
      </c>
      <c r="F1103" s="5" t="str">
        <f t="shared" si="90"/>
        <v/>
      </c>
      <c r="G1103" s="6" t="str">
        <f>IF(C1103="","",ROUND((((1+F1103/CP)^(CP/periods_per_year))-1)*L1102,2))</f>
        <v/>
      </c>
      <c r="H1103" s="6" t="str">
        <f>IF(C1103="","",IF(C1103=nper,L1102+G1103,MIN(L1102+G1103,IF(F1103=F1102,H1102,IF($G$11="Acc Bi-Weekly",ROUND((-PMT(((1+F1103/CP)^(CP/12))-1,(nper-C1103+1)*12/26,L1102))/2,2),IF($G$11="Acc Weekly",ROUND((-PMT(((1+F1103/CP)^(CP/12))-1,(nper-C1103+1)*12/52,L1102))/4,2),ROUND(-PMT(((1+F1103/CP)^(CP/periods_per_year))-1,nper-C1103+1,L1102),2)))))))</f>
        <v/>
      </c>
      <c r="I1103" s="6" t="str">
        <f>IF(OR(C1103="",C1103&lt;$G$22),"",IF(L1102&lt;=H1103,0,IF(IF(AND(C1103&gt;=$G$22,MOD(C1103-$G$22,int)=0),$G$23,0)+H1103&gt;=L1102+G1103,L1102+G1103-H1103,IF(AND(C1103&gt;=$G$22,MOD(C1103-$G$22,int)=0),$G$23,0)+IF(IF(AND(C1103&gt;=$G$22,MOD(C1103-$G$22,int)=0),$G$23,0)+IF(MOD(C1103-$G$27,periods_per_year)=0,$G$26,0)+H1103&lt;L1102+G1103,IF(MOD(C1103-$G$27,periods_per_year)=0,$G$26,0),L1102+G1103-IF(AND(C1103&gt;=$G$22,MOD(C1103-$G$22,int)=0),$G$23,0)-H1103))))</f>
        <v/>
      </c>
      <c r="J1103" s="7"/>
      <c r="K1103" s="6" t="str">
        <f t="shared" si="91"/>
        <v/>
      </c>
      <c r="L1103" s="6" t="str">
        <f t="shared" si="92"/>
        <v/>
      </c>
    </row>
    <row r="1104" spans="3:12">
      <c r="C1104" s="3" t="str">
        <f t="shared" si="88"/>
        <v/>
      </c>
      <c r="D1104" s="4" t="str">
        <f t="shared" si="93"/>
        <v/>
      </c>
      <c r="E1104" s="8" t="str">
        <f t="shared" si="89"/>
        <v/>
      </c>
      <c r="F1104" s="5" t="str">
        <f t="shared" si="90"/>
        <v/>
      </c>
      <c r="G1104" s="6" t="str">
        <f>IF(C1104="","",ROUND((((1+F1104/CP)^(CP/periods_per_year))-1)*L1103,2))</f>
        <v/>
      </c>
      <c r="H1104" s="6" t="str">
        <f>IF(C1104="","",IF(C1104=nper,L1103+G1104,MIN(L1103+G1104,IF(F1104=F1103,H1103,IF($G$11="Acc Bi-Weekly",ROUND((-PMT(((1+F1104/CP)^(CP/12))-1,(nper-C1104+1)*12/26,L1103))/2,2),IF($G$11="Acc Weekly",ROUND((-PMT(((1+F1104/CP)^(CP/12))-1,(nper-C1104+1)*12/52,L1103))/4,2),ROUND(-PMT(((1+F1104/CP)^(CP/periods_per_year))-1,nper-C1104+1,L1103),2)))))))</f>
        <v/>
      </c>
      <c r="I1104" s="6" t="str">
        <f>IF(OR(C1104="",C1104&lt;$G$22),"",IF(L1103&lt;=H1104,0,IF(IF(AND(C1104&gt;=$G$22,MOD(C1104-$G$22,int)=0),$G$23,0)+H1104&gt;=L1103+G1104,L1103+G1104-H1104,IF(AND(C1104&gt;=$G$22,MOD(C1104-$G$22,int)=0),$G$23,0)+IF(IF(AND(C1104&gt;=$G$22,MOD(C1104-$G$22,int)=0),$G$23,0)+IF(MOD(C1104-$G$27,periods_per_year)=0,$G$26,0)+H1104&lt;L1103+G1104,IF(MOD(C1104-$G$27,periods_per_year)=0,$G$26,0),L1103+G1104-IF(AND(C1104&gt;=$G$22,MOD(C1104-$G$22,int)=0),$G$23,0)-H1104))))</f>
        <v/>
      </c>
      <c r="J1104" s="7"/>
      <c r="K1104" s="6" t="str">
        <f t="shared" si="91"/>
        <v/>
      </c>
      <c r="L1104" s="6" t="str">
        <f t="shared" si="92"/>
        <v/>
      </c>
    </row>
    <row r="1105" spans="3:12">
      <c r="C1105" s="3" t="str">
        <f t="shared" si="88"/>
        <v/>
      </c>
      <c r="D1105" s="4" t="str">
        <f t="shared" si="93"/>
        <v/>
      </c>
      <c r="E1105" s="8" t="str">
        <f t="shared" si="89"/>
        <v/>
      </c>
      <c r="F1105" s="5" t="str">
        <f t="shared" si="90"/>
        <v/>
      </c>
      <c r="G1105" s="6" t="str">
        <f>IF(C1105="","",ROUND((((1+F1105/CP)^(CP/periods_per_year))-1)*L1104,2))</f>
        <v/>
      </c>
      <c r="H1105" s="6" t="str">
        <f>IF(C1105="","",IF(C1105=nper,L1104+G1105,MIN(L1104+G1105,IF(F1105=F1104,H1104,IF($G$11="Acc Bi-Weekly",ROUND((-PMT(((1+F1105/CP)^(CP/12))-1,(nper-C1105+1)*12/26,L1104))/2,2),IF($G$11="Acc Weekly",ROUND((-PMT(((1+F1105/CP)^(CP/12))-1,(nper-C1105+1)*12/52,L1104))/4,2),ROUND(-PMT(((1+F1105/CP)^(CP/periods_per_year))-1,nper-C1105+1,L1104),2)))))))</f>
        <v/>
      </c>
      <c r="I1105" s="6" t="str">
        <f>IF(OR(C1105="",C1105&lt;$G$22),"",IF(L1104&lt;=H1105,0,IF(IF(AND(C1105&gt;=$G$22,MOD(C1105-$G$22,int)=0),$G$23,0)+H1105&gt;=L1104+G1105,L1104+G1105-H1105,IF(AND(C1105&gt;=$G$22,MOD(C1105-$G$22,int)=0),$G$23,0)+IF(IF(AND(C1105&gt;=$G$22,MOD(C1105-$G$22,int)=0),$G$23,0)+IF(MOD(C1105-$G$27,periods_per_year)=0,$G$26,0)+H1105&lt;L1104+G1105,IF(MOD(C1105-$G$27,periods_per_year)=0,$G$26,0),L1104+G1105-IF(AND(C1105&gt;=$G$22,MOD(C1105-$G$22,int)=0),$G$23,0)-H1105))))</f>
        <v/>
      </c>
      <c r="J1105" s="7"/>
      <c r="K1105" s="6" t="str">
        <f t="shared" si="91"/>
        <v/>
      </c>
      <c r="L1105" s="6" t="str">
        <f t="shared" si="92"/>
        <v/>
      </c>
    </row>
    <row r="1106" spans="3:12">
      <c r="C1106" s="3" t="str">
        <f t="shared" si="88"/>
        <v/>
      </c>
      <c r="D1106" s="4" t="str">
        <f t="shared" si="93"/>
        <v/>
      </c>
      <c r="E1106" s="8" t="str">
        <f t="shared" si="89"/>
        <v/>
      </c>
      <c r="F1106" s="5" t="str">
        <f t="shared" si="90"/>
        <v/>
      </c>
      <c r="G1106" s="6" t="str">
        <f>IF(C1106="","",ROUND((((1+F1106/CP)^(CP/periods_per_year))-1)*L1105,2))</f>
        <v/>
      </c>
      <c r="H1106" s="6" t="str">
        <f>IF(C1106="","",IF(C1106=nper,L1105+G1106,MIN(L1105+G1106,IF(F1106=F1105,H1105,IF($G$11="Acc Bi-Weekly",ROUND((-PMT(((1+F1106/CP)^(CP/12))-1,(nper-C1106+1)*12/26,L1105))/2,2),IF($G$11="Acc Weekly",ROUND((-PMT(((1+F1106/CP)^(CP/12))-1,(nper-C1106+1)*12/52,L1105))/4,2),ROUND(-PMT(((1+F1106/CP)^(CP/periods_per_year))-1,nper-C1106+1,L1105),2)))))))</f>
        <v/>
      </c>
      <c r="I1106" s="6" t="str">
        <f>IF(OR(C1106="",C1106&lt;$G$22),"",IF(L1105&lt;=H1106,0,IF(IF(AND(C1106&gt;=$G$22,MOD(C1106-$G$22,int)=0),$G$23,0)+H1106&gt;=L1105+G1106,L1105+G1106-H1106,IF(AND(C1106&gt;=$G$22,MOD(C1106-$G$22,int)=0),$G$23,0)+IF(IF(AND(C1106&gt;=$G$22,MOD(C1106-$G$22,int)=0),$G$23,0)+IF(MOD(C1106-$G$27,periods_per_year)=0,$G$26,0)+H1106&lt;L1105+G1106,IF(MOD(C1106-$G$27,periods_per_year)=0,$G$26,0),L1105+G1106-IF(AND(C1106&gt;=$G$22,MOD(C1106-$G$22,int)=0),$G$23,0)-H1106))))</f>
        <v/>
      </c>
      <c r="J1106" s="7"/>
      <c r="K1106" s="6" t="str">
        <f t="shared" si="91"/>
        <v/>
      </c>
      <c r="L1106" s="6" t="str">
        <f t="shared" si="92"/>
        <v/>
      </c>
    </row>
    <row r="1107" spans="3:12">
      <c r="C1107" s="3" t="str">
        <f t="shared" si="88"/>
        <v/>
      </c>
      <c r="D1107" s="4" t="str">
        <f t="shared" si="93"/>
        <v/>
      </c>
      <c r="E1107" s="8" t="str">
        <f t="shared" si="89"/>
        <v/>
      </c>
      <c r="F1107" s="5" t="str">
        <f t="shared" si="90"/>
        <v/>
      </c>
      <c r="G1107" s="6" t="str">
        <f>IF(C1107="","",ROUND((((1+F1107/CP)^(CP/periods_per_year))-1)*L1106,2))</f>
        <v/>
      </c>
      <c r="H1107" s="6" t="str">
        <f>IF(C1107="","",IF(C1107=nper,L1106+G1107,MIN(L1106+G1107,IF(F1107=F1106,H1106,IF($G$11="Acc Bi-Weekly",ROUND((-PMT(((1+F1107/CP)^(CP/12))-1,(nper-C1107+1)*12/26,L1106))/2,2),IF($G$11="Acc Weekly",ROUND((-PMT(((1+F1107/CP)^(CP/12))-1,(nper-C1107+1)*12/52,L1106))/4,2),ROUND(-PMT(((1+F1107/CP)^(CP/periods_per_year))-1,nper-C1107+1,L1106),2)))))))</f>
        <v/>
      </c>
      <c r="I1107" s="6" t="str">
        <f>IF(OR(C1107="",C1107&lt;$G$22),"",IF(L1106&lt;=H1107,0,IF(IF(AND(C1107&gt;=$G$22,MOD(C1107-$G$22,int)=0),$G$23,0)+H1107&gt;=L1106+G1107,L1106+G1107-H1107,IF(AND(C1107&gt;=$G$22,MOD(C1107-$G$22,int)=0),$G$23,0)+IF(IF(AND(C1107&gt;=$G$22,MOD(C1107-$G$22,int)=0),$G$23,0)+IF(MOD(C1107-$G$27,periods_per_year)=0,$G$26,0)+H1107&lt;L1106+G1107,IF(MOD(C1107-$G$27,periods_per_year)=0,$G$26,0),L1106+G1107-IF(AND(C1107&gt;=$G$22,MOD(C1107-$G$22,int)=0),$G$23,0)-H1107))))</f>
        <v/>
      </c>
      <c r="J1107" s="7"/>
      <c r="K1107" s="6" t="str">
        <f t="shared" si="91"/>
        <v/>
      </c>
      <c r="L1107" s="6" t="str">
        <f t="shared" si="92"/>
        <v/>
      </c>
    </row>
    <row r="1108" spans="3:12">
      <c r="C1108" s="3" t="str">
        <f t="shared" si="88"/>
        <v/>
      </c>
      <c r="D1108" s="4" t="str">
        <f t="shared" si="93"/>
        <v/>
      </c>
      <c r="E1108" s="8" t="str">
        <f t="shared" si="89"/>
        <v/>
      </c>
      <c r="F1108" s="5" t="str">
        <f t="shared" si="90"/>
        <v/>
      </c>
      <c r="G1108" s="6" t="str">
        <f>IF(C1108="","",ROUND((((1+F1108/CP)^(CP/periods_per_year))-1)*L1107,2))</f>
        <v/>
      </c>
      <c r="H1108" s="6" t="str">
        <f>IF(C1108="","",IF(C1108=nper,L1107+G1108,MIN(L1107+G1108,IF(F1108=F1107,H1107,IF($G$11="Acc Bi-Weekly",ROUND((-PMT(((1+F1108/CP)^(CP/12))-1,(nper-C1108+1)*12/26,L1107))/2,2),IF($G$11="Acc Weekly",ROUND((-PMT(((1+F1108/CP)^(CP/12))-1,(nper-C1108+1)*12/52,L1107))/4,2),ROUND(-PMT(((1+F1108/CP)^(CP/periods_per_year))-1,nper-C1108+1,L1107),2)))))))</f>
        <v/>
      </c>
      <c r="I1108" s="6" t="str">
        <f>IF(OR(C1108="",C1108&lt;$G$22),"",IF(L1107&lt;=H1108,0,IF(IF(AND(C1108&gt;=$G$22,MOD(C1108-$G$22,int)=0),$G$23,0)+H1108&gt;=L1107+G1108,L1107+G1108-H1108,IF(AND(C1108&gt;=$G$22,MOD(C1108-$G$22,int)=0),$G$23,0)+IF(IF(AND(C1108&gt;=$G$22,MOD(C1108-$G$22,int)=0),$G$23,0)+IF(MOD(C1108-$G$27,periods_per_year)=0,$G$26,0)+H1108&lt;L1107+G1108,IF(MOD(C1108-$G$27,periods_per_year)=0,$G$26,0),L1107+G1108-IF(AND(C1108&gt;=$G$22,MOD(C1108-$G$22,int)=0),$G$23,0)-H1108))))</f>
        <v/>
      </c>
      <c r="J1108" s="7"/>
      <c r="K1108" s="6" t="str">
        <f t="shared" si="91"/>
        <v/>
      </c>
      <c r="L1108" s="6" t="str">
        <f t="shared" si="92"/>
        <v/>
      </c>
    </row>
    <row r="1109" spans="3:12">
      <c r="C1109" s="3" t="str">
        <f t="shared" si="88"/>
        <v/>
      </c>
      <c r="D1109" s="4" t="str">
        <f t="shared" si="93"/>
        <v/>
      </c>
      <c r="E1109" s="8" t="str">
        <f t="shared" si="89"/>
        <v/>
      </c>
      <c r="F1109" s="5" t="str">
        <f t="shared" si="90"/>
        <v/>
      </c>
      <c r="G1109" s="6" t="str">
        <f>IF(C1109="","",ROUND((((1+F1109/CP)^(CP/periods_per_year))-1)*L1108,2))</f>
        <v/>
      </c>
      <c r="H1109" s="6" t="str">
        <f>IF(C1109="","",IF(C1109=nper,L1108+G1109,MIN(L1108+G1109,IF(F1109=F1108,H1108,IF($G$11="Acc Bi-Weekly",ROUND((-PMT(((1+F1109/CP)^(CP/12))-1,(nper-C1109+1)*12/26,L1108))/2,2),IF($G$11="Acc Weekly",ROUND((-PMT(((1+F1109/CP)^(CP/12))-1,(nper-C1109+1)*12/52,L1108))/4,2),ROUND(-PMT(((1+F1109/CP)^(CP/periods_per_year))-1,nper-C1109+1,L1108),2)))))))</f>
        <v/>
      </c>
      <c r="I1109" s="6" t="str">
        <f>IF(OR(C1109="",C1109&lt;$G$22),"",IF(L1108&lt;=H1109,0,IF(IF(AND(C1109&gt;=$G$22,MOD(C1109-$G$22,int)=0),$G$23,0)+H1109&gt;=L1108+G1109,L1108+G1109-H1109,IF(AND(C1109&gt;=$G$22,MOD(C1109-$G$22,int)=0),$G$23,0)+IF(IF(AND(C1109&gt;=$G$22,MOD(C1109-$G$22,int)=0),$G$23,0)+IF(MOD(C1109-$G$27,periods_per_year)=0,$G$26,0)+H1109&lt;L1108+G1109,IF(MOD(C1109-$G$27,periods_per_year)=0,$G$26,0),L1108+G1109-IF(AND(C1109&gt;=$G$22,MOD(C1109-$G$22,int)=0),$G$23,0)-H1109))))</f>
        <v/>
      </c>
      <c r="J1109" s="7"/>
      <c r="K1109" s="6" t="str">
        <f t="shared" si="91"/>
        <v/>
      </c>
      <c r="L1109" s="6" t="str">
        <f t="shared" si="92"/>
        <v/>
      </c>
    </row>
    <row r="1110" spans="3:12">
      <c r="C1110" s="3" t="str">
        <f t="shared" si="88"/>
        <v/>
      </c>
      <c r="D1110" s="4" t="str">
        <f t="shared" si="93"/>
        <v/>
      </c>
      <c r="E1110" s="8" t="str">
        <f t="shared" si="89"/>
        <v/>
      </c>
      <c r="F1110" s="5" t="str">
        <f t="shared" si="90"/>
        <v/>
      </c>
      <c r="G1110" s="6" t="str">
        <f>IF(C1110="","",ROUND((((1+F1110/CP)^(CP/periods_per_year))-1)*L1109,2))</f>
        <v/>
      </c>
      <c r="H1110" s="6" t="str">
        <f>IF(C1110="","",IF(C1110=nper,L1109+G1110,MIN(L1109+G1110,IF(F1110=F1109,H1109,IF($G$11="Acc Bi-Weekly",ROUND((-PMT(((1+F1110/CP)^(CP/12))-1,(nper-C1110+1)*12/26,L1109))/2,2),IF($G$11="Acc Weekly",ROUND((-PMT(((1+F1110/CP)^(CP/12))-1,(nper-C1110+1)*12/52,L1109))/4,2),ROUND(-PMT(((1+F1110/CP)^(CP/periods_per_year))-1,nper-C1110+1,L1109),2)))))))</f>
        <v/>
      </c>
      <c r="I1110" s="6" t="str">
        <f>IF(OR(C1110="",C1110&lt;$G$22),"",IF(L1109&lt;=H1110,0,IF(IF(AND(C1110&gt;=$G$22,MOD(C1110-$G$22,int)=0),$G$23,0)+H1110&gt;=L1109+G1110,L1109+G1110-H1110,IF(AND(C1110&gt;=$G$22,MOD(C1110-$G$22,int)=0),$G$23,0)+IF(IF(AND(C1110&gt;=$G$22,MOD(C1110-$G$22,int)=0),$G$23,0)+IF(MOD(C1110-$G$27,periods_per_year)=0,$G$26,0)+H1110&lt;L1109+G1110,IF(MOD(C1110-$G$27,periods_per_year)=0,$G$26,0),L1109+G1110-IF(AND(C1110&gt;=$G$22,MOD(C1110-$G$22,int)=0),$G$23,0)-H1110))))</f>
        <v/>
      </c>
      <c r="J1110" s="7"/>
      <c r="K1110" s="6" t="str">
        <f t="shared" si="91"/>
        <v/>
      </c>
      <c r="L1110" s="6" t="str">
        <f t="shared" si="92"/>
        <v/>
      </c>
    </row>
    <row r="1111" spans="3:12">
      <c r="C1111" s="3" t="str">
        <f t="shared" si="88"/>
        <v/>
      </c>
      <c r="D1111" s="4" t="str">
        <f t="shared" si="93"/>
        <v/>
      </c>
      <c r="E1111" s="8" t="str">
        <f t="shared" si="89"/>
        <v/>
      </c>
      <c r="F1111" s="5" t="str">
        <f t="shared" si="90"/>
        <v/>
      </c>
      <c r="G1111" s="6" t="str">
        <f>IF(C1111="","",ROUND((((1+F1111/CP)^(CP/periods_per_year))-1)*L1110,2))</f>
        <v/>
      </c>
      <c r="H1111" s="6" t="str">
        <f>IF(C1111="","",IF(C1111=nper,L1110+G1111,MIN(L1110+G1111,IF(F1111=F1110,H1110,IF($G$11="Acc Bi-Weekly",ROUND((-PMT(((1+F1111/CP)^(CP/12))-1,(nper-C1111+1)*12/26,L1110))/2,2),IF($G$11="Acc Weekly",ROUND((-PMT(((1+F1111/CP)^(CP/12))-1,(nper-C1111+1)*12/52,L1110))/4,2),ROUND(-PMT(((1+F1111/CP)^(CP/periods_per_year))-1,nper-C1111+1,L1110),2)))))))</f>
        <v/>
      </c>
      <c r="I1111" s="6" t="str">
        <f>IF(OR(C1111="",C1111&lt;$G$22),"",IF(L1110&lt;=H1111,0,IF(IF(AND(C1111&gt;=$G$22,MOD(C1111-$G$22,int)=0),$G$23,0)+H1111&gt;=L1110+G1111,L1110+G1111-H1111,IF(AND(C1111&gt;=$G$22,MOD(C1111-$G$22,int)=0),$G$23,0)+IF(IF(AND(C1111&gt;=$G$22,MOD(C1111-$G$22,int)=0),$G$23,0)+IF(MOD(C1111-$G$27,periods_per_year)=0,$G$26,0)+H1111&lt;L1110+G1111,IF(MOD(C1111-$G$27,periods_per_year)=0,$G$26,0),L1110+G1111-IF(AND(C1111&gt;=$G$22,MOD(C1111-$G$22,int)=0),$G$23,0)-H1111))))</f>
        <v/>
      </c>
      <c r="J1111" s="7"/>
      <c r="K1111" s="6" t="str">
        <f t="shared" si="91"/>
        <v/>
      </c>
      <c r="L1111" s="6" t="str">
        <f t="shared" si="92"/>
        <v/>
      </c>
    </row>
    <row r="1112" spans="3:12">
      <c r="C1112" s="3" t="str">
        <f t="shared" si="88"/>
        <v/>
      </c>
      <c r="D1112" s="4" t="str">
        <f t="shared" si="93"/>
        <v/>
      </c>
      <c r="E1112" s="8" t="str">
        <f t="shared" si="89"/>
        <v/>
      </c>
      <c r="F1112" s="5" t="str">
        <f t="shared" si="90"/>
        <v/>
      </c>
      <c r="G1112" s="6" t="str">
        <f>IF(C1112="","",ROUND((((1+F1112/CP)^(CP/periods_per_year))-1)*L1111,2))</f>
        <v/>
      </c>
      <c r="H1112" s="6" t="str">
        <f>IF(C1112="","",IF(C1112=nper,L1111+G1112,MIN(L1111+G1112,IF(F1112=F1111,H1111,IF($G$11="Acc Bi-Weekly",ROUND((-PMT(((1+F1112/CP)^(CP/12))-1,(nper-C1112+1)*12/26,L1111))/2,2),IF($G$11="Acc Weekly",ROUND((-PMT(((1+F1112/CP)^(CP/12))-1,(nper-C1112+1)*12/52,L1111))/4,2),ROUND(-PMT(((1+F1112/CP)^(CP/periods_per_year))-1,nper-C1112+1,L1111),2)))))))</f>
        <v/>
      </c>
      <c r="I1112" s="6" t="str">
        <f>IF(OR(C1112="",C1112&lt;$G$22),"",IF(L1111&lt;=H1112,0,IF(IF(AND(C1112&gt;=$G$22,MOD(C1112-$G$22,int)=0),$G$23,0)+H1112&gt;=L1111+G1112,L1111+G1112-H1112,IF(AND(C1112&gt;=$G$22,MOD(C1112-$G$22,int)=0),$G$23,0)+IF(IF(AND(C1112&gt;=$G$22,MOD(C1112-$G$22,int)=0),$G$23,0)+IF(MOD(C1112-$G$27,periods_per_year)=0,$G$26,0)+H1112&lt;L1111+G1112,IF(MOD(C1112-$G$27,periods_per_year)=0,$G$26,0),L1111+G1112-IF(AND(C1112&gt;=$G$22,MOD(C1112-$G$22,int)=0),$G$23,0)-H1112))))</f>
        <v/>
      </c>
      <c r="J1112" s="7"/>
      <c r="K1112" s="6" t="str">
        <f t="shared" si="91"/>
        <v/>
      </c>
      <c r="L1112" s="6" t="str">
        <f t="shared" si="92"/>
        <v/>
      </c>
    </row>
    <row r="1113" spans="3:12">
      <c r="C1113" s="3" t="str">
        <f t="shared" si="88"/>
        <v/>
      </c>
      <c r="D1113" s="4" t="str">
        <f t="shared" si="93"/>
        <v/>
      </c>
      <c r="E1113" s="8" t="str">
        <f t="shared" si="89"/>
        <v/>
      </c>
      <c r="F1113" s="5" t="str">
        <f t="shared" si="90"/>
        <v/>
      </c>
      <c r="G1113" s="6" t="str">
        <f>IF(C1113="","",ROUND((((1+F1113/CP)^(CP/periods_per_year))-1)*L1112,2))</f>
        <v/>
      </c>
      <c r="H1113" s="6" t="str">
        <f>IF(C1113="","",IF(C1113=nper,L1112+G1113,MIN(L1112+G1113,IF(F1113=F1112,H1112,IF($G$11="Acc Bi-Weekly",ROUND((-PMT(((1+F1113/CP)^(CP/12))-1,(nper-C1113+1)*12/26,L1112))/2,2),IF($G$11="Acc Weekly",ROUND((-PMT(((1+F1113/CP)^(CP/12))-1,(nper-C1113+1)*12/52,L1112))/4,2),ROUND(-PMT(((1+F1113/CP)^(CP/periods_per_year))-1,nper-C1113+1,L1112),2)))))))</f>
        <v/>
      </c>
      <c r="I1113" s="6" t="str">
        <f>IF(OR(C1113="",C1113&lt;$G$22),"",IF(L1112&lt;=H1113,0,IF(IF(AND(C1113&gt;=$G$22,MOD(C1113-$G$22,int)=0),$G$23,0)+H1113&gt;=L1112+G1113,L1112+G1113-H1113,IF(AND(C1113&gt;=$G$22,MOD(C1113-$G$22,int)=0),$G$23,0)+IF(IF(AND(C1113&gt;=$G$22,MOD(C1113-$G$22,int)=0),$G$23,0)+IF(MOD(C1113-$G$27,periods_per_year)=0,$G$26,0)+H1113&lt;L1112+G1113,IF(MOD(C1113-$G$27,periods_per_year)=0,$G$26,0),L1112+G1113-IF(AND(C1113&gt;=$G$22,MOD(C1113-$G$22,int)=0),$G$23,0)-H1113))))</f>
        <v/>
      </c>
      <c r="J1113" s="7"/>
      <c r="K1113" s="6" t="str">
        <f t="shared" si="91"/>
        <v/>
      </c>
      <c r="L1113" s="6" t="str">
        <f t="shared" si="92"/>
        <v/>
      </c>
    </row>
    <row r="1114" spans="3:12">
      <c r="C1114" s="3" t="str">
        <f t="shared" si="88"/>
        <v/>
      </c>
      <c r="D1114" s="4" t="str">
        <f t="shared" si="93"/>
        <v/>
      </c>
      <c r="E1114" s="8" t="str">
        <f t="shared" si="89"/>
        <v/>
      </c>
      <c r="F1114" s="5" t="str">
        <f t="shared" si="90"/>
        <v/>
      </c>
      <c r="G1114" s="6" t="str">
        <f>IF(C1114="","",ROUND((((1+F1114/CP)^(CP/periods_per_year))-1)*L1113,2))</f>
        <v/>
      </c>
      <c r="H1114" s="6" t="str">
        <f>IF(C1114="","",IF(C1114=nper,L1113+G1114,MIN(L1113+G1114,IF(F1114=F1113,H1113,IF($G$11="Acc Bi-Weekly",ROUND((-PMT(((1+F1114/CP)^(CP/12))-1,(nper-C1114+1)*12/26,L1113))/2,2),IF($G$11="Acc Weekly",ROUND((-PMT(((1+F1114/CP)^(CP/12))-1,(nper-C1114+1)*12/52,L1113))/4,2),ROUND(-PMT(((1+F1114/CP)^(CP/periods_per_year))-1,nper-C1114+1,L1113),2)))))))</f>
        <v/>
      </c>
      <c r="I1114" s="6" t="str">
        <f>IF(OR(C1114="",C1114&lt;$G$22),"",IF(L1113&lt;=H1114,0,IF(IF(AND(C1114&gt;=$G$22,MOD(C1114-$G$22,int)=0),$G$23,0)+H1114&gt;=L1113+G1114,L1113+G1114-H1114,IF(AND(C1114&gt;=$G$22,MOD(C1114-$G$22,int)=0),$G$23,0)+IF(IF(AND(C1114&gt;=$G$22,MOD(C1114-$G$22,int)=0),$G$23,0)+IF(MOD(C1114-$G$27,periods_per_year)=0,$G$26,0)+H1114&lt;L1113+G1114,IF(MOD(C1114-$G$27,periods_per_year)=0,$G$26,0),L1113+G1114-IF(AND(C1114&gt;=$G$22,MOD(C1114-$G$22,int)=0),$G$23,0)-H1114))))</f>
        <v/>
      </c>
      <c r="J1114" s="7"/>
      <c r="K1114" s="6" t="str">
        <f t="shared" si="91"/>
        <v/>
      </c>
      <c r="L1114" s="6" t="str">
        <f t="shared" si="92"/>
        <v/>
      </c>
    </row>
    <row r="1115" spans="3:12">
      <c r="C1115" s="3" t="str">
        <f t="shared" si="88"/>
        <v/>
      </c>
      <c r="D1115" s="4" t="str">
        <f t="shared" si="93"/>
        <v/>
      </c>
      <c r="E1115" s="8" t="str">
        <f t="shared" si="89"/>
        <v/>
      </c>
      <c r="F1115" s="5" t="str">
        <f t="shared" si="90"/>
        <v/>
      </c>
      <c r="G1115" s="6" t="str">
        <f>IF(C1115="","",ROUND((((1+F1115/CP)^(CP/periods_per_year))-1)*L1114,2))</f>
        <v/>
      </c>
      <c r="H1115" s="6" t="str">
        <f>IF(C1115="","",IF(C1115=nper,L1114+G1115,MIN(L1114+G1115,IF(F1115=F1114,H1114,IF($G$11="Acc Bi-Weekly",ROUND((-PMT(((1+F1115/CP)^(CP/12))-1,(nper-C1115+1)*12/26,L1114))/2,2),IF($G$11="Acc Weekly",ROUND((-PMT(((1+F1115/CP)^(CP/12))-1,(nper-C1115+1)*12/52,L1114))/4,2),ROUND(-PMT(((1+F1115/CP)^(CP/periods_per_year))-1,nper-C1115+1,L1114),2)))))))</f>
        <v/>
      </c>
      <c r="I1115" s="6" t="str">
        <f>IF(OR(C1115="",C1115&lt;$G$22),"",IF(L1114&lt;=H1115,0,IF(IF(AND(C1115&gt;=$G$22,MOD(C1115-$G$22,int)=0),$G$23,0)+H1115&gt;=L1114+G1115,L1114+G1115-H1115,IF(AND(C1115&gt;=$G$22,MOD(C1115-$G$22,int)=0),$G$23,0)+IF(IF(AND(C1115&gt;=$G$22,MOD(C1115-$G$22,int)=0),$G$23,0)+IF(MOD(C1115-$G$27,periods_per_year)=0,$G$26,0)+H1115&lt;L1114+G1115,IF(MOD(C1115-$G$27,periods_per_year)=0,$G$26,0),L1114+G1115-IF(AND(C1115&gt;=$G$22,MOD(C1115-$G$22,int)=0),$G$23,0)-H1115))))</f>
        <v/>
      </c>
      <c r="J1115" s="7"/>
      <c r="K1115" s="6" t="str">
        <f t="shared" si="91"/>
        <v/>
      </c>
      <c r="L1115" s="6" t="str">
        <f t="shared" si="92"/>
        <v/>
      </c>
    </row>
    <row r="1116" spans="3:12">
      <c r="C1116" s="3" t="str">
        <f t="shared" si="88"/>
        <v/>
      </c>
      <c r="D1116" s="4" t="str">
        <f t="shared" si="93"/>
        <v/>
      </c>
      <c r="E1116" s="8" t="str">
        <f t="shared" si="89"/>
        <v/>
      </c>
      <c r="F1116" s="5" t="str">
        <f t="shared" si="90"/>
        <v/>
      </c>
      <c r="G1116" s="6" t="str">
        <f>IF(C1116="","",ROUND((((1+F1116/CP)^(CP/periods_per_year))-1)*L1115,2))</f>
        <v/>
      </c>
      <c r="H1116" s="6" t="str">
        <f>IF(C1116="","",IF(C1116=nper,L1115+G1116,MIN(L1115+G1116,IF(F1116=F1115,H1115,IF($G$11="Acc Bi-Weekly",ROUND((-PMT(((1+F1116/CP)^(CP/12))-1,(nper-C1116+1)*12/26,L1115))/2,2),IF($G$11="Acc Weekly",ROUND((-PMT(((1+F1116/CP)^(CP/12))-1,(nper-C1116+1)*12/52,L1115))/4,2),ROUND(-PMT(((1+F1116/CP)^(CP/periods_per_year))-1,nper-C1116+1,L1115),2)))))))</f>
        <v/>
      </c>
      <c r="I1116" s="6" t="str">
        <f>IF(OR(C1116="",C1116&lt;$G$22),"",IF(L1115&lt;=H1116,0,IF(IF(AND(C1116&gt;=$G$22,MOD(C1116-$G$22,int)=0),$G$23,0)+H1116&gt;=L1115+G1116,L1115+G1116-H1116,IF(AND(C1116&gt;=$G$22,MOD(C1116-$G$22,int)=0),$G$23,0)+IF(IF(AND(C1116&gt;=$G$22,MOD(C1116-$G$22,int)=0),$G$23,0)+IF(MOD(C1116-$G$27,periods_per_year)=0,$G$26,0)+H1116&lt;L1115+G1116,IF(MOD(C1116-$G$27,periods_per_year)=0,$G$26,0),L1115+G1116-IF(AND(C1116&gt;=$G$22,MOD(C1116-$G$22,int)=0),$G$23,0)-H1116))))</f>
        <v/>
      </c>
      <c r="J1116" s="7"/>
      <c r="K1116" s="6" t="str">
        <f t="shared" si="91"/>
        <v/>
      </c>
      <c r="L1116" s="6" t="str">
        <f t="shared" si="92"/>
        <v/>
      </c>
    </row>
    <row r="1117" spans="3:12">
      <c r="C1117" s="3" t="str">
        <f t="shared" si="88"/>
        <v/>
      </c>
      <c r="D1117" s="4" t="str">
        <f t="shared" si="93"/>
        <v/>
      </c>
      <c r="E1117" s="8" t="str">
        <f t="shared" si="89"/>
        <v/>
      </c>
      <c r="F1117" s="5" t="str">
        <f t="shared" si="90"/>
        <v/>
      </c>
      <c r="G1117" s="6" t="str">
        <f>IF(C1117="","",ROUND((((1+F1117/CP)^(CP/periods_per_year))-1)*L1116,2))</f>
        <v/>
      </c>
      <c r="H1117" s="6" t="str">
        <f>IF(C1117="","",IF(C1117=nper,L1116+G1117,MIN(L1116+G1117,IF(F1117=F1116,H1116,IF($G$11="Acc Bi-Weekly",ROUND((-PMT(((1+F1117/CP)^(CP/12))-1,(nper-C1117+1)*12/26,L1116))/2,2),IF($G$11="Acc Weekly",ROUND((-PMT(((1+F1117/CP)^(CP/12))-1,(nper-C1117+1)*12/52,L1116))/4,2),ROUND(-PMT(((1+F1117/CP)^(CP/periods_per_year))-1,nper-C1117+1,L1116),2)))))))</f>
        <v/>
      </c>
      <c r="I1117" s="6" t="str">
        <f>IF(OR(C1117="",C1117&lt;$G$22),"",IF(L1116&lt;=H1117,0,IF(IF(AND(C1117&gt;=$G$22,MOD(C1117-$G$22,int)=0),$G$23,0)+H1117&gt;=L1116+G1117,L1116+G1117-H1117,IF(AND(C1117&gt;=$G$22,MOD(C1117-$G$22,int)=0),$G$23,0)+IF(IF(AND(C1117&gt;=$G$22,MOD(C1117-$G$22,int)=0),$G$23,0)+IF(MOD(C1117-$G$27,periods_per_year)=0,$G$26,0)+H1117&lt;L1116+G1117,IF(MOD(C1117-$G$27,periods_per_year)=0,$G$26,0),L1116+G1117-IF(AND(C1117&gt;=$G$22,MOD(C1117-$G$22,int)=0),$G$23,0)-H1117))))</f>
        <v/>
      </c>
      <c r="J1117" s="7"/>
      <c r="K1117" s="6" t="str">
        <f t="shared" si="91"/>
        <v/>
      </c>
      <c r="L1117" s="6" t="str">
        <f t="shared" si="92"/>
        <v/>
      </c>
    </row>
    <row r="1118" spans="3:12">
      <c r="C1118" s="3" t="str">
        <f t="shared" si="88"/>
        <v/>
      </c>
      <c r="D1118" s="4" t="str">
        <f t="shared" si="93"/>
        <v/>
      </c>
      <c r="E1118" s="8" t="str">
        <f t="shared" si="89"/>
        <v/>
      </c>
      <c r="F1118" s="5" t="str">
        <f t="shared" si="90"/>
        <v/>
      </c>
      <c r="G1118" s="6" t="str">
        <f>IF(C1118="","",ROUND((((1+F1118/CP)^(CP/periods_per_year))-1)*L1117,2))</f>
        <v/>
      </c>
      <c r="H1118" s="6" t="str">
        <f>IF(C1118="","",IF(C1118=nper,L1117+G1118,MIN(L1117+G1118,IF(F1118=F1117,H1117,IF($G$11="Acc Bi-Weekly",ROUND((-PMT(((1+F1118/CP)^(CP/12))-1,(nper-C1118+1)*12/26,L1117))/2,2),IF($G$11="Acc Weekly",ROUND((-PMT(((1+F1118/CP)^(CP/12))-1,(nper-C1118+1)*12/52,L1117))/4,2),ROUND(-PMT(((1+F1118/CP)^(CP/periods_per_year))-1,nper-C1118+1,L1117),2)))))))</f>
        <v/>
      </c>
      <c r="I1118" s="6" t="str">
        <f>IF(OR(C1118="",C1118&lt;$G$22),"",IF(L1117&lt;=H1118,0,IF(IF(AND(C1118&gt;=$G$22,MOD(C1118-$G$22,int)=0),$G$23,0)+H1118&gt;=L1117+G1118,L1117+G1118-H1118,IF(AND(C1118&gt;=$G$22,MOD(C1118-$G$22,int)=0),$G$23,0)+IF(IF(AND(C1118&gt;=$G$22,MOD(C1118-$G$22,int)=0),$G$23,0)+IF(MOD(C1118-$G$27,periods_per_year)=0,$G$26,0)+H1118&lt;L1117+G1118,IF(MOD(C1118-$G$27,periods_per_year)=0,$G$26,0),L1117+G1118-IF(AND(C1118&gt;=$G$22,MOD(C1118-$G$22,int)=0),$G$23,0)-H1118))))</f>
        <v/>
      </c>
      <c r="J1118" s="7"/>
      <c r="K1118" s="6" t="str">
        <f t="shared" si="91"/>
        <v/>
      </c>
      <c r="L1118" s="6" t="str">
        <f t="shared" si="92"/>
        <v/>
      </c>
    </row>
    <row r="1119" spans="3:12">
      <c r="C1119" s="3" t="str">
        <f t="shared" si="88"/>
        <v/>
      </c>
      <c r="D1119" s="4" t="str">
        <f t="shared" si="93"/>
        <v/>
      </c>
      <c r="E1119" s="8" t="str">
        <f t="shared" si="89"/>
        <v/>
      </c>
      <c r="F1119" s="5" t="str">
        <f t="shared" si="90"/>
        <v/>
      </c>
      <c r="G1119" s="6" t="str">
        <f>IF(C1119="","",ROUND((((1+F1119/CP)^(CP/periods_per_year))-1)*L1118,2))</f>
        <v/>
      </c>
      <c r="H1119" s="6" t="str">
        <f>IF(C1119="","",IF(C1119=nper,L1118+G1119,MIN(L1118+G1119,IF(F1119=F1118,H1118,IF($G$11="Acc Bi-Weekly",ROUND((-PMT(((1+F1119/CP)^(CP/12))-1,(nper-C1119+1)*12/26,L1118))/2,2),IF($G$11="Acc Weekly",ROUND((-PMT(((1+F1119/CP)^(CP/12))-1,(nper-C1119+1)*12/52,L1118))/4,2),ROUND(-PMT(((1+F1119/CP)^(CP/periods_per_year))-1,nper-C1119+1,L1118),2)))))))</f>
        <v/>
      </c>
      <c r="I1119" s="6" t="str">
        <f>IF(OR(C1119="",C1119&lt;$G$22),"",IF(L1118&lt;=H1119,0,IF(IF(AND(C1119&gt;=$G$22,MOD(C1119-$G$22,int)=0),$G$23,0)+H1119&gt;=L1118+G1119,L1118+G1119-H1119,IF(AND(C1119&gt;=$G$22,MOD(C1119-$G$22,int)=0),$G$23,0)+IF(IF(AND(C1119&gt;=$G$22,MOD(C1119-$G$22,int)=0),$G$23,0)+IF(MOD(C1119-$G$27,periods_per_year)=0,$G$26,0)+H1119&lt;L1118+G1119,IF(MOD(C1119-$G$27,periods_per_year)=0,$G$26,0),L1118+G1119-IF(AND(C1119&gt;=$G$22,MOD(C1119-$G$22,int)=0),$G$23,0)-H1119))))</f>
        <v/>
      </c>
      <c r="J1119" s="7"/>
      <c r="K1119" s="6" t="str">
        <f t="shared" si="91"/>
        <v/>
      </c>
      <c r="L1119" s="6" t="str">
        <f t="shared" si="92"/>
        <v/>
      </c>
    </row>
    <row r="1120" spans="3:12">
      <c r="C1120" s="3" t="str">
        <f t="shared" si="88"/>
        <v/>
      </c>
      <c r="D1120" s="4" t="str">
        <f t="shared" si="93"/>
        <v/>
      </c>
      <c r="E1120" s="8" t="str">
        <f t="shared" si="89"/>
        <v/>
      </c>
      <c r="F1120" s="5" t="str">
        <f t="shared" si="90"/>
        <v/>
      </c>
      <c r="G1120" s="6" t="str">
        <f>IF(C1120="","",ROUND((((1+F1120/CP)^(CP/periods_per_year))-1)*L1119,2))</f>
        <v/>
      </c>
      <c r="H1120" s="6" t="str">
        <f>IF(C1120="","",IF(C1120=nper,L1119+G1120,MIN(L1119+G1120,IF(F1120=F1119,H1119,IF($G$11="Acc Bi-Weekly",ROUND((-PMT(((1+F1120/CP)^(CP/12))-1,(nper-C1120+1)*12/26,L1119))/2,2),IF($G$11="Acc Weekly",ROUND((-PMT(((1+F1120/CP)^(CP/12))-1,(nper-C1120+1)*12/52,L1119))/4,2),ROUND(-PMT(((1+F1120/CP)^(CP/periods_per_year))-1,nper-C1120+1,L1119),2)))))))</f>
        <v/>
      </c>
      <c r="I1120" s="6" t="str">
        <f>IF(OR(C1120="",C1120&lt;$G$22),"",IF(L1119&lt;=H1120,0,IF(IF(AND(C1120&gt;=$G$22,MOD(C1120-$G$22,int)=0),$G$23,0)+H1120&gt;=L1119+G1120,L1119+G1120-H1120,IF(AND(C1120&gt;=$G$22,MOD(C1120-$G$22,int)=0),$G$23,0)+IF(IF(AND(C1120&gt;=$G$22,MOD(C1120-$G$22,int)=0),$G$23,0)+IF(MOD(C1120-$G$27,periods_per_year)=0,$G$26,0)+H1120&lt;L1119+G1120,IF(MOD(C1120-$G$27,periods_per_year)=0,$G$26,0),L1119+G1120-IF(AND(C1120&gt;=$G$22,MOD(C1120-$G$22,int)=0),$G$23,0)-H1120))))</f>
        <v/>
      </c>
      <c r="J1120" s="7"/>
      <c r="K1120" s="6" t="str">
        <f t="shared" si="91"/>
        <v/>
      </c>
      <c r="L1120" s="6" t="str">
        <f t="shared" si="92"/>
        <v/>
      </c>
    </row>
    <row r="1121" spans="3:12">
      <c r="C1121" s="3" t="str">
        <f t="shared" si="88"/>
        <v/>
      </c>
      <c r="D1121" s="4" t="str">
        <f t="shared" si="93"/>
        <v/>
      </c>
      <c r="E1121" s="8" t="str">
        <f t="shared" si="89"/>
        <v/>
      </c>
      <c r="F1121" s="5" t="str">
        <f t="shared" si="90"/>
        <v/>
      </c>
      <c r="G1121" s="6" t="str">
        <f>IF(C1121="","",ROUND((((1+F1121/CP)^(CP/periods_per_year))-1)*L1120,2))</f>
        <v/>
      </c>
      <c r="H1121" s="6" t="str">
        <f>IF(C1121="","",IF(C1121=nper,L1120+G1121,MIN(L1120+G1121,IF(F1121=F1120,H1120,IF($G$11="Acc Bi-Weekly",ROUND((-PMT(((1+F1121/CP)^(CP/12))-1,(nper-C1121+1)*12/26,L1120))/2,2),IF($G$11="Acc Weekly",ROUND((-PMT(((1+F1121/CP)^(CP/12))-1,(nper-C1121+1)*12/52,L1120))/4,2),ROUND(-PMT(((1+F1121/CP)^(CP/periods_per_year))-1,nper-C1121+1,L1120),2)))))))</f>
        <v/>
      </c>
      <c r="I1121" s="6" t="str">
        <f>IF(OR(C1121="",C1121&lt;$G$22),"",IF(L1120&lt;=H1121,0,IF(IF(AND(C1121&gt;=$G$22,MOD(C1121-$G$22,int)=0),$G$23,0)+H1121&gt;=L1120+G1121,L1120+G1121-H1121,IF(AND(C1121&gt;=$G$22,MOD(C1121-$G$22,int)=0),$G$23,0)+IF(IF(AND(C1121&gt;=$G$22,MOD(C1121-$G$22,int)=0),$G$23,0)+IF(MOD(C1121-$G$27,periods_per_year)=0,$G$26,0)+H1121&lt;L1120+G1121,IF(MOD(C1121-$G$27,periods_per_year)=0,$G$26,0),L1120+G1121-IF(AND(C1121&gt;=$G$22,MOD(C1121-$G$22,int)=0),$G$23,0)-H1121))))</f>
        <v/>
      </c>
      <c r="J1121" s="7"/>
      <c r="K1121" s="6" t="str">
        <f t="shared" si="91"/>
        <v/>
      </c>
      <c r="L1121" s="6" t="str">
        <f t="shared" si="92"/>
        <v/>
      </c>
    </row>
    <row r="1122" spans="3:12">
      <c r="C1122" s="3" t="str">
        <f t="shared" si="88"/>
        <v/>
      </c>
      <c r="D1122" s="4" t="str">
        <f t="shared" si="93"/>
        <v/>
      </c>
      <c r="E1122" s="8" t="str">
        <f t="shared" si="89"/>
        <v/>
      </c>
      <c r="F1122" s="5" t="str">
        <f t="shared" si="90"/>
        <v/>
      </c>
      <c r="G1122" s="6" t="str">
        <f>IF(C1122="","",ROUND((((1+F1122/CP)^(CP/periods_per_year))-1)*L1121,2))</f>
        <v/>
      </c>
      <c r="H1122" s="6" t="str">
        <f>IF(C1122="","",IF(C1122=nper,L1121+G1122,MIN(L1121+G1122,IF(F1122=F1121,H1121,IF($G$11="Acc Bi-Weekly",ROUND((-PMT(((1+F1122/CP)^(CP/12))-1,(nper-C1122+1)*12/26,L1121))/2,2),IF($G$11="Acc Weekly",ROUND((-PMT(((1+F1122/CP)^(CP/12))-1,(nper-C1122+1)*12/52,L1121))/4,2),ROUND(-PMT(((1+F1122/CP)^(CP/periods_per_year))-1,nper-C1122+1,L1121),2)))))))</f>
        <v/>
      </c>
      <c r="I1122" s="6" t="str">
        <f>IF(OR(C1122="",C1122&lt;$G$22),"",IF(L1121&lt;=H1122,0,IF(IF(AND(C1122&gt;=$G$22,MOD(C1122-$G$22,int)=0),$G$23,0)+H1122&gt;=L1121+G1122,L1121+G1122-H1122,IF(AND(C1122&gt;=$G$22,MOD(C1122-$G$22,int)=0),$G$23,0)+IF(IF(AND(C1122&gt;=$G$22,MOD(C1122-$G$22,int)=0),$G$23,0)+IF(MOD(C1122-$G$27,periods_per_year)=0,$G$26,0)+H1122&lt;L1121+G1122,IF(MOD(C1122-$G$27,periods_per_year)=0,$G$26,0),L1121+G1122-IF(AND(C1122&gt;=$G$22,MOD(C1122-$G$22,int)=0),$G$23,0)-H1122))))</f>
        <v/>
      </c>
      <c r="J1122" s="7"/>
      <c r="K1122" s="6" t="str">
        <f t="shared" si="91"/>
        <v/>
      </c>
      <c r="L1122" s="6" t="str">
        <f t="shared" si="92"/>
        <v/>
      </c>
    </row>
    <row r="1123" spans="3:12">
      <c r="C1123" s="3" t="str">
        <f t="shared" si="88"/>
        <v/>
      </c>
      <c r="D1123" s="4" t="str">
        <f t="shared" si="93"/>
        <v/>
      </c>
      <c r="E1123" s="8" t="str">
        <f t="shared" si="89"/>
        <v/>
      </c>
      <c r="F1123" s="5" t="str">
        <f t="shared" si="90"/>
        <v/>
      </c>
      <c r="G1123" s="6" t="str">
        <f>IF(C1123="","",ROUND((((1+F1123/CP)^(CP/periods_per_year))-1)*L1122,2))</f>
        <v/>
      </c>
      <c r="H1123" s="6" t="str">
        <f>IF(C1123="","",IF(C1123=nper,L1122+G1123,MIN(L1122+G1123,IF(F1123=F1122,H1122,IF($G$11="Acc Bi-Weekly",ROUND((-PMT(((1+F1123/CP)^(CP/12))-1,(nper-C1123+1)*12/26,L1122))/2,2),IF($G$11="Acc Weekly",ROUND((-PMT(((1+F1123/CP)^(CP/12))-1,(nper-C1123+1)*12/52,L1122))/4,2),ROUND(-PMT(((1+F1123/CP)^(CP/periods_per_year))-1,nper-C1123+1,L1122),2)))))))</f>
        <v/>
      </c>
      <c r="I1123" s="6" t="str">
        <f>IF(OR(C1123="",C1123&lt;$G$22),"",IF(L1122&lt;=H1123,0,IF(IF(AND(C1123&gt;=$G$22,MOD(C1123-$G$22,int)=0),$G$23,0)+H1123&gt;=L1122+G1123,L1122+G1123-H1123,IF(AND(C1123&gt;=$G$22,MOD(C1123-$G$22,int)=0),$G$23,0)+IF(IF(AND(C1123&gt;=$G$22,MOD(C1123-$G$22,int)=0),$G$23,0)+IF(MOD(C1123-$G$27,periods_per_year)=0,$G$26,0)+H1123&lt;L1122+G1123,IF(MOD(C1123-$G$27,periods_per_year)=0,$G$26,0),L1122+G1123-IF(AND(C1123&gt;=$G$22,MOD(C1123-$G$22,int)=0),$G$23,0)-H1123))))</f>
        <v/>
      </c>
      <c r="J1123" s="7"/>
      <c r="K1123" s="6" t="str">
        <f t="shared" si="91"/>
        <v/>
      </c>
      <c r="L1123" s="6" t="str">
        <f t="shared" si="92"/>
        <v/>
      </c>
    </row>
    <row r="1124" spans="3:12">
      <c r="C1124" s="3" t="str">
        <f t="shared" si="88"/>
        <v/>
      </c>
      <c r="D1124" s="4" t="str">
        <f t="shared" si="93"/>
        <v/>
      </c>
      <c r="E1124" s="8" t="str">
        <f t="shared" si="89"/>
        <v/>
      </c>
      <c r="F1124" s="5" t="str">
        <f t="shared" si="90"/>
        <v/>
      </c>
      <c r="G1124" s="6" t="str">
        <f>IF(C1124="","",ROUND((((1+F1124/CP)^(CP/periods_per_year))-1)*L1123,2))</f>
        <v/>
      </c>
      <c r="H1124" s="6" t="str">
        <f>IF(C1124="","",IF(C1124=nper,L1123+G1124,MIN(L1123+G1124,IF(F1124=F1123,H1123,IF($G$11="Acc Bi-Weekly",ROUND((-PMT(((1+F1124/CP)^(CP/12))-1,(nper-C1124+1)*12/26,L1123))/2,2),IF($G$11="Acc Weekly",ROUND((-PMT(((1+F1124/CP)^(CP/12))-1,(nper-C1124+1)*12/52,L1123))/4,2),ROUND(-PMT(((1+F1124/CP)^(CP/periods_per_year))-1,nper-C1124+1,L1123),2)))))))</f>
        <v/>
      </c>
      <c r="I1124" s="6" t="str">
        <f>IF(OR(C1124="",C1124&lt;$G$22),"",IF(L1123&lt;=H1124,0,IF(IF(AND(C1124&gt;=$G$22,MOD(C1124-$G$22,int)=0),$G$23,0)+H1124&gt;=L1123+G1124,L1123+G1124-H1124,IF(AND(C1124&gt;=$G$22,MOD(C1124-$G$22,int)=0),$G$23,0)+IF(IF(AND(C1124&gt;=$G$22,MOD(C1124-$G$22,int)=0),$G$23,0)+IF(MOD(C1124-$G$27,periods_per_year)=0,$G$26,0)+H1124&lt;L1123+G1124,IF(MOD(C1124-$G$27,periods_per_year)=0,$G$26,0),L1123+G1124-IF(AND(C1124&gt;=$G$22,MOD(C1124-$G$22,int)=0),$G$23,0)-H1124))))</f>
        <v/>
      </c>
      <c r="J1124" s="7"/>
      <c r="K1124" s="6" t="str">
        <f t="shared" si="91"/>
        <v/>
      </c>
      <c r="L1124" s="6" t="str">
        <f t="shared" si="92"/>
        <v/>
      </c>
    </row>
    <row r="1125" spans="3:12">
      <c r="C1125" s="3" t="str">
        <f t="shared" si="88"/>
        <v/>
      </c>
      <c r="D1125" s="4" t="str">
        <f t="shared" si="93"/>
        <v/>
      </c>
      <c r="E1125" s="8" t="str">
        <f t="shared" si="89"/>
        <v/>
      </c>
      <c r="F1125" s="5" t="str">
        <f t="shared" si="90"/>
        <v/>
      </c>
      <c r="G1125" s="6" t="str">
        <f>IF(C1125="","",ROUND((((1+F1125/CP)^(CP/periods_per_year))-1)*L1124,2))</f>
        <v/>
      </c>
      <c r="H1125" s="6" t="str">
        <f>IF(C1125="","",IF(C1125=nper,L1124+G1125,MIN(L1124+G1125,IF(F1125=F1124,H1124,IF($G$11="Acc Bi-Weekly",ROUND((-PMT(((1+F1125/CP)^(CP/12))-1,(nper-C1125+1)*12/26,L1124))/2,2),IF($G$11="Acc Weekly",ROUND((-PMT(((1+F1125/CP)^(CP/12))-1,(nper-C1125+1)*12/52,L1124))/4,2),ROUND(-PMT(((1+F1125/CP)^(CP/periods_per_year))-1,nper-C1125+1,L1124),2)))))))</f>
        <v/>
      </c>
      <c r="I1125" s="6" t="str">
        <f>IF(OR(C1125="",C1125&lt;$G$22),"",IF(L1124&lt;=H1125,0,IF(IF(AND(C1125&gt;=$G$22,MOD(C1125-$G$22,int)=0),$G$23,0)+H1125&gt;=L1124+G1125,L1124+G1125-H1125,IF(AND(C1125&gt;=$G$22,MOD(C1125-$G$22,int)=0),$G$23,0)+IF(IF(AND(C1125&gt;=$G$22,MOD(C1125-$G$22,int)=0),$G$23,0)+IF(MOD(C1125-$G$27,periods_per_year)=0,$G$26,0)+H1125&lt;L1124+G1125,IF(MOD(C1125-$G$27,periods_per_year)=0,$G$26,0),L1124+G1125-IF(AND(C1125&gt;=$G$22,MOD(C1125-$G$22,int)=0),$G$23,0)-H1125))))</f>
        <v/>
      </c>
      <c r="J1125" s="7"/>
      <c r="K1125" s="6" t="str">
        <f t="shared" si="91"/>
        <v/>
      </c>
      <c r="L1125" s="6" t="str">
        <f t="shared" si="92"/>
        <v/>
      </c>
    </row>
    <row r="1126" spans="3:12">
      <c r="C1126" s="3" t="str">
        <f t="shared" si="88"/>
        <v/>
      </c>
      <c r="D1126" s="4" t="str">
        <f t="shared" si="93"/>
        <v/>
      </c>
      <c r="E1126" s="8" t="str">
        <f t="shared" si="89"/>
        <v/>
      </c>
      <c r="F1126" s="5" t="str">
        <f t="shared" si="90"/>
        <v/>
      </c>
      <c r="G1126" s="6" t="str">
        <f>IF(C1126="","",ROUND((((1+F1126/CP)^(CP/periods_per_year))-1)*L1125,2))</f>
        <v/>
      </c>
      <c r="H1126" s="6" t="str">
        <f>IF(C1126="","",IF(C1126=nper,L1125+G1126,MIN(L1125+G1126,IF(F1126=F1125,H1125,IF($G$11="Acc Bi-Weekly",ROUND((-PMT(((1+F1126/CP)^(CP/12))-1,(nper-C1126+1)*12/26,L1125))/2,2),IF($G$11="Acc Weekly",ROUND((-PMT(((1+F1126/CP)^(CP/12))-1,(nper-C1126+1)*12/52,L1125))/4,2),ROUND(-PMT(((1+F1126/CP)^(CP/periods_per_year))-1,nper-C1126+1,L1125),2)))))))</f>
        <v/>
      </c>
      <c r="I1126" s="6" t="str">
        <f>IF(OR(C1126="",C1126&lt;$G$22),"",IF(L1125&lt;=H1126,0,IF(IF(AND(C1126&gt;=$G$22,MOD(C1126-$G$22,int)=0),$G$23,0)+H1126&gt;=L1125+G1126,L1125+G1126-H1126,IF(AND(C1126&gt;=$G$22,MOD(C1126-$G$22,int)=0),$G$23,0)+IF(IF(AND(C1126&gt;=$G$22,MOD(C1126-$G$22,int)=0),$G$23,0)+IF(MOD(C1126-$G$27,periods_per_year)=0,$G$26,0)+H1126&lt;L1125+G1126,IF(MOD(C1126-$G$27,periods_per_year)=0,$G$26,0),L1125+G1126-IF(AND(C1126&gt;=$G$22,MOD(C1126-$G$22,int)=0),$G$23,0)-H1126))))</f>
        <v/>
      </c>
      <c r="J1126" s="7"/>
      <c r="K1126" s="6" t="str">
        <f t="shared" si="91"/>
        <v/>
      </c>
      <c r="L1126" s="6" t="str">
        <f t="shared" si="92"/>
        <v/>
      </c>
    </row>
    <row r="1127" spans="3:12">
      <c r="C1127" s="3" t="str">
        <f t="shared" si="88"/>
        <v/>
      </c>
      <c r="D1127" s="4" t="str">
        <f t="shared" si="93"/>
        <v/>
      </c>
      <c r="E1127" s="8" t="str">
        <f t="shared" si="89"/>
        <v/>
      </c>
      <c r="F1127" s="5" t="str">
        <f t="shared" si="90"/>
        <v/>
      </c>
      <c r="G1127" s="6" t="str">
        <f>IF(C1127="","",ROUND((((1+F1127/CP)^(CP/periods_per_year))-1)*L1126,2))</f>
        <v/>
      </c>
      <c r="H1127" s="6" t="str">
        <f>IF(C1127="","",IF(C1127=nper,L1126+G1127,MIN(L1126+G1127,IF(F1127=F1126,H1126,IF($G$11="Acc Bi-Weekly",ROUND((-PMT(((1+F1127/CP)^(CP/12))-1,(nper-C1127+1)*12/26,L1126))/2,2),IF($G$11="Acc Weekly",ROUND((-PMT(((1+F1127/CP)^(CP/12))-1,(nper-C1127+1)*12/52,L1126))/4,2),ROUND(-PMT(((1+F1127/CP)^(CP/periods_per_year))-1,nper-C1127+1,L1126),2)))))))</f>
        <v/>
      </c>
      <c r="I1127" s="6" t="str">
        <f>IF(OR(C1127="",C1127&lt;$G$22),"",IF(L1126&lt;=H1127,0,IF(IF(AND(C1127&gt;=$G$22,MOD(C1127-$G$22,int)=0),$G$23,0)+H1127&gt;=L1126+G1127,L1126+G1127-H1127,IF(AND(C1127&gt;=$G$22,MOD(C1127-$G$22,int)=0),$G$23,0)+IF(IF(AND(C1127&gt;=$G$22,MOD(C1127-$G$22,int)=0),$G$23,0)+IF(MOD(C1127-$G$27,periods_per_year)=0,$G$26,0)+H1127&lt;L1126+G1127,IF(MOD(C1127-$G$27,periods_per_year)=0,$G$26,0),L1126+G1127-IF(AND(C1127&gt;=$G$22,MOD(C1127-$G$22,int)=0),$G$23,0)-H1127))))</f>
        <v/>
      </c>
      <c r="J1127" s="7"/>
      <c r="K1127" s="6" t="str">
        <f t="shared" si="91"/>
        <v/>
      </c>
      <c r="L1127" s="6" t="str">
        <f t="shared" si="92"/>
        <v/>
      </c>
    </row>
    <row r="1128" spans="3:12">
      <c r="C1128" s="3" t="str">
        <f t="shared" si="88"/>
        <v/>
      </c>
      <c r="D1128" s="4" t="str">
        <f t="shared" si="93"/>
        <v/>
      </c>
      <c r="E1128" s="8" t="str">
        <f t="shared" si="89"/>
        <v/>
      </c>
      <c r="F1128" s="5" t="str">
        <f t="shared" si="90"/>
        <v/>
      </c>
      <c r="G1128" s="6" t="str">
        <f>IF(C1128="","",ROUND((((1+F1128/CP)^(CP/periods_per_year))-1)*L1127,2))</f>
        <v/>
      </c>
      <c r="H1128" s="6" t="str">
        <f>IF(C1128="","",IF(C1128=nper,L1127+G1128,MIN(L1127+G1128,IF(F1128=F1127,H1127,IF($G$11="Acc Bi-Weekly",ROUND((-PMT(((1+F1128/CP)^(CP/12))-1,(nper-C1128+1)*12/26,L1127))/2,2),IF($G$11="Acc Weekly",ROUND((-PMT(((1+F1128/CP)^(CP/12))-1,(nper-C1128+1)*12/52,L1127))/4,2),ROUND(-PMT(((1+F1128/CP)^(CP/periods_per_year))-1,nper-C1128+1,L1127),2)))))))</f>
        <v/>
      </c>
      <c r="I1128" s="6" t="str">
        <f>IF(OR(C1128="",C1128&lt;$G$22),"",IF(L1127&lt;=H1128,0,IF(IF(AND(C1128&gt;=$G$22,MOD(C1128-$G$22,int)=0),$G$23,0)+H1128&gt;=L1127+G1128,L1127+G1128-H1128,IF(AND(C1128&gt;=$G$22,MOD(C1128-$G$22,int)=0),$G$23,0)+IF(IF(AND(C1128&gt;=$G$22,MOD(C1128-$G$22,int)=0),$G$23,0)+IF(MOD(C1128-$G$27,periods_per_year)=0,$G$26,0)+H1128&lt;L1127+G1128,IF(MOD(C1128-$G$27,periods_per_year)=0,$G$26,0),L1127+G1128-IF(AND(C1128&gt;=$G$22,MOD(C1128-$G$22,int)=0),$G$23,0)-H1128))))</f>
        <v/>
      </c>
      <c r="J1128" s="7"/>
      <c r="K1128" s="6" t="str">
        <f t="shared" si="91"/>
        <v/>
      </c>
      <c r="L1128" s="6" t="str">
        <f t="shared" si="92"/>
        <v/>
      </c>
    </row>
    <row r="1129" spans="3:12">
      <c r="C1129" s="3" t="str">
        <f t="shared" ref="C1129:C1192" si="94">IF(L1128="","",IF(OR(C1128&gt;=nper,ROUND(L1128,2)&lt;=0),"",C1128+1))</f>
        <v/>
      </c>
      <c r="D1129" s="4" t="str">
        <f t="shared" si="93"/>
        <v/>
      </c>
      <c r="E1129" s="8" t="str">
        <f t="shared" ref="E1129:E1192" si="95">IF(C1129="","",IF(MOD(C1129,periods_per_year)=0,C1129/periods_per_year,""))</f>
        <v/>
      </c>
      <c r="F1129" s="5" t="str">
        <f t="shared" ref="F1129:F1192" si="96">IF(C1129="","",start_rate)</f>
        <v/>
      </c>
      <c r="G1129" s="6" t="str">
        <f>IF(C1129="","",ROUND((((1+F1129/CP)^(CP/periods_per_year))-1)*L1128,2))</f>
        <v/>
      </c>
      <c r="H1129" s="6" t="str">
        <f>IF(C1129="","",IF(C1129=nper,L1128+G1129,MIN(L1128+G1129,IF(F1129=F1128,H1128,IF($G$11="Acc Bi-Weekly",ROUND((-PMT(((1+F1129/CP)^(CP/12))-1,(nper-C1129+1)*12/26,L1128))/2,2),IF($G$11="Acc Weekly",ROUND((-PMT(((1+F1129/CP)^(CP/12))-1,(nper-C1129+1)*12/52,L1128))/4,2),ROUND(-PMT(((1+F1129/CP)^(CP/periods_per_year))-1,nper-C1129+1,L1128),2)))))))</f>
        <v/>
      </c>
      <c r="I1129" s="6" t="str">
        <f>IF(OR(C1129="",C1129&lt;$G$22),"",IF(L1128&lt;=H1129,0,IF(IF(AND(C1129&gt;=$G$22,MOD(C1129-$G$22,int)=0),$G$23,0)+H1129&gt;=L1128+G1129,L1128+G1129-H1129,IF(AND(C1129&gt;=$G$22,MOD(C1129-$G$22,int)=0),$G$23,0)+IF(IF(AND(C1129&gt;=$G$22,MOD(C1129-$G$22,int)=0),$G$23,0)+IF(MOD(C1129-$G$27,periods_per_year)=0,$G$26,0)+H1129&lt;L1128+G1129,IF(MOD(C1129-$G$27,periods_per_year)=0,$G$26,0),L1128+G1129-IF(AND(C1129&gt;=$G$22,MOD(C1129-$G$22,int)=0),$G$23,0)-H1129))))</f>
        <v/>
      </c>
      <c r="J1129" s="7"/>
      <c r="K1129" s="6" t="str">
        <f t="shared" ref="K1129:K1192" si="97">IF(C1129="","",H1129-G1129+J1129+IF(I1129="",0,I1129))</f>
        <v/>
      </c>
      <c r="L1129" s="6" t="str">
        <f t="shared" ref="L1129:L1192" si="98">IF(C1129="","",L1128-K1129)</f>
        <v/>
      </c>
    </row>
    <row r="1130" spans="3:12">
      <c r="C1130" s="3" t="str">
        <f t="shared" si="94"/>
        <v/>
      </c>
      <c r="D1130" s="4" t="str">
        <f t="shared" si="93"/>
        <v/>
      </c>
      <c r="E1130" s="8" t="str">
        <f t="shared" si="95"/>
        <v/>
      </c>
      <c r="F1130" s="5" t="str">
        <f t="shared" si="96"/>
        <v/>
      </c>
      <c r="G1130" s="6" t="str">
        <f>IF(C1130="","",ROUND((((1+F1130/CP)^(CP/periods_per_year))-1)*L1129,2))</f>
        <v/>
      </c>
      <c r="H1130" s="6" t="str">
        <f>IF(C1130="","",IF(C1130=nper,L1129+G1130,MIN(L1129+G1130,IF(F1130=F1129,H1129,IF($G$11="Acc Bi-Weekly",ROUND((-PMT(((1+F1130/CP)^(CP/12))-1,(nper-C1130+1)*12/26,L1129))/2,2),IF($G$11="Acc Weekly",ROUND((-PMT(((1+F1130/CP)^(CP/12))-1,(nper-C1130+1)*12/52,L1129))/4,2),ROUND(-PMT(((1+F1130/CP)^(CP/periods_per_year))-1,nper-C1130+1,L1129),2)))))))</f>
        <v/>
      </c>
      <c r="I1130" s="6" t="str">
        <f>IF(OR(C1130="",C1130&lt;$G$22),"",IF(L1129&lt;=H1130,0,IF(IF(AND(C1130&gt;=$G$22,MOD(C1130-$G$22,int)=0),$G$23,0)+H1130&gt;=L1129+G1130,L1129+G1130-H1130,IF(AND(C1130&gt;=$G$22,MOD(C1130-$G$22,int)=0),$G$23,0)+IF(IF(AND(C1130&gt;=$G$22,MOD(C1130-$G$22,int)=0),$G$23,0)+IF(MOD(C1130-$G$27,periods_per_year)=0,$G$26,0)+H1130&lt;L1129+G1130,IF(MOD(C1130-$G$27,periods_per_year)=0,$G$26,0),L1129+G1130-IF(AND(C1130&gt;=$G$22,MOD(C1130-$G$22,int)=0),$G$23,0)-H1130))))</f>
        <v/>
      </c>
      <c r="J1130" s="7"/>
      <c r="K1130" s="6" t="str">
        <f t="shared" si="97"/>
        <v/>
      </c>
      <c r="L1130" s="6" t="str">
        <f t="shared" si="98"/>
        <v/>
      </c>
    </row>
    <row r="1131" spans="3:12">
      <c r="C1131" s="3" t="str">
        <f t="shared" si="94"/>
        <v/>
      </c>
      <c r="D1131" s="4" t="str">
        <f t="shared" ref="D1131:D1194" si="99">IF(C1131="","",EDATE(D1130,1))</f>
        <v/>
      </c>
      <c r="E1131" s="8" t="str">
        <f t="shared" si="95"/>
        <v/>
      </c>
      <c r="F1131" s="5" t="str">
        <f t="shared" si="96"/>
        <v/>
      </c>
      <c r="G1131" s="6" t="str">
        <f>IF(C1131="","",ROUND((((1+F1131/CP)^(CP/periods_per_year))-1)*L1130,2))</f>
        <v/>
      </c>
      <c r="H1131" s="6" t="str">
        <f>IF(C1131="","",IF(C1131=nper,L1130+G1131,MIN(L1130+G1131,IF(F1131=F1130,H1130,IF($G$11="Acc Bi-Weekly",ROUND((-PMT(((1+F1131/CP)^(CP/12))-1,(nper-C1131+1)*12/26,L1130))/2,2),IF($G$11="Acc Weekly",ROUND((-PMT(((1+F1131/CP)^(CP/12))-1,(nper-C1131+1)*12/52,L1130))/4,2),ROUND(-PMT(((1+F1131/CP)^(CP/periods_per_year))-1,nper-C1131+1,L1130),2)))))))</f>
        <v/>
      </c>
      <c r="I1131" s="6" t="str">
        <f>IF(OR(C1131="",C1131&lt;$G$22),"",IF(L1130&lt;=H1131,0,IF(IF(AND(C1131&gt;=$G$22,MOD(C1131-$G$22,int)=0),$G$23,0)+H1131&gt;=L1130+G1131,L1130+G1131-H1131,IF(AND(C1131&gt;=$G$22,MOD(C1131-$G$22,int)=0),$G$23,0)+IF(IF(AND(C1131&gt;=$G$22,MOD(C1131-$G$22,int)=0),$G$23,0)+IF(MOD(C1131-$G$27,periods_per_year)=0,$G$26,0)+H1131&lt;L1130+G1131,IF(MOD(C1131-$G$27,periods_per_year)=0,$G$26,0),L1130+G1131-IF(AND(C1131&gt;=$G$22,MOD(C1131-$G$22,int)=0),$G$23,0)-H1131))))</f>
        <v/>
      </c>
      <c r="J1131" s="7"/>
      <c r="K1131" s="6" t="str">
        <f t="shared" si="97"/>
        <v/>
      </c>
      <c r="L1131" s="6" t="str">
        <f t="shared" si="98"/>
        <v/>
      </c>
    </row>
    <row r="1132" spans="3:12">
      <c r="C1132" s="3" t="str">
        <f t="shared" si="94"/>
        <v/>
      </c>
      <c r="D1132" s="4" t="str">
        <f t="shared" si="99"/>
        <v/>
      </c>
      <c r="E1132" s="8" t="str">
        <f t="shared" si="95"/>
        <v/>
      </c>
      <c r="F1132" s="5" t="str">
        <f t="shared" si="96"/>
        <v/>
      </c>
      <c r="G1132" s="6" t="str">
        <f>IF(C1132="","",ROUND((((1+F1132/CP)^(CP/periods_per_year))-1)*L1131,2))</f>
        <v/>
      </c>
      <c r="H1132" s="6" t="str">
        <f>IF(C1132="","",IF(C1132=nper,L1131+G1132,MIN(L1131+G1132,IF(F1132=F1131,H1131,IF($G$11="Acc Bi-Weekly",ROUND((-PMT(((1+F1132/CP)^(CP/12))-1,(nper-C1132+1)*12/26,L1131))/2,2),IF($G$11="Acc Weekly",ROUND((-PMT(((1+F1132/CP)^(CP/12))-1,(nper-C1132+1)*12/52,L1131))/4,2),ROUND(-PMT(((1+F1132/CP)^(CP/periods_per_year))-1,nper-C1132+1,L1131),2)))))))</f>
        <v/>
      </c>
      <c r="I1132" s="6" t="str">
        <f>IF(OR(C1132="",C1132&lt;$G$22),"",IF(L1131&lt;=H1132,0,IF(IF(AND(C1132&gt;=$G$22,MOD(C1132-$G$22,int)=0),$G$23,0)+H1132&gt;=L1131+G1132,L1131+G1132-H1132,IF(AND(C1132&gt;=$G$22,MOD(C1132-$G$22,int)=0),$G$23,0)+IF(IF(AND(C1132&gt;=$G$22,MOD(C1132-$G$22,int)=0),$G$23,0)+IF(MOD(C1132-$G$27,periods_per_year)=0,$G$26,0)+H1132&lt;L1131+G1132,IF(MOD(C1132-$G$27,periods_per_year)=0,$G$26,0),L1131+G1132-IF(AND(C1132&gt;=$G$22,MOD(C1132-$G$22,int)=0),$G$23,0)-H1132))))</f>
        <v/>
      </c>
      <c r="J1132" s="7"/>
      <c r="K1132" s="6" t="str">
        <f t="shared" si="97"/>
        <v/>
      </c>
      <c r="L1132" s="6" t="str">
        <f t="shared" si="98"/>
        <v/>
      </c>
    </row>
    <row r="1133" spans="3:12">
      <c r="C1133" s="3" t="str">
        <f t="shared" si="94"/>
        <v/>
      </c>
      <c r="D1133" s="4" t="str">
        <f t="shared" si="99"/>
        <v/>
      </c>
      <c r="E1133" s="8" t="str">
        <f t="shared" si="95"/>
        <v/>
      </c>
      <c r="F1133" s="5" t="str">
        <f t="shared" si="96"/>
        <v/>
      </c>
      <c r="G1133" s="6" t="str">
        <f>IF(C1133="","",ROUND((((1+F1133/CP)^(CP/periods_per_year))-1)*L1132,2))</f>
        <v/>
      </c>
      <c r="H1133" s="6" t="str">
        <f>IF(C1133="","",IF(C1133=nper,L1132+G1133,MIN(L1132+G1133,IF(F1133=F1132,H1132,IF($G$11="Acc Bi-Weekly",ROUND((-PMT(((1+F1133/CP)^(CP/12))-1,(nper-C1133+1)*12/26,L1132))/2,2),IF($G$11="Acc Weekly",ROUND((-PMT(((1+F1133/CP)^(CP/12))-1,(nper-C1133+1)*12/52,L1132))/4,2),ROUND(-PMT(((1+F1133/CP)^(CP/periods_per_year))-1,nper-C1133+1,L1132),2)))))))</f>
        <v/>
      </c>
      <c r="I1133" s="6" t="str">
        <f>IF(OR(C1133="",C1133&lt;$G$22),"",IF(L1132&lt;=H1133,0,IF(IF(AND(C1133&gt;=$G$22,MOD(C1133-$G$22,int)=0),$G$23,0)+H1133&gt;=L1132+G1133,L1132+G1133-H1133,IF(AND(C1133&gt;=$G$22,MOD(C1133-$G$22,int)=0),$G$23,0)+IF(IF(AND(C1133&gt;=$G$22,MOD(C1133-$G$22,int)=0),$G$23,0)+IF(MOD(C1133-$G$27,periods_per_year)=0,$G$26,0)+H1133&lt;L1132+G1133,IF(MOD(C1133-$G$27,periods_per_year)=0,$G$26,0),L1132+G1133-IF(AND(C1133&gt;=$G$22,MOD(C1133-$G$22,int)=0),$G$23,0)-H1133))))</f>
        <v/>
      </c>
      <c r="J1133" s="7"/>
      <c r="K1133" s="6" t="str">
        <f t="shared" si="97"/>
        <v/>
      </c>
      <c r="L1133" s="6" t="str">
        <f t="shared" si="98"/>
        <v/>
      </c>
    </row>
    <row r="1134" spans="3:12">
      <c r="C1134" s="3" t="str">
        <f t="shared" si="94"/>
        <v/>
      </c>
      <c r="D1134" s="4" t="str">
        <f t="shared" si="99"/>
        <v/>
      </c>
      <c r="E1134" s="8" t="str">
        <f t="shared" si="95"/>
        <v/>
      </c>
      <c r="F1134" s="5" t="str">
        <f t="shared" si="96"/>
        <v/>
      </c>
      <c r="G1134" s="6" t="str">
        <f>IF(C1134="","",ROUND((((1+F1134/CP)^(CP/periods_per_year))-1)*L1133,2))</f>
        <v/>
      </c>
      <c r="H1134" s="6" t="str">
        <f>IF(C1134="","",IF(C1134=nper,L1133+G1134,MIN(L1133+G1134,IF(F1134=F1133,H1133,IF($G$11="Acc Bi-Weekly",ROUND((-PMT(((1+F1134/CP)^(CP/12))-1,(nper-C1134+1)*12/26,L1133))/2,2),IF($G$11="Acc Weekly",ROUND((-PMT(((1+F1134/CP)^(CP/12))-1,(nper-C1134+1)*12/52,L1133))/4,2),ROUND(-PMT(((1+F1134/CP)^(CP/periods_per_year))-1,nper-C1134+1,L1133),2)))))))</f>
        <v/>
      </c>
      <c r="I1134" s="6" t="str">
        <f>IF(OR(C1134="",C1134&lt;$G$22),"",IF(L1133&lt;=H1134,0,IF(IF(AND(C1134&gt;=$G$22,MOD(C1134-$G$22,int)=0),$G$23,0)+H1134&gt;=L1133+G1134,L1133+G1134-H1134,IF(AND(C1134&gt;=$G$22,MOD(C1134-$G$22,int)=0),$G$23,0)+IF(IF(AND(C1134&gt;=$G$22,MOD(C1134-$G$22,int)=0),$G$23,0)+IF(MOD(C1134-$G$27,periods_per_year)=0,$G$26,0)+H1134&lt;L1133+G1134,IF(MOD(C1134-$G$27,periods_per_year)=0,$G$26,0),L1133+G1134-IF(AND(C1134&gt;=$G$22,MOD(C1134-$G$22,int)=0),$G$23,0)-H1134))))</f>
        <v/>
      </c>
      <c r="J1134" s="7"/>
      <c r="K1134" s="6" t="str">
        <f t="shared" si="97"/>
        <v/>
      </c>
      <c r="L1134" s="6" t="str">
        <f t="shared" si="98"/>
        <v/>
      </c>
    </row>
    <row r="1135" spans="3:12">
      <c r="C1135" s="3" t="str">
        <f t="shared" si="94"/>
        <v/>
      </c>
      <c r="D1135" s="4" t="str">
        <f t="shared" si="99"/>
        <v/>
      </c>
      <c r="E1135" s="8" t="str">
        <f t="shared" si="95"/>
        <v/>
      </c>
      <c r="F1135" s="5" t="str">
        <f t="shared" si="96"/>
        <v/>
      </c>
      <c r="G1135" s="6" t="str">
        <f>IF(C1135="","",ROUND((((1+F1135/CP)^(CP/periods_per_year))-1)*L1134,2))</f>
        <v/>
      </c>
      <c r="H1135" s="6" t="str">
        <f>IF(C1135="","",IF(C1135=nper,L1134+G1135,MIN(L1134+G1135,IF(F1135=F1134,H1134,IF($G$11="Acc Bi-Weekly",ROUND((-PMT(((1+F1135/CP)^(CP/12))-1,(nper-C1135+1)*12/26,L1134))/2,2),IF($G$11="Acc Weekly",ROUND((-PMT(((1+F1135/CP)^(CP/12))-1,(nper-C1135+1)*12/52,L1134))/4,2),ROUND(-PMT(((1+F1135/CP)^(CP/periods_per_year))-1,nper-C1135+1,L1134),2)))))))</f>
        <v/>
      </c>
      <c r="I1135" s="6" t="str">
        <f>IF(OR(C1135="",C1135&lt;$G$22),"",IF(L1134&lt;=H1135,0,IF(IF(AND(C1135&gt;=$G$22,MOD(C1135-$G$22,int)=0),$G$23,0)+H1135&gt;=L1134+G1135,L1134+G1135-H1135,IF(AND(C1135&gt;=$G$22,MOD(C1135-$G$22,int)=0),$G$23,0)+IF(IF(AND(C1135&gt;=$G$22,MOD(C1135-$G$22,int)=0),$G$23,0)+IF(MOD(C1135-$G$27,periods_per_year)=0,$G$26,0)+H1135&lt;L1134+G1135,IF(MOD(C1135-$G$27,periods_per_year)=0,$G$26,0),L1134+G1135-IF(AND(C1135&gt;=$G$22,MOD(C1135-$G$22,int)=0),$G$23,0)-H1135))))</f>
        <v/>
      </c>
      <c r="J1135" s="7"/>
      <c r="K1135" s="6" t="str">
        <f t="shared" si="97"/>
        <v/>
      </c>
      <c r="L1135" s="6" t="str">
        <f t="shared" si="98"/>
        <v/>
      </c>
    </row>
    <row r="1136" spans="3:12">
      <c r="C1136" s="3" t="str">
        <f t="shared" si="94"/>
        <v/>
      </c>
      <c r="D1136" s="4" t="str">
        <f t="shared" si="99"/>
        <v/>
      </c>
      <c r="E1136" s="8" t="str">
        <f t="shared" si="95"/>
        <v/>
      </c>
      <c r="F1136" s="5" t="str">
        <f t="shared" si="96"/>
        <v/>
      </c>
      <c r="G1136" s="6" t="str">
        <f>IF(C1136="","",ROUND((((1+F1136/CP)^(CP/periods_per_year))-1)*L1135,2))</f>
        <v/>
      </c>
      <c r="H1136" s="6" t="str">
        <f>IF(C1136="","",IF(C1136=nper,L1135+G1136,MIN(L1135+G1136,IF(F1136=F1135,H1135,IF($G$11="Acc Bi-Weekly",ROUND((-PMT(((1+F1136/CP)^(CP/12))-1,(nper-C1136+1)*12/26,L1135))/2,2),IF($G$11="Acc Weekly",ROUND((-PMT(((1+F1136/CP)^(CP/12))-1,(nper-C1136+1)*12/52,L1135))/4,2),ROUND(-PMT(((1+F1136/CP)^(CP/periods_per_year))-1,nper-C1136+1,L1135),2)))))))</f>
        <v/>
      </c>
      <c r="I1136" s="6" t="str">
        <f>IF(OR(C1136="",C1136&lt;$G$22),"",IF(L1135&lt;=H1136,0,IF(IF(AND(C1136&gt;=$G$22,MOD(C1136-$G$22,int)=0),$G$23,0)+H1136&gt;=L1135+G1136,L1135+G1136-H1136,IF(AND(C1136&gt;=$G$22,MOD(C1136-$G$22,int)=0),$G$23,0)+IF(IF(AND(C1136&gt;=$G$22,MOD(C1136-$G$22,int)=0),$G$23,0)+IF(MOD(C1136-$G$27,periods_per_year)=0,$G$26,0)+H1136&lt;L1135+G1136,IF(MOD(C1136-$G$27,periods_per_year)=0,$G$26,0),L1135+G1136-IF(AND(C1136&gt;=$G$22,MOD(C1136-$G$22,int)=0),$G$23,0)-H1136))))</f>
        <v/>
      </c>
      <c r="J1136" s="7"/>
      <c r="K1136" s="6" t="str">
        <f t="shared" si="97"/>
        <v/>
      </c>
      <c r="L1136" s="6" t="str">
        <f t="shared" si="98"/>
        <v/>
      </c>
    </row>
    <row r="1137" spans="3:12">
      <c r="C1137" s="3" t="str">
        <f t="shared" si="94"/>
        <v/>
      </c>
      <c r="D1137" s="4" t="str">
        <f t="shared" si="99"/>
        <v/>
      </c>
      <c r="E1137" s="8" t="str">
        <f t="shared" si="95"/>
        <v/>
      </c>
      <c r="F1137" s="5" t="str">
        <f t="shared" si="96"/>
        <v/>
      </c>
      <c r="G1137" s="6" t="str">
        <f>IF(C1137="","",ROUND((((1+F1137/CP)^(CP/periods_per_year))-1)*L1136,2))</f>
        <v/>
      </c>
      <c r="H1137" s="6" t="str">
        <f>IF(C1137="","",IF(C1137=nper,L1136+G1137,MIN(L1136+G1137,IF(F1137=F1136,H1136,IF($G$11="Acc Bi-Weekly",ROUND((-PMT(((1+F1137/CP)^(CP/12))-1,(nper-C1137+1)*12/26,L1136))/2,2),IF($G$11="Acc Weekly",ROUND((-PMT(((1+F1137/CP)^(CP/12))-1,(nper-C1137+1)*12/52,L1136))/4,2),ROUND(-PMT(((1+F1137/CP)^(CP/periods_per_year))-1,nper-C1137+1,L1136),2)))))))</f>
        <v/>
      </c>
      <c r="I1137" s="6" t="str">
        <f>IF(OR(C1137="",C1137&lt;$G$22),"",IF(L1136&lt;=H1137,0,IF(IF(AND(C1137&gt;=$G$22,MOD(C1137-$G$22,int)=0),$G$23,0)+H1137&gt;=L1136+G1137,L1136+G1137-H1137,IF(AND(C1137&gt;=$G$22,MOD(C1137-$G$22,int)=0),$G$23,0)+IF(IF(AND(C1137&gt;=$G$22,MOD(C1137-$G$22,int)=0),$G$23,0)+IF(MOD(C1137-$G$27,periods_per_year)=0,$G$26,0)+H1137&lt;L1136+G1137,IF(MOD(C1137-$G$27,periods_per_year)=0,$G$26,0),L1136+G1137-IF(AND(C1137&gt;=$G$22,MOD(C1137-$G$22,int)=0),$G$23,0)-H1137))))</f>
        <v/>
      </c>
      <c r="J1137" s="7"/>
      <c r="K1137" s="6" t="str">
        <f t="shared" si="97"/>
        <v/>
      </c>
      <c r="L1137" s="6" t="str">
        <f t="shared" si="98"/>
        <v/>
      </c>
    </row>
    <row r="1138" spans="3:12">
      <c r="C1138" s="3" t="str">
        <f t="shared" si="94"/>
        <v/>
      </c>
      <c r="D1138" s="4" t="str">
        <f t="shared" si="99"/>
        <v/>
      </c>
      <c r="E1138" s="8" t="str">
        <f t="shared" si="95"/>
        <v/>
      </c>
      <c r="F1138" s="5" t="str">
        <f t="shared" si="96"/>
        <v/>
      </c>
      <c r="G1138" s="6" t="str">
        <f>IF(C1138="","",ROUND((((1+F1138/CP)^(CP/periods_per_year))-1)*L1137,2))</f>
        <v/>
      </c>
      <c r="H1138" s="6" t="str">
        <f>IF(C1138="","",IF(C1138=nper,L1137+G1138,MIN(L1137+G1138,IF(F1138=F1137,H1137,IF($G$11="Acc Bi-Weekly",ROUND((-PMT(((1+F1138/CP)^(CP/12))-1,(nper-C1138+1)*12/26,L1137))/2,2),IF($G$11="Acc Weekly",ROUND((-PMT(((1+F1138/CP)^(CP/12))-1,(nper-C1138+1)*12/52,L1137))/4,2),ROUND(-PMT(((1+F1138/CP)^(CP/periods_per_year))-1,nper-C1138+1,L1137),2)))))))</f>
        <v/>
      </c>
      <c r="I1138" s="6" t="str">
        <f>IF(OR(C1138="",C1138&lt;$G$22),"",IF(L1137&lt;=H1138,0,IF(IF(AND(C1138&gt;=$G$22,MOD(C1138-$G$22,int)=0),$G$23,0)+H1138&gt;=L1137+G1138,L1137+G1138-H1138,IF(AND(C1138&gt;=$G$22,MOD(C1138-$G$22,int)=0),$G$23,0)+IF(IF(AND(C1138&gt;=$G$22,MOD(C1138-$G$22,int)=0),$G$23,0)+IF(MOD(C1138-$G$27,periods_per_year)=0,$G$26,0)+H1138&lt;L1137+G1138,IF(MOD(C1138-$G$27,periods_per_year)=0,$G$26,0),L1137+G1138-IF(AND(C1138&gt;=$G$22,MOD(C1138-$G$22,int)=0),$G$23,0)-H1138))))</f>
        <v/>
      </c>
      <c r="J1138" s="7"/>
      <c r="K1138" s="6" t="str">
        <f t="shared" si="97"/>
        <v/>
      </c>
      <c r="L1138" s="6" t="str">
        <f t="shared" si="98"/>
        <v/>
      </c>
    </row>
    <row r="1139" spans="3:12">
      <c r="C1139" s="3" t="str">
        <f t="shared" si="94"/>
        <v/>
      </c>
      <c r="D1139" s="4" t="str">
        <f t="shared" si="99"/>
        <v/>
      </c>
      <c r="E1139" s="8" t="str">
        <f t="shared" si="95"/>
        <v/>
      </c>
      <c r="F1139" s="5" t="str">
        <f t="shared" si="96"/>
        <v/>
      </c>
      <c r="G1139" s="6" t="str">
        <f>IF(C1139="","",ROUND((((1+F1139/CP)^(CP/periods_per_year))-1)*L1138,2))</f>
        <v/>
      </c>
      <c r="H1139" s="6" t="str">
        <f>IF(C1139="","",IF(C1139=nper,L1138+G1139,MIN(L1138+G1139,IF(F1139=F1138,H1138,IF($G$11="Acc Bi-Weekly",ROUND((-PMT(((1+F1139/CP)^(CP/12))-1,(nper-C1139+1)*12/26,L1138))/2,2),IF($G$11="Acc Weekly",ROUND((-PMT(((1+F1139/CP)^(CP/12))-1,(nper-C1139+1)*12/52,L1138))/4,2),ROUND(-PMT(((1+F1139/CP)^(CP/periods_per_year))-1,nper-C1139+1,L1138),2)))))))</f>
        <v/>
      </c>
      <c r="I1139" s="6" t="str">
        <f>IF(OR(C1139="",C1139&lt;$G$22),"",IF(L1138&lt;=H1139,0,IF(IF(AND(C1139&gt;=$G$22,MOD(C1139-$G$22,int)=0),$G$23,0)+H1139&gt;=L1138+G1139,L1138+G1139-H1139,IF(AND(C1139&gt;=$G$22,MOD(C1139-$G$22,int)=0),$G$23,0)+IF(IF(AND(C1139&gt;=$G$22,MOD(C1139-$G$22,int)=0),$G$23,0)+IF(MOD(C1139-$G$27,periods_per_year)=0,$G$26,0)+H1139&lt;L1138+G1139,IF(MOD(C1139-$G$27,periods_per_year)=0,$G$26,0),L1138+G1139-IF(AND(C1139&gt;=$G$22,MOD(C1139-$G$22,int)=0),$G$23,0)-H1139))))</f>
        <v/>
      </c>
      <c r="J1139" s="7"/>
      <c r="K1139" s="6" t="str">
        <f t="shared" si="97"/>
        <v/>
      </c>
      <c r="L1139" s="6" t="str">
        <f t="shared" si="98"/>
        <v/>
      </c>
    </row>
    <row r="1140" spans="3:12">
      <c r="C1140" s="3" t="str">
        <f t="shared" si="94"/>
        <v/>
      </c>
      <c r="D1140" s="4" t="str">
        <f t="shared" si="99"/>
        <v/>
      </c>
      <c r="E1140" s="8" t="str">
        <f t="shared" si="95"/>
        <v/>
      </c>
      <c r="F1140" s="5" t="str">
        <f t="shared" si="96"/>
        <v/>
      </c>
      <c r="G1140" s="6" t="str">
        <f>IF(C1140="","",ROUND((((1+F1140/CP)^(CP/periods_per_year))-1)*L1139,2))</f>
        <v/>
      </c>
      <c r="H1140" s="6" t="str">
        <f>IF(C1140="","",IF(C1140=nper,L1139+G1140,MIN(L1139+G1140,IF(F1140=F1139,H1139,IF($G$11="Acc Bi-Weekly",ROUND((-PMT(((1+F1140/CP)^(CP/12))-1,(nper-C1140+1)*12/26,L1139))/2,2),IF($G$11="Acc Weekly",ROUND((-PMT(((1+F1140/CP)^(CP/12))-1,(nper-C1140+1)*12/52,L1139))/4,2),ROUND(-PMT(((1+F1140/CP)^(CP/periods_per_year))-1,nper-C1140+1,L1139),2)))))))</f>
        <v/>
      </c>
      <c r="I1140" s="6" t="str">
        <f>IF(OR(C1140="",C1140&lt;$G$22),"",IF(L1139&lt;=H1140,0,IF(IF(AND(C1140&gt;=$G$22,MOD(C1140-$G$22,int)=0),$G$23,0)+H1140&gt;=L1139+G1140,L1139+G1140-H1140,IF(AND(C1140&gt;=$G$22,MOD(C1140-$G$22,int)=0),$G$23,0)+IF(IF(AND(C1140&gt;=$G$22,MOD(C1140-$G$22,int)=0),$G$23,0)+IF(MOD(C1140-$G$27,periods_per_year)=0,$G$26,0)+H1140&lt;L1139+G1140,IF(MOD(C1140-$G$27,periods_per_year)=0,$G$26,0),L1139+G1140-IF(AND(C1140&gt;=$G$22,MOD(C1140-$G$22,int)=0),$G$23,0)-H1140))))</f>
        <v/>
      </c>
      <c r="J1140" s="7"/>
      <c r="K1140" s="6" t="str">
        <f t="shared" si="97"/>
        <v/>
      </c>
      <c r="L1140" s="6" t="str">
        <f t="shared" si="98"/>
        <v/>
      </c>
    </row>
    <row r="1141" spans="3:12">
      <c r="C1141" s="3" t="str">
        <f t="shared" si="94"/>
        <v/>
      </c>
      <c r="D1141" s="4" t="str">
        <f t="shared" si="99"/>
        <v/>
      </c>
      <c r="E1141" s="8" t="str">
        <f t="shared" si="95"/>
        <v/>
      </c>
      <c r="F1141" s="5" t="str">
        <f t="shared" si="96"/>
        <v/>
      </c>
      <c r="G1141" s="6" t="str">
        <f>IF(C1141="","",ROUND((((1+F1141/CP)^(CP/periods_per_year))-1)*L1140,2))</f>
        <v/>
      </c>
      <c r="H1141" s="6" t="str">
        <f>IF(C1141="","",IF(C1141=nper,L1140+G1141,MIN(L1140+G1141,IF(F1141=F1140,H1140,IF($G$11="Acc Bi-Weekly",ROUND((-PMT(((1+F1141/CP)^(CP/12))-1,(nper-C1141+1)*12/26,L1140))/2,2),IF($G$11="Acc Weekly",ROUND((-PMT(((1+F1141/CP)^(CP/12))-1,(nper-C1141+1)*12/52,L1140))/4,2),ROUND(-PMT(((1+F1141/CP)^(CP/periods_per_year))-1,nper-C1141+1,L1140),2)))))))</f>
        <v/>
      </c>
      <c r="I1141" s="6" t="str">
        <f>IF(OR(C1141="",C1141&lt;$G$22),"",IF(L1140&lt;=H1141,0,IF(IF(AND(C1141&gt;=$G$22,MOD(C1141-$G$22,int)=0),$G$23,0)+H1141&gt;=L1140+G1141,L1140+G1141-H1141,IF(AND(C1141&gt;=$G$22,MOD(C1141-$G$22,int)=0),$G$23,0)+IF(IF(AND(C1141&gt;=$G$22,MOD(C1141-$G$22,int)=0),$G$23,0)+IF(MOD(C1141-$G$27,periods_per_year)=0,$G$26,0)+H1141&lt;L1140+G1141,IF(MOD(C1141-$G$27,periods_per_year)=0,$G$26,0),L1140+G1141-IF(AND(C1141&gt;=$G$22,MOD(C1141-$G$22,int)=0),$G$23,0)-H1141))))</f>
        <v/>
      </c>
      <c r="J1141" s="7"/>
      <c r="K1141" s="6" t="str">
        <f t="shared" si="97"/>
        <v/>
      </c>
      <c r="L1141" s="6" t="str">
        <f t="shared" si="98"/>
        <v/>
      </c>
    </row>
    <row r="1142" spans="3:12">
      <c r="C1142" s="3" t="str">
        <f t="shared" si="94"/>
        <v/>
      </c>
      <c r="D1142" s="4" t="str">
        <f t="shared" si="99"/>
        <v/>
      </c>
      <c r="E1142" s="8" t="str">
        <f t="shared" si="95"/>
        <v/>
      </c>
      <c r="F1142" s="5" t="str">
        <f t="shared" si="96"/>
        <v/>
      </c>
      <c r="G1142" s="6" t="str">
        <f>IF(C1142="","",ROUND((((1+F1142/CP)^(CP/periods_per_year))-1)*L1141,2))</f>
        <v/>
      </c>
      <c r="H1142" s="6" t="str">
        <f>IF(C1142="","",IF(C1142=nper,L1141+G1142,MIN(L1141+G1142,IF(F1142=F1141,H1141,IF($G$11="Acc Bi-Weekly",ROUND((-PMT(((1+F1142/CP)^(CP/12))-1,(nper-C1142+1)*12/26,L1141))/2,2),IF($G$11="Acc Weekly",ROUND((-PMT(((1+F1142/CP)^(CP/12))-1,(nper-C1142+1)*12/52,L1141))/4,2),ROUND(-PMT(((1+F1142/CP)^(CP/periods_per_year))-1,nper-C1142+1,L1141),2)))))))</f>
        <v/>
      </c>
      <c r="I1142" s="6" t="str">
        <f>IF(OR(C1142="",C1142&lt;$G$22),"",IF(L1141&lt;=H1142,0,IF(IF(AND(C1142&gt;=$G$22,MOD(C1142-$G$22,int)=0),$G$23,0)+H1142&gt;=L1141+G1142,L1141+G1142-H1142,IF(AND(C1142&gt;=$G$22,MOD(C1142-$G$22,int)=0),$G$23,0)+IF(IF(AND(C1142&gt;=$G$22,MOD(C1142-$G$22,int)=0),$G$23,0)+IF(MOD(C1142-$G$27,periods_per_year)=0,$G$26,0)+H1142&lt;L1141+G1142,IF(MOD(C1142-$G$27,periods_per_year)=0,$G$26,0),L1141+G1142-IF(AND(C1142&gt;=$G$22,MOD(C1142-$G$22,int)=0),$G$23,0)-H1142))))</f>
        <v/>
      </c>
      <c r="J1142" s="7"/>
      <c r="K1142" s="6" t="str">
        <f t="shared" si="97"/>
        <v/>
      </c>
      <c r="L1142" s="6" t="str">
        <f t="shared" si="98"/>
        <v/>
      </c>
    </row>
    <row r="1143" spans="3:12">
      <c r="C1143" s="3" t="str">
        <f t="shared" si="94"/>
        <v/>
      </c>
      <c r="D1143" s="4" t="str">
        <f t="shared" si="99"/>
        <v/>
      </c>
      <c r="E1143" s="8" t="str">
        <f t="shared" si="95"/>
        <v/>
      </c>
      <c r="F1143" s="5" t="str">
        <f t="shared" si="96"/>
        <v/>
      </c>
      <c r="G1143" s="6" t="str">
        <f>IF(C1143="","",ROUND((((1+F1143/CP)^(CP/periods_per_year))-1)*L1142,2))</f>
        <v/>
      </c>
      <c r="H1143" s="6" t="str">
        <f>IF(C1143="","",IF(C1143=nper,L1142+G1143,MIN(L1142+G1143,IF(F1143=F1142,H1142,IF($G$11="Acc Bi-Weekly",ROUND((-PMT(((1+F1143/CP)^(CP/12))-1,(nper-C1143+1)*12/26,L1142))/2,2),IF($G$11="Acc Weekly",ROUND((-PMT(((1+F1143/CP)^(CP/12))-1,(nper-C1143+1)*12/52,L1142))/4,2),ROUND(-PMT(((1+F1143/CP)^(CP/periods_per_year))-1,nper-C1143+1,L1142),2)))))))</f>
        <v/>
      </c>
      <c r="I1143" s="6" t="str">
        <f>IF(OR(C1143="",C1143&lt;$G$22),"",IF(L1142&lt;=H1143,0,IF(IF(AND(C1143&gt;=$G$22,MOD(C1143-$G$22,int)=0),$G$23,0)+H1143&gt;=L1142+G1143,L1142+G1143-H1143,IF(AND(C1143&gt;=$G$22,MOD(C1143-$G$22,int)=0),$G$23,0)+IF(IF(AND(C1143&gt;=$G$22,MOD(C1143-$G$22,int)=0),$G$23,0)+IF(MOD(C1143-$G$27,periods_per_year)=0,$G$26,0)+H1143&lt;L1142+G1143,IF(MOD(C1143-$G$27,periods_per_year)=0,$G$26,0),L1142+G1143-IF(AND(C1143&gt;=$G$22,MOD(C1143-$G$22,int)=0),$G$23,0)-H1143))))</f>
        <v/>
      </c>
      <c r="J1143" s="7"/>
      <c r="K1143" s="6" t="str">
        <f t="shared" si="97"/>
        <v/>
      </c>
      <c r="L1143" s="6" t="str">
        <f t="shared" si="98"/>
        <v/>
      </c>
    </row>
    <row r="1144" spans="3:12">
      <c r="C1144" s="3" t="str">
        <f t="shared" si="94"/>
        <v/>
      </c>
      <c r="D1144" s="4" t="str">
        <f t="shared" si="99"/>
        <v/>
      </c>
      <c r="E1144" s="8" t="str">
        <f t="shared" si="95"/>
        <v/>
      </c>
      <c r="F1144" s="5" t="str">
        <f t="shared" si="96"/>
        <v/>
      </c>
      <c r="G1144" s="6" t="str">
        <f>IF(C1144="","",ROUND((((1+F1144/CP)^(CP/periods_per_year))-1)*L1143,2))</f>
        <v/>
      </c>
      <c r="H1144" s="6" t="str">
        <f>IF(C1144="","",IF(C1144=nper,L1143+G1144,MIN(L1143+G1144,IF(F1144=F1143,H1143,IF($G$11="Acc Bi-Weekly",ROUND((-PMT(((1+F1144/CP)^(CP/12))-1,(nper-C1144+1)*12/26,L1143))/2,2),IF($G$11="Acc Weekly",ROUND((-PMT(((1+F1144/CP)^(CP/12))-1,(nper-C1144+1)*12/52,L1143))/4,2),ROUND(-PMT(((1+F1144/CP)^(CP/periods_per_year))-1,nper-C1144+1,L1143),2)))))))</f>
        <v/>
      </c>
      <c r="I1144" s="6" t="str">
        <f>IF(OR(C1144="",C1144&lt;$G$22),"",IF(L1143&lt;=H1144,0,IF(IF(AND(C1144&gt;=$G$22,MOD(C1144-$G$22,int)=0),$G$23,0)+H1144&gt;=L1143+G1144,L1143+G1144-H1144,IF(AND(C1144&gt;=$G$22,MOD(C1144-$G$22,int)=0),$G$23,0)+IF(IF(AND(C1144&gt;=$G$22,MOD(C1144-$G$22,int)=0),$G$23,0)+IF(MOD(C1144-$G$27,periods_per_year)=0,$G$26,0)+H1144&lt;L1143+G1144,IF(MOD(C1144-$G$27,periods_per_year)=0,$G$26,0),L1143+G1144-IF(AND(C1144&gt;=$G$22,MOD(C1144-$G$22,int)=0),$G$23,0)-H1144))))</f>
        <v/>
      </c>
      <c r="J1144" s="7"/>
      <c r="K1144" s="6" t="str">
        <f t="shared" si="97"/>
        <v/>
      </c>
      <c r="L1144" s="6" t="str">
        <f t="shared" si="98"/>
        <v/>
      </c>
    </row>
    <row r="1145" spans="3:12">
      <c r="C1145" s="3" t="str">
        <f t="shared" si="94"/>
        <v/>
      </c>
      <c r="D1145" s="4" t="str">
        <f t="shared" si="99"/>
        <v/>
      </c>
      <c r="E1145" s="8" t="str">
        <f t="shared" si="95"/>
        <v/>
      </c>
      <c r="F1145" s="5" t="str">
        <f t="shared" si="96"/>
        <v/>
      </c>
      <c r="G1145" s="6" t="str">
        <f>IF(C1145="","",ROUND((((1+F1145/CP)^(CP/periods_per_year))-1)*L1144,2))</f>
        <v/>
      </c>
      <c r="H1145" s="6" t="str">
        <f>IF(C1145="","",IF(C1145=nper,L1144+G1145,MIN(L1144+G1145,IF(F1145=F1144,H1144,IF($G$11="Acc Bi-Weekly",ROUND((-PMT(((1+F1145/CP)^(CP/12))-1,(nper-C1145+1)*12/26,L1144))/2,2),IF($G$11="Acc Weekly",ROUND((-PMT(((1+F1145/CP)^(CP/12))-1,(nper-C1145+1)*12/52,L1144))/4,2),ROUND(-PMT(((1+F1145/CP)^(CP/periods_per_year))-1,nper-C1145+1,L1144),2)))))))</f>
        <v/>
      </c>
      <c r="I1145" s="6" t="str">
        <f>IF(OR(C1145="",C1145&lt;$G$22),"",IF(L1144&lt;=H1145,0,IF(IF(AND(C1145&gt;=$G$22,MOD(C1145-$G$22,int)=0),$G$23,0)+H1145&gt;=L1144+G1145,L1144+G1145-H1145,IF(AND(C1145&gt;=$G$22,MOD(C1145-$G$22,int)=0),$G$23,0)+IF(IF(AND(C1145&gt;=$G$22,MOD(C1145-$G$22,int)=0),$G$23,0)+IF(MOD(C1145-$G$27,periods_per_year)=0,$G$26,0)+H1145&lt;L1144+G1145,IF(MOD(C1145-$G$27,periods_per_year)=0,$G$26,0),L1144+G1145-IF(AND(C1145&gt;=$G$22,MOD(C1145-$G$22,int)=0),$G$23,0)-H1145))))</f>
        <v/>
      </c>
      <c r="J1145" s="7"/>
      <c r="K1145" s="6" t="str">
        <f t="shared" si="97"/>
        <v/>
      </c>
      <c r="L1145" s="6" t="str">
        <f t="shared" si="98"/>
        <v/>
      </c>
    </row>
    <row r="1146" spans="3:12">
      <c r="C1146" s="3" t="str">
        <f t="shared" si="94"/>
        <v/>
      </c>
      <c r="D1146" s="4" t="str">
        <f t="shared" si="99"/>
        <v/>
      </c>
      <c r="E1146" s="8" t="str">
        <f t="shared" si="95"/>
        <v/>
      </c>
      <c r="F1146" s="5" t="str">
        <f t="shared" si="96"/>
        <v/>
      </c>
      <c r="G1146" s="6" t="str">
        <f>IF(C1146="","",ROUND((((1+F1146/CP)^(CP/periods_per_year))-1)*L1145,2))</f>
        <v/>
      </c>
      <c r="H1146" s="6" t="str">
        <f>IF(C1146="","",IF(C1146=nper,L1145+G1146,MIN(L1145+G1146,IF(F1146=F1145,H1145,IF($G$11="Acc Bi-Weekly",ROUND((-PMT(((1+F1146/CP)^(CP/12))-1,(nper-C1146+1)*12/26,L1145))/2,2),IF($G$11="Acc Weekly",ROUND((-PMT(((1+F1146/CP)^(CP/12))-1,(nper-C1146+1)*12/52,L1145))/4,2),ROUND(-PMT(((1+F1146/CP)^(CP/periods_per_year))-1,nper-C1146+1,L1145),2)))))))</f>
        <v/>
      </c>
      <c r="I1146" s="6" t="str">
        <f>IF(OR(C1146="",C1146&lt;$G$22),"",IF(L1145&lt;=H1146,0,IF(IF(AND(C1146&gt;=$G$22,MOD(C1146-$G$22,int)=0),$G$23,0)+H1146&gt;=L1145+G1146,L1145+G1146-H1146,IF(AND(C1146&gt;=$G$22,MOD(C1146-$G$22,int)=0),$G$23,0)+IF(IF(AND(C1146&gt;=$G$22,MOD(C1146-$G$22,int)=0),$G$23,0)+IF(MOD(C1146-$G$27,periods_per_year)=0,$G$26,0)+H1146&lt;L1145+G1146,IF(MOD(C1146-$G$27,periods_per_year)=0,$G$26,0),L1145+G1146-IF(AND(C1146&gt;=$G$22,MOD(C1146-$G$22,int)=0),$G$23,0)-H1146))))</f>
        <v/>
      </c>
      <c r="J1146" s="7"/>
      <c r="K1146" s="6" t="str">
        <f t="shared" si="97"/>
        <v/>
      </c>
      <c r="L1146" s="6" t="str">
        <f t="shared" si="98"/>
        <v/>
      </c>
    </row>
    <row r="1147" spans="3:12">
      <c r="C1147" s="3" t="str">
        <f t="shared" si="94"/>
        <v/>
      </c>
      <c r="D1147" s="4" t="str">
        <f t="shared" si="99"/>
        <v/>
      </c>
      <c r="E1147" s="8" t="str">
        <f t="shared" si="95"/>
        <v/>
      </c>
      <c r="F1147" s="5" t="str">
        <f t="shared" si="96"/>
        <v/>
      </c>
      <c r="G1147" s="6" t="str">
        <f>IF(C1147="","",ROUND((((1+F1147/CP)^(CP/periods_per_year))-1)*L1146,2))</f>
        <v/>
      </c>
      <c r="H1147" s="6" t="str">
        <f>IF(C1147="","",IF(C1147=nper,L1146+G1147,MIN(L1146+G1147,IF(F1147=F1146,H1146,IF($G$11="Acc Bi-Weekly",ROUND((-PMT(((1+F1147/CP)^(CP/12))-1,(nper-C1147+1)*12/26,L1146))/2,2),IF($G$11="Acc Weekly",ROUND((-PMT(((1+F1147/CP)^(CP/12))-1,(nper-C1147+1)*12/52,L1146))/4,2),ROUND(-PMT(((1+F1147/CP)^(CP/periods_per_year))-1,nper-C1147+1,L1146),2)))))))</f>
        <v/>
      </c>
      <c r="I1147" s="6" t="str">
        <f>IF(OR(C1147="",C1147&lt;$G$22),"",IF(L1146&lt;=H1147,0,IF(IF(AND(C1147&gt;=$G$22,MOD(C1147-$G$22,int)=0),$G$23,0)+H1147&gt;=L1146+G1147,L1146+G1147-H1147,IF(AND(C1147&gt;=$G$22,MOD(C1147-$G$22,int)=0),$G$23,0)+IF(IF(AND(C1147&gt;=$G$22,MOD(C1147-$G$22,int)=0),$G$23,0)+IF(MOD(C1147-$G$27,periods_per_year)=0,$G$26,0)+H1147&lt;L1146+G1147,IF(MOD(C1147-$G$27,periods_per_year)=0,$G$26,0),L1146+G1147-IF(AND(C1147&gt;=$G$22,MOD(C1147-$G$22,int)=0),$G$23,0)-H1147))))</f>
        <v/>
      </c>
      <c r="J1147" s="7"/>
      <c r="K1147" s="6" t="str">
        <f t="shared" si="97"/>
        <v/>
      </c>
      <c r="L1147" s="6" t="str">
        <f t="shared" si="98"/>
        <v/>
      </c>
    </row>
    <row r="1148" spans="3:12">
      <c r="C1148" s="3" t="str">
        <f t="shared" si="94"/>
        <v/>
      </c>
      <c r="D1148" s="4" t="str">
        <f t="shared" si="99"/>
        <v/>
      </c>
      <c r="E1148" s="8" t="str">
        <f t="shared" si="95"/>
        <v/>
      </c>
      <c r="F1148" s="5" t="str">
        <f t="shared" si="96"/>
        <v/>
      </c>
      <c r="G1148" s="6" t="str">
        <f>IF(C1148="","",ROUND((((1+F1148/CP)^(CP/periods_per_year))-1)*L1147,2))</f>
        <v/>
      </c>
      <c r="H1148" s="6" t="str">
        <f>IF(C1148="","",IF(C1148=nper,L1147+G1148,MIN(L1147+G1148,IF(F1148=F1147,H1147,IF($G$11="Acc Bi-Weekly",ROUND((-PMT(((1+F1148/CP)^(CP/12))-1,(nper-C1148+1)*12/26,L1147))/2,2),IF($G$11="Acc Weekly",ROUND((-PMT(((1+F1148/CP)^(CP/12))-1,(nper-C1148+1)*12/52,L1147))/4,2),ROUND(-PMT(((1+F1148/CP)^(CP/periods_per_year))-1,nper-C1148+1,L1147),2)))))))</f>
        <v/>
      </c>
      <c r="I1148" s="6" t="str">
        <f>IF(OR(C1148="",C1148&lt;$G$22),"",IF(L1147&lt;=H1148,0,IF(IF(AND(C1148&gt;=$G$22,MOD(C1148-$G$22,int)=0),$G$23,0)+H1148&gt;=L1147+G1148,L1147+G1148-H1148,IF(AND(C1148&gt;=$G$22,MOD(C1148-$G$22,int)=0),$G$23,0)+IF(IF(AND(C1148&gt;=$G$22,MOD(C1148-$G$22,int)=0),$G$23,0)+IF(MOD(C1148-$G$27,periods_per_year)=0,$G$26,0)+H1148&lt;L1147+G1148,IF(MOD(C1148-$G$27,periods_per_year)=0,$G$26,0),L1147+G1148-IF(AND(C1148&gt;=$G$22,MOD(C1148-$G$22,int)=0),$G$23,0)-H1148))))</f>
        <v/>
      </c>
      <c r="J1148" s="7"/>
      <c r="K1148" s="6" t="str">
        <f t="shared" si="97"/>
        <v/>
      </c>
      <c r="L1148" s="6" t="str">
        <f t="shared" si="98"/>
        <v/>
      </c>
    </row>
    <row r="1149" spans="3:12">
      <c r="C1149" s="3" t="str">
        <f t="shared" si="94"/>
        <v/>
      </c>
      <c r="D1149" s="4" t="str">
        <f t="shared" si="99"/>
        <v/>
      </c>
      <c r="E1149" s="8" t="str">
        <f t="shared" si="95"/>
        <v/>
      </c>
      <c r="F1149" s="5" t="str">
        <f t="shared" si="96"/>
        <v/>
      </c>
      <c r="G1149" s="6" t="str">
        <f>IF(C1149="","",ROUND((((1+F1149/CP)^(CP/periods_per_year))-1)*L1148,2))</f>
        <v/>
      </c>
      <c r="H1149" s="6" t="str">
        <f>IF(C1149="","",IF(C1149=nper,L1148+G1149,MIN(L1148+G1149,IF(F1149=F1148,H1148,IF($G$11="Acc Bi-Weekly",ROUND((-PMT(((1+F1149/CP)^(CP/12))-1,(nper-C1149+1)*12/26,L1148))/2,2),IF($G$11="Acc Weekly",ROUND((-PMT(((1+F1149/CP)^(CP/12))-1,(nper-C1149+1)*12/52,L1148))/4,2),ROUND(-PMT(((1+F1149/CP)^(CP/periods_per_year))-1,nper-C1149+1,L1148),2)))))))</f>
        <v/>
      </c>
      <c r="I1149" s="6" t="str">
        <f>IF(OR(C1149="",C1149&lt;$G$22),"",IF(L1148&lt;=H1149,0,IF(IF(AND(C1149&gt;=$G$22,MOD(C1149-$G$22,int)=0),$G$23,0)+H1149&gt;=L1148+G1149,L1148+G1149-H1149,IF(AND(C1149&gt;=$G$22,MOD(C1149-$G$22,int)=0),$G$23,0)+IF(IF(AND(C1149&gt;=$G$22,MOD(C1149-$G$22,int)=0),$G$23,0)+IF(MOD(C1149-$G$27,periods_per_year)=0,$G$26,0)+H1149&lt;L1148+G1149,IF(MOD(C1149-$G$27,periods_per_year)=0,$G$26,0),L1148+G1149-IF(AND(C1149&gt;=$G$22,MOD(C1149-$G$22,int)=0),$G$23,0)-H1149))))</f>
        <v/>
      </c>
      <c r="J1149" s="7"/>
      <c r="K1149" s="6" t="str">
        <f t="shared" si="97"/>
        <v/>
      </c>
      <c r="L1149" s="6" t="str">
        <f t="shared" si="98"/>
        <v/>
      </c>
    </row>
    <row r="1150" spans="3:12">
      <c r="C1150" s="3" t="str">
        <f t="shared" si="94"/>
        <v/>
      </c>
      <c r="D1150" s="4" t="str">
        <f t="shared" si="99"/>
        <v/>
      </c>
      <c r="E1150" s="8" t="str">
        <f t="shared" si="95"/>
        <v/>
      </c>
      <c r="F1150" s="5" t="str">
        <f t="shared" si="96"/>
        <v/>
      </c>
      <c r="G1150" s="6" t="str">
        <f>IF(C1150="","",ROUND((((1+F1150/CP)^(CP/periods_per_year))-1)*L1149,2))</f>
        <v/>
      </c>
      <c r="H1150" s="6" t="str">
        <f>IF(C1150="","",IF(C1150=nper,L1149+G1150,MIN(L1149+G1150,IF(F1150=F1149,H1149,IF($G$11="Acc Bi-Weekly",ROUND((-PMT(((1+F1150/CP)^(CP/12))-1,(nper-C1150+1)*12/26,L1149))/2,2),IF($G$11="Acc Weekly",ROUND((-PMT(((1+F1150/CP)^(CP/12))-1,(nper-C1150+1)*12/52,L1149))/4,2),ROUND(-PMT(((1+F1150/CP)^(CP/periods_per_year))-1,nper-C1150+1,L1149),2)))))))</f>
        <v/>
      </c>
      <c r="I1150" s="6" t="str">
        <f>IF(OR(C1150="",C1150&lt;$G$22),"",IF(L1149&lt;=H1150,0,IF(IF(AND(C1150&gt;=$G$22,MOD(C1150-$G$22,int)=0),$G$23,0)+H1150&gt;=L1149+G1150,L1149+G1150-H1150,IF(AND(C1150&gt;=$G$22,MOD(C1150-$G$22,int)=0),$G$23,0)+IF(IF(AND(C1150&gt;=$G$22,MOD(C1150-$G$22,int)=0),$G$23,0)+IF(MOD(C1150-$G$27,periods_per_year)=0,$G$26,0)+H1150&lt;L1149+G1150,IF(MOD(C1150-$G$27,periods_per_year)=0,$G$26,0),L1149+G1150-IF(AND(C1150&gt;=$G$22,MOD(C1150-$G$22,int)=0),$G$23,0)-H1150))))</f>
        <v/>
      </c>
      <c r="J1150" s="7"/>
      <c r="K1150" s="6" t="str">
        <f t="shared" si="97"/>
        <v/>
      </c>
      <c r="L1150" s="6" t="str">
        <f t="shared" si="98"/>
        <v/>
      </c>
    </row>
    <row r="1151" spans="3:12">
      <c r="C1151" s="3" t="str">
        <f t="shared" si="94"/>
        <v/>
      </c>
      <c r="D1151" s="4" t="str">
        <f t="shared" si="99"/>
        <v/>
      </c>
      <c r="E1151" s="8" t="str">
        <f t="shared" si="95"/>
        <v/>
      </c>
      <c r="F1151" s="5" t="str">
        <f t="shared" si="96"/>
        <v/>
      </c>
      <c r="G1151" s="6" t="str">
        <f>IF(C1151="","",ROUND((((1+F1151/CP)^(CP/periods_per_year))-1)*L1150,2))</f>
        <v/>
      </c>
      <c r="H1151" s="6" t="str">
        <f>IF(C1151="","",IF(C1151=nper,L1150+G1151,MIN(L1150+G1151,IF(F1151=F1150,H1150,IF($G$11="Acc Bi-Weekly",ROUND((-PMT(((1+F1151/CP)^(CP/12))-1,(nper-C1151+1)*12/26,L1150))/2,2),IF($G$11="Acc Weekly",ROUND((-PMT(((1+F1151/CP)^(CP/12))-1,(nper-C1151+1)*12/52,L1150))/4,2),ROUND(-PMT(((1+F1151/CP)^(CP/periods_per_year))-1,nper-C1151+1,L1150),2)))))))</f>
        <v/>
      </c>
      <c r="I1151" s="6" t="str">
        <f>IF(OR(C1151="",C1151&lt;$G$22),"",IF(L1150&lt;=H1151,0,IF(IF(AND(C1151&gt;=$G$22,MOD(C1151-$G$22,int)=0),$G$23,0)+H1151&gt;=L1150+G1151,L1150+G1151-H1151,IF(AND(C1151&gt;=$G$22,MOD(C1151-$G$22,int)=0),$G$23,0)+IF(IF(AND(C1151&gt;=$G$22,MOD(C1151-$G$22,int)=0),$G$23,0)+IF(MOD(C1151-$G$27,periods_per_year)=0,$G$26,0)+H1151&lt;L1150+G1151,IF(MOD(C1151-$G$27,periods_per_year)=0,$G$26,0),L1150+G1151-IF(AND(C1151&gt;=$G$22,MOD(C1151-$G$22,int)=0),$G$23,0)-H1151))))</f>
        <v/>
      </c>
      <c r="J1151" s="7"/>
      <c r="K1151" s="6" t="str">
        <f t="shared" si="97"/>
        <v/>
      </c>
      <c r="L1151" s="6" t="str">
        <f t="shared" si="98"/>
        <v/>
      </c>
    </row>
    <row r="1152" spans="3:12">
      <c r="C1152" s="3" t="str">
        <f t="shared" si="94"/>
        <v/>
      </c>
      <c r="D1152" s="4" t="str">
        <f t="shared" si="99"/>
        <v/>
      </c>
      <c r="E1152" s="8" t="str">
        <f t="shared" si="95"/>
        <v/>
      </c>
      <c r="F1152" s="5" t="str">
        <f t="shared" si="96"/>
        <v/>
      </c>
      <c r="G1152" s="6" t="str">
        <f>IF(C1152="","",ROUND((((1+F1152/CP)^(CP/periods_per_year))-1)*L1151,2))</f>
        <v/>
      </c>
      <c r="H1152" s="6" t="str">
        <f>IF(C1152="","",IF(C1152=nper,L1151+G1152,MIN(L1151+G1152,IF(F1152=F1151,H1151,IF($G$11="Acc Bi-Weekly",ROUND((-PMT(((1+F1152/CP)^(CP/12))-1,(nper-C1152+1)*12/26,L1151))/2,2),IF($G$11="Acc Weekly",ROUND((-PMT(((1+F1152/CP)^(CP/12))-1,(nper-C1152+1)*12/52,L1151))/4,2),ROUND(-PMT(((1+F1152/CP)^(CP/periods_per_year))-1,nper-C1152+1,L1151),2)))))))</f>
        <v/>
      </c>
      <c r="I1152" s="6" t="str">
        <f>IF(OR(C1152="",C1152&lt;$G$22),"",IF(L1151&lt;=H1152,0,IF(IF(AND(C1152&gt;=$G$22,MOD(C1152-$G$22,int)=0),$G$23,0)+H1152&gt;=L1151+G1152,L1151+G1152-H1152,IF(AND(C1152&gt;=$G$22,MOD(C1152-$G$22,int)=0),$G$23,0)+IF(IF(AND(C1152&gt;=$G$22,MOD(C1152-$G$22,int)=0),$G$23,0)+IF(MOD(C1152-$G$27,periods_per_year)=0,$G$26,0)+H1152&lt;L1151+G1152,IF(MOD(C1152-$G$27,periods_per_year)=0,$G$26,0),L1151+G1152-IF(AND(C1152&gt;=$G$22,MOD(C1152-$G$22,int)=0),$G$23,0)-H1152))))</f>
        <v/>
      </c>
      <c r="J1152" s="7"/>
      <c r="K1152" s="6" t="str">
        <f t="shared" si="97"/>
        <v/>
      </c>
      <c r="L1152" s="6" t="str">
        <f t="shared" si="98"/>
        <v/>
      </c>
    </row>
    <row r="1153" spans="3:12">
      <c r="C1153" s="3" t="str">
        <f t="shared" si="94"/>
        <v/>
      </c>
      <c r="D1153" s="4" t="str">
        <f t="shared" si="99"/>
        <v/>
      </c>
      <c r="E1153" s="8" t="str">
        <f t="shared" si="95"/>
        <v/>
      </c>
      <c r="F1153" s="5" t="str">
        <f t="shared" si="96"/>
        <v/>
      </c>
      <c r="G1153" s="6" t="str">
        <f>IF(C1153="","",ROUND((((1+F1153/CP)^(CP/periods_per_year))-1)*L1152,2))</f>
        <v/>
      </c>
      <c r="H1153" s="6" t="str">
        <f>IF(C1153="","",IF(C1153=nper,L1152+G1153,MIN(L1152+G1153,IF(F1153=F1152,H1152,IF($G$11="Acc Bi-Weekly",ROUND((-PMT(((1+F1153/CP)^(CP/12))-1,(nper-C1153+1)*12/26,L1152))/2,2),IF($G$11="Acc Weekly",ROUND((-PMT(((1+F1153/CP)^(CP/12))-1,(nper-C1153+1)*12/52,L1152))/4,2),ROUND(-PMT(((1+F1153/CP)^(CP/periods_per_year))-1,nper-C1153+1,L1152),2)))))))</f>
        <v/>
      </c>
      <c r="I1153" s="6" t="str">
        <f>IF(OR(C1153="",C1153&lt;$G$22),"",IF(L1152&lt;=H1153,0,IF(IF(AND(C1153&gt;=$G$22,MOD(C1153-$G$22,int)=0),$G$23,0)+H1153&gt;=L1152+G1153,L1152+G1153-H1153,IF(AND(C1153&gt;=$G$22,MOD(C1153-$G$22,int)=0),$G$23,0)+IF(IF(AND(C1153&gt;=$G$22,MOD(C1153-$G$22,int)=0),$G$23,0)+IF(MOD(C1153-$G$27,periods_per_year)=0,$G$26,0)+H1153&lt;L1152+G1153,IF(MOD(C1153-$G$27,periods_per_year)=0,$G$26,0),L1152+G1153-IF(AND(C1153&gt;=$G$22,MOD(C1153-$G$22,int)=0),$G$23,0)-H1153))))</f>
        <v/>
      </c>
      <c r="J1153" s="7"/>
      <c r="K1153" s="6" t="str">
        <f t="shared" si="97"/>
        <v/>
      </c>
      <c r="L1153" s="6" t="str">
        <f t="shared" si="98"/>
        <v/>
      </c>
    </row>
    <row r="1154" spans="3:12">
      <c r="C1154" s="3" t="str">
        <f t="shared" si="94"/>
        <v/>
      </c>
      <c r="D1154" s="4" t="str">
        <f t="shared" si="99"/>
        <v/>
      </c>
      <c r="E1154" s="8" t="str">
        <f t="shared" si="95"/>
        <v/>
      </c>
      <c r="F1154" s="5" t="str">
        <f t="shared" si="96"/>
        <v/>
      </c>
      <c r="G1154" s="6" t="str">
        <f>IF(C1154="","",ROUND((((1+F1154/CP)^(CP/periods_per_year))-1)*L1153,2))</f>
        <v/>
      </c>
      <c r="H1154" s="6" t="str">
        <f>IF(C1154="","",IF(C1154=nper,L1153+G1154,MIN(L1153+G1154,IF(F1154=F1153,H1153,IF($G$11="Acc Bi-Weekly",ROUND((-PMT(((1+F1154/CP)^(CP/12))-1,(nper-C1154+1)*12/26,L1153))/2,2),IF($G$11="Acc Weekly",ROUND((-PMT(((1+F1154/CP)^(CP/12))-1,(nper-C1154+1)*12/52,L1153))/4,2),ROUND(-PMT(((1+F1154/CP)^(CP/periods_per_year))-1,nper-C1154+1,L1153),2)))))))</f>
        <v/>
      </c>
      <c r="I1154" s="6" t="str">
        <f>IF(OR(C1154="",C1154&lt;$G$22),"",IF(L1153&lt;=H1154,0,IF(IF(AND(C1154&gt;=$G$22,MOD(C1154-$G$22,int)=0),$G$23,0)+H1154&gt;=L1153+G1154,L1153+G1154-H1154,IF(AND(C1154&gt;=$G$22,MOD(C1154-$G$22,int)=0),$G$23,0)+IF(IF(AND(C1154&gt;=$G$22,MOD(C1154-$G$22,int)=0),$G$23,0)+IF(MOD(C1154-$G$27,periods_per_year)=0,$G$26,0)+H1154&lt;L1153+G1154,IF(MOD(C1154-$G$27,periods_per_year)=0,$G$26,0),L1153+G1154-IF(AND(C1154&gt;=$G$22,MOD(C1154-$G$22,int)=0),$G$23,0)-H1154))))</f>
        <v/>
      </c>
      <c r="J1154" s="7"/>
      <c r="K1154" s="6" t="str">
        <f t="shared" si="97"/>
        <v/>
      </c>
      <c r="L1154" s="6" t="str">
        <f t="shared" si="98"/>
        <v/>
      </c>
    </row>
    <row r="1155" spans="3:12">
      <c r="C1155" s="3" t="str">
        <f t="shared" si="94"/>
        <v/>
      </c>
      <c r="D1155" s="4" t="str">
        <f t="shared" si="99"/>
        <v/>
      </c>
      <c r="E1155" s="8" t="str">
        <f t="shared" si="95"/>
        <v/>
      </c>
      <c r="F1155" s="5" t="str">
        <f t="shared" si="96"/>
        <v/>
      </c>
      <c r="G1155" s="6" t="str">
        <f>IF(C1155="","",ROUND((((1+F1155/CP)^(CP/periods_per_year))-1)*L1154,2))</f>
        <v/>
      </c>
      <c r="H1155" s="6" t="str">
        <f>IF(C1155="","",IF(C1155=nper,L1154+G1155,MIN(L1154+G1155,IF(F1155=F1154,H1154,IF($G$11="Acc Bi-Weekly",ROUND((-PMT(((1+F1155/CP)^(CP/12))-1,(nper-C1155+1)*12/26,L1154))/2,2),IF($G$11="Acc Weekly",ROUND((-PMT(((1+F1155/CP)^(CP/12))-1,(nper-C1155+1)*12/52,L1154))/4,2),ROUND(-PMT(((1+F1155/CP)^(CP/periods_per_year))-1,nper-C1155+1,L1154),2)))))))</f>
        <v/>
      </c>
      <c r="I1155" s="6" t="str">
        <f>IF(OR(C1155="",C1155&lt;$G$22),"",IF(L1154&lt;=H1155,0,IF(IF(AND(C1155&gt;=$G$22,MOD(C1155-$G$22,int)=0),$G$23,0)+H1155&gt;=L1154+G1155,L1154+G1155-H1155,IF(AND(C1155&gt;=$G$22,MOD(C1155-$G$22,int)=0),$G$23,0)+IF(IF(AND(C1155&gt;=$G$22,MOD(C1155-$G$22,int)=0),$G$23,0)+IF(MOD(C1155-$G$27,periods_per_year)=0,$G$26,0)+H1155&lt;L1154+G1155,IF(MOD(C1155-$G$27,periods_per_year)=0,$G$26,0),L1154+G1155-IF(AND(C1155&gt;=$G$22,MOD(C1155-$G$22,int)=0),$G$23,0)-H1155))))</f>
        <v/>
      </c>
      <c r="J1155" s="7"/>
      <c r="K1155" s="6" t="str">
        <f t="shared" si="97"/>
        <v/>
      </c>
      <c r="L1155" s="6" t="str">
        <f t="shared" si="98"/>
        <v/>
      </c>
    </row>
    <row r="1156" spans="3:12">
      <c r="C1156" s="3" t="str">
        <f t="shared" si="94"/>
        <v/>
      </c>
      <c r="D1156" s="4" t="str">
        <f t="shared" si="99"/>
        <v/>
      </c>
      <c r="E1156" s="8" t="str">
        <f t="shared" si="95"/>
        <v/>
      </c>
      <c r="F1156" s="5" t="str">
        <f t="shared" si="96"/>
        <v/>
      </c>
      <c r="G1156" s="6" t="str">
        <f>IF(C1156="","",ROUND((((1+F1156/CP)^(CP/periods_per_year))-1)*L1155,2))</f>
        <v/>
      </c>
      <c r="H1156" s="6" t="str">
        <f>IF(C1156="","",IF(C1156=nper,L1155+G1156,MIN(L1155+G1156,IF(F1156=F1155,H1155,IF($G$11="Acc Bi-Weekly",ROUND((-PMT(((1+F1156/CP)^(CP/12))-1,(nper-C1156+1)*12/26,L1155))/2,2),IF($G$11="Acc Weekly",ROUND((-PMT(((1+F1156/CP)^(CP/12))-1,(nper-C1156+1)*12/52,L1155))/4,2),ROUND(-PMT(((1+F1156/CP)^(CP/periods_per_year))-1,nper-C1156+1,L1155),2)))))))</f>
        <v/>
      </c>
      <c r="I1156" s="6" t="str">
        <f>IF(OR(C1156="",C1156&lt;$G$22),"",IF(L1155&lt;=H1156,0,IF(IF(AND(C1156&gt;=$G$22,MOD(C1156-$G$22,int)=0),$G$23,0)+H1156&gt;=L1155+G1156,L1155+G1156-H1156,IF(AND(C1156&gt;=$G$22,MOD(C1156-$G$22,int)=0),$G$23,0)+IF(IF(AND(C1156&gt;=$G$22,MOD(C1156-$G$22,int)=0),$G$23,0)+IF(MOD(C1156-$G$27,periods_per_year)=0,$G$26,0)+H1156&lt;L1155+G1156,IF(MOD(C1156-$G$27,periods_per_year)=0,$G$26,0),L1155+G1156-IF(AND(C1156&gt;=$G$22,MOD(C1156-$G$22,int)=0),$G$23,0)-H1156))))</f>
        <v/>
      </c>
      <c r="J1156" s="7"/>
      <c r="K1156" s="6" t="str">
        <f t="shared" si="97"/>
        <v/>
      </c>
      <c r="L1156" s="6" t="str">
        <f t="shared" si="98"/>
        <v/>
      </c>
    </row>
    <row r="1157" spans="3:12">
      <c r="C1157" s="3" t="str">
        <f t="shared" si="94"/>
        <v/>
      </c>
      <c r="D1157" s="4" t="str">
        <f t="shared" si="99"/>
        <v/>
      </c>
      <c r="E1157" s="8" t="str">
        <f t="shared" si="95"/>
        <v/>
      </c>
      <c r="F1157" s="5" t="str">
        <f t="shared" si="96"/>
        <v/>
      </c>
      <c r="G1157" s="6" t="str">
        <f>IF(C1157="","",ROUND((((1+F1157/CP)^(CP/periods_per_year))-1)*L1156,2))</f>
        <v/>
      </c>
      <c r="H1157" s="6" t="str">
        <f>IF(C1157="","",IF(C1157=nper,L1156+G1157,MIN(L1156+G1157,IF(F1157=F1156,H1156,IF($G$11="Acc Bi-Weekly",ROUND((-PMT(((1+F1157/CP)^(CP/12))-1,(nper-C1157+1)*12/26,L1156))/2,2),IF($G$11="Acc Weekly",ROUND((-PMT(((1+F1157/CP)^(CP/12))-1,(nper-C1157+1)*12/52,L1156))/4,2),ROUND(-PMT(((1+F1157/CP)^(CP/periods_per_year))-1,nper-C1157+1,L1156),2)))))))</f>
        <v/>
      </c>
      <c r="I1157" s="6" t="str">
        <f>IF(OR(C1157="",C1157&lt;$G$22),"",IF(L1156&lt;=H1157,0,IF(IF(AND(C1157&gt;=$G$22,MOD(C1157-$G$22,int)=0),$G$23,0)+H1157&gt;=L1156+G1157,L1156+G1157-H1157,IF(AND(C1157&gt;=$G$22,MOD(C1157-$G$22,int)=0),$G$23,0)+IF(IF(AND(C1157&gt;=$G$22,MOD(C1157-$G$22,int)=0),$G$23,0)+IF(MOD(C1157-$G$27,periods_per_year)=0,$G$26,0)+H1157&lt;L1156+G1157,IF(MOD(C1157-$G$27,periods_per_year)=0,$G$26,0),L1156+G1157-IF(AND(C1157&gt;=$G$22,MOD(C1157-$G$22,int)=0),$G$23,0)-H1157))))</f>
        <v/>
      </c>
      <c r="J1157" s="7"/>
      <c r="K1157" s="6" t="str">
        <f t="shared" si="97"/>
        <v/>
      </c>
      <c r="L1157" s="6" t="str">
        <f t="shared" si="98"/>
        <v/>
      </c>
    </row>
    <row r="1158" spans="3:12">
      <c r="C1158" s="3" t="str">
        <f t="shared" si="94"/>
        <v/>
      </c>
      <c r="D1158" s="4" t="str">
        <f t="shared" si="99"/>
        <v/>
      </c>
      <c r="E1158" s="8" t="str">
        <f t="shared" si="95"/>
        <v/>
      </c>
      <c r="F1158" s="5" t="str">
        <f t="shared" si="96"/>
        <v/>
      </c>
      <c r="G1158" s="6" t="str">
        <f>IF(C1158="","",ROUND((((1+F1158/CP)^(CP/periods_per_year))-1)*L1157,2))</f>
        <v/>
      </c>
      <c r="H1158" s="6" t="str">
        <f>IF(C1158="","",IF(C1158=nper,L1157+G1158,MIN(L1157+G1158,IF(F1158=F1157,H1157,IF($G$11="Acc Bi-Weekly",ROUND((-PMT(((1+F1158/CP)^(CP/12))-1,(nper-C1158+1)*12/26,L1157))/2,2),IF($G$11="Acc Weekly",ROUND((-PMT(((1+F1158/CP)^(CP/12))-1,(nper-C1158+1)*12/52,L1157))/4,2),ROUND(-PMT(((1+F1158/CP)^(CP/periods_per_year))-1,nper-C1158+1,L1157),2)))))))</f>
        <v/>
      </c>
      <c r="I1158" s="6" t="str">
        <f>IF(OR(C1158="",C1158&lt;$G$22),"",IF(L1157&lt;=H1158,0,IF(IF(AND(C1158&gt;=$G$22,MOD(C1158-$G$22,int)=0),$G$23,0)+H1158&gt;=L1157+G1158,L1157+G1158-H1158,IF(AND(C1158&gt;=$G$22,MOD(C1158-$G$22,int)=0),$G$23,0)+IF(IF(AND(C1158&gt;=$G$22,MOD(C1158-$G$22,int)=0),$G$23,0)+IF(MOD(C1158-$G$27,periods_per_year)=0,$G$26,0)+H1158&lt;L1157+G1158,IF(MOD(C1158-$G$27,periods_per_year)=0,$G$26,0),L1157+G1158-IF(AND(C1158&gt;=$G$22,MOD(C1158-$G$22,int)=0),$G$23,0)-H1158))))</f>
        <v/>
      </c>
      <c r="J1158" s="7"/>
      <c r="K1158" s="6" t="str">
        <f t="shared" si="97"/>
        <v/>
      </c>
      <c r="L1158" s="6" t="str">
        <f t="shared" si="98"/>
        <v/>
      </c>
    </row>
    <row r="1159" spans="3:12">
      <c r="C1159" s="3" t="str">
        <f t="shared" si="94"/>
        <v/>
      </c>
      <c r="D1159" s="4" t="str">
        <f t="shared" si="99"/>
        <v/>
      </c>
      <c r="E1159" s="8" t="str">
        <f t="shared" si="95"/>
        <v/>
      </c>
      <c r="F1159" s="5" t="str">
        <f t="shared" si="96"/>
        <v/>
      </c>
      <c r="G1159" s="6" t="str">
        <f>IF(C1159="","",ROUND((((1+F1159/CP)^(CP/periods_per_year))-1)*L1158,2))</f>
        <v/>
      </c>
      <c r="H1159" s="6" t="str">
        <f>IF(C1159="","",IF(C1159=nper,L1158+G1159,MIN(L1158+G1159,IF(F1159=F1158,H1158,IF($G$11="Acc Bi-Weekly",ROUND((-PMT(((1+F1159/CP)^(CP/12))-1,(nper-C1159+1)*12/26,L1158))/2,2),IF($G$11="Acc Weekly",ROUND((-PMT(((1+F1159/CP)^(CP/12))-1,(nper-C1159+1)*12/52,L1158))/4,2),ROUND(-PMT(((1+F1159/CP)^(CP/periods_per_year))-1,nper-C1159+1,L1158),2)))))))</f>
        <v/>
      </c>
      <c r="I1159" s="6" t="str">
        <f>IF(OR(C1159="",C1159&lt;$G$22),"",IF(L1158&lt;=H1159,0,IF(IF(AND(C1159&gt;=$G$22,MOD(C1159-$G$22,int)=0),$G$23,0)+H1159&gt;=L1158+G1159,L1158+G1159-H1159,IF(AND(C1159&gt;=$G$22,MOD(C1159-$G$22,int)=0),$G$23,0)+IF(IF(AND(C1159&gt;=$G$22,MOD(C1159-$G$22,int)=0),$G$23,0)+IF(MOD(C1159-$G$27,periods_per_year)=0,$G$26,0)+H1159&lt;L1158+G1159,IF(MOD(C1159-$G$27,periods_per_year)=0,$G$26,0),L1158+G1159-IF(AND(C1159&gt;=$G$22,MOD(C1159-$G$22,int)=0),$G$23,0)-H1159))))</f>
        <v/>
      </c>
      <c r="J1159" s="7"/>
      <c r="K1159" s="6" t="str">
        <f t="shared" si="97"/>
        <v/>
      </c>
      <c r="L1159" s="6" t="str">
        <f t="shared" si="98"/>
        <v/>
      </c>
    </row>
    <row r="1160" spans="3:12">
      <c r="C1160" s="3" t="str">
        <f t="shared" si="94"/>
        <v/>
      </c>
      <c r="D1160" s="4" t="str">
        <f t="shared" si="99"/>
        <v/>
      </c>
      <c r="E1160" s="8" t="str">
        <f t="shared" si="95"/>
        <v/>
      </c>
      <c r="F1160" s="5" t="str">
        <f t="shared" si="96"/>
        <v/>
      </c>
      <c r="G1160" s="6" t="str">
        <f>IF(C1160="","",ROUND((((1+F1160/CP)^(CP/periods_per_year))-1)*L1159,2))</f>
        <v/>
      </c>
      <c r="H1160" s="6" t="str">
        <f>IF(C1160="","",IF(C1160=nper,L1159+G1160,MIN(L1159+G1160,IF(F1160=F1159,H1159,IF($G$11="Acc Bi-Weekly",ROUND((-PMT(((1+F1160/CP)^(CP/12))-1,(nper-C1160+1)*12/26,L1159))/2,2),IF($G$11="Acc Weekly",ROUND((-PMT(((1+F1160/CP)^(CP/12))-1,(nper-C1160+1)*12/52,L1159))/4,2),ROUND(-PMT(((1+F1160/CP)^(CP/periods_per_year))-1,nper-C1160+1,L1159),2)))))))</f>
        <v/>
      </c>
      <c r="I1160" s="6" t="str">
        <f>IF(OR(C1160="",C1160&lt;$G$22),"",IF(L1159&lt;=H1160,0,IF(IF(AND(C1160&gt;=$G$22,MOD(C1160-$G$22,int)=0),$G$23,0)+H1160&gt;=L1159+G1160,L1159+G1160-H1160,IF(AND(C1160&gt;=$G$22,MOD(C1160-$G$22,int)=0),$G$23,0)+IF(IF(AND(C1160&gt;=$G$22,MOD(C1160-$G$22,int)=0),$G$23,0)+IF(MOD(C1160-$G$27,periods_per_year)=0,$G$26,0)+H1160&lt;L1159+G1160,IF(MOD(C1160-$G$27,periods_per_year)=0,$G$26,0),L1159+G1160-IF(AND(C1160&gt;=$G$22,MOD(C1160-$G$22,int)=0),$G$23,0)-H1160))))</f>
        <v/>
      </c>
      <c r="J1160" s="7"/>
      <c r="K1160" s="6" t="str">
        <f t="shared" si="97"/>
        <v/>
      </c>
      <c r="L1160" s="6" t="str">
        <f t="shared" si="98"/>
        <v/>
      </c>
    </row>
    <row r="1161" spans="3:12">
      <c r="C1161" s="3" t="str">
        <f t="shared" si="94"/>
        <v/>
      </c>
      <c r="D1161" s="4" t="str">
        <f t="shared" si="99"/>
        <v/>
      </c>
      <c r="E1161" s="8" t="str">
        <f t="shared" si="95"/>
        <v/>
      </c>
      <c r="F1161" s="5" t="str">
        <f t="shared" si="96"/>
        <v/>
      </c>
      <c r="G1161" s="6" t="str">
        <f>IF(C1161="","",ROUND((((1+F1161/CP)^(CP/periods_per_year))-1)*L1160,2))</f>
        <v/>
      </c>
      <c r="H1161" s="6" t="str">
        <f>IF(C1161="","",IF(C1161=nper,L1160+G1161,MIN(L1160+G1161,IF(F1161=F1160,H1160,IF($G$11="Acc Bi-Weekly",ROUND((-PMT(((1+F1161/CP)^(CP/12))-1,(nper-C1161+1)*12/26,L1160))/2,2),IF($G$11="Acc Weekly",ROUND((-PMT(((1+F1161/CP)^(CP/12))-1,(nper-C1161+1)*12/52,L1160))/4,2),ROUND(-PMT(((1+F1161/CP)^(CP/periods_per_year))-1,nper-C1161+1,L1160),2)))))))</f>
        <v/>
      </c>
      <c r="I1161" s="6" t="str">
        <f>IF(OR(C1161="",C1161&lt;$G$22),"",IF(L1160&lt;=H1161,0,IF(IF(AND(C1161&gt;=$G$22,MOD(C1161-$G$22,int)=0),$G$23,0)+H1161&gt;=L1160+G1161,L1160+G1161-H1161,IF(AND(C1161&gt;=$G$22,MOD(C1161-$G$22,int)=0),$G$23,0)+IF(IF(AND(C1161&gt;=$G$22,MOD(C1161-$G$22,int)=0),$G$23,0)+IF(MOD(C1161-$G$27,periods_per_year)=0,$G$26,0)+H1161&lt;L1160+G1161,IF(MOD(C1161-$G$27,periods_per_year)=0,$G$26,0),L1160+G1161-IF(AND(C1161&gt;=$G$22,MOD(C1161-$G$22,int)=0),$G$23,0)-H1161))))</f>
        <v/>
      </c>
      <c r="J1161" s="7"/>
      <c r="K1161" s="6" t="str">
        <f t="shared" si="97"/>
        <v/>
      </c>
      <c r="L1161" s="6" t="str">
        <f t="shared" si="98"/>
        <v/>
      </c>
    </row>
    <row r="1162" spans="3:12">
      <c r="C1162" s="3" t="str">
        <f t="shared" si="94"/>
        <v/>
      </c>
      <c r="D1162" s="4" t="str">
        <f t="shared" si="99"/>
        <v/>
      </c>
      <c r="E1162" s="8" t="str">
        <f t="shared" si="95"/>
        <v/>
      </c>
      <c r="F1162" s="5" t="str">
        <f t="shared" si="96"/>
        <v/>
      </c>
      <c r="G1162" s="6" t="str">
        <f>IF(C1162="","",ROUND((((1+F1162/CP)^(CP/periods_per_year))-1)*L1161,2))</f>
        <v/>
      </c>
      <c r="H1162" s="6" t="str">
        <f>IF(C1162="","",IF(C1162=nper,L1161+G1162,MIN(L1161+G1162,IF(F1162=F1161,H1161,IF($G$11="Acc Bi-Weekly",ROUND((-PMT(((1+F1162/CP)^(CP/12))-1,(nper-C1162+1)*12/26,L1161))/2,2),IF($G$11="Acc Weekly",ROUND((-PMT(((1+F1162/CP)^(CP/12))-1,(nper-C1162+1)*12/52,L1161))/4,2),ROUND(-PMT(((1+F1162/CP)^(CP/periods_per_year))-1,nper-C1162+1,L1161),2)))))))</f>
        <v/>
      </c>
      <c r="I1162" s="6" t="str">
        <f>IF(OR(C1162="",C1162&lt;$G$22),"",IF(L1161&lt;=H1162,0,IF(IF(AND(C1162&gt;=$G$22,MOD(C1162-$G$22,int)=0),$G$23,0)+H1162&gt;=L1161+G1162,L1161+G1162-H1162,IF(AND(C1162&gt;=$G$22,MOD(C1162-$G$22,int)=0),$G$23,0)+IF(IF(AND(C1162&gt;=$G$22,MOD(C1162-$G$22,int)=0),$G$23,0)+IF(MOD(C1162-$G$27,periods_per_year)=0,$G$26,0)+H1162&lt;L1161+G1162,IF(MOD(C1162-$G$27,periods_per_year)=0,$G$26,0),L1161+G1162-IF(AND(C1162&gt;=$G$22,MOD(C1162-$G$22,int)=0),$G$23,0)-H1162))))</f>
        <v/>
      </c>
      <c r="J1162" s="7"/>
      <c r="K1162" s="6" t="str">
        <f t="shared" si="97"/>
        <v/>
      </c>
      <c r="L1162" s="6" t="str">
        <f t="shared" si="98"/>
        <v/>
      </c>
    </row>
    <row r="1163" spans="3:12">
      <c r="C1163" s="3" t="str">
        <f t="shared" si="94"/>
        <v/>
      </c>
      <c r="D1163" s="4" t="str">
        <f t="shared" si="99"/>
        <v/>
      </c>
      <c r="E1163" s="8" t="str">
        <f t="shared" si="95"/>
        <v/>
      </c>
      <c r="F1163" s="5" t="str">
        <f t="shared" si="96"/>
        <v/>
      </c>
      <c r="G1163" s="6" t="str">
        <f>IF(C1163="","",ROUND((((1+F1163/CP)^(CP/periods_per_year))-1)*L1162,2))</f>
        <v/>
      </c>
      <c r="H1163" s="6" t="str">
        <f>IF(C1163="","",IF(C1163=nper,L1162+G1163,MIN(L1162+G1163,IF(F1163=F1162,H1162,IF($G$11="Acc Bi-Weekly",ROUND((-PMT(((1+F1163/CP)^(CP/12))-1,(nper-C1163+1)*12/26,L1162))/2,2),IF($G$11="Acc Weekly",ROUND((-PMT(((1+F1163/CP)^(CP/12))-1,(nper-C1163+1)*12/52,L1162))/4,2),ROUND(-PMT(((1+F1163/CP)^(CP/periods_per_year))-1,nper-C1163+1,L1162),2)))))))</f>
        <v/>
      </c>
      <c r="I1163" s="6" t="str">
        <f>IF(OR(C1163="",C1163&lt;$G$22),"",IF(L1162&lt;=H1163,0,IF(IF(AND(C1163&gt;=$G$22,MOD(C1163-$G$22,int)=0),$G$23,0)+H1163&gt;=L1162+G1163,L1162+G1163-H1163,IF(AND(C1163&gt;=$G$22,MOD(C1163-$G$22,int)=0),$G$23,0)+IF(IF(AND(C1163&gt;=$G$22,MOD(C1163-$G$22,int)=0),$G$23,0)+IF(MOD(C1163-$G$27,periods_per_year)=0,$G$26,0)+H1163&lt;L1162+G1163,IF(MOD(C1163-$G$27,periods_per_year)=0,$G$26,0),L1162+G1163-IF(AND(C1163&gt;=$G$22,MOD(C1163-$G$22,int)=0),$G$23,0)-H1163))))</f>
        <v/>
      </c>
      <c r="J1163" s="7"/>
      <c r="K1163" s="6" t="str">
        <f t="shared" si="97"/>
        <v/>
      </c>
      <c r="L1163" s="6" t="str">
        <f t="shared" si="98"/>
        <v/>
      </c>
    </row>
    <row r="1164" spans="3:12">
      <c r="C1164" s="3" t="str">
        <f t="shared" si="94"/>
        <v/>
      </c>
      <c r="D1164" s="4" t="str">
        <f t="shared" si="99"/>
        <v/>
      </c>
      <c r="E1164" s="8" t="str">
        <f t="shared" si="95"/>
        <v/>
      </c>
      <c r="F1164" s="5" t="str">
        <f t="shared" si="96"/>
        <v/>
      </c>
      <c r="G1164" s="6" t="str">
        <f>IF(C1164="","",ROUND((((1+F1164/CP)^(CP/periods_per_year))-1)*L1163,2))</f>
        <v/>
      </c>
      <c r="H1164" s="6" t="str">
        <f>IF(C1164="","",IF(C1164=nper,L1163+G1164,MIN(L1163+G1164,IF(F1164=F1163,H1163,IF($G$11="Acc Bi-Weekly",ROUND((-PMT(((1+F1164/CP)^(CP/12))-1,(nper-C1164+1)*12/26,L1163))/2,2),IF($G$11="Acc Weekly",ROUND((-PMT(((1+F1164/CP)^(CP/12))-1,(nper-C1164+1)*12/52,L1163))/4,2),ROUND(-PMT(((1+F1164/CP)^(CP/periods_per_year))-1,nper-C1164+1,L1163),2)))))))</f>
        <v/>
      </c>
      <c r="I1164" s="6" t="str">
        <f>IF(OR(C1164="",C1164&lt;$G$22),"",IF(L1163&lt;=H1164,0,IF(IF(AND(C1164&gt;=$G$22,MOD(C1164-$G$22,int)=0),$G$23,0)+H1164&gt;=L1163+G1164,L1163+G1164-H1164,IF(AND(C1164&gt;=$G$22,MOD(C1164-$G$22,int)=0),$G$23,0)+IF(IF(AND(C1164&gt;=$G$22,MOD(C1164-$G$22,int)=0),$G$23,0)+IF(MOD(C1164-$G$27,periods_per_year)=0,$G$26,0)+H1164&lt;L1163+G1164,IF(MOD(C1164-$G$27,periods_per_year)=0,$G$26,0),L1163+G1164-IF(AND(C1164&gt;=$G$22,MOD(C1164-$G$22,int)=0),$G$23,0)-H1164))))</f>
        <v/>
      </c>
      <c r="J1164" s="7"/>
      <c r="K1164" s="6" t="str">
        <f t="shared" si="97"/>
        <v/>
      </c>
      <c r="L1164" s="6" t="str">
        <f t="shared" si="98"/>
        <v/>
      </c>
    </row>
    <row r="1165" spans="3:12">
      <c r="C1165" s="3" t="str">
        <f t="shared" si="94"/>
        <v/>
      </c>
      <c r="D1165" s="4" t="str">
        <f t="shared" si="99"/>
        <v/>
      </c>
      <c r="E1165" s="8" t="str">
        <f t="shared" si="95"/>
        <v/>
      </c>
      <c r="F1165" s="5" t="str">
        <f t="shared" si="96"/>
        <v/>
      </c>
      <c r="G1165" s="6" t="str">
        <f>IF(C1165="","",ROUND((((1+F1165/CP)^(CP/periods_per_year))-1)*L1164,2))</f>
        <v/>
      </c>
      <c r="H1165" s="6" t="str">
        <f>IF(C1165="","",IF(C1165=nper,L1164+G1165,MIN(L1164+G1165,IF(F1165=F1164,H1164,IF($G$11="Acc Bi-Weekly",ROUND((-PMT(((1+F1165/CP)^(CP/12))-1,(nper-C1165+1)*12/26,L1164))/2,2),IF($G$11="Acc Weekly",ROUND((-PMT(((1+F1165/CP)^(CP/12))-1,(nper-C1165+1)*12/52,L1164))/4,2),ROUND(-PMT(((1+F1165/CP)^(CP/periods_per_year))-1,nper-C1165+1,L1164),2)))))))</f>
        <v/>
      </c>
      <c r="I1165" s="6" t="str">
        <f>IF(OR(C1165="",C1165&lt;$G$22),"",IF(L1164&lt;=H1165,0,IF(IF(AND(C1165&gt;=$G$22,MOD(C1165-$G$22,int)=0),$G$23,0)+H1165&gt;=L1164+G1165,L1164+G1165-H1165,IF(AND(C1165&gt;=$G$22,MOD(C1165-$G$22,int)=0),$G$23,0)+IF(IF(AND(C1165&gt;=$G$22,MOD(C1165-$G$22,int)=0),$G$23,0)+IF(MOD(C1165-$G$27,periods_per_year)=0,$G$26,0)+H1165&lt;L1164+G1165,IF(MOD(C1165-$G$27,periods_per_year)=0,$G$26,0),L1164+G1165-IF(AND(C1165&gt;=$G$22,MOD(C1165-$G$22,int)=0),$G$23,0)-H1165))))</f>
        <v/>
      </c>
      <c r="J1165" s="7"/>
      <c r="K1165" s="6" t="str">
        <f t="shared" si="97"/>
        <v/>
      </c>
      <c r="L1165" s="6" t="str">
        <f t="shared" si="98"/>
        <v/>
      </c>
    </row>
    <row r="1166" spans="3:12">
      <c r="C1166" s="3" t="str">
        <f t="shared" si="94"/>
        <v/>
      </c>
      <c r="D1166" s="4" t="str">
        <f t="shared" si="99"/>
        <v/>
      </c>
      <c r="E1166" s="8" t="str">
        <f t="shared" si="95"/>
        <v/>
      </c>
      <c r="F1166" s="5" t="str">
        <f t="shared" si="96"/>
        <v/>
      </c>
      <c r="G1166" s="6" t="str">
        <f>IF(C1166="","",ROUND((((1+F1166/CP)^(CP/periods_per_year))-1)*L1165,2))</f>
        <v/>
      </c>
      <c r="H1166" s="6" t="str">
        <f>IF(C1166="","",IF(C1166=nper,L1165+G1166,MIN(L1165+G1166,IF(F1166=F1165,H1165,IF($G$11="Acc Bi-Weekly",ROUND((-PMT(((1+F1166/CP)^(CP/12))-1,(nper-C1166+1)*12/26,L1165))/2,2),IF($G$11="Acc Weekly",ROUND((-PMT(((1+F1166/CP)^(CP/12))-1,(nper-C1166+1)*12/52,L1165))/4,2),ROUND(-PMT(((1+F1166/CP)^(CP/periods_per_year))-1,nper-C1166+1,L1165),2)))))))</f>
        <v/>
      </c>
      <c r="I1166" s="6" t="str">
        <f>IF(OR(C1166="",C1166&lt;$G$22),"",IF(L1165&lt;=H1166,0,IF(IF(AND(C1166&gt;=$G$22,MOD(C1166-$G$22,int)=0),$G$23,0)+H1166&gt;=L1165+G1166,L1165+G1166-H1166,IF(AND(C1166&gt;=$G$22,MOD(C1166-$G$22,int)=0),$G$23,0)+IF(IF(AND(C1166&gt;=$G$22,MOD(C1166-$G$22,int)=0),$G$23,0)+IF(MOD(C1166-$G$27,periods_per_year)=0,$G$26,0)+H1166&lt;L1165+G1166,IF(MOD(C1166-$G$27,periods_per_year)=0,$G$26,0),L1165+G1166-IF(AND(C1166&gt;=$G$22,MOD(C1166-$G$22,int)=0),$G$23,0)-H1166))))</f>
        <v/>
      </c>
      <c r="J1166" s="7"/>
      <c r="K1166" s="6" t="str">
        <f t="shared" si="97"/>
        <v/>
      </c>
      <c r="L1166" s="6" t="str">
        <f t="shared" si="98"/>
        <v/>
      </c>
    </row>
    <row r="1167" spans="3:12">
      <c r="C1167" s="3" t="str">
        <f t="shared" si="94"/>
        <v/>
      </c>
      <c r="D1167" s="4" t="str">
        <f t="shared" si="99"/>
        <v/>
      </c>
      <c r="E1167" s="8" t="str">
        <f t="shared" si="95"/>
        <v/>
      </c>
      <c r="F1167" s="5" t="str">
        <f t="shared" si="96"/>
        <v/>
      </c>
      <c r="G1167" s="6" t="str">
        <f>IF(C1167="","",ROUND((((1+F1167/CP)^(CP/periods_per_year))-1)*L1166,2))</f>
        <v/>
      </c>
      <c r="H1167" s="6" t="str">
        <f>IF(C1167="","",IF(C1167=nper,L1166+G1167,MIN(L1166+G1167,IF(F1167=F1166,H1166,IF($G$11="Acc Bi-Weekly",ROUND((-PMT(((1+F1167/CP)^(CP/12))-1,(nper-C1167+1)*12/26,L1166))/2,2),IF($G$11="Acc Weekly",ROUND((-PMT(((1+F1167/CP)^(CP/12))-1,(nper-C1167+1)*12/52,L1166))/4,2),ROUND(-PMT(((1+F1167/CP)^(CP/periods_per_year))-1,nper-C1167+1,L1166),2)))))))</f>
        <v/>
      </c>
      <c r="I1167" s="6" t="str">
        <f>IF(OR(C1167="",C1167&lt;$G$22),"",IF(L1166&lt;=H1167,0,IF(IF(AND(C1167&gt;=$G$22,MOD(C1167-$G$22,int)=0),$G$23,0)+H1167&gt;=L1166+G1167,L1166+G1167-H1167,IF(AND(C1167&gt;=$G$22,MOD(C1167-$G$22,int)=0),$G$23,0)+IF(IF(AND(C1167&gt;=$G$22,MOD(C1167-$G$22,int)=0),$G$23,0)+IF(MOD(C1167-$G$27,periods_per_year)=0,$G$26,0)+H1167&lt;L1166+G1167,IF(MOD(C1167-$G$27,periods_per_year)=0,$G$26,0),L1166+G1167-IF(AND(C1167&gt;=$G$22,MOD(C1167-$G$22,int)=0),$G$23,0)-H1167))))</f>
        <v/>
      </c>
      <c r="J1167" s="7"/>
      <c r="K1167" s="6" t="str">
        <f t="shared" si="97"/>
        <v/>
      </c>
      <c r="L1167" s="6" t="str">
        <f t="shared" si="98"/>
        <v/>
      </c>
    </row>
    <row r="1168" spans="3:12">
      <c r="C1168" s="3" t="str">
        <f t="shared" si="94"/>
        <v/>
      </c>
      <c r="D1168" s="4" t="str">
        <f t="shared" si="99"/>
        <v/>
      </c>
      <c r="E1168" s="8" t="str">
        <f t="shared" si="95"/>
        <v/>
      </c>
      <c r="F1168" s="5" t="str">
        <f t="shared" si="96"/>
        <v/>
      </c>
      <c r="G1168" s="6" t="str">
        <f>IF(C1168="","",ROUND((((1+F1168/CP)^(CP/periods_per_year))-1)*L1167,2))</f>
        <v/>
      </c>
      <c r="H1168" s="6" t="str">
        <f>IF(C1168="","",IF(C1168=nper,L1167+G1168,MIN(L1167+G1168,IF(F1168=F1167,H1167,IF($G$11="Acc Bi-Weekly",ROUND((-PMT(((1+F1168/CP)^(CP/12))-1,(nper-C1168+1)*12/26,L1167))/2,2),IF($G$11="Acc Weekly",ROUND((-PMT(((1+F1168/CP)^(CP/12))-1,(nper-C1168+1)*12/52,L1167))/4,2),ROUND(-PMT(((1+F1168/CP)^(CP/periods_per_year))-1,nper-C1168+1,L1167),2)))))))</f>
        <v/>
      </c>
      <c r="I1168" s="6" t="str">
        <f>IF(OR(C1168="",C1168&lt;$G$22),"",IF(L1167&lt;=H1168,0,IF(IF(AND(C1168&gt;=$G$22,MOD(C1168-$G$22,int)=0),$G$23,0)+H1168&gt;=L1167+G1168,L1167+G1168-H1168,IF(AND(C1168&gt;=$G$22,MOD(C1168-$G$22,int)=0),$G$23,0)+IF(IF(AND(C1168&gt;=$G$22,MOD(C1168-$G$22,int)=0),$G$23,0)+IF(MOD(C1168-$G$27,periods_per_year)=0,$G$26,0)+H1168&lt;L1167+G1168,IF(MOD(C1168-$G$27,periods_per_year)=0,$G$26,0),L1167+G1168-IF(AND(C1168&gt;=$G$22,MOD(C1168-$G$22,int)=0),$G$23,0)-H1168))))</f>
        <v/>
      </c>
      <c r="J1168" s="7"/>
      <c r="K1168" s="6" t="str">
        <f t="shared" si="97"/>
        <v/>
      </c>
      <c r="L1168" s="6" t="str">
        <f t="shared" si="98"/>
        <v/>
      </c>
    </row>
    <row r="1169" spans="3:12">
      <c r="C1169" s="3" t="str">
        <f t="shared" si="94"/>
        <v/>
      </c>
      <c r="D1169" s="4" t="str">
        <f t="shared" si="99"/>
        <v/>
      </c>
      <c r="E1169" s="8" t="str">
        <f t="shared" si="95"/>
        <v/>
      </c>
      <c r="F1169" s="5" t="str">
        <f t="shared" si="96"/>
        <v/>
      </c>
      <c r="G1169" s="6" t="str">
        <f>IF(C1169="","",ROUND((((1+F1169/CP)^(CP/periods_per_year))-1)*L1168,2))</f>
        <v/>
      </c>
      <c r="H1169" s="6" t="str">
        <f>IF(C1169="","",IF(C1169=nper,L1168+G1169,MIN(L1168+G1169,IF(F1169=F1168,H1168,IF($G$11="Acc Bi-Weekly",ROUND((-PMT(((1+F1169/CP)^(CP/12))-1,(nper-C1169+1)*12/26,L1168))/2,2),IF($G$11="Acc Weekly",ROUND((-PMT(((1+F1169/CP)^(CP/12))-1,(nper-C1169+1)*12/52,L1168))/4,2),ROUND(-PMT(((1+F1169/CP)^(CP/periods_per_year))-1,nper-C1169+1,L1168),2)))))))</f>
        <v/>
      </c>
      <c r="I1169" s="6" t="str">
        <f>IF(OR(C1169="",C1169&lt;$G$22),"",IF(L1168&lt;=H1169,0,IF(IF(AND(C1169&gt;=$G$22,MOD(C1169-$G$22,int)=0),$G$23,0)+H1169&gt;=L1168+G1169,L1168+G1169-H1169,IF(AND(C1169&gt;=$G$22,MOD(C1169-$G$22,int)=0),$G$23,0)+IF(IF(AND(C1169&gt;=$G$22,MOD(C1169-$G$22,int)=0),$G$23,0)+IF(MOD(C1169-$G$27,periods_per_year)=0,$G$26,0)+H1169&lt;L1168+G1169,IF(MOD(C1169-$G$27,periods_per_year)=0,$G$26,0),L1168+G1169-IF(AND(C1169&gt;=$G$22,MOD(C1169-$G$22,int)=0),$G$23,0)-H1169))))</f>
        <v/>
      </c>
      <c r="J1169" s="7"/>
      <c r="K1169" s="6" t="str">
        <f t="shared" si="97"/>
        <v/>
      </c>
      <c r="L1169" s="6" t="str">
        <f t="shared" si="98"/>
        <v/>
      </c>
    </row>
    <row r="1170" spans="3:12">
      <c r="C1170" s="3" t="str">
        <f t="shared" si="94"/>
        <v/>
      </c>
      <c r="D1170" s="4" t="str">
        <f t="shared" si="99"/>
        <v/>
      </c>
      <c r="E1170" s="8" t="str">
        <f t="shared" si="95"/>
        <v/>
      </c>
      <c r="F1170" s="5" t="str">
        <f t="shared" si="96"/>
        <v/>
      </c>
      <c r="G1170" s="6" t="str">
        <f>IF(C1170="","",ROUND((((1+F1170/CP)^(CP/periods_per_year))-1)*L1169,2))</f>
        <v/>
      </c>
      <c r="H1170" s="6" t="str">
        <f>IF(C1170="","",IF(C1170=nper,L1169+G1170,MIN(L1169+G1170,IF(F1170=F1169,H1169,IF($G$11="Acc Bi-Weekly",ROUND((-PMT(((1+F1170/CP)^(CP/12))-1,(nper-C1170+1)*12/26,L1169))/2,2),IF($G$11="Acc Weekly",ROUND((-PMT(((1+F1170/CP)^(CP/12))-1,(nper-C1170+1)*12/52,L1169))/4,2),ROUND(-PMT(((1+F1170/CP)^(CP/periods_per_year))-1,nper-C1170+1,L1169),2)))))))</f>
        <v/>
      </c>
      <c r="I1170" s="6" t="str">
        <f>IF(OR(C1170="",C1170&lt;$G$22),"",IF(L1169&lt;=H1170,0,IF(IF(AND(C1170&gt;=$G$22,MOD(C1170-$G$22,int)=0),$G$23,0)+H1170&gt;=L1169+G1170,L1169+G1170-H1170,IF(AND(C1170&gt;=$G$22,MOD(C1170-$G$22,int)=0),$G$23,0)+IF(IF(AND(C1170&gt;=$G$22,MOD(C1170-$G$22,int)=0),$G$23,0)+IF(MOD(C1170-$G$27,periods_per_year)=0,$G$26,0)+H1170&lt;L1169+G1170,IF(MOD(C1170-$G$27,periods_per_year)=0,$G$26,0),L1169+G1170-IF(AND(C1170&gt;=$G$22,MOD(C1170-$G$22,int)=0),$G$23,0)-H1170))))</f>
        <v/>
      </c>
      <c r="J1170" s="7"/>
      <c r="K1170" s="6" t="str">
        <f t="shared" si="97"/>
        <v/>
      </c>
      <c r="L1170" s="6" t="str">
        <f t="shared" si="98"/>
        <v/>
      </c>
    </row>
    <row r="1171" spans="3:12">
      <c r="C1171" s="3" t="str">
        <f t="shared" si="94"/>
        <v/>
      </c>
      <c r="D1171" s="4" t="str">
        <f t="shared" si="99"/>
        <v/>
      </c>
      <c r="E1171" s="8" t="str">
        <f t="shared" si="95"/>
        <v/>
      </c>
      <c r="F1171" s="5" t="str">
        <f t="shared" si="96"/>
        <v/>
      </c>
      <c r="G1171" s="6" t="str">
        <f>IF(C1171="","",ROUND((((1+F1171/CP)^(CP/periods_per_year))-1)*L1170,2))</f>
        <v/>
      </c>
      <c r="H1171" s="6" t="str">
        <f>IF(C1171="","",IF(C1171=nper,L1170+G1171,MIN(L1170+G1171,IF(F1171=F1170,H1170,IF($G$11="Acc Bi-Weekly",ROUND((-PMT(((1+F1171/CP)^(CP/12))-1,(nper-C1171+1)*12/26,L1170))/2,2),IF($G$11="Acc Weekly",ROUND((-PMT(((1+F1171/CP)^(CP/12))-1,(nper-C1171+1)*12/52,L1170))/4,2),ROUND(-PMT(((1+F1171/CP)^(CP/periods_per_year))-1,nper-C1171+1,L1170),2)))))))</f>
        <v/>
      </c>
      <c r="I1171" s="6" t="str">
        <f>IF(OR(C1171="",C1171&lt;$G$22),"",IF(L1170&lt;=H1171,0,IF(IF(AND(C1171&gt;=$G$22,MOD(C1171-$G$22,int)=0),$G$23,0)+H1171&gt;=L1170+G1171,L1170+G1171-H1171,IF(AND(C1171&gt;=$G$22,MOD(C1171-$G$22,int)=0),$G$23,0)+IF(IF(AND(C1171&gt;=$G$22,MOD(C1171-$G$22,int)=0),$G$23,0)+IF(MOD(C1171-$G$27,periods_per_year)=0,$G$26,0)+H1171&lt;L1170+G1171,IF(MOD(C1171-$G$27,periods_per_year)=0,$G$26,0),L1170+G1171-IF(AND(C1171&gt;=$G$22,MOD(C1171-$G$22,int)=0),$G$23,0)-H1171))))</f>
        <v/>
      </c>
      <c r="J1171" s="7"/>
      <c r="K1171" s="6" t="str">
        <f t="shared" si="97"/>
        <v/>
      </c>
      <c r="L1171" s="6" t="str">
        <f t="shared" si="98"/>
        <v/>
      </c>
    </row>
    <row r="1172" spans="3:12">
      <c r="C1172" s="3" t="str">
        <f t="shared" si="94"/>
        <v/>
      </c>
      <c r="D1172" s="4" t="str">
        <f t="shared" si="99"/>
        <v/>
      </c>
      <c r="E1172" s="8" t="str">
        <f t="shared" si="95"/>
        <v/>
      </c>
      <c r="F1172" s="5" t="str">
        <f t="shared" si="96"/>
        <v/>
      </c>
      <c r="G1172" s="6" t="str">
        <f>IF(C1172="","",ROUND((((1+F1172/CP)^(CP/periods_per_year))-1)*L1171,2))</f>
        <v/>
      </c>
      <c r="H1172" s="6" t="str">
        <f>IF(C1172="","",IF(C1172=nper,L1171+G1172,MIN(L1171+G1172,IF(F1172=F1171,H1171,IF($G$11="Acc Bi-Weekly",ROUND((-PMT(((1+F1172/CP)^(CP/12))-1,(nper-C1172+1)*12/26,L1171))/2,2),IF($G$11="Acc Weekly",ROUND((-PMT(((1+F1172/CP)^(CP/12))-1,(nper-C1172+1)*12/52,L1171))/4,2),ROUND(-PMT(((1+F1172/CP)^(CP/periods_per_year))-1,nper-C1172+1,L1171),2)))))))</f>
        <v/>
      </c>
      <c r="I1172" s="6" t="str">
        <f>IF(OR(C1172="",C1172&lt;$G$22),"",IF(L1171&lt;=H1172,0,IF(IF(AND(C1172&gt;=$G$22,MOD(C1172-$G$22,int)=0),$G$23,0)+H1172&gt;=L1171+G1172,L1171+G1172-H1172,IF(AND(C1172&gt;=$G$22,MOD(C1172-$G$22,int)=0),$G$23,0)+IF(IF(AND(C1172&gt;=$G$22,MOD(C1172-$G$22,int)=0),$G$23,0)+IF(MOD(C1172-$G$27,periods_per_year)=0,$G$26,0)+H1172&lt;L1171+G1172,IF(MOD(C1172-$G$27,periods_per_year)=0,$G$26,0),L1171+G1172-IF(AND(C1172&gt;=$G$22,MOD(C1172-$G$22,int)=0),$G$23,0)-H1172))))</f>
        <v/>
      </c>
      <c r="J1172" s="7"/>
      <c r="K1172" s="6" t="str">
        <f t="shared" si="97"/>
        <v/>
      </c>
      <c r="L1172" s="6" t="str">
        <f t="shared" si="98"/>
        <v/>
      </c>
    </row>
    <row r="1173" spans="3:12">
      <c r="C1173" s="3" t="str">
        <f t="shared" si="94"/>
        <v/>
      </c>
      <c r="D1173" s="4" t="str">
        <f t="shared" si="99"/>
        <v/>
      </c>
      <c r="E1173" s="8" t="str">
        <f t="shared" si="95"/>
        <v/>
      </c>
      <c r="F1173" s="5" t="str">
        <f t="shared" si="96"/>
        <v/>
      </c>
      <c r="G1173" s="6" t="str">
        <f>IF(C1173="","",ROUND((((1+F1173/CP)^(CP/periods_per_year))-1)*L1172,2))</f>
        <v/>
      </c>
      <c r="H1173" s="6" t="str">
        <f>IF(C1173="","",IF(C1173=nper,L1172+G1173,MIN(L1172+G1173,IF(F1173=F1172,H1172,IF($G$11="Acc Bi-Weekly",ROUND((-PMT(((1+F1173/CP)^(CP/12))-1,(nper-C1173+1)*12/26,L1172))/2,2),IF($G$11="Acc Weekly",ROUND((-PMT(((1+F1173/CP)^(CP/12))-1,(nper-C1173+1)*12/52,L1172))/4,2),ROUND(-PMT(((1+F1173/CP)^(CP/periods_per_year))-1,nper-C1173+1,L1172),2)))))))</f>
        <v/>
      </c>
      <c r="I1173" s="6" t="str">
        <f>IF(OR(C1173="",C1173&lt;$G$22),"",IF(L1172&lt;=H1173,0,IF(IF(AND(C1173&gt;=$G$22,MOD(C1173-$G$22,int)=0),$G$23,0)+H1173&gt;=L1172+G1173,L1172+G1173-H1173,IF(AND(C1173&gt;=$G$22,MOD(C1173-$G$22,int)=0),$G$23,0)+IF(IF(AND(C1173&gt;=$G$22,MOD(C1173-$G$22,int)=0),$G$23,0)+IF(MOD(C1173-$G$27,periods_per_year)=0,$G$26,0)+H1173&lt;L1172+G1173,IF(MOD(C1173-$G$27,periods_per_year)=0,$G$26,0),L1172+G1173-IF(AND(C1173&gt;=$G$22,MOD(C1173-$G$22,int)=0),$G$23,0)-H1173))))</f>
        <v/>
      </c>
      <c r="J1173" s="7"/>
      <c r="K1173" s="6" t="str">
        <f t="shared" si="97"/>
        <v/>
      </c>
      <c r="L1173" s="6" t="str">
        <f t="shared" si="98"/>
        <v/>
      </c>
    </row>
    <row r="1174" spans="3:12">
      <c r="C1174" s="3" t="str">
        <f t="shared" si="94"/>
        <v/>
      </c>
      <c r="D1174" s="4" t="str">
        <f t="shared" si="99"/>
        <v/>
      </c>
      <c r="E1174" s="8" t="str">
        <f t="shared" si="95"/>
        <v/>
      </c>
      <c r="F1174" s="5" t="str">
        <f t="shared" si="96"/>
        <v/>
      </c>
      <c r="G1174" s="6" t="str">
        <f>IF(C1174="","",ROUND((((1+F1174/CP)^(CP/periods_per_year))-1)*L1173,2))</f>
        <v/>
      </c>
      <c r="H1174" s="6" t="str">
        <f>IF(C1174="","",IF(C1174=nper,L1173+G1174,MIN(L1173+G1174,IF(F1174=F1173,H1173,IF($G$11="Acc Bi-Weekly",ROUND((-PMT(((1+F1174/CP)^(CP/12))-1,(nper-C1174+1)*12/26,L1173))/2,2),IF($G$11="Acc Weekly",ROUND((-PMT(((1+F1174/CP)^(CP/12))-1,(nper-C1174+1)*12/52,L1173))/4,2),ROUND(-PMT(((1+F1174/CP)^(CP/periods_per_year))-1,nper-C1174+1,L1173),2)))))))</f>
        <v/>
      </c>
      <c r="I1174" s="6" t="str">
        <f>IF(OR(C1174="",C1174&lt;$G$22),"",IF(L1173&lt;=H1174,0,IF(IF(AND(C1174&gt;=$G$22,MOD(C1174-$G$22,int)=0),$G$23,0)+H1174&gt;=L1173+G1174,L1173+G1174-H1174,IF(AND(C1174&gt;=$G$22,MOD(C1174-$G$22,int)=0),$G$23,0)+IF(IF(AND(C1174&gt;=$G$22,MOD(C1174-$G$22,int)=0),$G$23,0)+IF(MOD(C1174-$G$27,periods_per_year)=0,$G$26,0)+H1174&lt;L1173+G1174,IF(MOD(C1174-$G$27,periods_per_year)=0,$G$26,0),L1173+G1174-IF(AND(C1174&gt;=$G$22,MOD(C1174-$G$22,int)=0),$G$23,0)-H1174))))</f>
        <v/>
      </c>
      <c r="J1174" s="7"/>
      <c r="K1174" s="6" t="str">
        <f t="shared" si="97"/>
        <v/>
      </c>
      <c r="L1174" s="6" t="str">
        <f t="shared" si="98"/>
        <v/>
      </c>
    </row>
    <row r="1175" spans="3:12">
      <c r="C1175" s="3" t="str">
        <f t="shared" si="94"/>
        <v/>
      </c>
      <c r="D1175" s="4" t="str">
        <f t="shared" si="99"/>
        <v/>
      </c>
      <c r="E1175" s="8" t="str">
        <f t="shared" si="95"/>
        <v/>
      </c>
      <c r="F1175" s="5" t="str">
        <f t="shared" si="96"/>
        <v/>
      </c>
      <c r="G1175" s="6" t="str">
        <f>IF(C1175="","",ROUND((((1+F1175/CP)^(CP/periods_per_year))-1)*L1174,2))</f>
        <v/>
      </c>
      <c r="H1175" s="6" t="str">
        <f>IF(C1175="","",IF(C1175=nper,L1174+G1175,MIN(L1174+G1175,IF(F1175=F1174,H1174,IF($G$11="Acc Bi-Weekly",ROUND((-PMT(((1+F1175/CP)^(CP/12))-1,(nper-C1175+1)*12/26,L1174))/2,2),IF($G$11="Acc Weekly",ROUND((-PMT(((1+F1175/CP)^(CP/12))-1,(nper-C1175+1)*12/52,L1174))/4,2),ROUND(-PMT(((1+F1175/CP)^(CP/periods_per_year))-1,nper-C1175+1,L1174),2)))))))</f>
        <v/>
      </c>
      <c r="I1175" s="6" t="str">
        <f>IF(OR(C1175="",C1175&lt;$G$22),"",IF(L1174&lt;=H1175,0,IF(IF(AND(C1175&gt;=$G$22,MOD(C1175-$G$22,int)=0),$G$23,0)+H1175&gt;=L1174+G1175,L1174+G1175-H1175,IF(AND(C1175&gt;=$G$22,MOD(C1175-$G$22,int)=0),$G$23,0)+IF(IF(AND(C1175&gt;=$G$22,MOD(C1175-$G$22,int)=0),$G$23,0)+IF(MOD(C1175-$G$27,periods_per_year)=0,$G$26,0)+H1175&lt;L1174+G1175,IF(MOD(C1175-$G$27,periods_per_year)=0,$G$26,0),L1174+G1175-IF(AND(C1175&gt;=$G$22,MOD(C1175-$G$22,int)=0),$G$23,0)-H1175))))</f>
        <v/>
      </c>
      <c r="J1175" s="7"/>
      <c r="K1175" s="6" t="str">
        <f t="shared" si="97"/>
        <v/>
      </c>
      <c r="L1175" s="6" t="str">
        <f t="shared" si="98"/>
        <v/>
      </c>
    </row>
    <row r="1176" spans="3:12">
      <c r="C1176" s="3" t="str">
        <f t="shared" si="94"/>
        <v/>
      </c>
      <c r="D1176" s="4" t="str">
        <f t="shared" si="99"/>
        <v/>
      </c>
      <c r="E1176" s="8" t="str">
        <f t="shared" si="95"/>
        <v/>
      </c>
      <c r="F1176" s="5" t="str">
        <f t="shared" si="96"/>
        <v/>
      </c>
      <c r="G1176" s="6" t="str">
        <f>IF(C1176="","",ROUND((((1+F1176/CP)^(CP/periods_per_year))-1)*L1175,2))</f>
        <v/>
      </c>
      <c r="H1176" s="6" t="str">
        <f>IF(C1176="","",IF(C1176=nper,L1175+G1176,MIN(L1175+G1176,IF(F1176=F1175,H1175,IF($G$11="Acc Bi-Weekly",ROUND((-PMT(((1+F1176/CP)^(CP/12))-1,(nper-C1176+1)*12/26,L1175))/2,2),IF($G$11="Acc Weekly",ROUND((-PMT(((1+F1176/CP)^(CP/12))-1,(nper-C1176+1)*12/52,L1175))/4,2),ROUND(-PMT(((1+F1176/CP)^(CP/periods_per_year))-1,nper-C1176+1,L1175),2)))))))</f>
        <v/>
      </c>
      <c r="I1176" s="6" t="str">
        <f>IF(OR(C1176="",C1176&lt;$G$22),"",IF(L1175&lt;=H1176,0,IF(IF(AND(C1176&gt;=$G$22,MOD(C1176-$G$22,int)=0),$G$23,0)+H1176&gt;=L1175+G1176,L1175+G1176-H1176,IF(AND(C1176&gt;=$G$22,MOD(C1176-$G$22,int)=0),$G$23,0)+IF(IF(AND(C1176&gt;=$G$22,MOD(C1176-$G$22,int)=0),$G$23,0)+IF(MOD(C1176-$G$27,periods_per_year)=0,$G$26,0)+H1176&lt;L1175+G1176,IF(MOD(C1176-$G$27,periods_per_year)=0,$G$26,0),L1175+G1176-IF(AND(C1176&gt;=$G$22,MOD(C1176-$G$22,int)=0),$G$23,0)-H1176))))</f>
        <v/>
      </c>
      <c r="J1176" s="7"/>
      <c r="K1176" s="6" t="str">
        <f t="shared" si="97"/>
        <v/>
      </c>
      <c r="L1176" s="6" t="str">
        <f t="shared" si="98"/>
        <v/>
      </c>
    </row>
    <row r="1177" spans="3:12">
      <c r="C1177" s="3" t="str">
        <f t="shared" si="94"/>
        <v/>
      </c>
      <c r="D1177" s="4" t="str">
        <f t="shared" si="99"/>
        <v/>
      </c>
      <c r="E1177" s="8" t="str">
        <f t="shared" si="95"/>
        <v/>
      </c>
      <c r="F1177" s="5" t="str">
        <f t="shared" si="96"/>
        <v/>
      </c>
      <c r="G1177" s="6" t="str">
        <f>IF(C1177="","",ROUND((((1+F1177/CP)^(CP/periods_per_year))-1)*L1176,2))</f>
        <v/>
      </c>
      <c r="H1177" s="6" t="str">
        <f>IF(C1177="","",IF(C1177=nper,L1176+G1177,MIN(L1176+G1177,IF(F1177=F1176,H1176,IF($G$11="Acc Bi-Weekly",ROUND((-PMT(((1+F1177/CP)^(CP/12))-1,(nper-C1177+1)*12/26,L1176))/2,2),IF($G$11="Acc Weekly",ROUND((-PMT(((1+F1177/CP)^(CP/12))-1,(nper-C1177+1)*12/52,L1176))/4,2),ROUND(-PMT(((1+F1177/CP)^(CP/periods_per_year))-1,nper-C1177+1,L1176),2)))))))</f>
        <v/>
      </c>
      <c r="I1177" s="6" t="str">
        <f>IF(OR(C1177="",C1177&lt;$G$22),"",IF(L1176&lt;=H1177,0,IF(IF(AND(C1177&gt;=$G$22,MOD(C1177-$G$22,int)=0),$G$23,0)+H1177&gt;=L1176+G1177,L1176+G1177-H1177,IF(AND(C1177&gt;=$G$22,MOD(C1177-$G$22,int)=0),$G$23,0)+IF(IF(AND(C1177&gt;=$G$22,MOD(C1177-$G$22,int)=0),$G$23,0)+IF(MOD(C1177-$G$27,periods_per_year)=0,$G$26,0)+H1177&lt;L1176+G1177,IF(MOD(C1177-$G$27,periods_per_year)=0,$G$26,0),L1176+G1177-IF(AND(C1177&gt;=$G$22,MOD(C1177-$G$22,int)=0),$G$23,0)-H1177))))</f>
        <v/>
      </c>
      <c r="J1177" s="7"/>
      <c r="K1177" s="6" t="str">
        <f t="shared" si="97"/>
        <v/>
      </c>
      <c r="L1177" s="6" t="str">
        <f t="shared" si="98"/>
        <v/>
      </c>
    </row>
    <row r="1178" spans="3:12">
      <c r="C1178" s="3" t="str">
        <f t="shared" si="94"/>
        <v/>
      </c>
      <c r="D1178" s="4" t="str">
        <f t="shared" si="99"/>
        <v/>
      </c>
      <c r="E1178" s="8" t="str">
        <f t="shared" si="95"/>
        <v/>
      </c>
      <c r="F1178" s="5" t="str">
        <f t="shared" si="96"/>
        <v/>
      </c>
      <c r="G1178" s="6" t="str">
        <f>IF(C1178="","",ROUND((((1+F1178/CP)^(CP/periods_per_year))-1)*L1177,2))</f>
        <v/>
      </c>
      <c r="H1178" s="6" t="str">
        <f>IF(C1178="","",IF(C1178=nper,L1177+G1178,MIN(L1177+G1178,IF(F1178=F1177,H1177,IF($G$11="Acc Bi-Weekly",ROUND((-PMT(((1+F1178/CP)^(CP/12))-1,(nper-C1178+1)*12/26,L1177))/2,2),IF($G$11="Acc Weekly",ROUND((-PMT(((1+F1178/CP)^(CP/12))-1,(nper-C1178+1)*12/52,L1177))/4,2),ROUND(-PMT(((1+F1178/CP)^(CP/periods_per_year))-1,nper-C1178+1,L1177),2)))))))</f>
        <v/>
      </c>
      <c r="I1178" s="6" t="str">
        <f>IF(OR(C1178="",C1178&lt;$G$22),"",IF(L1177&lt;=H1178,0,IF(IF(AND(C1178&gt;=$G$22,MOD(C1178-$G$22,int)=0),$G$23,0)+H1178&gt;=L1177+G1178,L1177+G1178-H1178,IF(AND(C1178&gt;=$G$22,MOD(C1178-$G$22,int)=0),$G$23,0)+IF(IF(AND(C1178&gt;=$G$22,MOD(C1178-$G$22,int)=0),$G$23,0)+IF(MOD(C1178-$G$27,periods_per_year)=0,$G$26,0)+H1178&lt;L1177+G1178,IF(MOD(C1178-$G$27,periods_per_year)=0,$G$26,0),L1177+G1178-IF(AND(C1178&gt;=$G$22,MOD(C1178-$G$22,int)=0),$G$23,0)-H1178))))</f>
        <v/>
      </c>
      <c r="J1178" s="7"/>
      <c r="K1178" s="6" t="str">
        <f t="shared" si="97"/>
        <v/>
      </c>
      <c r="L1178" s="6" t="str">
        <f t="shared" si="98"/>
        <v/>
      </c>
    </row>
    <row r="1179" spans="3:12">
      <c r="C1179" s="3" t="str">
        <f t="shared" si="94"/>
        <v/>
      </c>
      <c r="D1179" s="4" t="str">
        <f t="shared" si="99"/>
        <v/>
      </c>
      <c r="E1179" s="8" t="str">
        <f t="shared" si="95"/>
        <v/>
      </c>
      <c r="F1179" s="5" t="str">
        <f t="shared" si="96"/>
        <v/>
      </c>
      <c r="G1179" s="6" t="str">
        <f>IF(C1179="","",ROUND((((1+F1179/CP)^(CP/periods_per_year))-1)*L1178,2))</f>
        <v/>
      </c>
      <c r="H1179" s="6" t="str">
        <f>IF(C1179="","",IF(C1179=nper,L1178+G1179,MIN(L1178+G1179,IF(F1179=F1178,H1178,IF($G$11="Acc Bi-Weekly",ROUND((-PMT(((1+F1179/CP)^(CP/12))-1,(nper-C1179+1)*12/26,L1178))/2,2),IF($G$11="Acc Weekly",ROUND((-PMT(((1+F1179/CP)^(CP/12))-1,(nper-C1179+1)*12/52,L1178))/4,2),ROUND(-PMT(((1+F1179/CP)^(CP/periods_per_year))-1,nper-C1179+1,L1178),2)))))))</f>
        <v/>
      </c>
      <c r="I1179" s="6" t="str">
        <f>IF(OR(C1179="",C1179&lt;$G$22),"",IF(L1178&lt;=H1179,0,IF(IF(AND(C1179&gt;=$G$22,MOD(C1179-$G$22,int)=0),$G$23,0)+H1179&gt;=L1178+G1179,L1178+G1179-H1179,IF(AND(C1179&gt;=$G$22,MOD(C1179-$G$22,int)=0),$G$23,0)+IF(IF(AND(C1179&gt;=$G$22,MOD(C1179-$G$22,int)=0),$G$23,0)+IF(MOD(C1179-$G$27,periods_per_year)=0,$G$26,0)+H1179&lt;L1178+G1179,IF(MOD(C1179-$G$27,periods_per_year)=0,$G$26,0),L1178+G1179-IF(AND(C1179&gt;=$G$22,MOD(C1179-$G$22,int)=0),$G$23,0)-H1179))))</f>
        <v/>
      </c>
      <c r="J1179" s="7"/>
      <c r="K1179" s="6" t="str">
        <f t="shared" si="97"/>
        <v/>
      </c>
      <c r="L1179" s="6" t="str">
        <f t="shared" si="98"/>
        <v/>
      </c>
    </row>
    <row r="1180" spans="3:12">
      <c r="C1180" s="3" t="str">
        <f t="shared" si="94"/>
        <v/>
      </c>
      <c r="D1180" s="4" t="str">
        <f t="shared" si="99"/>
        <v/>
      </c>
      <c r="E1180" s="8" t="str">
        <f t="shared" si="95"/>
        <v/>
      </c>
      <c r="F1180" s="5" t="str">
        <f t="shared" si="96"/>
        <v/>
      </c>
      <c r="G1180" s="6" t="str">
        <f>IF(C1180="","",ROUND((((1+F1180/CP)^(CP/periods_per_year))-1)*L1179,2))</f>
        <v/>
      </c>
      <c r="H1180" s="6" t="str">
        <f>IF(C1180="","",IF(C1180=nper,L1179+G1180,MIN(L1179+G1180,IF(F1180=F1179,H1179,IF($G$11="Acc Bi-Weekly",ROUND((-PMT(((1+F1180/CP)^(CP/12))-1,(nper-C1180+1)*12/26,L1179))/2,2),IF($G$11="Acc Weekly",ROUND((-PMT(((1+F1180/CP)^(CP/12))-1,(nper-C1180+1)*12/52,L1179))/4,2),ROUND(-PMT(((1+F1180/CP)^(CP/periods_per_year))-1,nper-C1180+1,L1179),2)))))))</f>
        <v/>
      </c>
      <c r="I1180" s="6" t="str">
        <f>IF(OR(C1180="",C1180&lt;$G$22),"",IF(L1179&lt;=H1180,0,IF(IF(AND(C1180&gt;=$G$22,MOD(C1180-$G$22,int)=0),$G$23,0)+H1180&gt;=L1179+G1180,L1179+G1180-H1180,IF(AND(C1180&gt;=$G$22,MOD(C1180-$G$22,int)=0),$G$23,0)+IF(IF(AND(C1180&gt;=$G$22,MOD(C1180-$G$22,int)=0),$G$23,0)+IF(MOD(C1180-$G$27,periods_per_year)=0,$G$26,0)+H1180&lt;L1179+G1180,IF(MOD(C1180-$G$27,periods_per_year)=0,$G$26,0),L1179+G1180-IF(AND(C1180&gt;=$G$22,MOD(C1180-$G$22,int)=0),$G$23,0)-H1180))))</f>
        <v/>
      </c>
      <c r="J1180" s="7"/>
      <c r="K1180" s="6" t="str">
        <f t="shared" si="97"/>
        <v/>
      </c>
      <c r="L1180" s="6" t="str">
        <f t="shared" si="98"/>
        <v/>
      </c>
    </row>
    <row r="1181" spans="3:12">
      <c r="C1181" s="3" t="str">
        <f t="shared" si="94"/>
        <v/>
      </c>
      <c r="D1181" s="4" t="str">
        <f t="shared" si="99"/>
        <v/>
      </c>
      <c r="E1181" s="8" t="str">
        <f t="shared" si="95"/>
        <v/>
      </c>
      <c r="F1181" s="5" t="str">
        <f t="shared" si="96"/>
        <v/>
      </c>
      <c r="G1181" s="6" t="str">
        <f>IF(C1181="","",ROUND((((1+F1181/CP)^(CP/periods_per_year))-1)*L1180,2))</f>
        <v/>
      </c>
      <c r="H1181" s="6" t="str">
        <f>IF(C1181="","",IF(C1181=nper,L1180+G1181,MIN(L1180+G1181,IF(F1181=F1180,H1180,IF($G$11="Acc Bi-Weekly",ROUND((-PMT(((1+F1181/CP)^(CP/12))-1,(nper-C1181+1)*12/26,L1180))/2,2),IF($G$11="Acc Weekly",ROUND((-PMT(((1+F1181/CP)^(CP/12))-1,(nper-C1181+1)*12/52,L1180))/4,2),ROUND(-PMT(((1+F1181/CP)^(CP/periods_per_year))-1,nper-C1181+1,L1180),2)))))))</f>
        <v/>
      </c>
      <c r="I1181" s="6" t="str">
        <f>IF(OR(C1181="",C1181&lt;$G$22),"",IF(L1180&lt;=H1181,0,IF(IF(AND(C1181&gt;=$G$22,MOD(C1181-$G$22,int)=0),$G$23,0)+H1181&gt;=L1180+G1181,L1180+G1181-H1181,IF(AND(C1181&gt;=$G$22,MOD(C1181-$G$22,int)=0),$G$23,0)+IF(IF(AND(C1181&gt;=$G$22,MOD(C1181-$G$22,int)=0),$G$23,0)+IF(MOD(C1181-$G$27,periods_per_year)=0,$G$26,0)+H1181&lt;L1180+G1181,IF(MOD(C1181-$G$27,periods_per_year)=0,$G$26,0),L1180+G1181-IF(AND(C1181&gt;=$G$22,MOD(C1181-$G$22,int)=0),$G$23,0)-H1181))))</f>
        <v/>
      </c>
      <c r="J1181" s="7"/>
      <c r="K1181" s="6" t="str">
        <f t="shared" si="97"/>
        <v/>
      </c>
      <c r="L1181" s="6" t="str">
        <f t="shared" si="98"/>
        <v/>
      </c>
    </row>
    <row r="1182" spans="3:12">
      <c r="C1182" s="3" t="str">
        <f t="shared" si="94"/>
        <v/>
      </c>
      <c r="D1182" s="4" t="str">
        <f t="shared" si="99"/>
        <v/>
      </c>
      <c r="E1182" s="8" t="str">
        <f t="shared" si="95"/>
        <v/>
      </c>
      <c r="F1182" s="5" t="str">
        <f t="shared" si="96"/>
        <v/>
      </c>
      <c r="G1182" s="6" t="str">
        <f>IF(C1182="","",ROUND((((1+F1182/CP)^(CP/periods_per_year))-1)*L1181,2))</f>
        <v/>
      </c>
      <c r="H1182" s="6" t="str">
        <f>IF(C1182="","",IF(C1182=nper,L1181+G1182,MIN(L1181+G1182,IF(F1182=F1181,H1181,IF($G$11="Acc Bi-Weekly",ROUND((-PMT(((1+F1182/CP)^(CP/12))-1,(nper-C1182+1)*12/26,L1181))/2,2),IF($G$11="Acc Weekly",ROUND((-PMT(((1+F1182/CP)^(CP/12))-1,(nper-C1182+1)*12/52,L1181))/4,2),ROUND(-PMT(((1+F1182/CP)^(CP/periods_per_year))-1,nper-C1182+1,L1181),2)))))))</f>
        <v/>
      </c>
      <c r="I1182" s="6" t="str">
        <f>IF(OR(C1182="",C1182&lt;$G$22),"",IF(L1181&lt;=H1182,0,IF(IF(AND(C1182&gt;=$G$22,MOD(C1182-$G$22,int)=0),$G$23,0)+H1182&gt;=L1181+G1182,L1181+G1182-H1182,IF(AND(C1182&gt;=$G$22,MOD(C1182-$G$22,int)=0),$G$23,0)+IF(IF(AND(C1182&gt;=$G$22,MOD(C1182-$G$22,int)=0),$G$23,0)+IF(MOD(C1182-$G$27,periods_per_year)=0,$G$26,0)+H1182&lt;L1181+G1182,IF(MOD(C1182-$G$27,periods_per_year)=0,$G$26,0),L1181+G1182-IF(AND(C1182&gt;=$G$22,MOD(C1182-$G$22,int)=0),$G$23,0)-H1182))))</f>
        <v/>
      </c>
      <c r="J1182" s="7"/>
      <c r="K1182" s="6" t="str">
        <f t="shared" si="97"/>
        <v/>
      </c>
      <c r="L1182" s="6" t="str">
        <f t="shared" si="98"/>
        <v/>
      </c>
    </row>
    <row r="1183" spans="3:12">
      <c r="C1183" s="3" t="str">
        <f t="shared" si="94"/>
        <v/>
      </c>
      <c r="D1183" s="4" t="str">
        <f t="shared" si="99"/>
        <v/>
      </c>
      <c r="E1183" s="8" t="str">
        <f t="shared" si="95"/>
        <v/>
      </c>
      <c r="F1183" s="5" t="str">
        <f t="shared" si="96"/>
        <v/>
      </c>
      <c r="G1183" s="6" t="str">
        <f>IF(C1183="","",ROUND((((1+F1183/CP)^(CP/periods_per_year))-1)*L1182,2))</f>
        <v/>
      </c>
      <c r="H1183" s="6" t="str">
        <f>IF(C1183="","",IF(C1183=nper,L1182+G1183,MIN(L1182+G1183,IF(F1183=F1182,H1182,IF($G$11="Acc Bi-Weekly",ROUND((-PMT(((1+F1183/CP)^(CP/12))-1,(nper-C1183+1)*12/26,L1182))/2,2),IF($G$11="Acc Weekly",ROUND((-PMT(((1+F1183/CP)^(CP/12))-1,(nper-C1183+1)*12/52,L1182))/4,2),ROUND(-PMT(((1+F1183/CP)^(CP/periods_per_year))-1,nper-C1183+1,L1182),2)))))))</f>
        <v/>
      </c>
      <c r="I1183" s="6" t="str">
        <f>IF(OR(C1183="",C1183&lt;$G$22),"",IF(L1182&lt;=H1183,0,IF(IF(AND(C1183&gt;=$G$22,MOD(C1183-$G$22,int)=0),$G$23,0)+H1183&gt;=L1182+G1183,L1182+G1183-H1183,IF(AND(C1183&gt;=$G$22,MOD(C1183-$G$22,int)=0),$G$23,0)+IF(IF(AND(C1183&gt;=$G$22,MOD(C1183-$G$22,int)=0),$G$23,0)+IF(MOD(C1183-$G$27,periods_per_year)=0,$G$26,0)+H1183&lt;L1182+G1183,IF(MOD(C1183-$G$27,periods_per_year)=0,$G$26,0),L1182+G1183-IF(AND(C1183&gt;=$G$22,MOD(C1183-$G$22,int)=0),$G$23,0)-H1183))))</f>
        <v/>
      </c>
      <c r="J1183" s="7"/>
      <c r="K1183" s="6" t="str">
        <f t="shared" si="97"/>
        <v/>
      </c>
      <c r="L1183" s="6" t="str">
        <f t="shared" si="98"/>
        <v/>
      </c>
    </row>
    <row r="1184" spans="3:12">
      <c r="C1184" s="3" t="str">
        <f t="shared" si="94"/>
        <v/>
      </c>
      <c r="D1184" s="4" t="str">
        <f t="shared" si="99"/>
        <v/>
      </c>
      <c r="E1184" s="8" t="str">
        <f t="shared" si="95"/>
        <v/>
      </c>
      <c r="F1184" s="5" t="str">
        <f t="shared" si="96"/>
        <v/>
      </c>
      <c r="G1184" s="6" t="str">
        <f>IF(C1184="","",ROUND((((1+F1184/CP)^(CP/periods_per_year))-1)*L1183,2))</f>
        <v/>
      </c>
      <c r="H1184" s="6" t="str">
        <f>IF(C1184="","",IF(C1184=nper,L1183+G1184,MIN(L1183+G1184,IF(F1184=F1183,H1183,IF($G$11="Acc Bi-Weekly",ROUND((-PMT(((1+F1184/CP)^(CP/12))-1,(nper-C1184+1)*12/26,L1183))/2,2),IF($G$11="Acc Weekly",ROUND((-PMT(((1+F1184/CP)^(CP/12))-1,(nper-C1184+1)*12/52,L1183))/4,2),ROUND(-PMT(((1+F1184/CP)^(CP/periods_per_year))-1,nper-C1184+1,L1183),2)))))))</f>
        <v/>
      </c>
      <c r="I1184" s="6" t="str">
        <f>IF(OR(C1184="",C1184&lt;$G$22),"",IF(L1183&lt;=H1184,0,IF(IF(AND(C1184&gt;=$G$22,MOD(C1184-$G$22,int)=0),$G$23,0)+H1184&gt;=L1183+G1184,L1183+G1184-H1184,IF(AND(C1184&gt;=$G$22,MOD(C1184-$G$22,int)=0),$G$23,0)+IF(IF(AND(C1184&gt;=$G$22,MOD(C1184-$G$22,int)=0),$G$23,0)+IF(MOD(C1184-$G$27,periods_per_year)=0,$G$26,0)+H1184&lt;L1183+G1184,IF(MOD(C1184-$G$27,periods_per_year)=0,$G$26,0),L1183+G1184-IF(AND(C1184&gt;=$G$22,MOD(C1184-$G$22,int)=0),$G$23,0)-H1184))))</f>
        <v/>
      </c>
      <c r="J1184" s="7"/>
      <c r="K1184" s="6" t="str">
        <f t="shared" si="97"/>
        <v/>
      </c>
      <c r="L1184" s="6" t="str">
        <f t="shared" si="98"/>
        <v/>
      </c>
    </row>
    <row r="1185" spans="3:12">
      <c r="C1185" s="3" t="str">
        <f t="shared" si="94"/>
        <v/>
      </c>
      <c r="D1185" s="4" t="str">
        <f t="shared" si="99"/>
        <v/>
      </c>
      <c r="E1185" s="8" t="str">
        <f t="shared" si="95"/>
        <v/>
      </c>
      <c r="F1185" s="5" t="str">
        <f t="shared" si="96"/>
        <v/>
      </c>
      <c r="G1185" s="6" t="str">
        <f>IF(C1185="","",ROUND((((1+F1185/CP)^(CP/periods_per_year))-1)*L1184,2))</f>
        <v/>
      </c>
      <c r="H1185" s="6" t="str">
        <f>IF(C1185="","",IF(C1185=nper,L1184+G1185,MIN(L1184+G1185,IF(F1185=F1184,H1184,IF($G$11="Acc Bi-Weekly",ROUND((-PMT(((1+F1185/CP)^(CP/12))-1,(nper-C1185+1)*12/26,L1184))/2,2),IF($G$11="Acc Weekly",ROUND((-PMT(((1+F1185/CP)^(CP/12))-1,(nper-C1185+1)*12/52,L1184))/4,2),ROUND(-PMT(((1+F1185/CP)^(CP/periods_per_year))-1,nper-C1185+1,L1184),2)))))))</f>
        <v/>
      </c>
      <c r="I1185" s="6" t="str">
        <f>IF(OR(C1185="",C1185&lt;$G$22),"",IF(L1184&lt;=H1185,0,IF(IF(AND(C1185&gt;=$G$22,MOD(C1185-$G$22,int)=0),$G$23,0)+H1185&gt;=L1184+G1185,L1184+G1185-H1185,IF(AND(C1185&gt;=$G$22,MOD(C1185-$G$22,int)=0),$G$23,0)+IF(IF(AND(C1185&gt;=$G$22,MOD(C1185-$G$22,int)=0),$G$23,0)+IF(MOD(C1185-$G$27,periods_per_year)=0,$G$26,0)+H1185&lt;L1184+G1185,IF(MOD(C1185-$G$27,periods_per_year)=0,$G$26,0),L1184+G1185-IF(AND(C1185&gt;=$G$22,MOD(C1185-$G$22,int)=0),$G$23,0)-H1185))))</f>
        <v/>
      </c>
      <c r="J1185" s="7"/>
      <c r="K1185" s="6" t="str">
        <f t="shared" si="97"/>
        <v/>
      </c>
      <c r="L1185" s="6" t="str">
        <f t="shared" si="98"/>
        <v/>
      </c>
    </row>
    <row r="1186" spans="3:12">
      <c r="C1186" s="3" t="str">
        <f t="shared" si="94"/>
        <v/>
      </c>
      <c r="D1186" s="4" t="str">
        <f t="shared" si="99"/>
        <v/>
      </c>
      <c r="E1186" s="8" t="str">
        <f t="shared" si="95"/>
        <v/>
      </c>
      <c r="F1186" s="5" t="str">
        <f t="shared" si="96"/>
        <v/>
      </c>
      <c r="G1186" s="6" t="str">
        <f>IF(C1186="","",ROUND((((1+F1186/CP)^(CP/periods_per_year))-1)*L1185,2))</f>
        <v/>
      </c>
      <c r="H1186" s="6" t="str">
        <f>IF(C1186="","",IF(C1186=nper,L1185+G1186,MIN(L1185+G1186,IF(F1186=F1185,H1185,IF($G$11="Acc Bi-Weekly",ROUND((-PMT(((1+F1186/CP)^(CP/12))-1,(nper-C1186+1)*12/26,L1185))/2,2),IF($G$11="Acc Weekly",ROUND((-PMT(((1+F1186/CP)^(CP/12))-1,(nper-C1186+1)*12/52,L1185))/4,2),ROUND(-PMT(((1+F1186/CP)^(CP/periods_per_year))-1,nper-C1186+1,L1185),2)))))))</f>
        <v/>
      </c>
      <c r="I1186" s="6" t="str">
        <f>IF(OR(C1186="",C1186&lt;$G$22),"",IF(L1185&lt;=H1186,0,IF(IF(AND(C1186&gt;=$G$22,MOD(C1186-$G$22,int)=0),$G$23,0)+H1186&gt;=L1185+G1186,L1185+G1186-H1186,IF(AND(C1186&gt;=$G$22,MOD(C1186-$G$22,int)=0),$G$23,0)+IF(IF(AND(C1186&gt;=$G$22,MOD(C1186-$G$22,int)=0),$G$23,0)+IF(MOD(C1186-$G$27,periods_per_year)=0,$G$26,0)+H1186&lt;L1185+G1186,IF(MOD(C1186-$G$27,periods_per_year)=0,$G$26,0),L1185+G1186-IF(AND(C1186&gt;=$G$22,MOD(C1186-$G$22,int)=0),$G$23,0)-H1186))))</f>
        <v/>
      </c>
      <c r="J1186" s="7"/>
      <c r="K1186" s="6" t="str">
        <f t="shared" si="97"/>
        <v/>
      </c>
      <c r="L1186" s="6" t="str">
        <f t="shared" si="98"/>
        <v/>
      </c>
    </row>
    <row r="1187" spans="3:12">
      <c r="C1187" s="3" t="str">
        <f t="shared" si="94"/>
        <v/>
      </c>
      <c r="D1187" s="4" t="str">
        <f t="shared" si="99"/>
        <v/>
      </c>
      <c r="E1187" s="8" t="str">
        <f t="shared" si="95"/>
        <v/>
      </c>
      <c r="F1187" s="5" t="str">
        <f t="shared" si="96"/>
        <v/>
      </c>
      <c r="G1187" s="6" t="str">
        <f>IF(C1187="","",ROUND((((1+F1187/CP)^(CP/periods_per_year))-1)*L1186,2))</f>
        <v/>
      </c>
      <c r="H1187" s="6" t="str">
        <f>IF(C1187="","",IF(C1187=nper,L1186+G1187,MIN(L1186+G1187,IF(F1187=F1186,H1186,IF($G$11="Acc Bi-Weekly",ROUND((-PMT(((1+F1187/CP)^(CP/12))-1,(nper-C1187+1)*12/26,L1186))/2,2),IF($G$11="Acc Weekly",ROUND((-PMT(((1+F1187/CP)^(CP/12))-1,(nper-C1187+1)*12/52,L1186))/4,2),ROUND(-PMT(((1+F1187/CP)^(CP/periods_per_year))-1,nper-C1187+1,L1186),2)))))))</f>
        <v/>
      </c>
      <c r="I1187" s="6" t="str">
        <f>IF(OR(C1187="",C1187&lt;$G$22),"",IF(L1186&lt;=H1187,0,IF(IF(AND(C1187&gt;=$G$22,MOD(C1187-$G$22,int)=0),$G$23,0)+H1187&gt;=L1186+G1187,L1186+G1187-H1187,IF(AND(C1187&gt;=$G$22,MOD(C1187-$G$22,int)=0),$G$23,0)+IF(IF(AND(C1187&gt;=$G$22,MOD(C1187-$G$22,int)=0),$G$23,0)+IF(MOD(C1187-$G$27,periods_per_year)=0,$G$26,0)+H1187&lt;L1186+G1187,IF(MOD(C1187-$G$27,periods_per_year)=0,$G$26,0),L1186+G1187-IF(AND(C1187&gt;=$G$22,MOD(C1187-$G$22,int)=0),$G$23,0)-H1187))))</f>
        <v/>
      </c>
      <c r="J1187" s="7"/>
      <c r="K1187" s="6" t="str">
        <f t="shared" si="97"/>
        <v/>
      </c>
      <c r="L1187" s="6" t="str">
        <f t="shared" si="98"/>
        <v/>
      </c>
    </row>
    <row r="1188" spans="3:12">
      <c r="C1188" s="3" t="str">
        <f t="shared" si="94"/>
        <v/>
      </c>
      <c r="D1188" s="4" t="str">
        <f t="shared" si="99"/>
        <v/>
      </c>
      <c r="E1188" s="8" t="str">
        <f t="shared" si="95"/>
        <v/>
      </c>
      <c r="F1188" s="5" t="str">
        <f t="shared" si="96"/>
        <v/>
      </c>
      <c r="G1188" s="6" t="str">
        <f>IF(C1188="","",ROUND((((1+F1188/CP)^(CP/periods_per_year))-1)*L1187,2))</f>
        <v/>
      </c>
      <c r="H1188" s="6" t="str">
        <f>IF(C1188="","",IF(C1188=nper,L1187+G1188,MIN(L1187+G1188,IF(F1188=F1187,H1187,IF($G$11="Acc Bi-Weekly",ROUND((-PMT(((1+F1188/CP)^(CP/12))-1,(nper-C1188+1)*12/26,L1187))/2,2),IF($G$11="Acc Weekly",ROUND((-PMT(((1+F1188/CP)^(CP/12))-1,(nper-C1188+1)*12/52,L1187))/4,2),ROUND(-PMT(((1+F1188/CP)^(CP/periods_per_year))-1,nper-C1188+1,L1187),2)))))))</f>
        <v/>
      </c>
      <c r="I1188" s="6" t="str">
        <f>IF(OR(C1188="",C1188&lt;$G$22),"",IF(L1187&lt;=H1188,0,IF(IF(AND(C1188&gt;=$G$22,MOD(C1188-$G$22,int)=0),$G$23,0)+H1188&gt;=L1187+G1188,L1187+G1188-H1188,IF(AND(C1188&gt;=$G$22,MOD(C1188-$G$22,int)=0),$G$23,0)+IF(IF(AND(C1188&gt;=$G$22,MOD(C1188-$G$22,int)=0),$G$23,0)+IF(MOD(C1188-$G$27,periods_per_year)=0,$G$26,0)+H1188&lt;L1187+G1188,IF(MOD(C1188-$G$27,periods_per_year)=0,$G$26,0),L1187+G1188-IF(AND(C1188&gt;=$G$22,MOD(C1188-$G$22,int)=0),$G$23,0)-H1188))))</f>
        <v/>
      </c>
      <c r="J1188" s="7"/>
      <c r="K1188" s="6" t="str">
        <f t="shared" si="97"/>
        <v/>
      </c>
      <c r="L1188" s="6" t="str">
        <f t="shared" si="98"/>
        <v/>
      </c>
    </row>
    <row r="1189" spans="3:12">
      <c r="C1189" s="3" t="str">
        <f t="shared" si="94"/>
        <v/>
      </c>
      <c r="D1189" s="4" t="str">
        <f t="shared" si="99"/>
        <v/>
      </c>
      <c r="E1189" s="8" t="str">
        <f t="shared" si="95"/>
        <v/>
      </c>
      <c r="F1189" s="5" t="str">
        <f t="shared" si="96"/>
        <v/>
      </c>
      <c r="G1189" s="6" t="str">
        <f>IF(C1189="","",ROUND((((1+F1189/CP)^(CP/periods_per_year))-1)*L1188,2))</f>
        <v/>
      </c>
      <c r="H1189" s="6" t="str">
        <f>IF(C1189="","",IF(C1189=nper,L1188+G1189,MIN(L1188+G1189,IF(F1189=F1188,H1188,IF($G$11="Acc Bi-Weekly",ROUND((-PMT(((1+F1189/CP)^(CP/12))-1,(nper-C1189+1)*12/26,L1188))/2,2),IF($G$11="Acc Weekly",ROUND((-PMT(((1+F1189/CP)^(CP/12))-1,(nper-C1189+1)*12/52,L1188))/4,2),ROUND(-PMT(((1+F1189/CP)^(CP/periods_per_year))-1,nper-C1189+1,L1188),2)))))))</f>
        <v/>
      </c>
      <c r="I1189" s="6" t="str">
        <f>IF(OR(C1189="",C1189&lt;$G$22),"",IF(L1188&lt;=H1189,0,IF(IF(AND(C1189&gt;=$G$22,MOD(C1189-$G$22,int)=0),$G$23,0)+H1189&gt;=L1188+G1189,L1188+G1189-H1189,IF(AND(C1189&gt;=$G$22,MOD(C1189-$G$22,int)=0),$G$23,0)+IF(IF(AND(C1189&gt;=$G$22,MOD(C1189-$G$22,int)=0),$G$23,0)+IF(MOD(C1189-$G$27,periods_per_year)=0,$G$26,0)+H1189&lt;L1188+G1189,IF(MOD(C1189-$G$27,periods_per_year)=0,$G$26,0),L1188+G1189-IF(AND(C1189&gt;=$G$22,MOD(C1189-$G$22,int)=0),$G$23,0)-H1189))))</f>
        <v/>
      </c>
      <c r="J1189" s="7"/>
      <c r="K1189" s="6" t="str">
        <f t="shared" si="97"/>
        <v/>
      </c>
      <c r="L1189" s="6" t="str">
        <f t="shared" si="98"/>
        <v/>
      </c>
    </row>
    <row r="1190" spans="3:12">
      <c r="C1190" s="3" t="str">
        <f t="shared" si="94"/>
        <v/>
      </c>
      <c r="D1190" s="4" t="str">
        <f t="shared" si="99"/>
        <v/>
      </c>
      <c r="E1190" s="8" t="str">
        <f t="shared" si="95"/>
        <v/>
      </c>
      <c r="F1190" s="5" t="str">
        <f t="shared" si="96"/>
        <v/>
      </c>
      <c r="G1190" s="6" t="str">
        <f>IF(C1190="","",ROUND((((1+F1190/CP)^(CP/periods_per_year))-1)*L1189,2))</f>
        <v/>
      </c>
      <c r="H1190" s="6" t="str">
        <f>IF(C1190="","",IF(C1190=nper,L1189+G1190,MIN(L1189+G1190,IF(F1190=F1189,H1189,IF($G$11="Acc Bi-Weekly",ROUND((-PMT(((1+F1190/CP)^(CP/12))-1,(nper-C1190+1)*12/26,L1189))/2,2),IF($G$11="Acc Weekly",ROUND((-PMT(((1+F1190/CP)^(CP/12))-1,(nper-C1190+1)*12/52,L1189))/4,2),ROUND(-PMT(((1+F1190/CP)^(CP/periods_per_year))-1,nper-C1190+1,L1189),2)))))))</f>
        <v/>
      </c>
      <c r="I1190" s="6" t="str">
        <f>IF(OR(C1190="",C1190&lt;$G$22),"",IF(L1189&lt;=H1190,0,IF(IF(AND(C1190&gt;=$G$22,MOD(C1190-$G$22,int)=0),$G$23,0)+H1190&gt;=L1189+G1190,L1189+G1190-H1190,IF(AND(C1190&gt;=$G$22,MOD(C1190-$G$22,int)=0),$G$23,0)+IF(IF(AND(C1190&gt;=$G$22,MOD(C1190-$G$22,int)=0),$G$23,0)+IF(MOD(C1190-$G$27,periods_per_year)=0,$G$26,0)+H1190&lt;L1189+G1190,IF(MOD(C1190-$G$27,periods_per_year)=0,$G$26,0),L1189+G1190-IF(AND(C1190&gt;=$G$22,MOD(C1190-$G$22,int)=0),$G$23,0)-H1190))))</f>
        <v/>
      </c>
      <c r="J1190" s="7"/>
      <c r="K1190" s="6" t="str">
        <f t="shared" si="97"/>
        <v/>
      </c>
      <c r="L1190" s="6" t="str">
        <f t="shared" si="98"/>
        <v/>
      </c>
    </row>
    <row r="1191" spans="3:12">
      <c r="C1191" s="3" t="str">
        <f t="shared" si="94"/>
        <v/>
      </c>
      <c r="D1191" s="4" t="str">
        <f t="shared" si="99"/>
        <v/>
      </c>
      <c r="E1191" s="8" t="str">
        <f t="shared" si="95"/>
        <v/>
      </c>
      <c r="F1191" s="5" t="str">
        <f t="shared" si="96"/>
        <v/>
      </c>
      <c r="G1191" s="6" t="str">
        <f>IF(C1191="","",ROUND((((1+F1191/CP)^(CP/periods_per_year))-1)*L1190,2))</f>
        <v/>
      </c>
      <c r="H1191" s="6" t="str">
        <f>IF(C1191="","",IF(C1191=nper,L1190+G1191,MIN(L1190+G1191,IF(F1191=F1190,H1190,IF($G$11="Acc Bi-Weekly",ROUND((-PMT(((1+F1191/CP)^(CP/12))-1,(nper-C1191+1)*12/26,L1190))/2,2),IF($G$11="Acc Weekly",ROUND((-PMT(((1+F1191/CP)^(CP/12))-1,(nper-C1191+1)*12/52,L1190))/4,2),ROUND(-PMT(((1+F1191/CP)^(CP/periods_per_year))-1,nper-C1191+1,L1190),2)))))))</f>
        <v/>
      </c>
      <c r="I1191" s="6" t="str">
        <f>IF(OR(C1191="",C1191&lt;$G$22),"",IF(L1190&lt;=H1191,0,IF(IF(AND(C1191&gt;=$G$22,MOD(C1191-$G$22,int)=0),$G$23,0)+H1191&gt;=L1190+G1191,L1190+G1191-H1191,IF(AND(C1191&gt;=$G$22,MOD(C1191-$G$22,int)=0),$G$23,0)+IF(IF(AND(C1191&gt;=$G$22,MOD(C1191-$G$22,int)=0),$G$23,0)+IF(MOD(C1191-$G$27,periods_per_year)=0,$G$26,0)+H1191&lt;L1190+G1191,IF(MOD(C1191-$G$27,periods_per_year)=0,$G$26,0),L1190+G1191-IF(AND(C1191&gt;=$G$22,MOD(C1191-$G$22,int)=0),$G$23,0)-H1191))))</f>
        <v/>
      </c>
      <c r="J1191" s="7"/>
      <c r="K1191" s="6" t="str">
        <f t="shared" si="97"/>
        <v/>
      </c>
      <c r="L1191" s="6" t="str">
        <f t="shared" si="98"/>
        <v/>
      </c>
    </row>
    <row r="1192" spans="3:12">
      <c r="C1192" s="3" t="str">
        <f t="shared" si="94"/>
        <v/>
      </c>
      <c r="D1192" s="4" t="str">
        <f t="shared" si="99"/>
        <v/>
      </c>
      <c r="E1192" s="8" t="str">
        <f t="shared" si="95"/>
        <v/>
      </c>
      <c r="F1192" s="5" t="str">
        <f t="shared" si="96"/>
        <v/>
      </c>
      <c r="G1192" s="6" t="str">
        <f>IF(C1192="","",ROUND((((1+F1192/CP)^(CP/periods_per_year))-1)*L1191,2))</f>
        <v/>
      </c>
      <c r="H1192" s="6" t="str">
        <f>IF(C1192="","",IF(C1192=nper,L1191+G1192,MIN(L1191+G1192,IF(F1192=F1191,H1191,IF($G$11="Acc Bi-Weekly",ROUND((-PMT(((1+F1192/CP)^(CP/12))-1,(nper-C1192+1)*12/26,L1191))/2,2),IF($G$11="Acc Weekly",ROUND((-PMT(((1+F1192/CP)^(CP/12))-1,(nper-C1192+1)*12/52,L1191))/4,2),ROUND(-PMT(((1+F1192/CP)^(CP/periods_per_year))-1,nper-C1192+1,L1191),2)))))))</f>
        <v/>
      </c>
      <c r="I1192" s="6" t="str">
        <f>IF(OR(C1192="",C1192&lt;$G$22),"",IF(L1191&lt;=H1192,0,IF(IF(AND(C1192&gt;=$G$22,MOD(C1192-$G$22,int)=0),$G$23,0)+H1192&gt;=L1191+G1192,L1191+G1192-H1192,IF(AND(C1192&gt;=$G$22,MOD(C1192-$G$22,int)=0),$G$23,0)+IF(IF(AND(C1192&gt;=$G$22,MOD(C1192-$G$22,int)=0),$G$23,0)+IF(MOD(C1192-$G$27,periods_per_year)=0,$G$26,0)+H1192&lt;L1191+G1192,IF(MOD(C1192-$G$27,periods_per_year)=0,$G$26,0),L1191+G1192-IF(AND(C1192&gt;=$G$22,MOD(C1192-$G$22,int)=0),$G$23,0)-H1192))))</f>
        <v/>
      </c>
      <c r="J1192" s="7"/>
      <c r="K1192" s="6" t="str">
        <f t="shared" si="97"/>
        <v/>
      </c>
      <c r="L1192" s="6" t="str">
        <f t="shared" si="98"/>
        <v/>
      </c>
    </row>
    <row r="1193" spans="3:12">
      <c r="C1193" s="3" t="str">
        <f t="shared" ref="C1193:C1256" si="100">IF(L1192="","",IF(OR(C1192&gt;=nper,ROUND(L1192,2)&lt;=0),"",C1192+1))</f>
        <v/>
      </c>
      <c r="D1193" s="4" t="str">
        <f t="shared" si="99"/>
        <v/>
      </c>
      <c r="E1193" s="8" t="str">
        <f t="shared" ref="E1193:E1256" si="101">IF(C1193="","",IF(MOD(C1193,periods_per_year)=0,C1193/periods_per_year,""))</f>
        <v/>
      </c>
      <c r="F1193" s="5" t="str">
        <f t="shared" ref="F1193:F1256" si="102">IF(C1193="","",start_rate)</f>
        <v/>
      </c>
      <c r="G1193" s="6" t="str">
        <f>IF(C1193="","",ROUND((((1+F1193/CP)^(CP/periods_per_year))-1)*L1192,2))</f>
        <v/>
      </c>
      <c r="H1193" s="6" t="str">
        <f>IF(C1193="","",IF(C1193=nper,L1192+G1193,MIN(L1192+G1193,IF(F1193=F1192,H1192,IF($G$11="Acc Bi-Weekly",ROUND((-PMT(((1+F1193/CP)^(CP/12))-1,(nper-C1193+1)*12/26,L1192))/2,2),IF($G$11="Acc Weekly",ROUND((-PMT(((1+F1193/CP)^(CP/12))-1,(nper-C1193+1)*12/52,L1192))/4,2),ROUND(-PMT(((1+F1193/CP)^(CP/periods_per_year))-1,nper-C1193+1,L1192),2)))))))</f>
        <v/>
      </c>
      <c r="I1193" s="6" t="str">
        <f>IF(OR(C1193="",C1193&lt;$G$22),"",IF(L1192&lt;=H1193,0,IF(IF(AND(C1193&gt;=$G$22,MOD(C1193-$G$22,int)=0),$G$23,0)+H1193&gt;=L1192+G1193,L1192+G1193-H1193,IF(AND(C1193&gt;=$G$22,MOD(C1193-$G$22,int)=0),$G$23,0)+IF(IF(AND(C1193&gt;=$G$22,MOD(C1193-$G$22,int)=0),$G$23,0)+IF(MOD(C1193-$G$27,periods_per_year)=0,$G$26,0)+H1193&lt;L1192+G1193,IF(MOD(C1193-$G$27,periods_per_year)=0,$G$26,0),L1192+G1193-IF(AND(C1193&gt;=$G$22,MOD(C1193-$G$22,int)=0),$G$23,0)-H1193))))</f>
        <v/>
      </c>
      <c r="J1193" s="7"/>
      <c r="K1193" s="6" t="str">
        <f t="shared" ref="K1193:K1256" si="103">IF(C1193="","",H1193-G1193+J1193+IF(I1193="",0,I1193))</f>
        <v/>
      </c>
      <c r="L1193" s="6" t="str">
        <f t="shared" ref="L1193:L1256" si="104">IF(C1193="","",L1192-K1193)</f>
        <v/>
      </c>
    </row>
    <row r="1194" spans="3:12">
      <c r="C1194" s="3" t="str">
        <f t="shared" si="100"/>
        <v/>
      </c>
      <c r="D1194" s="4" t="str">
        <f t="shared" si="99"/>
        <v/>
      </c>
      <c r="E1194" s="8" t="str">
        <f t="shared" si="101"/>
        <v/>
      </c>
      <c r="F1194" s="5" t="str">
        <f t="shared" si="102"/>
        <v/>
      </c>
      <c r="G1194" s="6" t="str">
        <f>IF(C1194="","",ROUND((((1+F1194/CP)^(CP/periods_per_year))-1)*L1193,2))</f>
        <v/>
      </c>
      <c r="H1194" s="6" t="str">
        <f>IF(C1194="","",IF(C1194=nper,L1193+G1194,MIN(L1193+G1194,IF(F1194=F1193,H1193,IF($G$11="Acc Bi-Weekly",ROUND((-PMT(((1+F1194/CP)^(CP/12))-1,(nper-C1194+1)*12/26,L1193))/2,2),IF($G$11="Acc Weekly",ROUND((-PMT(((1+F1194/CP)^(CP/12))-1,(nper-C1194+1)*12/52,L1193))/4,2),ROUND(-PMT(((1+F1194/CP)^(CP/periods_per_year))-1,nper-C1194+1,L1193),2)))))))</f>
        <v/>
      </c>
      <c r="I1194" s="6" t="str">
        <f>IF(OR(C1194="",C1194&lt;$G$22),"",IF(L1193&lt;=H1194,0,IF(IF(AND(C1194&gt;=$G$22,MOD(C1194-$G$22,int)=0),$G$23,0)+H1194&gt;=L1193+G1194,L1193+G1194-H1194,IF(AND(C1194&gt;=$G$22,MOD(C1194-$G$22,int)=0),$G$23,0)+IF(IF(AND(C1194&gt;=$G$22,MOD(C1194-$G$22,int)=0),$G$23,0)+IF(MOD(C1194-$G$27,periods_per_year)=0,$G$26,0)+H1194&lt;L1193+G1194,IF(MOD(C1194-$G$27,periods_per_year)=0,$G$26,0),L1193+G1194-IF(AND(C1194&gt;=$G$22,MOD(C1194-$G$22,int)=0),$G$23,0)-H1194))))</f>
        <v/>
      </c>
      <c r="J1194" s="7"/>
      <c r="K1194" s="6" t="str">
        <f t="shared" si="103"/>
        <v/>
      </c>
      <c r="L1194" s="6" t="str">
        <f t="shared" si="104"/>
        <v/>
      </c>
    </row>
    <row r="1195" spans="3:12">
      <c r="C1195" s="3" t="str">
        <f t="shared" si="100"/>
        <v/>
      </c>
      <c r="D1195" s="4" t="str">
        <f t="shared" ref="D1195:D1258" si="105">IF(C1195="","",EDATE(D1194,1))</f>
        <v/>
      </c>
      <c r="E1195" s="8" t="str">
        <f t="shared" si="101"/>
        <v/>
      </c>
      <c r="F1195" s="5" t="str">
        <f t="shared" si="102"/>
        <v/>
      </c>
      <c r="G1195" s="6" t="str">
        <f>IF(C1195="","",ROUND((((1+F1195/CP)^(CP/periods_per_year))-1)*L1194,2))</f>
        <v/>
      </c>
      <c r="H1195" s="6" t="str">
        <f>IF(C1195="","",IF(C1195=nper,L1194+G1195,MIN(L1194+G1195,IF(F1195=F1194,H1194,IF($G$11="Acc Bi-Weekly",ROUND((-PMT(((1+F1195/CP)^(CP/12))-1,(nper-C1195+1)*12/26,L1194))/2,2),IF($G$11="Acc Weekly",ROUND((-PMT(((1+F1195/CP)^(CP/12))-1,(nper-C1195+1)*12/52,L1194))/4,2),ROUND(-PMT(((1+F1195/CP)^(CP/periods_per_year))-1,nper-C1195+1,L1194),2)))))))</f>
        <v/>
      </c>
      <c r="I1195" s="6" t="str">
        <f>IF(OR(C1195="",C1195&lt;$G$22),"",IF(L1194&lt;=H1195,0,IF(IF(AND(C1195&gt;=$G$22,MOD(C1195-$G$22,int)=0),$G$23,0)+H1195&gt;=L1194+G1195,L1194+G1195-H1195,IF(AND(C1195&gt;=$G$22,MOD(C1195-$G$22,int)=0),$G$23,0)+IF(IF(AND(C1195&gt;=$G$22,MOD(C1195-$G$22,int)=0),$G$23,0)+IF(MOD(C1195-$G$27,periods_per_year)=0,$G$26,0)+H1195&lt;L1194+G1195,IF(MOD(C1195-$G$27,periods_per_year)=0,$G$26,0),L1194+G1195-IF(AND(C1195&gt;=$G$22,MOD(C1195-$G$22,int)=0),$G$23,0)-H1195))))</f>
        <v/>
      </c>
      <c r="J1195" s="7"/>
      <c r="K1195" s="6" t="str">
        <f t="shared" si="103"/>
        <v/>
      </c>
      <c r="L1195" s="6" t="str">
        <f t="shared" si="104"/>
        <v/>
      </c>
    </row>
    <row r="1196" spans="3:12">
      <c r="C1196" s="3" t="str">
        <f t="shared" si="100"/>
        <v/>
      </c>
      <c r="D1196" s="4" t="str">
        <f t="shared" si="105"/>
        <v/>
      </c>
      <c r="E1196" s="8" t="str">
        <f t="shared" si="101"/>
        <v/>
      </c>
      <c r="F1196" s="5" t="str">
        <f t="shared" si="102"/>
        <v/>
      </c>
      <c r="G1196" s="6" t="str">
        <f>IF(C1196="","",ROUND((((1+F1196/CP)^(CP/periods_per_year))-1)*L1195,2))</f>
        <v/>
      </c>
      <c r="H1196" s="6" t="str">
        <f>IF(C1196="","",IF(C1196=nper,L1195+G1196,MIN(L1195+G1196,IF(F1196=F1195,H1195,IF($G$11="Acc Bi-Weekly",ROUND((-PMT(((1+F1196/CP)^(CP/12))-1,(nper-C1196+1)*12/26,L1195))/2,2),IF($G$11="Acc Weekly",ROUND((-PMT(((1+F1196/CP)^(CP/12))-1,(nper-C1196+1)*12/52,L1195))/4,2),ROUND(-PMT(((1+F1196/CP)^(CP/periods_per_year))-1,nper-C1196+1,L1195),2)))))))</f>
        <v/>
      </c>
      <c r="I1196" s="6" t="str">
        <f>IF(OR(C1196="",C1196&lt;$G$22),"",IF(L1195&lt;=H1196,0,IF(IF(AND(C1196&gt;=$G$22,MOD(C1196-$G$22,int)=0),$G$23,0)+H1196&gt;=L1195+G1196,L1195+G1196-H1196,IF(AND(C1196&gt;=$G$22,MOD(C1196-$G$22,int)=0),$G$23,0)+IF(IF(AND(C1196&gt;=$G$22,MOD(C1196-$G$22,int)=0),$G$23,0)+IF(MOD(C1196-$G$27,periods_per_year)=0,$G$26,0)+H1196&lt;L1195+G1196,IF(MOD(C1196-$G$27,periods_per_year)=0,$G$26,0),L1195+G1196-IF(AND(C1196&gt;=$G$22,MOD(C1196-$G$22,int)=0),$G$23,0)-H1196))))</f>
        <v/>
      </c>
      <c r="J1196" s="7"/>
      <c r="K1196" s="6" t="str">
        <f t="shared" si="103"/>
        <v/>
      </c>
      <c r="L1196" s="6" t="str">
        <f t="shared" si="104"/>
        <v/>
      </c>
    </row>
    <row r="1197" spans="3:12">
      <c r="C1197" s="3" t="str">
        <f t="shared" si="100"/>
        <v/>
      </c>
      <c r="D1197" s="4" t="str">
        <f t="shared" si="105"/>
        <v/>
      </c>
      <c r="E1197" s="8" t="str">
        <f t="shared" si="101"/>
        <v/>
      </c>
      <c r="F1197" s="5" t="str">
        <f t="shared" si="102"/>
        <v/>
      </c>
      <c r="G1197" s="6" t="str">
        <f>IF(C1197="","",ROUND((((1+F1197/CP)^(CP/periods_per_year))-1)*L1196,2))</f>
        <v/>
      </c>
      <c r="H1197" s="6" t="str">
        <f>IF(C1197="","",IF(C1197=nper,L1196+G1197,MIN(L1196+G1197,IF(F1197=F1196,H1196,IF($G$11="Acc Bi-Weekly",ROUND((-PMT(((1+F1197/CP)^(CP/12))-1,(nper-C1197+1)*12/26,L1196))/2,2),IF($G$11="Acc Weekly",ROUND((-PMT(((1+F1197/CP)^(CP/12))-1,(nper-C1197+1)*12/52,L1196))/4,2),ROUND(-PMT(((1+F1197/CP)^(CP/periods_per_year))-1,nper-C1197+1,L1196),2)))))))</f>
        <v/>
      </c>
      <c r="I1197" s="6" t="str">
        <f>IF(OR(C1197="",C1197&lt;$G$22),"",IF(L1196&lt;=H1197,0,IF(IF(AND(C1197&gt;=$G$22,MOD(C1197-$G$22,int)=0),$G$23,0)+H1197&gt;=L1196+G1197,L1196+G1197-H1197,IF(AND(C1197&gt;=$G$22,MOD(C1197-$G$22,int)=0),$G$23,0)+IF(IF(AND(C1197&gt;=$G$22,MOD(C1197-$G$22,int)=0),$G$23,0)+IF(MOD(C1197-$G$27,periods_per_year)=0,$G$26,0)+H1197&lt;L1196+G1197,IF(MOD(C1197-$G$27,periods_per_year)=0,$G$26,0),L1196+G1197-IF(AND(C1197&gt;=$G$22,MOD(C1197-$G$22,int)=0),$G$23,0)-H1197))))</f>
        <v/>
      </c>
      <c r="J1197" s="7"/>
      <c r="K1197" s="6" t="str">
        <f t="shared" si="103"/>
        <v/>
      </c>
      <c r="L1197" s="6" t="str">
        <f t="shared" si="104"/>
        <v/>
      </c>
    </row>
    <row r="1198" spans="3:12">
      <c r="C1198" s="3" t="str">
        <f t="shared" si="100"/>
        <v/>
      </c>
      <c r="D1198" s="4" t="str">
        <f t="shared" si="105"/>
        <v/>
      </c>
      <c r="E1198" s="8" t="str">
        <f t="shared" si="101"/>
        <v/>
      </c>
      <c r="F1198" s="5" t="str">
        <f t="shared" si="102"/>
        <v/>
      </c>
      <c r="G1198" s="6" t="str">
        <f>IF(C1198="","",ROUND((((1+F1198/CP)^(CP/periods_per_year))-1)*L1197,2))</f>
        <v/>
      </c>
      <c r="H1198" s="6" t="str">
        <f>IF(C1198="","",IF(C1198=nper,L1197+G1198,MIN(L1197+G1198,IF(F1198=F1197,H1197,IF($G$11="Acc Bi-Weekly",ROUND((-PMT(((1+F1198/CP)^(CP/12))-1,(nper-C1198+1)*12/26,L1197))/2,2),IF($G$11="Acc Weekly",ROUND((-PMT(((1+F1198/CP)^(CP/12))-1,(nper-C1198+1)*12/52,L1197))/4,2),ROUND(-PMT(((1+F1198/CP)^(CP/periods_per_year))-1,nper-C1198+1,L1197),2)))))))</f>
        <v/>
      </c>
      <c r="I1198" s="6" t="str">
        <f>IF(OR(C1198="",C1198&lt;$G$22),"",IF(L1197&lt;=H1198,0,IF(IF(AND(C1198&gt;=$G$22,MOD(C1198-$G$22,int)=0),$G$23,0)+H1198&gt;=L1197+G1198,L1197+G1198-H1198,IF(AND(C1198&gt;=$G$22,MOD(C1198-$G$22,int)=0),$G$23,0)+IF(IF(AND(C1198&gt;=$G$22,MOD(C1198-$G$22,int)=0),$G$23,0)+IF(MOD(C1198-$G$27,periods_per_year)=0,$G$26,0)+H1198&lt;L1197+G1198,IF(MOD(C1198-$G$27,periods_per_year)=0,$G$26,0),L1197+G1198-IF(AND(C1198&gt;=$G$22,MOD(C1198-$G$22,int)=0),$G$23,0)-H1198))))</f>
        <v/>
      </c>
      <c r="J1198" s="7"/>
      <c r="K1198" s="6" t="str">
        <f t="shared" si="103"/>
        <v/>
      </c>
      <c r="L1198" s="6" t="str">
        <f t="shared" si="104"/>
        <v/>
      </c>
    </row>
    <row r="1199" spans="3:12">
      <c r="C1199" s="3" t="str">
        <f t="shared" si="100"/>
        <v/>
      </c>
      <c r="D1199" s="4" t="str">
        <f t="shared" si="105"/>
        <v/>
      </c>
      <c r="E1199" s="8" t="str">
        <f t="shared" si="101"/>
        <v/>
      </c>
      <c r="F1199" s="5" t="str">
        <f t="shared" si="102"/>
        <v/>
      </c>
      <c r="G1199" s="6" t="str">
        <f>IF(C1199="","",ROUND((((1+F1199/CP)^(CP/periods_per_year))-1)*L1198,2))</f>
        <v/>
      </c>
      <c r="H1199" s="6" t="str">
        <f>IF(C1199="","",IF(C1199=nper,L1198+G1199,MIN(L1198+G1199,IF(F1199=F1198,H1198,IF($G$11="Acc Bi-Weekly",ROUND((-PMT(((1+F1199/CP)^(CP/12))-1,(nper-C1199+1)*12/26,L1198))/2,2),IF($G$11="Acc Weekly",ROUND((-PMT(((1+F1199/CP)^(CP/12))-1,(nper-C1199+1)*12/52,L1198))/4,2),ROUND(-PMT(((1+F1199/CP)^(CP/periods_per_year))-1,nper-C1199+1,L1198),2)))))))</f>
        <v/>
      </c>
      <c r="I1199" s="6" t="str">
        <f>IF(OR(C1199="",C1199&lt;$G$22),"",IF(L1198&lt;=H1199,0,IF(IF(AND(C1199&gt;=$G$22,MOD(C1199-$G$22,int)=0),$G$23,0)+H1199&gt;=L1198+G1199,L1198+G1199-H1199,IF(AND(C1199&gt;=$G$22,MOD(C1199-$G$22,int)=0),$G$23,0)+IF(IF(AND(C1199&gt;=$G$22,MOD(C1199-$G$22,int)=0),$G$23,0)+IF(MOD(C1199-$G$27,periods_per_year)=0,$G$26,0)+H1199&lt;L1198+G1199,IF(MOD(C1199-$G$27,periods_per_year)=0,$G$26,0),L1198+G1199-IF(AND(C1199&gt;=$G$22,MOD(C1199-$G$22,int)=0),$G$23,0)-H1199))))</f>
        <v/>
      </c>
      <c r="J1199" s="7"/>
      <c r="K1199" s="6" t="str">
        <f t="shared" si="103"/>
        <v/>
      </c>
      <c r="L1199" s="6" t="str">
        <f t="shared" si="104"/>
        <v/>
      </c>
    </row>
    <row r="1200" spans="3:12">
      <c r="C1200" s="3" t="str">
        <f t="shared" si="100"/>
        <v/>
      </c>
      <c r="D1200" s="4" t="str">
        <f t="shared" si="105"/>
        <v/>
      </c>
      <c r="E1200" s="8" t="str">
        <f t="shared" si="101"/>
        <v/>
      </c>
      <c r="F1200" s="5" t="str">
        <f t="shared" si="102"/>
        <v/>
      </c>
      <c r="G1200" s="6" t="str">
        <f>IF(C1200="","",ROUND((((1+F1200/CP)^(CP/periods_per_year))-1)*L1199,2))</f>
        <v/>
      </c>
      <c r="H1200" s="6" t="str">
        <f>IF(C1200="","",IF(C1200=nper,L1199+G1200,MIN(L1199+G1200,IF(F1200=F1199,H1199,IF($G$11="Acc Bi-Weekly",ROUND((-PMT(((1+F1200/CP)^(CP/12))-1,(nper-C1200+1)*12/26,L1199))/2,2),IF($G$11="Acc Weekly",ROUND((-PMT(((1+F1200/CP)^(CP/12))-1,(nper-C1200+1)*12/52,L1199))/4,2),ROUND(-PMT(((1+F1200/CP)^(CP/periods_per_year))-1,nper-C1200+1,L1199),2)))))))</f>
        <v/>
      </c>
      <c r="I1200" s="6" t="str">
        <f>IF(OR(C1200="",C1200&lt;$G$22),"",IF(L1199&lt;=H1200,0,IF(IF(AND(C1200&gt;=$G$22,MOD(C1200-$G$22,int)=0),$G$23,0)+H1200&gt;=L1199+G1200,L1199+G1200-H1200,IF(AND(C1200&gt;=$G$22,MOD(C1200-$G$22,int)=0),$G$23,0)+IF(IF(AND(C1200&gt;=$G$22,MOD(C1200-$G$22,int)=0),$G$23,0)+IF(MOD(C1200-$G$27,periods_per_year)=0,$G$26,0)+H1200&lt;L1199+G1200,IF(MOD(C1200-$G$27,periods_per_year)=0,$G$26,0),L1199+G1200-IF(AND(C1200&gt;=$G$22,MOD(C1200-$G$22,int)=0),$G$23,0)-H1200))))</f>
        <v/>
      </c>
      <c r="J1200" s="7"/>
      <c r="K1200" s="6" t="str">
        <f t="shared" si="103"/>
        <v/>
      </c>
      <c r="L1200" s="6" t="str">
        <f t="shared" si="104"/>
        <v/>
      </c>
    </row>
    <row r="1201" spans="3:12">
      <c r="C1201" s="3" t="str">
        <f t="shared" si="100"/>
        <v/>
      </c>
      <c r="D1201" s="4" t="str">
        <f t="shared" si="105"/>
        <v/>
      </c>
      <c r="E1201" s="8" t="str">
        <f t="shared" si="101"/>
        <v/>
      </c>
      <c r="F1201" s="5" t="str">
        <f t="shared" si="102"/>
        <v/>
      </c>
      <c r="G1201" s="6" t="str">
        <f>IF(C1201="","",ROUND((((1+F1201/CP)^(CP/periods_per_year))-1)*L1200,2))</f>
        <v/>
      </c>
      <c r="H1201" s="6" t="str">
        <f>IF(C1201="","",IF(C1201=nper,L1200+G1201,MIN(L1200+G1201,IF(F1201=F1200,H1200,IF($G$11="Acc Bi-Weekly",ROUND((-PMT(((1+F1201/CP)^(CP/12))-1,(nper-C1201+1)*12/26,L1200))/2,2),IF($G$11="Acc Weekly",ROUND((-PMT(((1+F1201/CP)^(CP/12))-1,(nper-C1201+1)*12/52,L1200))/4,2),ROUND(-PMT(((1+F1201/CP)^(CP/periods_per_year))-1,nper-C1201+1,L1200),2)))))))</f>
        <v/>
      </c>
      <c r="I1201" s="6" t="str">
        <f>IF(OR(C1201="",C1201&lt;$G$22),"",IF(L1200&lt;=H1201,0,IF(IF(AND(C1201&gt;=$G$22,MOD(C1201-$G$22,int)=0),$G$23,0)+H1201&gt;=L1200+G1201,L1200+G1201-H1201,IF(AND(C1201&gt;=$G$22,MOD(C1201-$G$22,int)=0),$G$23,0)+IF(IF(AND(C1201&gt;=$G$22,MOD(C1201-$G$22,int)=0),$G$23,0)+IF(MOD(C1201-$G$27,periods_per_year)=0,$G$26,0)+H1201&lt;L1200+G1201,IF(MOD(C1201-$G$27,periods_per_year)=0,$G$26,0),L1200+G1201-IF(AND(C1201&gt;=$G$22,MOD(C1201-$G$22,int)=0),$G$23,0)-H1201))))</f>
        <v/>
      </c>
      <c r="J1201" s="7"/>
      <c r="K1201" s="6" t="str">
        <f t="shared" si="103"/>
        <v/>
      </c>
      <c r="L1201" s="6" t="str">
        <f t="shared" si="104"/>
        <v/>
      </c>
    </row>
    <row r="1202" spans="3:12">
      <c r="C1202" s="3" t="str">
        <f t="shared" si="100"/>
        <v/>
      </c>
      <c r="D1202" s="4" t="str">
        <f t="shared" si="105"/>
        <v/>
      </c>
      <c r="E1202" s="8" t="str">
        <f t="shared" si="101"/>
        <v/>
      </c>
      <c r="F1202" s="5" t="str">
        <f t="shared" si="102"/>
        <v/>
      </c>
      <c r="G1202" s="6" t="str">
        <f>IF(C1202="","",ROUND((((1+F1202/CP)^(CP/periods_per_year))-1)*L1201,2))</f>
        <v/>
      </c>
      <c r="H1202" s="6" t="str">
        <f>IF(C1202="","",IF(C1202=nper,L1201+G1202,MIN(L1201+G1202,IF(F1202=F1201,H1201,IF($G$11="Acc Bi-Weekly",ROUND((-PMT(((1+F1202/CP)^(CP/12))-1,(nper-C1202+1)*12/26,L1201))/2,2),IF($G$11="Acc Weekly",ROUND((-PMT(((1+F1202/CP)^(CP/12))-1,(nper-C1202+1)*12/52,L1201))/4,2),ROUND(-PMT(((1+F1202/CP)^(CP/periods_per_year))-1,nper-C1202+1,L1201),2)))))))</f>
        <v/>
      </c>
      <c r="I1202" s="6" t="str">
        <f>IF(OR(C1202="",C1202&lt;$G$22),"",IF(L1201&lt;=H1202,0,IF(IF(AND(C1202&gt;=$G$22,MOD(C1202-$G$22,int)=0),$G$23,0)+H1202&gt;=L1201+G1202,L1201+G1202-H1202,IF(AND(C1202&gt;=$G$22,MOD(C1202-$G$22,int)=0),$G$23,0)+IF(IF(AND(C1202&gt;=$G$22,MOD(C1202-$G$22,int)=0),$G$23,0)+IF(MOD(C1202-$G$27,periods_per_year)=0,$G$26,0)+H1202&lt;L1201+G1202,IF(MOD(C1202-$G$27,periods_per_year)=0,$G$26,0),L1201+G1202-IF(AND(C1202&gt;=$G$22,MOD(C1202-$G$22,int)=0),$G$23,0)-H1202))))</f>
        <v/>
      </c>
      <c r="J1202" s="7"/>
      <c r="K1202" s="6" t="str">
        <f t="shared" si="103"/>
        <v/>
      </c>
      <c r="L1202" s="6" t="str">
        <f t="shared" si="104"/>
        <v/>
      </c>
    </row>
    <row r="1203" spans="3:12">
      <c r="C1203" s="3" t="str">
        <f t="shared" si="100"/>
        <v/>
      </c>
      <c r="D1203" s="4" t="str">
        <f t="shared" si="105"/>
        <v/>
      </c>
      <c r="E1203" s="8" t="str">
        <f t="shared" si="101"/>
        <v/>
      </c>
      <c r="F1203" s="5" t="str">
        <f t="shared" si="102"/>
        <v/>
      </c>
      <c r="G1203" s="6" t="str">
        <f>IF(C1203="","",ROUND((((1+F1203/CP)^(CP/periods_per_year))-1)*L1202,2))</f>
        <v/>
      </c>
      <c r="H1203" s="6" t="str">
        <f>IF(C1203="","",IF(C1203=nper,L1202+G1203,MIN(L1202+G1203,IF(F1203=F1202,H1202,IF($G$11="Acc Bi-Weekly",ROUND((-PMT(((1+F1203/CP)^(CP/12))-1,(nper-C1203+1)*12/26,L1202))/2,2),IF($G$11="Acc Weekly",ROUND((-PMT(((1+F1203/CP)^(CP/12))-1,(nper-C1203+1)*12/52,L1202))/4,2),ROUND(-PMT(((1+F1203/CP)^(CP/periods_per_year))-1,nper-C1203+1,L1202),2)))))))</f>
        <v/>
      </c>
      <c r="I1203" s="6" t="str">
        <f>IF(OR(C1203="",C1203&lt;$G$22),"",IF(L1202&lt;=H1203,0,IF(IF(AND(C1203&gt;=$G$22,MOD(C1203-$G$22,int)=0),$G$23,0)+H1203&gt;=L1202+G1203,L1202+G1203-H1203,IF(AND(C1203&gt;=$G$22,MOD(C1203-$G$22,int)=0),$G$23,0)+IF(IF(AND(C1203&gt;=$G$22,MOD(C1203-$G$22,int)=0),$G$23,0)+IF(MOD(C1203-$G$27,periods_per_year)=0,$G$26,0)+H1203&lt;L1202+G1203,IF(MOD(C1203-$G$27,periods_per_year)=0,$G$26,0),L1202+G1203-IF(AND(C1203&gt;=$G$22,MOD(C1203-$G$22,int)=0),$G$23,0)-H1203))))</f>
        <v/>
      </c>
      <c r="J1203" s="7"/>
      <c r="K1203" s="6" t="str">
        <f t="shared" si="103"/>
        <v/>
      </c>
      <c r="L1203" s="6" t="str">
        <f t="shared" si="104"/>
        <v/>
      </c>
    </row>
    <row r="1204" spans="3:12">
      <c r="C1204" s="3" t="str">
        <f t="shared" si="100"/>
        <v/>
      </c>
      <c r="D1204" s="4" t="str">
        <f t="shared" si="105"/>
        <v/>
      </c>
      <c r="E1204" s="8" t="str">
        <f t="shared" si="101"/>
        <v/>
      </c>
      <c r="F1204" s="5" t="str">
        <f t="shared" si="102"/>
        <v/>
      </c>
      <c r="G1204" s="6" t="str">
        <f>IF(C1204="","",ROUND((((1+F1204/CP)^(CP/periods_per_year))-1)*L1203,2))</f>
        <v/>
      </c>
      <c r="H1204" s="6" t="str">
        <f>IF(C1204="","",IF(C1204=nper,L1203+G1204,MIN(L1203+G1204,IF(F1204=F1203,H1203,IF($G$11="Acc Bi-Weekly",ROUND((-PMT(((1+F1204/CP)^(CP/12))-1,(nper-C1204+1)*12/26,L1203))/2,2),IF($G$11="Acc Weekly",ROUND((-PMT(((1+F1204/CP)^(CP/12))-1,(nper-C1204+1)*12/52,L1203))/4,2),ROUND(-PMT(((1+F1204/CP)^(CP/periods_per_year))-1,nper-C1204+1,L1203),2)))))))</f>
        <v/>
      </c>
      <c r="I1204" s="6" t="str">
        <f>IF(OR(C1204="",C1204&lt;$G$22),"",IF(L1203&lt;=H1204,0,IF(IF(AND(C1204&gt;=$G$22,MOD(C1204-$G$22,int)=0),$G$23,0)+H1204&gt;=L1203+G1204,L1203+G1204-H1204,IF(AND(C1204&gt;=$G$22,MOD(C1204-$G$22,int)=0),$G$23,0)+IF(IF(AND(C1204&gt;=$G$22,MOD(C1204-$G$22,int)=0),$G$23,0)+IF(MOD(C1204-$G$27,periods_per_year)=0,$G$26,0)+H1204&lt;L1203+G1204,IF(MOD(C1204-$G$27,periods_per_year)=0,$G$26,0),L1203+G1204-IF(AND(C1204&gt;=$G$22,MOD(C1204-$G$22,int)=0),$G$23,0)-H1204))))</f>
        <v/>
      </c>
      <c r="J1204" s="7"/>
      <c r="K1204" s="6" t="str">
        <f t="shared" si="103"/>
        <v/>
      </c>
      <c r="L1204" s="6" t="str">
        <f t="shared" si="104"/>
        <v/>
      </c>
    </row>
    <row r="1205" spans="3:12">
      <c r="C1205" s="3" t="str">
        <f t="shared" si="100"/>
        <v/>
      </c>
      <c r="D1205" s="4" t="str">
        <f t="shared" si="105"/>
        <v/>
      </c>
      <c r="E1205" s="8" t="str">
        <f t="shared" si="101"/>
        <v/>
      </c>
      <c r="F1205" s="5" t="str">
        <f t="shared" si="102"/>
        <v/>
      </c>
      <c r="G1205" s="6" t="str">
        <f>IF(C1205="","",ROUND((((1+F1205/CP)^(CP/periods_per_year))-1)*L1204,2))</f>
        <v/>
      </c>
      <c r="H1205" s="6" t="str">
        <f>IF(C1205="","",IF(C1205=nper,L1204+G1205,MIN(L1204+G1205,IF(F1205=F1204,H1204,IF($G$11="Acc Bi-Weekly",ROUND((-PMT(((1+F1205/CP)^(CP/12))-1,(nper-C1205+1)*12/26,L1204))/2,2),IF($G$11="Acc Weekly",ROUND((-PMT(((1+F1205/CP)^(CP/12))-1,(nper-C1205+1)*12/52,L1204))/4,2),ROUND(-PMT(((1+F1205/CP)^(CP/periods_per_year))-1,nper-C1205+1,L1204),2)))))))</f>
        <v/>
      </c>
      <c r="I1205" s="6" t="str">
        <f>IF(OR(C1205="",C1205&lt;$G$22),"",IF(L1204&lt;=H1205,0,IF(IF(AND(C1205&gt;=$G$22,MOD(C1205-$G$22,int)=0),$G$23,0)+H1205&gt;=L1204+G1205,L1204+G1205-H1205,IF(AND(C1205&gt;=$G$22,MOD(C1205-$G$22,int)=0),$G$23,0)+IF(IF(AND(C1205&gt;=$G$22,MOD(C1205-$G$22,int)=0),$G$23,0)+IF(MOD(C1205-$G$27,periods_per_year)=0,$G$26,0)+H1205&lt;L1204+G1205,IF(MOD(C1205-$G$27,periods_per_year)=0,$G$26,0),L1204+G1205-IF(AND(C1205&gt;=$G$22,MOD(C1205-$G$22,int)=0),$G$23,0)-H1205))))</f>
        <v/>
      </c>
      <c r="J1205" s="7"/>
      <c r="K1205" s="6" t="str">
        <f t="shared" si="103"/>
        <v/>
      </c>
      <c r="L1205" s="6" t="str">
        <f t="shared" si="104"/>
        <v/>
      </c>
    </row>
    <row r="1206" spans="3:12">
      <c r="C1206" s="3" t="str">
        <f t="shared" si="100"/>
        <v/>
      </c>
      <c r="D1206" s="4" t="str">
        <f t="shared" si="105"/>
        <v/>
      </c>
      <c r="E1206" s="8" t="str">
        <f t="shared" si="101"/>
        <v/>
      </c>
      <c r="F1206" s="5" t="str">
        <f t="shared" si="102"/>
        <v/>
      </c>
      <c r="G1206" s="6" t="str">
        <f>IF(C1206="","",ROUND((((1+F1206/CP)^(CP/periods_per_year))-1)*L1205,2))</f>
        <v/>
      </c>
      <c r="H1206" s="6" t="str">
        <f>IF(C1206="","",IF(C1206=nper,L1205+G1206,MIN(L1205+G1206,IF(F1206=F1205,H1205,IF($G$11="Acc Bi-Weekly",ROUND((-PMT(((1+F1206/CP)^(CP/12))-1,(nper-C1206+1)*12/26,L1205))/2,2),IF($G$11="Acc Weekly",ROUND((-PMT(((1+F1206/CP)^(CP/12))-1,(nper-C1206+1)*12/52,L1205))/4,2),ROUND(-PMT(((1+F1206/CP)^(CP/periods_per_year))-1,nper-C1206+1,L1205),2)))))))</f>
        <v/>
      </c>
      <c r="I1206" s="6" t="str">
        <f>IF(OR(C1206="",C1206&lt;$G$22),"",IF(L1205&lt;=H1206,0,IF(IF(AND(C1206&gt;=$G$22,MOD(C1206-$G$22,int)=0),$G$23,0)+H1206&gt;=L1205+G1206,L1205+G1206-H1206,IF(AND(C1206&gt;=$G$22,MOD(C1206-$G$22,int)=0),$G$23,0)+IF(IF(AND(C1206&gt;=$G$22,MOD(C1206-$G$22,int)=0),$G$23,0)+IF(MOD(C1206-$G$27,periods_per_year)=0,$G$26,0)+H1206&lt;L1205+G1206,IF(MOD(C1206-$G$27,periods_per_year)=0,$G$26,0),L1205+G1206-IF(AND(C1206&gt;=$G$22,MOD(C1206-$G$22,int)=0),$G$23,0)-H1206))))</f>
        <v/>
      </c>
      <c r="J1206" s="7"/>
      <c r="K1206" s="6" t="str">
        <f t="shared" si="103"/>
        <v/>
      </c>
      <c r="L1206" s="6" t="str">
        <f t="shared" si="104"/>
        <v/>
      </c>
    </row>
    <row r="1207" spans="3:12">
      <c r="C1207" s="3" t="str">
        <f t="shared" si="100"/>
        <v/>
      </c>
      <c r="D1207" s="4" t="str">
        <f t="shared" si="105"/>
        <v/>
      </c>
      <c r="E1207" s="8" t="str">
        <f t="shared" si="101"/>
        <v/>
      </c>
      <c r="F1207" s="5" t="str">
        <f t="shared" si="102"/>
        <v/>
      </c>
      <c r="G1207" s="6" t="str">
        <f>IF(C1207="","",ROUND((((1+F1207/CP)^(CP/periods_per_year))-1)*L1206,2))</f>
        <v/>
      </c>
      <c r="H1207" s="6" t="str">
        <f>IF(C1207="","",IF(C1207=nper,L1206+G1207,MIN(L1206+G1207,IF(F1207=F1206,H1206,IF($G$11="Acc Bi-Weekly",ROUND((-PMT(((1+F1207/CP)^(CP/12))-1,(nper-C1207+1)*12/26,L1206))/2,2),IF($G$11="Acc Weekly",ROUND((-PMT(((1+F1207/CP)^(CP/12))-1,(nper-C1207+1)*12/52,L1206))/4,2),ROUND(-PMT(((1+F1207/CP)^(CP/periods_per_year))-1,nper-C1207+1,L1206),2)))))))</f>
        <v/>
      </c>
      <c r="I1207" s="6" t="str">
        <f>IF(OR(C1207="",C1207&lt;$G$22),"",IF(L1206&lt;=H1207,0,IF(IF(AND(C1207&gt;=$G$22,MOD(C1207-$G$22,int)=0),$G$23,0)+H1207&gt;=L1206+G1207,L1206+G1207-H1207,IF(AND(C1207&gt;=$G$22,MOD(C1207-$G$22,int)=0),$G$23,0)+IF(IF(AND(C1207&gt;=$G$22,MOD(C1207-$G$22,int)=0),$G$23,0)+IF(MOD(C1207-$G$27,periods_per_year)=0,$G$26,0)+H1207&lt;L1206+G1207,IF(MOD(C1207-$G$27,periods_per_year)=0,$G$26,0),L1206+G1207-IF(AND(C1207&gt;=$G$22,MOD(C1207-$G$22,int)=0),$G$23,0)-H1207))))</f>
        <v/>
      </c>
      <c r="J1207" s="7"/>
      <c r="K1207" s="6" t="str">
        <f t="shared" si="103"/>
        <v/>
      </c>
      <c r="L1207" s="6" t="str">
        <f t="shared" si="104"/>
        <v/>
      </c>
    </row>
    <row r="1208" spans="3:12">
      <c r="C1208" s="3" t="str">
        <f t="shared" si="100"/>
        <v/>
      </c>
      <c r="D1208" s="4" t="str">
        <f t="shared" si="105"/>
        <v/>
      </c>
      <c r="E1208" s="8" t="str">
        <f t="shared" si="101"/>
        <v/>
      </c>
      <c r="F1208" s="5" t="str">
        <f t="shared" si="102"/>
        <v/>
      </c>
      <c r="G1208" s="6" t="str">
        <f>IF(C1208="","",ROUND((((1+F1208/CP)^(CP/periods_per_year))-1)*L1207,2))</f>
        <v/>
      </c>
      <c r="H1208" s="6" t="str">
        <f>IF(C1208="","",IF(C1208=nper,L1207+G1208,MIN(L1207+G1208,IF(F1208=F1207,H1207,IF($G$11="Acc Bi-Weekly",ROUND((-PMT(((1+F1208/CP)^(CP/12))-1,(nper-C1208+1)*12/26,L1207))/2,2),IF($G$11="Acc Weekly",ROUND((-PMT(((1+F1208/CP)^(CP/12))-1,(nper-C1208+1)*12/52,L1207))/4,2),ROUND(-PMT(((1+F1208/CP)^(CP/periods_per_year))-1,nper-C1208+1,L1207),2)))))))</f>
        <v/>
      </c>
      <c r="I1208" s="6" t="str">
        <f>IF(OR(C1208="",C1208&lt;$G$22),"",IF(L1207&lt;=H1208,0,IF(IF(AND(C1208&gt;=$G$22,MOD(C1208-$G$22,int)=0),$G$23,0)+H1208&gt;=L1207+G1208,L1207+G1208-H1208,IF(AND(C1208&gt;=$G$22,MOD(C1208-$G$22,int)=0),$G$23,0)+IF(IF(AND(C1208&gt;=$G$22,MOD(C1208-$G$22,int)=0),$G$23,0)+IF(MOD(C1208-$G$27,periods_per_year)=0,$G$26,0)+H1208&lt;L1207+G1208,IF(MOD(C1208-$G$27,periods_per_year)=0,$G$26,0),L1207+G1208-IF(AND(C1208&gt;=$G$22,MOD(C1208-$G$22,int)=0),$G$23,0)-H1208))))</f>
        <v/>
      </c>
      <c r="J1208" s="7"/>
      <c r="K1208" s="6" t="str">
        <f t="shared" si="103"/>
        <v/>
      </c>
      <c r="L1208" s="6" t="str">
        <f t="shared" si="104"/>
        <v/>
      </c>
    </row>
    <row r="1209" spans="3:12">
      <c r="C1209" s="3" t="str">
        <f t="shared" si="100"/>
        <v/>
      </c>
      <c r="D1209" s="4" t="str">
        <f t="shared" si="105"/>
        <v/>
      </c>
      <c r="E1209" s="8" t="str">
        <f t="shared" si="101"/>
        <v/>
      </c>
      <c r="F1209" s="5" t="str">
        <f t="shared" si="102"/>
        <v/>
      </c>
      <c r="G1209" s="6" t="str">
        <f>IF(C1209="","",ROUND((((1+F1209/CP)^(CP/periods_per_year))-1)*L1208,2))</f>
        <v/>
      </c>
      <c r="H1209" s="6" t="str">
        <f>IF(C1209="","",IF(C1209=nper,L1208+G1209,MIN(L1208+G1209,IF(F1209=F1208,H1208,IF($G$11="Acc Bi-Weekly",ROUND((-PMT(((1+F1209/CP)^(CP/12))-1,(nper-C1209+1)*12/26,L1208))/2,2),IF($G$11="Acc Weekly",ROUND((-PMT(((1+F1209/CP)^(CP/12))-1,(nper-C1209+1)*12/52,L1208))/4,2),ROUND(-PMT(((1+F1209/CP)^(CP/periods_per_year))-1,nper-C1209+1,L1208),2)))))))</f>
        <v/>
      </c>
      <c r="I1209" s="6" t="str">
        <f>IF(OR(C1209="",C1209&lt;$G$22),"",IF(L1208&lt;=H1209,0,IF(IF(AND(C1209&gt;=$G$22,MOD(C1209-$G$22,int)=0),$G$23,0)+H1209&gt;=L1208+G1209,L1208+G1209-H1209,IF(AND(C1209&gt;=$G$22,MOD(C1209-$G$22,int)=0),$G$23,0)+IF(IF(AND(C1209&gt;=$G$22,MOD(C1209-$G$22,int)=0),$G$23,0)+IF(MOD(C1209-$G$27,periods_per_year)=0,$G$26,0)+H1209&lt;L1208+G1209,IF(MOD(C1209-$G$27,periods_per_year)=0,$G$26,0),L1208+G1209-IF(AND(C1209&gt;=$G$22,MOD(C1209-$G$22,int)=0),$G$23,0)-H1209))))</f>
        <v/>
      </c>
      <c r="J1209" s="7"/>
      <c r="K1209" s="6" t="str">
        <f t="shared" si="103"/>
        <v/>
      </c>
      <c r="L1209" s="6" t="str">
        <f t="shared" si="104"/>
        <v/>
      </c>
    </row>
    <row r="1210" spans="3:12">
      <c r="C1210" s="3" t="str">
        <f t="shared" si="100"/>
        <v/>
      </c>
      <c r="D1210" s="4" t="str">
        <f t="shared" si="105"/>
        <v/>
      </c>
      <c r="E1210" s="8" t="str">
        <f t="shared" si="101"/>
        <v/>
      </c>
      <c r="F1210" s="5" t="str">
        <f t="shared" si="102"/>
        <v/>
      </c>
      <c r="G1210" s="6" t="str">
        <f>IF(C1210="","",ROUND((((1+F1210/CP)^(CP/periods_per_year))-1)*L1209,2))</f>
        <v/>
      </c>
      <c r="H1210" s="6" t="str">
        <f>IF(C1210="","",IF(C1210=nper,L1209+G1210,MIN(L1209+G1210,IF(F1210=F1209,H1209,IF($G$11="Acc Bi-Weekly",ROUND((-PMT(((1+F1210/CP)^(CP/12))-1,(nper-C1210+1)*12/26,L1209))/2,2),IF($G$11="Acc Weekly",ROUND((-PMT(((1+F1210/CP)^(CP/12))-1,(nper-C1210+1)*12/52,L1209))/4,2),ROUND(-PMT(((1+F1210/CP)^(CP/periods_per_year))-1,nper-C1210+1,L1209),2)))))))</f>
        <v/>
      </c>
      <c r="I1210" s="6" t="str">
        <f>IF(OR(C1210="",C1210&lt;$G$22),"",IF(L1209&lt;=H1210,0,IF(IF(AND(C1210&gt;=$G$22,MOD(C1210-$G$22,int)=0),$G$23,0)+H1210&gt;=L1209+G1210,L1209+G1210-H1210,IF(AND(C1210&gt;=$G$22,MOD(C1210-$G$22,int)=0),$G$23,0)+IF(IF(AND(C1210&gt;=$G$22,MOD(C1210-$G$22,int)=0),$G$23,0)+IF(MOD(C1210-$G$27,periods_per_year)=0,$G$26,0)+H1210&lt;L1209+G1210,IF(MOD(C1210-$G$27,periods_per_year)=0,$G$26,0),L1209+G1210-IF(AND(C1210&gt;=$G$22,MOD(C1210-$G$22,int)=0),$G$23,0)-H1210))))</f>
        <v/>
      </c>
      <c r="J1210" s="7"/>
      <c r="K1210" s="6" t="str">
        <f t="shared" si="103"/>
        <v/>
      </c>
      <c r="L1210" s="6" t="str">
        <f t="shared" si="104"/>
        <v/>
      </c>
    </row>
    <row r="1211" spans="3:12">
      <c r="C1211" s="3" t="str">
        <f t="shared" si="100"/>
        <v/>
      </c>
      <c r="D1211" s="4" t="str">
        <f t="shared" si="105"/>
        <v/>
      </c>
      <c r="E1211" s="8" t="str">
        <f t="shared" si="101"/>
        <v/>
      </c>
      <c r="F1211" s="5" t="str">
        <f t="shared" si="102"/>
        <v/>
      </c>
      <c r="G1211" s="6" t="str">
        <f>IF(C1211="","",ROUND((((1+F1211/CP)^(CP/periods_per_year))-1)*L1210,2))</f>
        <v/>
      </c>
      <c r="H1211" s="6" t="str">
        <f>IF(C1211="","",IF(C1211=nper,L1210+G1211,MIN(L1210+G1211,IF(F1211=F1210,H1210,IF($G$11="Acc Bi-Weekly",ROUND((-PMT(((1+F1211/CP)^(CP/12))-1,(nper-C1211+1)*12/26,L1210))/2,2),IF($G$11="Acc Weekly",ROUND((-PMT(((1+F1211/CP)^(CP/12))-1,(nper-C1211+1)*12/52,L1210))/4,2),ROUND(-PMT(((1+F1211/CP)^(CP/periods_per_year))-1,nper-C1211+1,L1210),2)))))))</f>
        <v/>
      </c>
      <c r="I1211" s="6" t="str">
        <f>IF(OR(C1211="",C1211&lt;$G$22),"",IF(L1210&lt;=H1211,0,IF(IF(AND(C1211&gt;=$G$22,MOD(C1211-$G$22,int)=0),$G$23,0)+H1211&gt;=L1210+G1211,L1210+G1211-H1211,IF(AND(C1211&gt;=$G$22,MOD(C1211-$G$22,int)=0),$G$23,0)+IF(IF(AND(C1211&gt;=$G$22,MOD(C1211-$G$22,int)=0),$G$23,0)+IF(MOD(C1211-$G$27,periods_per_year)=0,$G$26,0)+H1211&lt;L1210+G1211,IF(MOD(C1211-$G$27,periods_per_year)=0,$G$26,0),L1210+G1211-IF(AND(C1211&gt;=$G$22,MOD(C1211-$G$22,int)=0),$G$23,0)-H1211))))</f>
        <v/>
      </c>
      <c r="J1211" s="7"/>
      <c r="K1211" s="6" t="str">
        <f t="shared" si="103"/>
        <v/>
      </c>
      <c r="L1211" s="6" t="str">
        <f t="shared" si="104"/>
        <v/>
      </c>
    </row>
    <row r="1212" spans="3:12">
      <c r="C1212" s="3" t="str">
        <f t="shared" si="100"/>
        <v/>
      </c>
      <c r="D1212" s="4" t="str">
        <f t="shared" si="105"/>
        <v/>
      </c>
      <c r="E1212" s="8" t="str">
        <f t="shared" si="101"/>
        <v/>
      </c>
      <c r="F1212" s="5" t="str">
        <f t="shared" si="102"/>
        <v/>
      </c>
      <c r="G1212" s="6" t="str">
        <f>IF(C1212="","",ROUND((((1+F1212/CP)^(CP/periods_per_year))-1)*L1211,2))</f>
        <v/>
      </c>
      <c r="H1212" s="6" t="str">
        <f>IF(C1212="","",IF(C1212=nper,L1211+G1212,MIN(L1211+G1212,IF(F1212=F1211,H1211,IF($G$11="Acc Bi-Weekly",ROUND((-PMT(((1+F1212/CP)^(CP/12))-1,(nper-C1212+1)*12/26,L1211))/2,2),IF($G$11="Acc Weekly",ROUND((-PMT(((1+F1212/CP)^(CP/12))-1,(nper-C1212+1)*12/52,L1211))/4,2),ROUND(-PMT(((1+F1212/CP)^(CP/periods_per_year))-1,nper-C1212+1,L1211),2)))))))</f>
        <v/>
      </c>
      <c r="I1212" s="6" t="str">
        <f>IF(OR(C1212="",C1212&lt;$G$22),"",IF(L1211&lt;=H1212,0,IF(IF(AND(C1212&gt;=$G$22,MOD(C1212-$G$22,int)=0),$G$23,0)+H1212&gt;=L1211+G1212,L1211+G1212-H1212,IF(AND(C1212&gt;=$G$22,MOD(C1212-$G$22,int)=0),$G$23,0)+IF(IF(AND(C1212&gt;=$G$22,MOD(C1212-$G$22,int)=0),$G$23,0)+IF(MOD(C1212-$G$27,periods_per_year)=0,$G$26,0)+H1212&lt;L1211+G1212,IF(MOD(C1212-$G$27,periods_per_year)=0,$G$26,0),L1211+G1212-IF(AND(C1212&gt;=$G$22,MOD(C1212-$G$22,int)=0),$G$23,0)-H1212))))</f>
        <v/>
      </c>
      <c r="J1212" s="7"/>
      <c r="K1212" s="6" t="str">
        <f t="shared" si="103"/>
        <v/>
      </c>
      <c r="L1212" s="6" t="str">
        <f t="shared" si="104"/>
        <v/>
      </c>
    </row>
    <row r="1213" spans="3:12">
      <c r="C1213" s="3" t="str">
        <f t="shared" si="100"/>
        <v/>
      </c>
      <c r="D1213" s="4" t="str">
        <f t="shared" si="105"/>
        <v/>
      </c>
      <c r="E1213" s="8" t="str">
        <f t="shared" si="101"/>
        <v/>
      </c>
      <c r="F1213" s="5" t="str">
        <f t="shared" si="102"/>
        <v/>
      </c>
      <c r="G1213" s="6" t="str">
        <f>IF(C1213="","",ROUND((((1+F1213/CP)^(CP/periods_per_year))-1)*L1212,2))</f>
        <v/>
      </c>
      <c r="H1213" s="6" t="str">
        <f>IF(C1213="","",IF(C1213=nper,L1212+G1213,MIN(L1212+G1213,IF(F1213=F1212,H1212,IF($G$11="Acc Bi-Weekly",ROUND((-PMT(((1+F1213/CP)^(CP/12))-1,(nper-C1213+1)*12/26,L1212))/2,2),IF($G$11="Acc Weekly",ROUND((-PMT(((1+F1213/CP)^(CP/12))-1,(nper-C1213+1)*12/52,L1212))/4,2),ROUND(-PMT(((1+F1213/CP)^(CP/periods_per_year))-1,nper-C1213+1,L1212),2)))))))</f>
        <v/>
      </c>
      <c r="I1213" s="6" t="str">
        <f>IF(OR(C1213="",C1213&lt;$G$22),"",IF(L1212&lt;=H1213,0,IF(IF(AND(C1213&gt;=$G$22,MOD(C1213-$G$22,int)=0),$G$23,0)+H1213&gt;=L1212+G1213,L1212+G1213-H1213,IF(AND(C1213&gt;=$G$22,MOD(C1213-$G$22,int)=0),$G$23,0)+IF(IF(AND(C1213&gt;=$G$22,MOD(C1213-$G$22,int)=0),$G$23,0)+IF(MOD(C1213-$G$27,periods_per_year)=0,$G$26,0)+H1213&lt;L1212+G1213,IF(MOD(C1213-$G$27,periods_per_year)=0,$G$26,0),L1212+G1213-IF(AND(C1213&gt;=$G$22,MOD(C1213-$G$22,int)=0),$G$23,0)-H1213))))</f>
        <v/>
      </c>
      <c r="J1213" s="7"/>
      <c r="K1213" s="6" t="str">
        <f t="shared" si="103"/>
        <v/>
      </c>
      <c r="L1213" s="6" t="str">
        <f t="shared" si="104"/>
        <v/>
      </c>
    </row>
    <row r="1214" spans="3:12">
      <c r="C1214" s="3" t="str">
        <f t="shared" si="100"/>
        <v/>
      </c>
      <c r="D1214" s="4" t="str">
        <f t="shared" si="105"/>
        <v/>
      </c>
      <c r="E1214" s="8" t="str">
        <f t="shared" si="101"/>
        <v/>
      </c>
      <c r="F1214" s="5" t="str">
        <f t="shared" si="102"/>
        <v/>
      </c>
      <c r="G1214" s="6" t="str">
        <f>IF(C1214="","",ROUND((((1+F1214/CP)^(CP/periods_per_year))-1)*L1213,2))</f>
        <v/>
      </c>
      <c r="H1214" s="6" t="str">
        <f>IF(C1214="","",IF(C1214=nper,L1213+G1214,MIN(L1213+G1214,IF(F1214=F1213,H1213,IF($G$11="Acc Bi-Weekly",ROUND((-PMT(((1+F1214/CP)^(CP/12))-1,(nper-C1214+1)*12/26,L1213))/2,2),IF($G$11="Acc Weekly",ROUND((-PMT(((1+F1214/CP)^(CP/12))-1,(nper-C1214+1)*12/52,L1213))/4,2),ROUND(-PMT(((1+F1214/CP)^(CP/periods_per_year))-1,nper-C1214+1,L1213),2)))))))</f>
        <v/>
      </c>
      <c r="I1214" s="6" t="str">
        <f>IF(OR(C1214="",C1214&lt;$G$22),"",IF(L1213&lt;=H1214,0,IF(IF(AND(C1214&gt;=$G$22,MOD(C1214-$G$22,int)=0),$G$23,0)+H1214&gt;=L1213+G1214,L1213+G1214-H1214,IF(AND(C1214&gt;=$G$22,MOD(C1214-$G$22,int)=0),$G$23,0)+IF(IF(AND(C1214&gt;=$G$22,MOD(C1214-$G$22,int)=0),$G$23,0)+IF(MOD(C1214-$G$27,periods_per_year)=0,$G$26,0)+H1214&lt;L1213+G1214,IF(MOD(C1214-$G$27,periods_per_year)=0,$G$26,0),L1213+G1214-IF(AND(C1214&gt;=$G$22,MOD(C1214-$G$22,int)=0),$G$23,0)-H1214))))</f>
        <v/>
      </c>
      <c r="J1214" s="7"/>
      <c r="K1214" s="6" t="str">
        <f t="shared" si="103"/>
        <v/>
      </c>
      <c r="L1214" s="6" t="str">
        <f t="shared" si="104"/>
        <v/>
      </c>
    </row>
    <row r="1215" spans="3:12">
      <c r="C1215" s="3" t="str">
        <f t="shared" si="100"/>
        <v/>
      </c>
      <c r="D1215" s="4" t="str">
        <f t="shared" si="105"/>
        <v/>
      </c>
      <c r="E1215" s="8" t="str">
        <f t="shared" si="101"/>
        <v/>
      </c>
      <c r="F1215" s="5" t="str">
        <f t="shared" si="102"/>
        <v/>
      </c>
      <c r="G1215" s="6" t="str">
        <f>IF(C1215="","",ROUND((((1+F1215/CP)^(CP/periods_per_year))-1)*L1214,2))</f>
        <v/>
      </c>
      <c r="H1215" s="6" t="str">
        <f>IF(C1215="","",IF(C1215=nper,L1214+G1215,MIN(L1214+G1215,IF(F1215=F1214,H1214,IF($G$11="Acc Bi-Weekly",ROUND((-PMT(((1+F1215/CP)^(CP/12))-1,(nper-C1215+1)*12/26,L1214))/2,2),IF($G$11="Acc Weekly",ROUND((-PMT(((1+F1215/CP)^(CP/12))-1,(nper-C1215+1)*12/52,L1214))/4,2),ROUND(-PMT(((1+F1215/CP)^(CP/periods_per_year))-1,nper-C1215+1,L1214),2)))))))</f>
        <v/>
      </c>
      <c r="I1215" s="6" t="str">
        <f>IF(OR(C1215="",C1215&lt;$G$22),"",IF(L1214&lt;=H1215,0,IF(IF(AND(C1215&gt;=$G$22,MOD(C1215-$G$22,int)=0),$G$23,0)+H1215&gt;=L1214+G1215,L1214+G1215-H1215,IF(AND(C1215&gt;=$G$22,MOD(C1215-$G$22,int)=0),$G$23,0)+IF(IF(AND(C1215&gt;=$G$22,MOD(C1215-$G$22,int)=0),$G$23,0)+IF(MOD(C1215-$G$27,periods_per_year)=0,$G$26,0)+H1215&lt;L1214+G1215,IF(MOD(C1215-$G$27,periods_per_year)=0,$G$26,0),L1214+G1215-IF(AND(C1215&gt;=$G$22,MOD(C1215-$G$22,int)=0),$G$23,0)-H1215))))</f>
        <v/>
      </c>
      <c r="J1215" s="7"/>
      <c r="K1215" s="6" t="str">
        <f t="shared" si="103"/>
        <v/>
      </c>
      <c r="L1215" s="6" t="str">
        <f t="shared" si="104"/>
        <v/>
      </c>
    </row>
    <row r="1216" spans="3:12">
      <c r="C1216" s="3" t="str">
        <f t="shared" si="100"/>
        <v/>
      </c>
      <c r="D1216" s="4" t="str">
        <f t="shared" si="105"/>
        <v/>
      </c>
      <c r="E1216" s="8" t="str">
        <f t="shared" si="101"/>
        <v/>
      </c>
      <c r="F1216" s="5" t="str">
        <f t="shared" si="102"/>
        <v/>
      </c>
      <c r="G1216" s="6" t="str">
        <f>IF(C1216="","",ROUND((((1+F1216/CP)^(CP/periods_per_year))-1)*L1215,2))</f>
        <v/>
      </c>
      <c r="H1216" s="6" t="str">
        <f>IF(C1216="","",IF(C1216=nper,L1215+G1216,MIN(L1215+G1216,IF(F1216=F1215,H1215,IF($G$11="Acc Bi-Weekly",ROUND((-PMT(((1+F1216/CP)^(CP/12))-1,(nper-C1216+1)*12/26,L1215))/2,2),IF($G$11="Acc Weekly",ROUND((-PMT(((1+F1216/CP)^(CP/12))-1,(nper-C1216+1)*12/52,L1215))/4,2),ROUND(-PMT(((1+F1216/CP)^(CP/periods_per_year))-1,nper-C1216+1,L1215),2)))))))</f>
        <v/>
      </c>
      <c r="I1216" s="6" t="str">
        <f>IF(OR(C1216="",C1216&lt;$G$22),"",IF(L1215&lt;=H1216,0,IF(IF(AND(C1216&gt;=$G$22,MOD(C1216-$G$22,int)=0),$G$23,0)+H1216&gt;=L1215+G1216,L1215+G1216-H1216,IF(AND(C1216&gt;=$G$22,MOD(C1216-$G$22,int)=0),$G$23,0)+IF(IF(AND(C1216&gt;=$G$22,MOD(C1216-$G$22,int)=0),$G$23,0)+IF(MOD(C1216-$G$27,periods_per_year)=0,$G$26,0)+H1216&lt;L1215+G1216,IF(MOD(C1216-$G$27,periods_per_year)=0,$G$26,0),L1215+G1216-IF(AND(C1216&gt;=$G$22,MOD(C1216-$G$22,int)=0),$G$23,0)-H1216))))</f>
        <v/>
      </c>
      <c r="J1216" s="7"/>
      <c r="K1216" s="6" t="str">
        <f t="shared" si="103"/>
        <v/>
      </c>
      <c r="L1216" s="6" t="str">
        <f t="shared" si="104"/>
        <v/>
      </c>
    </row>
    <row r="1217" spans="3:12">
      <c r="C1217" s="3" t="str">
        <f t="shared" si="100"/>
        <v/>
      </c>
      <c r="D1217" s="4" t="str">
        <f t="shared" si="105"/>
        <v/>
      </c>
      <c r="E1217" s="8" t="str">
        <f t="shared" si="101"/>
        <v/>
      </c>
      <c r="F1217" s="5" t="str">
        <f t="shared" si="102"/>
        <v/>
      </c>
      <c r="G1217" s="6" t="str">
        <f>IF(C1217="","",ROUND((((1+F1217/CP)^(CP/periods_per_year))-1)*L1216,2))</f>
        <v/>
      </c>
      <c r="H1217" s="6" t="str">
        <f>IF(C1217="","",IF(C1217=nper,L1216+G1217,MIN(L1216+G1217,IF(F1217=F1216,H1216,IF($G$11="Acc Bi-Weekly",ROUND((-PMT(((1+F1217/CP)^(CP/12))-1,(nper-C1217+1)*12/26,L1216))/2,2),IF($G$11="Acc Weekly",ROUND((-PMT(((1+F1217/CP)^(CP/12))-1,(nper-C1217+1)*12/52,L1216))/4,2),ROUND(-PMT(((1+F1217/CP)^(CP/periods_per_year))-1,nper-C1217+1,L1216),2)))))))</f>
        <v/>
      </c>
      <c r="I1217" s="6" t="str">
        <f>IF(OR(C1217="",C1217&lt;$G$22),"",IF(L1216&lt;=H1217,0,IF(IF(AND(C1217&gt;=$G$22,MOD(C1217-$G$22,int)=0),$G$23,0)+H1217&gt;=L1216+G1217,L1216+G1217-H1217,IF(AND(C1217&gt;=$G$22,MOD(C1217-$G$22,int)=0),$G$23,0)+IF(IF(AND(C1217&gt;=$G$22,MOD(C1217-$G$22,int)=0),$G$23,0)+IF(MOD(C1217-$G$27,periods_per_year)=0,$G$26,0)+H1217&lt;L1216+G1217,IF(MOD(C1217-$G$27,periods_per_year)=0,$G$26,0),L1216+G1217-IF(AND(C1217&gt;=$G$22,MOD(C1217-$G$22,int)=0),$G$23,0)-H1217))))</f>
        <v/>
      </c>
      <c r="J1217" s="7"/>
      <c r="K1217" s="6" t="str">
        <f t="shared" si="103"/>
        <v/>
      </c>
      <c r="L1217" s="6" t="str">
        <f t="shared" si="104"/>
        <v/>
      </c>
    </row>
    <row r="1218" spans="3:12">
      <c r="C1218" s="3" t="str">
        <f t="shared" si="100"/>
        <v/>
      </c>
      <c r="D1218" s="4" t="str">
        <f t="shared" si="105"/>
        <v/>
      </c>
      <c r="E1218" s="8" t="str">
        <f t="shared" si="101"/>
        <v/>
      </c>
      <c r="F1218" s="5" t="str">
        <f t="shared" si="102"/>
        <v/>
      </c>
      <c r="G1218" s="6" t="str">
        <f>IF(C1218="","",ROUND((((1+F1218/CP)^(CP/periods_per_year))-1)*L1217,2))</f>
        <v/>
      </c>
      <c r="H1218" s="6" t="str">
        <f>IF(C1218="","",IF(C1218=nper,L1217+G1218,MIN(L1217+G1218,IF(F1218=F1217,H1217,IF($G$11="Acc Bi-Weekly",ROUND((-PMT(((1+F1218/CP)^(CP/12))-1,(nper-C1218+1)*12/26,L1217))/2,2),IF($G$11="Acc Weekly",ROUND((-PMT(((1+F1218/CP)^(CP/12))-1,(nper-C1218+1)*12/52,L1217))/4,2),ROUND(-PMT(((1+F1218/CP)^(CP/periods_per_year))-1,nper-C1218+1,L1217),2)))))))</f>
        <v/>
      </c>
      <c r="I1218" s="6" t="str">
        <f>IF(OR(C1218="",C1218&lt;$G$22),"",IF(L1217&lt;=H1218,0,IF(IF(AND(C1218&gt;=$G$22,MOD(C1218-$G$22,int)=0),$G$23,0)+H1218&gt;=L1217+G1218,L1217+G1218-H1218,IF(AND(C1218&gt;=$G$22,MOD(C1218-$G$22,int)=0),$G$23,0)+IF(IF(AND(C1218&gt;=$G$22,MOD(C1218-$G$22,int)=0),$G$23,0)+IF(MOD(C1218-$G$27,periods_per_year)=0,$G$26,0)+H1218&lt;L1217+G1218,IF(MOD(C1218-$G$27,periods_per_year)=0,$G$26,0),L1217+G1218-IF(AND(C1218&gt;=$G$22,MOD(C1218-$G$22,int)=0),$G$23,0)-H1218))))</f>
        <v/>
      </c>
      <c r="J1218" s="7"/>
      <c r="K1218" s="6" t="str">
        <f t="shared" si="103"/>
        <v/>
      </c>
      <c r="L1218" s="6" t="str">
        <f t="shared" si="104"/>
        <v/>
      </c>
    </row>
    <row r="1219" spans="3:12">
      <c r="C1219" s="3" t="str">
        <f t="shared" si="100"/>
        <v/>
      </c>
      <c r="D1219" s="4" t="str">
        <f t="shared" si="105"/>
        <v/>
      </c>
      <c r="E1219" s="8" t="str">
        <f t="shared" si="101"/>
        <v/>
      </c>
      <c r="F1219" s="5" t="str">
        <f t="shared" si="102"/>
        <v/>
      </c>
      <c r="G1219" s="6" t="str">
        <f>IF(C1219="","",ROUND((((1+F1219/CP)^(CP/periods_per_year))-1)*L1218,2))</f>
        <v/>
      </c>
      <c r="H1219" s="6" t="str">
        <f>IF(C1219="","",IF(C1219=nper,L1218+G1219,MIN(L1218+G1219,IF(F1219=F1218,H1218,IF($G$11="Acc Bi-Weekly",ROUND((-PMT(((1+F1219/CP)^(CP/12))-1,(nper-C1219+1)*12/26,L1218))/2,2),IF($G$11="Acc Weekly",ROUND((-PMT(((1+F1219/CP)^(CP/12))-1,(nper-C1219+1)*12/52,L1218))/4,2),ROUND(-PMT(((1+F1219/CP)^(CP/periods_per_year))-1,nper-C1219+1,L1218),2)))))))</f>
        <v/>
      </c>
      <c r="I1219" s="6" t="str">
        <f>IF(OR(C1219="",C1219&lt;$G$22),"",IF(L1218&lt;=H1219,0,IF(IF(AND(C1219&gt;=$G$22,MOD(C1219-$G$22,int)=0),$G$23,0)+H1219&gt;=L1218+G1219,L1218+G1219-H1219,IF(AND(C1219&gt;=$G$22,MOD(C1219-$G$22,int)=0),$G$23,0)+IF(IF(AND(C1219&gt;=$G$22,MOD(C1219-$G$22,int)=0),$G$23,0)+IF(MOD(C1219-$G$27,periods_per_year)=0,$G$26,0)+H1219&lt;L1218+G1219,IF(MOD(C1219-$G$27,periods_per_year)=0,$G$26,0),L1218+G1219-IF(AND(C1219&gt;=$G$22,MOD(C1219-$G$22,int)=0),$G$23,0)-H1219))))</f>
        <v/>
      </c>
      <c r="J1219" s="7"/>
      <c r="K1219" s="6" t="str">
        <f t="shared" si="103"/>
        <v/>
      </c>
      <c r="L1219" s="6" t="str">
        <f t="shared" si="104"/>
        <v/>
      </c>
    </row>
    <row r="1220" spans="3:12">
      <c r="C1220" s="3" t="str">
        <f t="shared" si="100"/>
        <v/>
      </c>
      <c r="D1220" s="4" t="str">
        <f t="shared" si="105"/>
        <v/>
      </c>
      <c r="E1220" s="8" t="str">
        <f t="shared" si="101"/>
        <v/>
      </c>
      <c r="F1220" s="5" t="str">
        <f t="shared" si="102"/>
        <v/>
      </c>
      <c r="G1220" s="6" t="str">
        <f>IF(C1220="","",ROUND((((1+F1220/CP)^(CP/periods_per_year))-1)*L1219,2))</f>
        <v/>
      </c>
      <c r="H1220" s="6" t="str">
        <f>IF(C1220="","",IF(C1220=nper,L1219+G1220,MIN(L1219+G1220,IF(F1220=F1219,H1219,IF($G$11="Acc Bi-Weekly",ROUND((-PMT(((1+F1220/CP)^(CP/12))-1,(nper-C1220+1)*12/26,L1219))/2,2),IF($G$11="Acc Weekly",ROUND((-PMT(((1+F1220/CP)^(CP/12))-1,(nper-C1220+1)*12/52,L1219))/4,2),ROUND(-PMT(((1+F1220/CP)^(CP/periods_per_year))-1,nper-C1220+1,L1219),2)))))))</f>
        <v/>
      </c>
      <c r="I1220" s="6" t="str">
        <f>IF(OR(C1220="",C1220&lt;$G$22),"",IF(L1219&lt;=H1220,0,IF(IF(AND(C1220&gt;=$G$22,MOD(C1220-$G$22,int)=0),$G$23,0)+H1220&gt;=L1219+G1220,L1219+G1220-H1220,IF(AND(C1220&gt;=$G$22,MOD(C1220-$G$22,int)=0),$G$23,0)+IF(IF(AND(C1220&gt;=$G$22,MOD(C1220-$G$22,int)=0),$G$23,0)+IF(MOD(C1220-$G$27,periods_per_year)=0,$G$26,0)+H1220&lt;L1219+G1220,IF(MOD(C1220-$G$27,periods_per_year)=0,$G$26,0),L1219+G1220-IF(AND(C1220&gt;=$G$22,MOD(C1220-$G$22,int)=0),$G$23,0)-H1220))))</f>
        <v/>
      </c>
      <c r="J1220" s="7"/>
      <c r="K1220" s="6" t="str">
        <f t="shared" si="103"/>
        <v/>
      </c>
      <c r="L1220" s="6" t="str">
        <f t="shared" si="104"/>
        <v/>
      </c>
    </row>
    <row r="1221" spans="3:12">
      <c r="C1221" s="3" t="str">
        <f t="shared" si="100"/>
        <v/>
      </c>
      <c r="D1221" s="4" t="str">
        <f t="shared" si="105"/>
        <v/>
      </c>
      <c r="E1221" s="8" t="str">
        <f t="shared" si="101"/>
        <v/>
      </c>
      <c r="F1221" s="5" t="str">
        <f t="shared" si="102"/>
        <v/>
      </c>
      <c r="G1221" s="6" t="str">
        <f>IF(C1221="","",ROUND((((1+F1221/CP)^(CP/periods_per_year))-1)*L1220,2))</f>
        <v/>
      </c>
      <c r="H1221" s="6" t="str">
        <f>IF(C1221="","",IF(C1221=nper,L1220+G1221,MIN(L1220+G1221,IF(F1221=F1220,H1220,IF($G$11="Acc Bi-Weekly",ROUND((-PMT(((1+F1221/CP)^(CP/12))-1,(nper-C1221+1)*12/26,L1220))/2,2),IF($G$11="Acc Weekly",ROUND((-PMT(((1+F1221/CP)^(CP/12))-1,(nper-C1221+1)*12/52,L1220))/4,2),ROUND(-PMT(((1+F1221/CP)^(CP/periods_per_year))-1,nper-C1221+1,L1220),2)))))))</f>
        <v/>
      </c>
      <c r="I1221" s="6" t="str">
        <f>IF(OR(C1221="",C1221&lt;$G$22),"",IF(L1220&lt;=H1221,0,IF(IF(AND(C1221&gt;=$G$22,MOD(C1221-$G$22,int)=0),$G$23,0)+H1221&gt;=L1220+G1221,L1220+G1221-H1221,IF(AND(C1221&gt;=$G$22,MOD(C1221-$G$22,int)=0),$G$23,0)+IF(IF(AND(C1221&gt;=$G$22,MOD(C1221-$G$22,int)=0),$G$23,0)+IF(MOD(C1221-$G$27,periods_per_year)=0,$G$26,0)+H1221&lt;L1220+G1221,IF(MOD(C1221-$G$27,periods_per_year)=0,$G$26,0),L1220+G1221-IF(AND(C1221&gt;=$G$22,MOD(C1221-$G$22,int)=0),$G$23,0)-H1221))))</f>
        <v/>
      </c>
      <c r="J1221" s="7"/>
      <c r="K1221" s="6" t="str">
        <f t="shared" si="103"/>
        <v/>
      </c>
      <c r="L1221" s="6" t="str">
        <f t="shared" si="104"/>
        <v/>
      </c>
    </row>
    <row r="1222" spans="3:12">
      <c r="C1222" s="3" t="str">
        <f t="shared" si="100"/>
        <v/>
      </c>
      <c r="D1222" s="4" t="str">
        <f t="shared" si="105"/>
        <v/>
      </c>
      <c r="E1222" s="8" t="str">
        <f t="shared" si="101"/>
        <v/>
      </c>
      <c r="F1222" s="5" t="str">
        <f t="shared" si="102"/>
        <v/>
      </c>
      <c r="G1222" s="6" t="str">
        <f>IF(C1222="","",ROUND((((1+F1222/CP)^(CP/periods_per_year))-1)*L1221,2))</f>
        <v/>
      </c>
      <c r="H1222" s="6" t="str">
        <f>IF(C1222="","",IF(C1222=nper,L1221+G1222,MIN(L1221+G1222,IF(F1222=F1221,H1221,IF($G$11="Acc Bi-Weekly",ROUND((-PMT(((1+F1222/CP)^(CP/12))-1,(nper-C1222+1)*12/26,L1221))/2,2),IF($G$11="Acc Weekly",ROUND((-PMT(((1+F1222/CP)^(CP/12))-1,(nper-C1222+1)*12/52,L1221))/4,2),ROUND(-PMT(((1+F1222/CP)^(CP/periods_per_year))-1,nper-C1222+1,L1221),2)))))))</f>
        <v/>
      </c>
      <c r="I1222" s="6" t="str">
        <f>IF(OR(C1222="",C1222&lt;$G$22),"",IF(L1221&lt;=H1222,0,IF(IF(AND(C1222&gt;=$G$22,MOD(C1222-$G$22,int)=0),$G$23,0)+H1222&gt;=L1221+G1222,L1221+G1222-H1222,IF(AND(C1222&gt;=$G$22,MOD(C1222-$G$22,int)=0),$G$23,0)+IF(IF(AND(C1222&gt;=$G$22,MOD(C1222-$G$22,int)=0),$G$23,0)+IF(MOD(C1222-$G$27,periods_per_year)=0,$G$26,0)+H1222&lt;L1221+G1222,IF(MOD(C1222-$G$27,periods_per_year)=0,$G$26,0),L1221+G1222-IF(AND(C1222&gt;=$G$22,MOD(C1222-$G$22,int)=0),$G$23,0)-H1222))))</f>
        <v/>
      </c>
      <c r="J1222" s="7"/>
      <c r="K1222" s="6" t="str">
        <f t="shared" si="103"/>
        <v/>
      </c>
      <c r="L1222" s="6" t="str">
        <f t="shared" si="104"/>
        <v/>
      </c>
    </row>
    <row r="1223" spans="3:12">
      <c r="C1223" s="3" t="str">
        <f t="shared" si="100"/>
        <v/>
      </c>
      <c r="D1223" s="4" t="str">
        <f t="shared" si="105"/>
        <v/>
      </c>
      <c r="E1223" s="8" t="str">
        <f t="shared" si="101"/>
        <v/>
      </c>
      <c r="F1223" s="5" t="str">
        <f t="shared" si="102"/>
        <v/>
      </c>
      <c r="G1223" s="6" t="str">
        <f>IF(C1223="","",ROUND((((1+F1223/CP)^(CP/periods_per_year))-1)*L1222,2))</f>
        <v/>
      </c>
      <c r="H1223" s="6" t="str">
        <f>IF(C1223="","",IF(C1223=nper,L1222+G1223,MIN(L1222+G1223,IF(F1223=F1222,H1222,IF($G$11="Acc Bi-Weekly",ROUND((-PMT(((1+F1223/CP)^(CP/12))-1,(nper-C1223+1)*12/26,L1222))/2,2),IF($G$11="Acc Weekly",ROUND((-PMT(((1+F1223/CP)^(CP/12))-1,(nper-C1223+1)*12/52,L1222))/4,2),ROUND(-PMT(((1+F1223/CP)^(CP/periods_per_year))-1,nper-C1223+1,L1222),2)))))))</f>
        <v/>
      </c>
      <c r="I1223" s="6" t="str">
        <f>IF(OR(C1223="",C1223&lt;$G$22),"",IF(L1222&lt;=H1223,0,IF(IF(AND(C1223&gt;=$G$22,MOD(C1223-$G$22,int)=0),$G$23,0)+H1223&gt;=L1222+G1223,L1222+G1223-H1223,IF(AND(C1223&gt;=$G$22,MOD(C1223-$G$22,int)=0),$G$23,0)+IF(IF(AND(C1223&gt;=$G$22,MOD(C1223-$G$22,int)=0),$G$23,0)+IF(MOD(C1223-$G$27,periods_per_year)=0,$G$26,0)+H1223&lt;L1222+G1223,IF(MOD(C1223-$G$27,periods_per_year)=0,$G$26,0),L1222+G1223-IF(AND(C1223&gt;=$G$22,MOD(C1223-$G$22,int)=0),$G$23,0)-H1223))))</f>
        <v/>
      </c>
      <c r="J1223" s="7"/>
      <c r="K1223" s="6" t="str">
        <f t="shared" si="103"/>
        <v/>
      </c>
      <c r="L1223" s="6" t="str">
        <f t="shared" si="104"/>
        <v/>
      </c>
    </row>
    <row r="1224" spans="3:12">
      <c r="C1224" s="3" t="str">
        <f t="shared" si="100"/>
        <v/>
      </c>
      <c r="D1224" s="4" t="str">
        <f t="shared" si="105"/>
        <v/>
      </c>
      <c r="E1224" s="8" t="str">
        <f t="shared" si="101"/>
        <v/>
      </c>
      <c r="F1224" s="5" t="str">
        <f t="shared" si="102"/>
        <v/>
      </c>
      <c r="G1224" s="6" t="str">
        <f>IF(C1224="","",ROUND((((1+F1224/CP)^(CP/periods_per_year))-1)*L1223,2))</f>
        <v/>
      </c>
      <c r="H1224" s="6" t="str">
        <f>IF(C1224="","",IF(C1224=nper,L1223+G1224,MIN(L1223+G1224,IF(F1224=F1223,H1223,IF($G$11="Acc Bi-Weekly",ROUND((-PMT(((1+F1224/CP)^(CP/12))-1,(nper-C1224+1)*12/26,L1223))/2,2),IF($G$11="Acc Weekly",ROUND((-PMT(((1+F1224/CP)^(CP/12))-1,(nper-C1224+1)*12/52,L1223))/4,2),ROUND(-PMT(((1+F1224/CP)^(CP/periods_per_year))-1,nper-C1224+1,L1223),2)))))))</f>
        <v/>
      </c>
      <c r="I1224" s="6" t="str">
        <f>IF(OR(C1224="",C1224&lt;$G$22),"",IF(L1223&lt;=H1224,0,IF(IF(AND(C1224&gt;=$G$22,MOD(C1224-$G$22,int)=0),$G$23,0)+H1224&gt;=L1223+G1224,L1223+G1224-H1224,IF(AND(C1224&gt;=$G$22,MOD(C1224-$G$22,int)=0),$G$23,0)+IF(IF(AND(C1224&gt;=$G$22,MOD(C1224-$G$22,int)=0),$G$23,0)+IF(MOD(C1224-$G$27,periods_per_year)=0,$G$26,0)+H1224&lt;L1223+G1224,IF(MOD(C1224-$G$27,periods_per_year)=0,$G$26,0),L1223+G1224-IF(AND(C1224&gt;=$G$22,MOD(C1224-$G$22,int)=0),$G$23,0)-H1224))))</f>
        <v/>
      </c>
      <c r="J1224" s="7"/>
      <c r="K1224" s="6" t="str">
        <f t="shared" si="103"/>
        <v/>
      </c>
      <c r="L1224" s="6" t="str">
        <f t="shared" si="104"/>
        <v/>
      </c>
    </row>
    <row r="1225" spans="3:12">
      <c r="C1225" s="3" t="str">
        <f t="shared" si="100"/>
        <v/>
      </c>
      <c r="D1225" s="4" t="str">
        <f t="shared" si="105"/>
        <v/>
      </c>
      <c r="E1225" s="8" t="str">
        <f t="shared" si="101"/>
        <v/>
      </c>
      <c r="F1225" s="5" t="str">
        <f t="shared" si="102"/>
        <v/>
      </c>
      <c r="G1225" s="6" t="str">
        <f>IF(C1225="","",ROUND((((1+F1225/CP)^(CP/periods_per_year))-1)*L1224,2))</f>
        <v/>
      </c>
      <c r="H1225" s="6" t="str">
        <f>IF(C1225="","",IF(C1225=nper,L1224+G1225,MIN(L1224+G1225,IF(F1225=F1224,H1224,IF($G$11="Acc Bi-Weekly",ROUND((-PMT(((1+F1225/CP)^(CP/12))-1,(nper-C1225+1)*12/26,L1224))/2,2),IF($G$11="Acc Weekly",ROUND((-PMT(((1+F1225/CP)^(CP/12))-1,(nper-C1225+1)*12/52,L1224))/4,2),ROUND(-PMT(((1+F1225/CP)^(CP/periods_per_year))-1,nper-C1225+1,L1224),2)))))))</f>
        <v/>
      </c>
      <c r="I1225" s="6" t="str">
        <f>IF(OR(C1225="",C1225&lt;$G$22),"",IF(L1224&lt;=H1225,0,IF(IF(AND(C1225&gt;=$G$22,MOD(C1225-$G$22,int)=0),$G$23,0)+H1225&gt;=L1224+G1225,L1224+G1225-H1225,IF(AND(C1225&gt;=$G$22,MOD(C1225-$G$22,int)=0),$G$23,0)+IF(IF(AND(C1225&gt;=$G$22,MOD(C1225-$G$22,int)=0),$G$23,0)+IF(MOD(C1225-$G$27,periods_per_year)=0,$G$26,0)+H1225&lt;L1224+G1225,IF(MOD(C1225-$G$27,periods_per_year)=0,$G$26,0),L1224+G1225-IF(AND(C1225&gt;=$G$22,MOD(C1225-$G$22,int)=0),$G$23,0)-H1225))))</f>
        <v/>
      </c>
      <c r="J1225" s="7"/>
      <c r="K1225" s="6" t="str">
        <f t="shared" si="103"/>
        <v/>
      </c>
      <c r="L1225" s="6" t="str">
        <f t="shared" si="104"/>
        <v/>
      </c>
    </row>
    <row r="1226" spans="3:12">
      <c r="C1226" s="3" t="str">
        <f t="shared" si="100"/>
        <v/>
      </c>
      <c r="D1226" s="4" t="str">
        <f t="shared" si="105"/>
        <v/>
      </c>
      <c r="E1226" s="8" t="str">
        <f t="shared" si="101"/>
        <v/>
      </c>
      <c r="F1226" s="5" t="str">
        <f t="shared" si="102"/>
        <v/>
      </c>
      <c r="G1226" s="6" t="str">
        <f>IF(C1226="","",ROUND((((1+F1226/CP)^(CP/periods_per_year))-1)*L1225,2))</f>
        <v/>
      </c>
      <c r="H1226" s="6" t="str">
        <f>IF(C1226="","",IF(C1226=nper,L1225+G1226,MIN(L1225+G1226,IF(F1226=F1225,H1225,IF($G$11="Acc Bi-Weekly",ROUND((-PMT(((1+F1226/CP)^(CP/12))-1,(nper-C1226+1)*12/26,L1225))/2,2),IF($G$11="Acc Weekly",ROUND((-PMT(((1+F1226/CP)^(CP/12))-1,(nper-C1226+1)*12/52,L1225))/4,2),ROUND(-PMT(((1+F1226/CP)^(CP/periods_per_year))-1,nper-C1226+1,L1225),2)))))))</f>
        <v/>
      </c>
      <c r="I1226" s="6" t="str">
        <f>IF(OR(C1226="",C1226&lt;$G$22),"",IF(L1225&lt;=H1226,0,IF(IF(AND(C1226&gt;=$G$22,MOD(C1226-$G$22,int)=0),$G$23,0)+H1226&gt;=L1225+G1226,L1225+G1226-H1226,IF(AND(C1226&gt;=$G$22,MOD(C1226-$G$22,int)=0),$G$23,0)+IF(IF(AND(C1226&gt;=$G$22,MOD(C1226-$G$22,int)=0),$G$23,0)+IF(MOD(C1226-$G$27,periods_per_year)=0,$G$26,0)+H1226&lt;L1225+G1226,IF(MOD(C1226-$G$27,periods_per_year)=0,$G$26,0),L1225+G1226-IF(AND(C1226&gt;=$G$22,MOD(C1226-$G$22,int)=0),$G$23,0)-H1226))))</f>
        <v/>
      </c>
      <c r="J1226" s="7"/>
      <c r="K1226" s="6" t="str">
        <f t="shared" si="103"/>
        <v/>
      </c>
      <c r="L1226" s="6" t="str">
        <f t="shared" si="104"/>
        <v/>
      </c>
    </row>
    <row r="1227" spans="3:12">
      <c r="C1227" s="3" t="str">
        <f t="shared" si="100"/>
        <v/>
      </c>
      <c r="D1227" s="4" t="str">
        <f t="shared" si="105"/>
        <v/>
      </c>
      <c r="E1227" s="8" t="str">
        <f t="shared" si="101"/>
        <v/>
      </c>
      <c r="F1227" s="5" t="str">
        <f t="shared" si="102"/>
        <v/>
      </c>
      <c r="G1227" s="6" t="str">
        <f>IF(C1227="","",ROUND((((1+F1227/CP)^(CP/periods_per_year))-1)*L1226,2))</f>
        <v/>
      </c>
      <c r="H1227" s="6" t="str">
        <f>IF(C1227="","",IF(C1227=nper,L1226+G1227,MIN(L1226+G1227,IF(F1227=F1226,H1226,IF($G$11="Acc Bi-Weekly",ROUND((-PMT(((1+F1227/CP)^(CP/12))-1,(nper-C1227+1)*12/26,L1226))/2,2),IF($G$11="Acc Weekly",ROUND((-PMT(((1+F1227/CP)^(CP/12))-1,(nper-C1227+1)*12/52,L1226))/4,2),ROUND(-PMT(((1+F1227/CP)^(CP/periods_per_year))-1,nper-C1227+1,L1226),2)))))))</f>
        <v/>
      </c>
      <c r="I1227" s="6" t="str">
        <f>IF(OR(C1227="",C1227&lt;$G$22),"",IF(L1226&lt;=H1227,0,IF(IF(AND(C1227&gt;=$G$22,MOD(C1227-$G$22,int)=0),$G$23,0)+H1227&gt;=L1226+G1227,L1226+G1227-H1227,IF(AND(C1227&gt;=$G$22,MOD(C1227-$G$22,int)=0),$G$23,0)+IF(IF(AND(C1227&gt;=$G$22,MOD(C1227-$G$22,int)=0),$G$23,0)+IF(MOD(C1227-$G$27,periods_per_year)=0,$G$26,0)+H1227&lt;L1226+G1227,IF(MOD(C1227-$G$27,periods_per_year)=0,$G$26,0),L1226+G1227-IF(AND(C1227&gt;=$G$22,MOD(C1227-$G$22,int)=0),$G$23,0)-H1227))))</f>
        <v/>
      </c>
      <c r="J1227" s="7"/>
      <c r="K1227" s="6" t="str">
        <f t="shared" si="103"/>
        <v/>
      </c>
      <c r="L1227" s="6" t="str">
        <f t="shared" si="104"/>
        <v/>
      </c>
    </row>
    <row r="1228" spans="3:12">
      <c r="C1228" s="3" t="str">
        <f t="shared" si="100"/>
        <v/>
      </c>
      <c r="D1228" s="4" t="str">
        <f t="shared" si="105"/>
        <v/>
      </c>
      <c r="E1228" s="8" t="str">
        <f t="shared" si="101"/>
        <v/>
      </c>
      <c r="F1228" s="5" t="str">
        <f t="shared" si="102"/>
        <v/>
      </c>
      <c r="G1228" s="6" t="str">
        <f>IF(C1228="","",ROUND((((1+F1228/CP)^(CP/periods_per_year))-1)*L1227,2))</f>
        <v/>
      </c>
      <c r="H1228" s="6" t="str">
        <f>IF(C1228="","",IF(C1228=nper,L1227+G1228,MIN(L1227+G1228,IF(F1228=F1227,H1227,IF($G$11="Acc Bi-Weekly",ROUND((-PMT(((1+F1228/CP)^(CP/12))-1,(nper-C1228+1)*12/26,L1227))/2,2),IF($G$11="Acc Weekly",ROUND((-PMT(((1+F1228/CP)^(CP/12))-1,(nper-C1228+1)*12/52,L1227))/4,2),ROUND(-PMT(((1+F1228/CP)^(CP/periods_per_year))-1,nper-C1228+1,L1227),2)))))))</f>
        <v/>
      </c>
      <c r="I1228" s="6" t="str">
        <f>IF(OR(C1228="",C1228&lt;$G$22),"",IF(L1227&lt;=H1228,0,IF(IF(AND(C1228&gt;=$G$22,MOD(C1228-$G$22,int)=0),$G$23,0)+H1228&gt;=L1227+G1228,L1227+G1228-H1228,IF(AND(C1228&gt;=$G$22,MOD(C1228-$G$22,int)=0),$G$23,0)+IF(IF(AND(C1228&gt;=$G$22,MOD(C1228-$G$22,int)=0),$G$23,0)+IF(MOD(C1228-$G$27,periods_per_year)=0,$G$26,0)+H1228&lt;L1227+G1228,IF(MOD(C1228-$G$27,periods_per_year)=0,$G$26,0),L1227+G1228-IF(AND(C1228&gt;=$G$22,MOD(C1228-$G$22,int)=0),$G$23,0)-H1228))))</f>
        <v/>
      </c>
      <c r="J1228" s="7"/>
      <c r="K1228" s="6" t="str">
        <f t="shared" si="103"/>
        <v/>
      </c>
      <c r="L1228" s="6" t="str">
        <f t="shared" si="104"/>
        <v/>
      </c>
    </row>
    <row r="1229" spans="3:12">
      <c r="C1229" s="3" t="str">
        <f t="shared" si="100"/>
        <v/>
      </c>
      <c r="D1229" s="4" t="str">
        <f t="shared" si="105"/>
        <v/>
      </c>
      <c r="E1229" s="8" t="str">
        <f t="shared" si="101"/>
        <v/>
      </c>
      <c r="F1229" s="5" t="str">
        <f t="shared" si="102"/>
        <v/>
      </c>
      <c r="G1229" s="6" t="str">
        <f>IF(C1229="","",ROUND((((1+F1229/CP)^(CP/periods_per_year))-1)*L1228,2))</f>
        <v/>
      </c>
      <c r="H1229" s="6" t="str">
        <f>IF(C1229="","",IF(C1229=nper,L1228+G1229,MIN(L1228+G1229,IF(F1229=F1228,H1228,IF($G$11="Acc Bi-Weekly",ROUND((-PMT(((1+F1229/CP)^(CP/12))-1,(nper-C1229+1)*12/26,L1228))/2,2),IF($G$11="Acc Weekly",ROUND((-PMT(((1+F1229/CP)^(CP/12))-1,(nper-C1229+1)*12/52,L1228))/4,2),ROUND(-PMT(((1+F1229/CP)^(CP/periods_per_year))-1,nper-C1229+1,L1228),2)))))))</f>
        <v/>
      </c>
      <c r="I1229" s="6" t="str">
        <f>IF(OR(C1229="",C1229&lt;$G$22),"",IF(L1228&lt;=H1229,0,IF(IF(AND(C1229&gt;=$G$22,MOD(C1229-$G$22,int)=0),$G$23,0)+H1229&gt;=L1228+G1229,L1228+G1229-H1229,IF(AND(C1229&gt;=$G$22,MOD(C1229-$G$22,int)=0),$G$23,0)+IF(IF(AND(C1229&gt;=$G$22,MOD(C1229-$G$22,int)=0),$G$23,0)+IF(MOD(C1229-$G$27,periods_per_year)=0,$G$26,0)+H1229&lt;L1228+G1229,IF(MOD(C1229-$G$27,periods_per_year)=0,$G$26,0),L1228+G1229-IF(AND(C1229&gt;=$G$22,MOD(C1229-$G$22,int)=0),$G$23,0)-H1229))))</f>
        <v/>
      </c>
      <c r="J1229" s="7"/>
      <c r="K1229" s="6" t="str">
        <f t="shared" si="103"/>
        <v/>
      </c>
      <c r="L1229" s="6" t="str">
        <f t="shared" si="104"/>
        <v/>
      </c>
    </row>
    <row r="1230" spans="3:12">
      <c r="C1230" s="3" t="str">
        <f t="shared" si="100"/>
        <v/>
      </c>
      <c r="D1230" s="4" t="str">
        <f t="shared" si="105"/>
        <v/>
      </c>
      <c r="E1230" s="8" t="str">
        <f t="shared" si="101"/>
        <v/>
      </c>
      <c r="F1230" s="5" t="str">
        <f t="shared" si="102"/>
        <v/>
      </c>
      <c r="G1230" s="6" t="str">
        <f>IF(C1230="","",ROUND((((1+F1230/CP)^(CP/periods_per_year))-1)*L1229,2))</f>
        <v/>
      </c>
      <c r="H1230" s="6" t="str">
        <f>IF(C1230="","",IF(C1230=nper,L1229+G1230,MIN(L1229+G1230,IF(F1230=F1229,H1229,IF($G$11="Acc Bi-Weekly",ROUND((-PMT(((1+F1230/CP)^(CP/12))-1,(nper-C1230+1)*12/26,L1229))/2,2),IF($G$11="Acc Weekly",ROUND((-PMT(((1+F1230/CP)^(CP/12))-1,(nper-C1230+1)*12/52,L1229))/4,2),ROUND(-PMT(((1+F1230/CP)^(CP/periods_per_year))-1,nper-C1230+1,L1229),2)))))))</f>
        <v/>
      </c>
      <c r="I1230" s="6" t="str">
        <f>IF(OR(C1230="",C1230&lt;$G$22),"",IF(L1229&lt;=H1230,0,IF(IF(AND(C1230&gt;=$G$22,MOD(C1230-$G$22,int)=0),$G$23,0)+H1230&gt;=L1229+G1230,L1229+G1230-H1230,IF(AND(C1230&gt;=$G$22,MOD(C1230-$G$22,int)=0),$G$23,0)+IF(IF(AND(C1230&gt;=$G$22,MOD(C1230-$G$22,int)=0),$G$23,0)+IF(MOD(C1230-$G$27,periods_per_year)=0,$G$26,0)+H1230&lt;L1229+G1230,IF(MOD(C1230-$G$27,periods_per_year)=0,$G$26,0),L1229+G1230-IF(AND(C1230&gt;=$G$22,MOD(C1230-$G$22,int)=0),$G$23,0)-H1230))))</f>
        <v/>
      </c>
      <c r="J1230" s="7"/>
      <c r="K1230" s="6" t="str">
        <f t="shared" si="103"/>
        <v/>
      </c>
      <c r="L1230" s="6" t="str">
        <f t="shared" si="104"/>
        <v/>
      </c>
    </row>
    <row r="1231" spans="3:12">
      <c r="C1231" s="3" t="str">
        <f t="shared" si="100"/>
        <v/>
      </c>
      <c r="D1231" s="4" t="str">
        <f t="shared" si="105"/>
        <v/>
      </c>
      <c r="E1231" s="8" t="str">
        <f t="shared" si="101"/>
        <v/>
      </c>
      <c r="F1231" s="5" t="str">
        <f t="shared" si="102"/>
        <v/>
      </c>
      <c r="G1231" s="6" t="str">
        <f>IF(C1231="","",ROUND((((1+F1231/CP)^(CP/periods_per_year))-1)*L1230,2))</f>
        <v/>
      </c>
      <c r="H1231" s="6" t="str">
        <f>IF(C1231="","",IF(C1231=nper,L1230+G1231,MIN(L1230+G1231,IF(F1231=F1230,H1230,IF($G$11="Acc Bi-Weekly",ROUND((-PMT(((1+F1231/CP)^(CP/12))-1,(nper-C1231+1)*12/26,L1230))/2,2),IF($G$11="Acc Weekly",ROUND((-PMT(((1+F1231/CP)^(CP/12))-1,(nper-C1231+1)*12/52,L1230))/4,2),ROUND(-PMT(((1+F1231/CP)^(CP/periods_per_year))-1,nper-C1231+1,L1230),2)))))))</f>
        <v/>
      </c>
      <c r="I1231" s="6" t="str">
        <f>IF(OR(C1231="",C1231&lt;$G$22),"",IF(L1230&lt;=H1231,0,IF(IF(AND(C1231&gt;=$G$22,MOD(C1231-$G$22,int)=0),$G$23,0)+H1231&gt;=L1230+G1231,L1230+G1231-H1231,IF(AND(C1231&gt;=$G$22,MOD(C1231-$G$22,int)=0),$G$23,0)+IF(IF(AND(C1231&gt;=$G$22,MOD(C1231-$G$22,int)=0),$G$23,0)+IF(MOD(C1231-$G$27,periods_per_year)=0,$G$26,0)+H1231&lt;L1230+G1231,IF(MOD(C1231-$G$27,periods_per_year)=0,$G$26,0),L1230+G1231-IF(AND(C1231&gt;=$G$22,MOD(C1231-$G$22,int)=0),$G$23,0)-H1231))))</f>
        <v/>
      </c>
      <c r="J1231" s="7"/>
      <c r="K1231" s="6" t="str">
        <f t="shared" si="103"/>
        <v/>
      </c>
      <c r="L1231" s="6" t="str">
        <f t="shared" si="104"/>
        <v/>
      </c>
    </row>
    <row r="1232" spans="3:12">
      <c r="C1232" s="3" t="str">
        <f t="shared" si="100"/>
        <v/>
      </c>
      <c r="D1232" s="4" t="str">
        <f t="shared" si="105"/>
        <v/>
      </c>
      <c r="E1232" s="8" t="str">
        <f t="shared" si="101"/>
        <v/>
      </c>
      <c r="F1232" s="5" t="str">
        <f t="shared" si="102"/>
        <v/>
      </c>
      <c r="G1232" s="6" t="str">
        <f>IF(C1232="","",ROUND((((1+F1232/CP)^(CP/periods_per_year))-1)*L1231,2))</f>
        <v/>
      </c>
      <c r="H1232" s="6" t="str">
        <f>IF(C1232="","",IF(C1232=nper,L1231+G1232,MIN(L1231+G1232,IF(F1232=F1231,H1231,IF($G$11="Acc Bi-Weekly",ROUND((-PMT(((1+F1232/CP)^(CP/12))-1,(nper-C1232+1)*12/26,L1231))/2,2),IF($G$11="Acc Weekly",ROUND((-PMT(((1+F1232/CP)^(CP/12))-1,(nper-C1232+1)*12/52,L1231))/4,2),ROUND(-PMT(((1+F1232/CP)^(CP/periods_per_year))-1,nper-C1232+1,L1231),2)))))))</f>
        <v/>
      </c>
      <c r="I1232" s="6" t="str">
        <f>IF(OR(C1232="",C1232&lt;$G$22),"",IF(L1231&lt;=H1232,0,IF(IF(AND(C1232&gt;=$G$22,MOD(C1232-$G$22,int)=0),$G$23,0)+H1232&gt;=L1231+G1232,L1231+G1232-H1232,IF(AND(C1232&gt;=$G$22,MOD(C1232-$G$22,int)=0),$G$23,0)+IF(IF(AND(C1232&gt;=$G$22,MOD(C1232-$G$22,int)=0),$G$23,0)+IF(MOD(C1232-$G$27,periods_per_year)=0,$G$26,0)+H1232&lt;L1231+G1232,IF(MOD(C1232-$G$27,periods_per_year)=0,$G$26,0),L1231+G1232-IF(AND(C1232&gt;=$G$22,MOD(C1232-$G$22,int)=0),$G$23,0)-H1232))))</f>
        <v/>
      </c>
      <c r="J1232" s="7"/>
      <c r="K1232" s="6" t="str">
        <f t="shared" si="103"/>
        <v/>
      </c>
      <c r="L1232" s="6" t="str">
        <f t="shared" si="104"/>
        <v/>
      </c>
    </row>
    <row r="1233" spans="3:12">
      <c r="C1233" s="3" t="str">
        <f t="shared" si="100"/>
        <v/>
      </c>
      <c r="D1233" s="4" t="str">
        <f t="shared" si="105"/>
        <v/>
      </c>
      <c r="E1233" s="8" t="str">
        <f t="shared" si="101"/>
        <v/>
      </c>
      <c r="F1233" s="5" t="str">
        <f t="shared" si="102"/>
        <v/>
      </c>
      <c r="G1233" s="6" t="str">
        <f>IF(C1233="","",ROUND((((1+F1233/CP)^(CP/periods_per_year))-1)*L1232,2))</f>
        <v/>
      </c>
      <c r="H1233" s="6" t="str">
        <f>IF(C1233="","",IF(C1233=nper,L1232+G1233,MIN(L1232+G1233,IF(F1233=F1232,H1232,IF($G$11="Acc Bi-Weekly",ROUND((-PMT(((1+F1233/CP)^(CP/12))-1,(nper-C1233+1)*12/26,L1232))/2,2),IF($G$11="Acc Weekly",ROUND((-PMT(((1+F1233/CP)^(CP/12))-1,(nper-C1233+1)*12/52,L1232))/4,2),ROUND(-PMT(((1+F1233/CP)^(CP/periods_per_year))-1,nper-C1233+1,L1232),2)))))))</f>
        <v/>
      </c>
      <c r="I1233" s="6" t="str">
        <f>IF(OR(C1233="",C1233&lt;$G$22),"",IF(L1232&lt;=H1233,0,IF(IF(AND(C1233&gt;=$G$22,MOD(C1233-$G$22,int)=0),$G$23,0)+H1233&gt;=L1232+G1233,L1232+G1233-H1233,IF(AND(C1233&gt;=$G$22,MOD(C1233-$G$22,int)=0),$G$23,0)+IF(IF(AND(C1233&gt;=$G$22,MOD(C1233-$G$22,int)=0),$G$23,0)+IF(MOD(C1233-$G$27,periods_per_year)=0,$G$26,0)+H1233&lt;L1232+G1233,IF(MOD(C1233-$G$27,periods_per_year)=0,$G$26,0),L1232+G1233-IF(AND(C1233&gt;=$G$22,MOD(C1233-$G$22,int)=0),$G$23,0)-H1233))))</f>
        <v/>
      </c>
      <c r="J1233" s="7"/>
      <c r="K1233" s="6" t="str">
        <f t="shared" si="103"/>
        <v/>
      </c>
      <c r="L1233" s="6" t="str">
        <f t="shared" si="104"/>
        <v/>
      </c>
    </row>
    <row r="1234" spans="3:12">
      <c r="C1234" s="3" t="str">
        <f t="shared" si="100"/>
        <v/>
      </c>
      <c r="D1234" s="4" t="str">
        <f t="shared" si="105"/>
        <v/>
      </c>
      <c r="E1234" s="8" t="str">
        <f t="shared" si="101"/>
        <v/>
      </c>
      <c r="F1234" s="5" t="str">
        <f t="shared" si="102"/>
        <v/>
      </c>
      <c r="G1234" s="6" t="str">
        <f>IF(C1234="","",ROUND((((1+F1234/CP)^(CP/periods_per_year))-1)*L1233,2))</f>
        <v/>
      </c>
      <c r="H1234" s="6" t="str">
        <f>IF(C1234="","",IF(C1234=nper,L1233+G1234,MIN(L1233+G1234,IF(F1234=F1233,H1233,IF($G$11="Acc Bi-Weekly",ROUND((-PMT(((1+F1234/CP)^(CP/12))-1,(nper-C1234+1)*12/26,L1233))/2,2),IF($G$11="Acc Weekly",ROUND((-PMT(((1+F1234/CP)^(CP/12))-1,(nper-C1234+1)*12/52,L1233))/4,2),ROUND(-PMT(((1+F1234/CP)^(CP/periods_per_year))-1,nper-C1234+1,L1233),2)))))))</f>
        <v/>
      </c>
      <c r="I1234" s="6" t="str">
        <f>IF(OR(C1234="",C1234&lt;$G$22),"",IF(L1233&lt;=H1234,0,IF(IF(AND(C1234&gt;=$G$22,MOD(C1234-$G$22,int)=0),$G$23,0)+H1234&gt;=L1233+G1234,L1233+G1234-H1234,IF(AND(C1234&gt;=$G$22,MOD(C1234-$G$22,int)=0),$G$23,0)+IF(IF(AND(C1234&gt;=$G$22,MOD(C1234-$G$22,int)=0),$G$23,0)+IF(MOD(C1234-$G$27,periods_per_year)=0,$G$26,0)+H1234&lt;L1233+G1234,IF(MOD(C1234-$G$27,periods_per_year)=0,$G$26,0),L1233+G1234-IF(AND(C1234&gt;=$G$22,MOD(C1234-$G$22,int)=0),$G$23,0)-H1234))))</f>
        <v/>
      </c>
      <c r="J1234" s="7"/>
      <c r="K1234" s="6" t="str">
        <f t="shared" si="103"/>
        <v/>
      </c>
      <c r="L1234" s="6" t="str">
        <f t="shared" si="104"/>
        <v/>
      </c>
    </row>
    <row r="1235" spans="3:12">
      <c r="C1235" s="3" t="str">
        <f t="shared" si="100"/>
        <v/>
      </c>
      <c r="D1235" s="4" t="str">
        <f t="shared" si="105"/>
        <v/>
      </c>
      <c r="E1235" s="8" t="str">
        <f t="shared" si="101"/>
        <v/>
      </c>
      <c r="F1235" s="5" t="str">
        <f t="shared" si="102"/>
        <v/>
      </c>
      <c r="G1235" s="6" t="str">
        <f>IF(C1235="","",ROUND((((1+F1235/CP)^(CP/periods_per_year))-1)*L1234,2))</f>
        <v/>
      </c>
      <c r="H1235" s="6" t="str">
        <f>IF(C1235="","",IF(C1235=nper,L1234+G1235,MIN(L1234+G1235,IF(F1235=F1234,H1234,IF($G$11="Acc Bi-Weekly",ROUND((-PMT(((1+F1235/CP)^(CP/12))-1,(nper-C1235+1)*12/26,L1234))/2,2),IF($G$11="Acc Weekly",ROUND((-PMT(((1+F1235/CP)^(CP/12))-1,(nper-C1235+1)*12/52,L1234))/4,2),ROUND(-PMT(((1+F1235/CP)^(CP/periods_per_year))-1,nper-C1235+1,L1234),2)))))))</f>
        <v/>
      </c>
      <c r="I1235" s="6" t="str">
        <f>IF(OR(C1235="",C1235&lt;$G$22),"",IF(L1234&lt;=H1235,0,IF(IF(AND(C1235&gt;=$G$22,MOD(C1235-$G$22,int)=0),$G$23,0)+H1235&gt;=L1234+G1235,L1234+G1235-H1235,IF(AND(C1235&gt;=$G$22,MOD(C1235-$G$22,int)=0),$G$23,0)+IF(IF(AND(C1235&gt;=$G$22,MOD(C1235-$G$22,int)=0),$G$23,0)+IF(MOD(C1235-$G$27,periods_per_year)=0,$G$26,0)+H1235&lt;L1234+G1235,IF(MOD(C1235-$G$27,periods_per_year)=0,$G$26,0),L1234+G1235-IF(AND(C1235&gt;=$G$22,MOD(C1235-$G$22,int)=0),$G$23,0)-H1235))))</f>
        <v/>
      </c>
      <c r="J1235" s="7"/>
      <c r="K1235" s="6" t="str">
        <f t="shared" si="103"/>
        <v/>
      </c>
      <c r="L1235" s="6" t="str">
        <f t="shared" si="104"/>
        <v/>
      </c>
    </row>
    <row r="1236" spans="3:12">
      <c r="C1236" s="3" t="str">
        <f t="shared" si="100"/>
        <v/>
      </c>
      <c r="D1236" s="4" t="str">
        <f t="shared" si="105"/>
        <v/>
      </c>
      <c r="E1236" s="8" t="str">
        <f t="shared" si="101"/>
        <v/>
      </c>
      <c r="F1236" s="5" t="str">
        <f t="shared" si="102"/>
        <v/>
      </c>
      <c r="G1236" s="6" t="str">
        <f>IF(C1236="","",ROUND((((1+F1236/CP)^(CP/periods_per_year))-1)*L1235,2))</f>
        <v/>
      </c>
      <c r="H1236" s="6" t="str">
        <f>IF(C1236="","",IF(C1236=nper,L1235+G1236,MIN(L1235+G1236,IF(F1236=F1235,H1235,IF($G$11="Acc Bi-Weekly",ROUND((-PMT(((1+F1236/CP)^(CP/12))-1,(nper-C1236+1)*12/26,L1235))/2,2),IF($G$11="Acc Weekly",ROUND((-PMT(((1+F1236/CP)^(CP/12))-1,(nper-C1236+1)*12/52,L1235))/4,2),ROUND(-PMT(((1+F1236/CP)^(CP/periods_per_year))-1,nper-C1236+1,L1235),2)))))))</f>
        <v/>
      </c>
      <c r="I1236" s="6" t="str">
        <f>IF(OR(C1236="",C1236&lt;$G$22),"",IF(L1235&lt;=H1236,0,IF(IF(AND(C1236&gt;=$G$22,MOD(C1236-$G$22,int)=0),$G$23,0)+H1236&gt;=L1235+G1236,L1235+G1236-H1236,IF(AND(C1236&gt;=$G$22,MOD(C1236-$G$22,int)=0),$G$23,0)+IF(IF(AND(C1236&gt;=$G$22,MOD(C1236-$G$22,int)=0),$G$23,0)+IF(MOD(C1236-$G$27,periods_per_year)=0,$G$26,0)+H1236&lt;L1235+G1236,IF(MOD(C1236-$G$27,periods_per_year)=0,$G$26,0),L1235+G1236-IF(AND(C1236&gt;=$G$22,MOD(C1236-$G$22,int)=0),$G$23,0)-H1236))))</f>
        <v/>
      </c>
      <c r="J1236" s="7"/>
      <c r="K1236" s="6" t="str">
        <f t="shared" si="103"/>
        <v/>
      </c>
      <c r="L1236" s="6" t="str">
        <f t="shared" si="104"/>
        <v/>
      </c>
    </row>
    <row r="1237" spans="3:12">
      <c r="C1237" s="3" t="str">
        <f t="shared" si="100"/>
        <v/>
      </c>
      <c r="D1237" s="4" t="str">
        <f t="shared" si="105"/>
        <v/>
      </c>
      <c r="E1237" s="8" t="str">
        <f t="shared" si="101"/>
        <v/>
      </c>
      <c r="F1237" s="5" t="str">
        <f t="shared" si="102"/>
        <v/>
      </c>
      <c r="G1237" s="6" t="str">
        <f>IF(C1237="","",ROUND((((1+F1237/CP)^(CP/periods_per_year))-1)*L1236,2))</f>
        <v/>
      </c>
      <c r="H1237" s="6" t="str">
        <f>IF(C1237="","",IF(C1237=nper,L1236+G1237,MIN(L1236+G1237,IF(F1237=F1236,H1236,IF($G$11="Acc Bi-Weekly",ROUND((-PMT(((1+F1237/CP)^(CP/12))-1,(nper-C1237+1)*12/26,L1236))/2,2),IF($G$11="Acc Weekly",ROUND((-PMT(((1+F1237/CP)^(CP/12))-1,(nper-C1237+1)*12/52,L1236))/4,2),ROUND(-PMT(((1+F1237/CP)^(CP/periods_per_year))-1,nper-C1237+1,L1236),2)))))))</f>
        <v/>
      </c>
      <c r="I1237" s="6" t="str">
        <f>IF(OR(C1237="",C1237&lt;$G$22),"",IF(L1236&lt;=H1237,0,IF(IF(AND(C1237&gt;=$G$22,MOD(C1237-$G$22,int)=0),$G$23,0)+H1237&gt;=L1236+G1237,L1236+G1237-H1237,IF(AND(C1237&gt;=$G$22,MOD(C1237-$G$22,int)=0),$G$23,0)+IF(IF(AND(C1237&gt;=$G$22,MOD(C1237-$G$22,int)=0),$G$23,0)+IF(MOD(C1237-$G$27,periods_per_year)=0,$G$26,0)+H1237&lt;L1236+G1237,IF(MOD(C1237-$G$27,periods_per_year)=0,$G$26,0),L1236+G1237-IF(AND(C1237&gt;=$G$22,MOD(C1237-$G$22,int)=0),$G$23,0)-H1237))))</f>
        <v/>
      </c>
      <c r="J1237" s="7"/>
      <c r="K1237" s="6" t="str">
        <f t="shared" si="103"/>
        <v/>
      </c>
      <c r="L1237" s="6" t="str">
        <f t="shared" si="104"/>
        <v/>
      </c>
    </row>
    <row r="1238" spans="3:12">
      <c r="C1238" s="3" t="str">
        <f t="shared" si="100"/>
        <v/>
      </c>
      <c r="D1238" s="4" t="str">
        <f t="shared" si="105"/>
        <v/>
      </c>
      <c r="E1238" s="8" t="str">
        <f t="shared" si="101"/>
        <v/>
      </c>
      <c r="F1238" s="5" t="str">
        <f t="shared" si="102"/>
        <v/>
      </c>
      <c r="G1238" s="6" t="str">
        <f>IF(C1238="","",ROUND((((1+F1238/CP)^(CP/periods_per_year))-1)*L1237,2))</f>
        <v/>
      </c>
      <c r="H1238" s="6" t="str">
        <f>IF(C1238="","",IF(C1238=nper,L1237+G1238,MIN(L1237+G1238,IF(F1238=F1237,H1237,IF($G$11="Acc Bi-Weekly",ROUND((-PMT(((1+F1238/CP)^(CP/12))-1,(nper-C1238+1)*12/26,L1237))/2,2),IF($G$11="Acc Weekly",ROUND((-PMT(((1+F1238/CP)^(CP/12))-1,(nper-C1238+1)*12/52,L1237))/4,2),ROUND(-PMT(((1+F1238/CP)^(CP/periods_per_year))-1,nper-C1238+1,L1237),2)))))))</f>
        <v/>
      </c>
      <c r="I1238" s="6" t="str">
        <f>IF(OR(C1238="",C1238&lt;$G$22),"",IF(L1237&lt;=H1238,0,IF(IF(AND(C1238&gt;=$G$22,MOD(C1238-$G$22,int)=0),$G$23,0)+H1238&gt;=L1237+G1238,L1237+G1238-H1238,IF(AND(C1238&gt;=$G$22,MOD(C1238-$G$22,int)=0),$G$23,0)+IF(IF(AND(C1238&gt;=$G$22,MOD(C1238-$G$22,int)=0),$G$23,0)+IF(MOD(C1238-$G$27,periods_per_year)=0,$G$26,0)+H1238&lt;L1237+G1238,IF(MOD(C1238-$G$27,periods_per_year)=0,$G$26,0),L1237+G1238-IF(AND(C1238&gt;=$G$22,MOD(C1238-$G$22,int)=0),$G$23,0)-H1238))))</f>
        <v/>
      </c>
      <c r="J1238" s="7"/>
      <c r="K1238" s="6" t="str">
        <f t="shared" si="103"/>
        <v/>
      </c>
      <c r="L1238" s="6" t="str">
        <f t="shared" si="104"/>
        <v/>
      </c>
    </row>
    <row r="1239" spans="3:12">
      <c r="C1239" s="3" t="str">
        <f t="shared" si="100"/>
        <v/>
      </c>
      <c r="D1239" s="4" t="str">
        <f t="shared" si="105"/>
        <v/>
      </c>
      <c r="E1239" s="8" t="str">
        <f t="shared" si="101"/>
        <v/>
      </c>
      <c r="F1239" s="5" t="str">
        <f t="shared" si="102"/>
        <v/>
      </c>
      <c r="G1239" s="6" t="str">
        <f>IF(C1239="","",ROUND((((1+F1239/CP)^(CP/periods_per_year))-1)*L1238,2))</f>
        <v/>
      </c>
      <c r="H1239" s="6" t="str">
        <f>IF(C1239="","",IF(C1239=nper,L1238+G1239,MIN(L1238+G1239,IF(F1239=F1238,H1238,IF($G$11="Acc Bi-Weekly",ROUND((-PMT(((1+F1239/CP)^(CP/12))-1,(nper-C1239+1)*12/26,L1238))/2,2),IF($G$11="Acc Weekly",ROUND((-PMT(((1+F1239/CP)^(CP/12))-1,(nper-C1239+1)*12/52,L1238))/4,2),ROUND(-PMT(((1+F1239/CP)^(CP/periods_per_year))-1,nper-C1239+1,L1238),2)))))))</f>
        <v/>
      </c>
      <c r="I1239" s="6" t="str">
        <f>IF(OR(C1239="",C1239&lt;$G$22),"",IF(L1238&lt;=H1239,0,IF(IF(AND(C1239&gt;=$G$22,MOD(C1239-$G$22,int)=0),$G$23,0)+H1239&gt;=L1238+G1239,L1238+G1239-H1239,IF(AND(C1239&gt;=$G$22,MOD(C1239-$G$22,int)=0),$G$23,0)+IF(IF(AND(C1239&gt;=$G$22,MOD(C1239-$G$22,int)=0),$G$23,0)+IF(MOD(C1239-$G$27,periods_per_year)=0,$G$26,0)+H1239&lt;L1238+G1239,IF(MOD(C1239-$G$27,periods_per_year)=0,$G$26,0),L1238+G1239-IF(AND(C1239&gt;=$G$22,MOD(C1239-$G$22,int)=0),$G$23,0)-H1239))))</f>
        <v/>
      </c>
      <c r="J1239" s="7"/>
      <c r="K1239" s="6" t="str">
        <f t="shared" si="103"/>
        <v/>
      </c>
      <c r="L1239" s="6" t="str">
        <f t="shared" si="104"/>
        <v/>
      </c>
    </row>
    <row r="1240" spans="3:12">
      <c r="C1240" s="3" t="str">
        <f t="shared" si="100"/>
        <v/>
      </c>
      <c r="D1240" s="4" t="str">
        <f t="shared" si="105"/>
        <v/>
      </c>
      <c r="E1240" s="8" t="str">
        <f t="shared" si="101"/>
        <v/>
      </c>
      <c r="F1240" s="5" t="str">
        <f t="shared" si="102"/>
        <v/>
      </c>
      <c r="G1240" s="6" t="str">
        <f>IF(C1240="","",ROUND((((1+F1240/CP)^(CP/periods_per_year))-1)*L1239,2))</f>
        <v/>
      </c>
      <c r="H1240" s="6" t="str">
        <f>IF(C1240="","",IF(C1240=nper,L1239+G1240,MIN(L1239+G1240,IF(F1240=F1239,H1239,IF($G$11="Acc Bi-Weekly",ROUND((-PMT(((1+F1240/CP)^(CP/12))-1,(nper-C1240+1)*12/26,L1239))/2,2),IF($G$11="Acc Weekly",ROUND((-PMT(((1+F1240/CP)^(CP/12))-1,(nper-C1240+1)*12/52,L1239))/4,2),ROUND(-PMT(((1+F1240/CP)^(CP/periods_per_year))-1,nper-C1240+1,L1239),2)))))))</f>
        <v/>
      </c>
      <c r="I1240" s="6" t="str">
        <f>IF(OR(C1240="",C1240&lt;$G$22),"",IF(L1239&lt;=H1240,0,IF(IF(AND(C1240&gt;=$G$22,MOD(C1240-$G$22,int)=0),$G$23,0)+H1240&gt;=L1239+G1240,L1239+G1240-H1240,IF(AND(C1240&gt;=$G$22,MOD(C1240-$G$22,int)=0),$G$23,0)+IF(IF(AND(C1240&gt;=$G$22,MOD(C1240-$G$22,int)=0),$G$23,0)+IF(MOD(C1240-$G$27,periods_per_year)=0,$G$26,0)+H1240&lt;L1239+G1240,IF(MOD(C1240-$G$27,periods_per_year)=0,$G$26,0),L1239+G1240-IF(AND(C1240&gt;=$G$22,MOD(C1240-$G$22,int)=0),$G$23,0)-H1240))))</f>
        <v/>
      </c>
      <c r="J1240" s="7"/>
      <c r="K1240" s="6" t="str">
        <f t="shared" si="103"/>
        <v/>
      </c>
      <c r="L1240" s="6" t="str">
        <f t="shared" si="104"/>
        <v/>
      </c>
    </row>
    <row r="1241" spans="3:12">
      <c r="C1241" s="3" t="str">
        <f t="shared" si="100"/>
        <v/>
      </c>
      <c r="D1241" s="4" t="str">
        <f t="shared" si="105"/>
        <v/>
      </c>
      <c r="E1241" s="8" t="str">
        <f t="shared" si="101"/>
        <v/>
      </c>
      <c r="F1241" s="5" t="str">
        <f t="shared" si="102"/>
        <v/>
      </c>
      <c r="G1241" s="6" t="str">
        <f>IF(C1241="","",ROUND((((1+F1241/CP)^(CP/periods_per_year))-1)*L1240,2))</f>
        <v/>
      </c>
      <c r="H1241" s="6" t="str">
        <f>IF(C1241="","",IF(C1241=nper,L1240+G1241,MIN(L1240+G1241,IF(F1241=F1240,H1240,IF($G$11="Acc Bi-Weekly",ROUND((-PMT(((1+F1241/CP)^(CP/12))-1,(nper-C1241+1)*12/26,L1240))/2,2),IF($G$11="Acc Weekly",ROUND((-PMT(((1+F1241/CP)^(CP/12))-1,(nper-C1241+1)*12/52,L1240))/4,2),ROUND(-PMT(((1+F1241/CP)^(CP/periods_per_year))-1,nper-C1241+1,L1240),2)))))))</f>
        <v/>
      </c>
      <c r="I1241" s="6" t="str">
        <f>IF(OR(C1241="",C1241&lt;$G$22),"",IF(L1240&lt;=H1241,0,IF(IF(AND(C1241&gt;=$G$22,MOD(C1241-$G$22,int)=0),$G$23,0)+H1241&gt;=L1240+G1241,L1240+G1241-H1241,IF(AND(C1241&gt;=$G$22,MOD(C1241-$G$22,int)=0),$G$23,0)+IF(IF(AND(C1241&gt;=$G$22,MOD(C1241-$G$22,int)=0),$G$23,0)+IF(MOD(C1241-$G$27,periods_per_year)=0,$G$26,0)+H1241&lt;L1240+G1241,IF(MOD(C1241-$G$27,periods_per_year)=0,$G$26,0),L1240+G1241-IF(AND(C1241&gt;=$G$22,MOD(C1241-$G$22,int)=0),$G$23,0)-H1241))))</f>
        <v/>
      </c>
      <c r="J1241" s="7"/>
      <c r="K1241" s="6" t="str">
        <f t="shared" si="103"/>
        <v/>
      </c>
      <c r="L1241" s="6" t="str">
        <f t="shared" si="104"/>
        <v/>
      </c>
    </row>
    <row r="1242" spans="3:12">
      <c r="C1242" s="3" t="str">
        <f t="shared" si="100"/>
        <v/>
      </c>
      <c r="D1242" s="4" t="str">
        <f t="shared" si="105"/>
        <v/>
      </c>
      <c r="E1242" s="8" t="str">
        <f t="shared" si="101"/>
        <v/>
      </c>
      <c r="F1242" s="5" t="str">
        <f t="shared" si="102"/>
        <v/>
      </c>
      <c r="G1242" s="6" t="str">
        <f>IF(C1242="","",ROUND((((1+F1242/CP)^(CP/periods_per_year))-1)*L1241,2))</f>
        <v/>
      </c>
      <c r="H1242" s="6" t="str">
        <f>IF(C1242="","",IF(C1242=nper,L1241+G1242,MIN(L1241+G1242,IF(F1242=F1241,H1241,IF($G$11="Acc Bi-Weekly",ROUND((-PMT(((1+F1242/CP)^(CP/12))-1,(nper-C1242+1)*12/26,L1241))/2,2),IF($G$11="Acc Weekly",ROUND((-PMT(((1+F1242/CP)^(CP/12))-1,(nper-C1242+1)*12/52,L1241))/4,2),ROUND(-PMT(((1+F1242/CP)^(CP/periods_per_year))-1,nper-C1242+1,L1241),2)))))))</f>
        <v/>
      </c>
      <c r="I1242" s="6" t="str">
        <f>IF(OR(C1242="",C1242&lt;$G$22),"",IF(L1241&lt;=H1242,0,IF(IF(AND(C1242&gt;=$G$22,MOD(C1242-$G$22,int)=0),$G$23,0)+H1242&gt;=L1241+G1242,L1241+G1242-H1242,IF(AND(C1242&gt;=$G$22,MOD(C1242-$G$22,int)=0),$G$23,0)+IF(IF(AND(C1242&gt;=$G$22,MOD(C1242-$G$22,int)=0),$G$23,0)+IF(MOD(C1242-$G$27,periods_per_year)=0,$G$26,0)+H1242&lt;L1241+G1242,IF(MOD(C1242-$G$27,periods_per_year)=0,$G$26,0),L1241+G1242-IF(AND(C1242&gt;=$G$22,MOD(C1242-$G$22,int)=0),$G$23,0)-H1242))))</f>
        <v/>
      </c>
      <c r="J1242" s="7"/>
      <c r="K1242" s="6" t="str">
        <f t="shared" si="103"/>
        <v/>
      </c>
      <c r="L1242" s="6" t="str">
        <f t="shared" si="104"/>
        <v/>
      </c>
    </row>
    <row r="1243" spans="3:12">
      <c r="C1243" s="3" t="str">
        <f t="shared" si="100"/>
        <v/>
      </c>
      <c r="D1243" s="4" t="str">
        <f t="shared" si="105"/>
        <v/>
      </c>
      <c r="E1243" s="8" t="str">
        <f t="shared" si="101"/>
        <v/>
      </c>
      <c r="F1243" s="5" t="str">
        <f t="shared" si="102"/>
        <v/>
      </c>
      <c r="G1243" s="6" t="str">
        <f>IF(C1243="","",ROUND((((1+F1243/CP)^(CP/periods_per_year))-1)*L1242,2))</f>
        <v/>
      </c>
      <c r="H1243" s="6" t="str">
        <f>IF(C1243="","",IF(C1243=nper,L1242+G1243,MIN(L1242+G1243,IF(F1243=F1242,H1242,IF($G$11="Acc Bi-Weekly",ROUND((-PMT(((1+F1243/CP)^(CP/12))-1,(nper-C1243+1)*12/26,L1242))/2,2),IF($G$11="Acc Weekly",ROUND((-PMT(((1+F1243/CP)^(CP/12))-1,(nper-C1243+1)*12/52,L1242))/4,2),ROUND(-PMT(((1+F1243/CP)^(CP/periods_per_year))-1,nper-C1243+1,L1242),2)))))))</f>
        <v/>
      </c>
      <c r="I1243" s="6" t="str">
        <f>IF(OR(C1243="",C1243&lt;$G$22),"",IF(L1242&lt;=H1243,0,IF(IF(AND(C1243&gt;=$G$22,MOD(C1243-$G$22,int)=0),$G$23,0)+H1243&gt;=L1242+G1243,L1242+G1243-H1243,IF(AND(C1243&gt;=$G$22,MOD(C1243-$G$22,int)=0),$G$23,0)+IF(IF(AND(C1243&gt;=$G$22,MOD(C1243-$G$22,int)=0),$G$23,0)+IF(MOD(C1243-$G$27,periods_per_year)=0,$G$26,0)+H1243&lt;L1242+G1243,IF(MOD(C1243-$G$27,periods_per_year)=0,$G$26,0),L1242+G1243-IF(AND(C1243&gt;=$G$22,MOD(C1243-$G$22,int)=0),$G$23,0)-H1243))))</f>
        <v/>
      </c>
      <c r="J1243" s="7"/>
      <c r="K1243" s="6" t="str">
        <f t="shared" si="103"/>
        <v/>
      </c>
      <c r="L1243" s="6" t="str">
        <f t="shared" si="104"/>
        <v/>
      </c>
    </row>
    <row r="1244" spans="3:12">
      <c r="C1244" s="3" t="str">
        <f t="shared" si="100"/>
        <v/>
      </c>
      <c r="D1244" s="4" t="str">
        <f t="shared" si="105"/>
        <v/>
      </c>
      <c r="E1244" s="8" t="str">
        <f t="shared" si="101"/>
        <v/>
      </c>
      <c r="F1244" s="5" t="str">
        <f t="shared" si="102"/>
        <v/>
      </c>
      <c r="G1244" s="6" t="str">
        <f>IF(C1244="","",ROUND((((1+F1244/CP)^(CP/periods_per_year))-1)*L1243,2))</f>
        <v/>
      </c>
      <c r="H1244" s="6" t="str">
        <f>IF(C1244="","",IF(C1244=nper,L1243+G1244,MIN(L1243+G1244,IF(F1244=F1243,H1243,IF($G$11="Acc Bi-Weekly",ROUND((-PMT(((1+F1244/CP)^(CP/12))-1,(nper-C1244+1)*12/26,L1243))/2,2),IF($G$11="Acc Weekly",ROUND((-PMT(((1+F1244/CP)^(CP/12))-1,(nper-C1244+1)*12/52,L1243))/4,2),ROUND(-PMT(((1+F1244/CP)^(CP/periods_per_year))-1,nper-C1244+1,L1243),2)))))))</f>
        <v/>
      </c>
      <c r="I1244" s="6" t="str">
        <f>IF(OR(C1244="",C1244&lt;$G$22),"",IF(L1243&lt;=H1244,0,IF(IF(AND(C1244&gt;=$G$22,MOD(C1244-$G$22,int)=0),$G$23,0)+H1244&gt;=L1243+G1244,L1243+G1244-H1244,IF(AND(C1244&gt;=$G$22,MOD(C1244-$G$22,int)=0),$G$23,0)+IF(IF(AND(C1244&gt;=$G$22,MOD(C1244-$G$22,int)=0),$G$23,0)+IF(MOD(C1244-$G$27,periods_per_year)=0,$G$26,0)+H1244&lt;L1243+G1244,IF(MOD(C1244-$G$27,periods_per_year)=0,$G$26,0),L1243+G1244-IF(AND(C1244&gt;=$G$22,MOD(C1244-$G$22,int)=0),$G$23,0)-H1244))))</f>
        <v/>
      </c>
      <c r="J1244" s="7"/>
      <c r="K1244" s="6" t="str">
        <f t="shared" si="103"/>
        <v/>
      </c>
      <c r="L1244" s="6" t="str">
        <f t="shared" si="104"/>
        <v/>
      </c>
    </row>
    <row r="1245" spans="3:12">
      <c r="C1245" s="3" t="str">
        <f t="shared" si="100"/>
        <v/>
      </c>
      <c r="D1245" s="4" t="str">
        <f t="shared" si="105"/>
        <v/>
      </c>
      <c r="E1245" s="8" t="str">
        <f t="shared" si="101"/>
        <v/>
      </c>
      <c r="F1245" s="5" t="str">
        <f t="shared" si="102"/>
        <v/>
      </c>
      <c r="G1245" s="6" t="str">
        <f>IF(C1245="","",ROUND((((1+F1245/CP)^(CP/periods_per_year))-1)*L1244,2))</f>
        <v/>
      </c>
      <c r="H1245" s="6" t="str">
        <f>IF(C1245="","",IF(C1245=nper,L1244+G1245,MIN(L1244+G1245,IF(F1245=F1244,H1244,IF($G$11="Acc Bi-Weekly",ROUND((-PMT(((1+F1245/CP)^(CP/12))-1,(nper-C1245+1)*12/26,L1244))/2,2),IF($G$11="Acc Weekly",ROUND((-PMT(((1+F1245/CP)^(CP/12))-1,(nper-C1245+1)*12/52,L1244))/4,2),ROUND(-PMT(((1+F1245/CP)^(CP/periods_per_year))-1,nper-C1245+1,L1244),2)))))))</f>
        <v/>
      </c>
      <c r="I1245" s="6" t="str">
        <f>IF(OR(C1245="",C1245&lt;$G$22),"",IF(L1244&lt;=H1245,0,IF(IF(AND(C1245&gt;=$G$22,MOD(C1245-$G$22,int)=0),$G$23,0)+H1245&gt;=L1244+G1245,L1244+G1245-H1245,IF(AND(C1245&gt;=$G$22,MOD(C1245-$G$22,int)=0),$G$23,0)+IF(IF(AND(C1245&gt;=$G$22,MOD(C1245-$G$22,int)=0),$G$23,0)+IF(MOD(C1245-$G$27,periods_per_year)=0,$G$26,0)+H1245&lt;L1244+G1245,IF(MOD(C1245-$G$27,periods_per_year)=0,$G$26,0),L1244+G1245-IF(AND(C1245&gt;=$G$22,MOD(C1245-$G$22,int)=0),$G$23,0)-H1245))))</f>
        <v/>
      </c>
      <c r="J1245" s="7"/>
      <c r="K1245" s="6" t="str">
        <f t="shared" si="103"/>
        <v/>
      </c>
      <c r="L1245" s="6" t="str">
        <f t="shared" si="104"/>
        <v/>
      </c>
    </row>
    <row r="1246" spans="3:12">
      <c r="C1246" s="3" t="str">
        <f t="shared" si="100"/>
        <v/>
      </c>
      <c r="D1246" s="4" t="str">
        <f t="shared" si="105"/>
        <v/>
      </c>
      <c r="E1246" s="8" t="str">
        <f t="shared" si="101"/>
        <v/>
      </c>
      <c r="F1246" s="5" t="str">
        <f t="shared" si="102"/>
        <v/>
      </c>
      <c r="G1246" s="6" t="str">
        <f>IF(C1246="","",ROUND((((1+F1246/CP)^(CP/periods_per_year))-1)*L1245,2))</f>
        <v/>
      </c>
      <c r="H1246" s="6" t="str">
        <f>IF(C1246="","",IF(C1246=nper,L1245+G1246,MIN(L1245+G1246,IF(F1246=F1245,H1245,IF($G$11="Acc Bi-Weekly",ROUND((-PMT(((1+F1246/CP)^(CP/12))-1,(nper-C1246+1)*12/26,L1245))/2,2),IF($G$11="Acc Weekly",ROUND((-PMT(((1+F1246/CP)^(CP/12))-1,(nper-C1246+1)*12/52,L1245))/4,2),ROUND(-PMT(((1+F1246/CP)^(CP/periods_per_year))-1,nper-C1246+1,L1245),2)))))))</f>
        <v/>
      </c>
      <c r="I1246" s="6" t="str">
        <f>IF(OR(C1246="",C1246&lt;$G$22),"",IF(L1245&lt;=H1246,0,IF(IF(AND(C1246&gt;=$G$22,MOD(C1246-$G$22,int)=0),$G$23,0)+H1246&gt;=L1245+G1246,L1245+G1246-H1246,IF(AND(C1246&gt;=$G$22,MOD(C1246-$G$22,int)=0),$G$23,0)+IF(IF(AND(C1246&gt;=$G$22,MOD(C1246-$G$22,int)=0),$G$23,0)+IF(MOD(C1246-$G$27,periods_per_year)=0,$G$26,0)+H1246&lt;L1245+G1246,IF(MOD(C1246-$G$27,periods_per_year)=0,$G$26,0),L1245+G1246-IF(AND(C1246&gt;=$G$22,MOD(C1246-$G$22,int)=0),$G$23,0)-H1246))))</f>
        <v/>
      </c>
      <c r="J1246" s="7"/>
      <c r="K1246" s="6" t="str">
        <f t="shared" si="103"/>
        <v/>
      </c>
      <c r="L1246" s="6" t="str">
        <f t="shared" si="104"/>
        <v/>
      </c>
    </row>
    <row r="1247" spans="3:12">
      <c r="C1247" s="3" t="str">
        <f t="shared" si="100"/>
        <v/>
      </c>
      <c r="D1247" s="4" t="str">
        <f t="shared" si="105"/>
        <v/>
      </c>
      <c r="E1247" s="8" t="str">
        <f t="shared" si="101"/>
        <v/>
      </c>
      <c r="F1247" s="5" t="str">
        <f t="shared" si="102"/>
        <v/>
      </c>
      <c r="G1247" s="6" t="str">
        <f>IF(C1247="","",ROUND((((1+F1247/CP)^(CP/periods_per_year))-1)*L1246,2))</f>
        <v/>
      </c>
      <c r="H1247" s="6" t="str">
        <f>IF(C1247="","",IF(C1247=nper,L1246+G1247,MIN(L1246+G1247,IF(F1247=F1246,H1246,IF($G$11="Acc Bi-Weekly",ROUND((-PMT(((1+F1247/CP)^(CP/12))-1,(nper-C1247+1)*12/26,L1246))/2,2),IF($G$11="Acc Weekly",ROUND((-PMT(((1+F1247/CP)^(CP/12))-1,(nper-C1247+1)*12/52,L1246))/4,2),ROUND(-PMT(((1+F1247/CP)^(CP/periods_per_year))-1,nper-C1247+1,L1246),2)))))))</f>
        <v/>
      </c>
      <c r="I1247" s="6" t="str">
        <f>IF(OR(C1247="",C1247&lt;$G$22),"",IF(L1246&lt;=H1247,0,IF(IF(AND(C1247&gt;=$G$22,MOD(C1247-$G$22,int)=0),$G$23,0)+H1247&gt;=L1246+G1247,L1246+G1247-H1247,IF(AND(C1247&gt;=$G$22,MOD(C1247-$G$22,int)=0),$G$23,0)+IF(IF(AND(C1247&gt;=$G$22,MOD(C1247-$G$22,int)=0),$G$23,0)+IF(MOD(C1247-$G$27,periods_per_year)=0,$G$26,0)+H1247&lt;L1246+G1247,IF(MOD(C1247-$G$27,periods_per_year)=0,$G$26,0),L1246+G1247-IF(AND(C1247&gt;=$G$22,MOD(C1247-$G$22,int)=0),$G$23,0)-H1247))))</f>
        <v/>
      </c>
      <c r="J1247" s="7"/>
      <c r="K1247" s="6" t="str">
        <f t="shared" si="103"/>
        <v/>
      </c>
      <c r="L1247" s="6" t="str">
        <f t="shared" si="104"/>
        <v/>
      </c>
    </row>
    <row r="1248" spans="3:12">
      <c r="C1248" s="3" t="str">
        <f t="shared" si="100"/>
        <v/>
      </c>
      <c r="D1248" s="4" t="str">
        <f t="shared" si="105"/>
        <v/>
      </c>
      <c r="E1248" s="8" t="str">
        <f t="shared" si="101"/>
        <v/>
      </c>
      <c r="F1248" s="5" t="str">
        <f t="shared" si="102"/>
        <v/>
      </c>
      <c r="G1248" s="6" t="str">
        <f>IF(C1248="","",ROUND((((1+F1248/CP)^(CP/periods_per_year))-1)*L1247,2))</f>
        <v/>
      </c>
      <c r="H1248" s="6" t="str">
        <f>IF(C1248="","",IF(C1248=nper,L1247+G1248,MIN(L1247+G1248,IF(F1248=F1247,H1247,IF($G$11="Acc Bi-Weekly",ROUND((-PMT(((1+F1248/CP)^(CP/12))-1,(nper-C1248+1)*12/26,L1247))/2,2),IF($G$11="Acc Weekly",ROUND((-PMT(((1+F1248/CP)^(CP/12))-1,(nper-C1248+1)*12/52,L1247))/4,2),ROUND(-PMT(((1+F1248/CP)^(CP/periods_per_year))-1,nper-C1248+1,L1247),2)))))))</f>
        <v/>
      </c>
      <c r="I1248" s="6" t="str">
        <f>IF(OR(C1248="",C1248&lt;$G$22),"",IF(L1247&lt;=H1248,0,IF(IF(AND(C1248&gt;=$G$22,MOD(C1248-$G$22,int)=0),$G$23,0)+H1248&gt;=L1247+G1248,L1247+G1248-H1248,IF(AND(C1248&gt;=$G$22,MOD(C1248-$G$22,int)=0),$G$23,0)+IF(IF(AND(C1248&gt;=$G$22,MOD(C1248-$G$22,int)=0),$G$23,0)+IF(MOD(C1248-$G$27,periods_per_year)=0,$G$26,0)+H1248&lt;L1247+G1248,IF(MOD(C1248-$G$27,periods_per_year)=0,$G$26,0),L1247+G1248-IF(AND(C1248&gt;=$G$22,MOD(C1248-$G$22,int)=0),$G$23,0)-H1248))))</f>
        <v/>
      </c>
      <c r="J1248" s="7"/>
      <c r="K1248" s="6" t="str">
        <f t="shared" si="103"/>
        <v/>
      </c>
      <c r="L1248" s="6" t="str">
        <f t="shared" si="104"/>
        <v/>
      </c>
    </row>
    <row r="1249" spans="3:12">
      <c r="C1249" s="3" t="str">
        <f t="shared" si="100"/>
        <v/>
      </c>
      <c r="D1249" s="4" t="str">
        <f t="shared" si="105"/>
        <v/>
      </c>
      <c r="E1249" s="8" t="str">
        <f t="shared" si="101"/>
        <v/>
      </c>
      <c r="F1249" s="5" t="str">
        <f t="shared" si="102"/>
        <v/>
      </c>
      <c r="G1249" s="6" t="str">
        <f>IF(C1249="","",ROUND((((1+F1249/CP)^(CP/periods_per_year))-1)*L1248,2))</f>
        <v/>
      </c>
      <c r="H1249" s="6" t="str">
        <f>IF(C1249="","",IF(C1249=nper,L1248+G1249,MIN(L1248+G1249,IF(F1249=F1248,H1248,IF($G$11="Acc Bi-Weekly",ROUND((-PMT(((1+F1249/CP)^(CP/12))-1,(nper-C1249+1)*12/26,L1248))/2,2),IF($G$11="Acc Weekly",ROUND((-PMT(((1+F1249/CP)^(CP/12))-1,(nper-C1249+1)*12/52,L1248))/4,2),ROUND(-PMT(((1+F1249/CP)^(CP/periods_per_year))-1,nper-C1249+1,L1248),2)))))))</f>
        <v/>
      </c>
      <c r="I1249" s="6" t="str">
        <f>IF(OR(C1249="",C1249&lt;$G$22),"",IF(L1248&lt;=H1249,0,IF(IF(AND(C1249&gt;=$G$22,MOD(C1249-$G$22,int)=0),$G$23,0)+H1249&gt;=L1248+G1249,L1248+G1249-H1249,IF(AND(C1249&gt;=$G$22,MOD(C1249-$G$22,int)=0),$G$23,0)+IF(IF(AND(C1249&gt;=$G$22,MOD(C1249-$G$22,int)=0),$G$23,0)+IF(MOD(C1249-$G$27,periods_per_year)=0,$G$26,0)+H1249&lt;L1248+G1249,IF(MOD(C1249-$G$27,periods_per_year)=0,$G$26,0),L1248+G1249-IF(AND(C1249&gt;=$G$22,MOD(C1249-$G$22,int)=0),$G$23,0)-H1249))))</f>
        <v/>
      </c>
      <c r="J1249" s="7"/>
      <c r="K1249" s="6" t="str">
        <f t="shared" si="103"/>
        <v/>
      </c>
      <c r="L1249" s="6" t="str">
        <f t="shared" si="104"/>
        <v/>
      </c>
    </row>
    <row r="1250" spans="3:12">
      <c r="C1250" s="3" t="str">
        <f t="shared" si="100"/>
        <v/>
      </c>
      <c r="D1250" s="4" t="str">
        <f t="shared" si="105"/>
        <v/>
      </c>
      <c r="E1250" s="8" t="str">
        <f t="shared" si="101"/>
        <v/>
      </c>
      <c r="F1250" s="5" t="str">
        <f t="shared" si="102"/>
        <v/>
      </c>
      <c r="G1250" s="6" t="str">
        <f>IF(C1250="","",ROUND((((1+F1250/CP)^(CP/periods_per_year))-1)*L1249,2))</f>
        <v/>
      </c>
      <c r="H1250" s="6" t="str">
        <f>IF(C1250="","",IF(C1250=nper,L1249+G1250,MIN(L1249+G1250,IF(F1250=F1249,H1249,IF($G$11="Acc Bi-Weekly",ROUND((-PMT(((1+F1250/CP)^(CP/12))-1,(nper-C1250+1)*12/26,L1249))/2,2),IF($G$11="Acc Weekly",ROUND((-PMT(((1+F1250/CP)^(CP/12))-1,(nper-C1250+1)*12/52,L1249))/4,2),ROUND(-PMT(((1+F1250/CP)^(CP/periods_per_year))-1,nper-C1250+1,L1249),2)))))))</f>
        <v/>
      </c>
      <c r="I1250" s="6" t="str">
        <f>IF(OR(C1250="",C1250&lt;$G$22),"",IF(L1249&lt;=H1250,0,IF(IF(AND(C1250&gt;=$G$22,MOD(C1250-$G$22,int)=0),$G$23,0)+H1250&gt;=L1249+G1250,L1249+G1250-H1250,IF(AND(C1250&gt;=$G$22,MOD(C1250-$G$22,int)=0),$G$23,0)+IF(IF(AND(C1250&gt;=$G$22,MOD(C1250-$G$22,int)=0),$G$23,0)+IF(MOD(C1250-$G$27,periods_per_year)=0,$G$26,0)+H1250&lt;L1249+G1250,IF(MOD(C1250-$G$27,periods_per_year)=0,$G$26,0),L1249+G1250-IF(AND(C1250&gt;=$G$22,MOD(C1250-$G$22,int)=0),$G$23,0)-H1250))))</f>
        <v/>
      </c>
      <c r="J1250" s="7"/>
      <c r="K1250" s="6" t="str">
        <f t="shared" si="103"/>
        <v/>
      </c>
      <c r="L1250" s="6" t="str">
        <f t="shared" si="104"/>
        <v/>
      </c>
    </row>
    <row r="1251" spans="3:12">
      <c r="C1251" s="3" t="str">
        <f t="shared" si="100"/>
        <v/>
      </c>
      <c r="D1251" s="4" t="str">
        <f t="shared" si="105"/>
        <v/>
      </c>
      <c r="E1251" s="8" t="str">
        <f t="shared" si="101"/>
        <v/>
      </c>
      <c r="F1251" s="5" t="str">
        <f t="shared" si="102"/>
        <v/>
      </c>
      <c r="G1251" s="6" t="str">
        <f>IF(C1251="","",ROUND((((1+F1251/CP)^(CP/periods_per_year))-1)*L1250,2))</f>
        <v/>
      </c>
      <c r="H1251" s="6" t="str">
        <f>IF(C1251="","",IF(C1251=nper,L1250+G1251,MIN(L1250+G1251,IF(F1251=F1250,H1250,IF($G$11="Acc Bi-Weekly",ROUND((-PMT(((1+F1251/CP)^(CP/12))-1,(nper-C1251+1)*12/26,L1250))/2,2),IF($G$11="Acc Weekly",ROUND((-PMT(((1+F1251/CP)^(CP/12))-1,(nper-C1251+1)*12/52,L1250))/4,2),ROUND(-PMT(((1+F1251/CP)^(CP/periods_per_year))-1,nper-C1251+1,L1250),2)))))))</f>
        <v/>
      </c>
      <c r="I1251" s="6" t="str">
        <f>IF(OR(C1251="",C1251&lt;$G$22),"",IF(L1250&lt;=H1251,0,IF(IF(AND(C1251&gt;=$G$22,MOD(C1251-$G$22,int)=0),$G$23,0)+H1251&gt;=L1250+G1251,L1250+G1251-H1251,IF(AND(C1251&gt;=$G$22,MOD(C1251-$G$22,int)=0),$G$23,0)+IF(IF(AND(C1251&gt;=$G$22,MOD(C1251-$G$22,int)=0),$G$23,0)+IF(MOD(C1251-$G$27,periods_per_year)=0,$G$26,0)+H1251&lt;L1250+G1251,IF(MOD(C1251-$G$27,periods_per_year)=0,$G$26,0),L1250+G1251-IF(AND(C1251&gt;=$G$22,MOD(C1251-$G$22,int)=0),$G$23,0)-H1251))))</f>
        <v/>
      </c>
      <c r="J1251" s="7"/>
      <c r="K1251" s="6" t="str">
        <f t="shared" si="103"/>
        <v/>
      </c>
      <c r="L1251" s="6" t="str">
        <f t="shared" si="104"/>
        <v/>
      </c>
    </row>
    <row r="1252" spans="3:12">
      <c r="C1252" s="3" t="str">
        <f t="shared" si="100"/>
        <v/>
      </c>
      <c r="D1252" s="4" t="str">
        <f t="shared" si="105"/>
        <v/>
      </c>
      <c r="E1252" s="8" t="str">
        <f t="shared" si="101"/>
        <v/>
      </c>
      <c r="F1252" s="5" t="str">
        <f t="shared" si="102"/>
        <v/>
      </c>
      <c r="G1252" s="6" t="str">
        <f>IF(C1252="","",ROUND((((1+F1252/CP)^(CP/periods_per_year))-1)*L1251,2))</f>
        <v/>
      </c>
      <c r="H1252" s="6" t="str">
        <f>IF(C1252="","",IF(C1252=nper,L1251+G1252,MIN(L1251+G1252,IF(F1252=F1251,H1251,IF($G$11="Acc Bi-Weekly",ROUND((-PMT(((1+F1252/CP)^(CP/12))-1,(nper-C1252+1)*12/26,L1251))/2,2),IF($G$11="Acc Weekly",ROUND((-PMT(((1+F1252/CP)^(CP/12))-1,(nper-C1252+1)*12/52,L1251))/4,2),ROUND(-PMT(((1+F1252/CP)^(CP/periods_per_year))-1,nper-C1252+1,L1251),2)))))))</f>
        <v/>
      </c>
      <c r="I1252" s="6" t="str">
        <f>IF(OR(C1252="",C1252&lt;$G$22),"",IF(L1251&lt;=H1252,0,IF(IF(AND(C1252&gt;=$G$22,MOD(C1252-$G$22,int)=0),$G$23,0)+H1252&gt;=L1251+G1252,L1251+G1252-H1252,IF(AND(C1252&gt;=$G$22,MOD(C1252-$G$22,int)=0),$G$23,0)+IF(IF(AND(C1252&gt;=$G$22,MOD(C1252-$G$22,int)=0),$G$23,0)+IF(MOD(C1252-$G$27,periods_per_year)=0,$G$26,0)+H1252&lt;L1251+G1252,IF(MOD(C1252-$G$27,periods_per_year)=0,$G$26,0),L1251+G1252-IF(AND(C1252&gt;=$G$22,MOD(C1252-$G$22,int)=0),$G$23,0)-H1252))))</f>
        <v/>
      </c>
      <c r="J1252" s="7"/>
      <c r="K1252" s="6" t="str">
        <f t="shared" si="103"/>
        <v/>
      </c>
      <c r="L1252" s="6" t="str">
        <f t="shared" si="104"/>
        <v/>
      </c>
    </row>
    <row r="1253" spans="3:12">
      <c r="C1253" s="3" t="str">
        <f t="shared" si="100"/>
        <v/>
      </c>
      <c r="D1253" s="4" t="str">
        <f t="shared" si="105"/>
        <v/>
      </c>
      <c r="E1253" s="8" t="str">
        <f t="shared" si="101"/>
        <v/>
      </c>
      <c r="F1253" s="5" t="str">
        <f t="shared" si="102"/>
        <v/>
      </c>
      <c r="G1253" s="6" t="str">
        <f>IF(C1253="","",ROUND((((1+F1253/CP)^(CP/periods_per_year))-1)*L1252,2))</f>
        <v/>
      </c>
      <c r="H1253" s="6" t="str">
        <f>IF(C1253="","",IF(C1253=nper,L1252+G1253,MIN(L1252+G1253,IF(F1253=F1252,H1252,IF($G$11="Acc Bi-Weekly",ROUND((-PMT(((1+F1253/CP)^(CP/12))-1,(nper-C1253+1)*12/26,L1252))/2,2),IF($G$11="Acc Weekly",ROUND((-PMT(((1+F1253/CP)^(CP/12))-1,(nper-C1253+1)*12/52,L1252))/4,2),ROUND(-PMT(((1+F1253/CP)^(CP/periods_per_year))-1,nper-C1253+1,L1252),2)))))))</f>
        <v/>
      </c>
      <c r="I1253" s="6" t="str">
        <f>IF(OR(C1253="",C1253&lt;$G$22),"",IF(L1252&lt;=H1253,0,IF(IF(AND(C1253&gt;=$G$22,MOD(C1253-$G$22,int)=0),$G$23,0)+H1253&gt;=L1252+G1253,L1252+G1253-H1253,IF(AND(C1253&gt;=$G$22,MOD(C1253-$G$22,int)=0),$G$23,0)+IF(IF(AND(C1253&gt;=$G$22,MOD(C1253-$G$22,int)=0),$G$23,0)+IF(MOD(C1253-$G$27,periods_per_year)=0,$G$26,0)+H1253&lt;L1252+G1253,IF(MOD(C1253-$G$27,periods_per_year)=0,$G$26,0),L1252+G1253-IF(AND(C1253&gt;=$G$22,MOD(C1253-$G$22,int)=0),$G$23,0)-H1253))))</f>
        <v/>
      </c>
      <c r="J1253" s="7"/>
      <c r="K1253" s="6" t="str">
        <f t="shared" si="103"/>
        <v/>
      </c>
      <c r="L1253" s="6" t="str">
        <f t="shared" si="104"/>
        <v/>
      </c>
    </row>
    <row r="1254" spans="3:12">
      <c r="C1254" s="3" t="str">
        <f t="shared" si="100"/>
        <v/>
      </c>
      <c r="D1254" s="4" t="str">
        <f t="shared" si="105"/>
        <v/>
      </c>
      <c r="E1254" s="8" t="str">
        <f t="shared" si="101"/>
        <v/>
      </c>
      <c r="F1254" s="5" t="str">
        <f t="shared" si="102"/>
        <v/>
      </c>
      <c r="G1254" s="6" t="str">
        <f>IF(C1254="","",ROUND((((1+F1254/CP)^(CP/periods_per_year))-1)*L1253,2))</f>
        <v/>
      </c>
      <c r="H1254" s="6" t="str">
        <f>IF(C1254="","",IF(C1254=nper,L1253+G1254,MIN(L1253+G1254,IF(F1254=F1253,H1253,IF($G$11="Acc Bi-Weekly",ROUND((-PMT(((1+F1254/CP)^(CP/12))-1,(nper-C1254+1)*12/26,L1253))/2,2),IF($G$11="Acc Weekly",ROUND((-PMT(((1+F1254/CP)^(CP/12))-1,(nper-C1254+1)*12/52,L1253))/4,2),ROUND(-PMT(((1+F1254/CP)^(CP/periods_per_year))-1,nper-C1254+1,L1253),2)))))))</f>
        <v/>
      </c>
      <c r="I1254" s="6" t="str">
        <f>IF(OR(C1254="",C1254&lt;$G$22),"",IF(L1253&lt;=H1254,0,IF(IF(AND(C1254&gt;=$G$22,MOD(C1254-$G$22,int)=0),$G$23,0)+H1254&gt;=L1253+G1254,L1253+G1254-H1254,IF(AND(C1254&gt;=$G$22,MOD(C1254-$G$22,int)=0),$G$23,0)+IF(IF(AND(C1254&gt;=$G$22,MOD(C1254-$G$22,int)=0),$G$23,0)+IF(MOD(C1254-$G$27,periods_per_year)=0,$G$26,0)+H1254&lt;L1253+G1254,IF(MOD(C1254-$G$27,periods_per_year)=0,$G$26,0),L1253+G1254-IF(AND(C1254&gt;=$G$22,MOD(C1254-$G$22,int)=0),$G$23,0)-H1254))))</f>
        <v/>
      </c>
      <c r="J1254" s="7"/>
      <c r="K1254" s="6" t="str">
        <f t="shared" si="103"/>
        <v/>
      </c>
      <c r="L1254" s="6" t="str">
        <f t="shared" si="104"/>
        <v/>
      </c>
    </row>
    <row r="1255" spans="3:12">
      <c r="C1255" s="3" t="str">
        <f t="shared" si="100"/>
        <v/>
      </c>
      <c r="D1255" s="4" t="str">
        <f t="shared" si="105"/>
        <v/>
      </c>
      <c r="E1255" s="8" t="str">
        <f t="shared" si="101"/>
        <v/>
      </c>
      <c r="F1255" s="5" t="str">
        <f t="shared" si="102"/>
        <v/>
      </c>
      <c r="G1255" s="6" t="str">
        <f>IF(C1255="","",ROUND((((1+F1255/CP)^(CP/periods_per_year))-1)*L1254,2))</f>
        <v/>
      </c>
      <c r="H1255" s="6" t="str">
        <f>IF(C1255="","",IF(C1255=nper,L1254+G1255,MIN(L1254+G1255,IF(F1255=F1254,H1254,IF($G$11="Acc Bi-Weekly",ROUND((-PMT(((1+F1255/CP)^(CP/12))-1,(nper-C1255+1)*12/26,L1254))/2,2),IF($G$11="Acc Weekly",ROUND((-PMT(((1+F1255/CP)^(CP/12))-1,(nper-C1255+1)*12/52,L1254))/4,2),ROUND(-PMT(((1+F1255/CP)^(CP/periods_per_year))-1,nper-C1255+1,L1254),2)))))))</f>
        <v/>
      </c>
      <c r="I1255" s="6" t="str">
        <f>IF(OR(C1255="",C1255&lt;$G$22),"",IF(L1254&lt;=H1255,0,IF(IF(AND(C1255&gt;=$G$22,MOD(C1255-$G$22,int)=0),$G$23,0)+H1255&gt;=L1254+G1255,L1254+G1255-H1255,IF(AND(C1255&gt;=$G$22,MOD(C1255-$G$22,int)=0),$G$23,0)+IF(IF(AND(C1255&gt;=$G$22,MOD(C1255-$G$22,int)=0),$G$23,0)+IF(MOD(C1255-$G$27,periods_per_year)=0,$G$26,0)+H1255&lt;L1254+G1255,IF(MOD(C1255-$G$27,periods_per_year)=0,$G$26,0),L1254+G1255-IF(AND(C1255&gt;=$G$22,MOD(C1255-$G$22,int)=0),$G$23,0)-H1255))))</f>
        <v/>
      </c>
      <c r="J1255" s="7"/>
      <c r="K1255" s="6" t="str">
        <f t="shared" si="103"/>
        <v/>
      </c>
      <c r="L1255" s="6" t="str">
        <f t="shared" si="104"/>
        <v/>
      </c>
    </row>
    <row r="1256" spans="3:12">
      <c r="C1256" s="3" t="str">
        <f t="shared" si="100"/>
        <v/>
      </c>
      <c r="D1256" s="4" t="str">
        <f t="shared" si="105"/>
        <v/>
      </c>
      <c r="E1256" s="8" t="str">
        <f t="shared" si="101"/>
        <v/>
      </c>
      <c r="F1256" s="5" t="str">
        <f t="shared" si="102"/>
        <v/>
      </c>
      <c r="G1256" s="6" t="str">
        <f>IF(C1256="","",ROUND((((1+F1256/CP)^(CP/periods_per_year))-1)*L1255,2))</f>
        <v/>
      </c>
      <c r="H1256" s="6" t="str">
        <f>IF(C1256="","",IF(C1256=nper,L1255+G1256,MIN(L1255+G1256,IF(F1256=F1255,H1255,IF($G$11="Acc Bi-Weekly",ROUND((-PMT(((1+F1256/CP)^(CP/12))-1,(nper-C1256+1)*12/26,L1255))/2,2),IF($G$11="Acc Weekly",ROUND((-PMT(((1+F1256/CP)^(CP/12))-1,(nper-C1256+1)*12/52,L1255))/4,2),ROUND(-PMT(((1+F1256/CP)^(CP/periods_per_year))-1,nper-C1256+1,L1255),2)))))))</f>
        <v/>
      </c>
      <c r="I1256" s="6" t="str">
        <f>IF(OR(C1256="",C1256&lt;$G$22),"",IF(L1255&lt;=H1256,0,IF(IF(AND(C1256&gt;=$G$22,MOD(C1256-$G$22,int)=0),$G$23,0)+H1256&gt;=L1255+G1256,L1255+G1256-H1256,IF(AND(C1256&gt;=$G$22,MOD(C1256-$G$22,int)=0),$G$23,0)+IF(IF(AND(C1256&gt;=$G$22,MOD(C1256-$G$22,int)=0),$G$23,0)+IF(MOD(C1256-$G$27,periods_per_year)=0,$G$26,0)+H1256&lt;L1255+G1256,IF(MOD(C1256-$G$27,periods_per_year)=0,$G$26,0),L1255+G1256-IF(AND(C1256&gt;=$G$22,MOD(C1256-$G$22,int)=0),$G$23,0)-H1256))))</f>
        <v/>
      </c>
      <c r="J1256" s="7"/>
      <c r="K1256" s="6" t="str">
        <f t="shared" si="103"/>
        <v/>
      </c>
      <c r="L1256" s="6" t="str">
        <f t="shared" si="104"/>
        <v/>
      </c>
    </row>
    <row r="1257" spans="3:12">
      <c r="C1257" s="3" t="str">
        <f t="shared" ref="C1257:C1320" si="106">IF(L1256="","",IF(OR(C1256&gt;=nper,ROUND(L1256,2)&lt;=0),"",C1256+1))</f>
        <v/>
      </c>
      <c r="D1257" s="4" t="str">
        <f t="shared" si="105"/>
        <v/>
      </c>
      <c r="E1257" s="8" t="str">
        <f t="shared" ref="E1257:E1320" si="107">IF(C1257="","",IF(MOD(C1257,periods_per_year)=0,C1257/periods_per_year,""))</f>
        <v/>
      </c>
      <c r="F1257" s="5" t="str">
        <f t="shared" ref="F1257:F1320" si="108">IF(C1257="","",start_rate)</f>
        <v/>
      </c>
      <c r="G1257" s="6" t="str">
        <f>IF(C1257="","",ROUND((((1+F1257/CP)^(CP/periods_per_year))-1)*L1256,2))</f>
        <v/>
      </c>
      <c r="H1257" s="6" t="str">
        <f>IF(C1257="","",IF(C1257=nper,L1256+G1257,MIN(L1256+G1257,IF(F1257=F1256,H1256,IF($G$11="Acc Bi-Weekly",ROUND((-PMT(((1+F1257/CP)^(CP/12))-1,(nper-C1257+1)*12/26,L1256))/2,2),IF($G$11="Acc Weekly",ROUND((-PMT(((1+F1257/CP)^(CP/12))-1,(nper-C1257+1)*12/52,L1256))/4,2),ROUND(-PMT(((1+F1257/CP)^(CP/periods_per_year))-1,nper-C1257+1,L1256),2)))))))</f>
        <v/>
      </c>
      <c r="I1257" s="6" t="str">
        <f>IF(OR(C1257="",C1257&lt;$G$22),"",IF(L1256&lt;=H1257,0,IF(IF(AND(C1257&gt;=$G$22,MOD(C1257-$G$22,int)=0),$G$23,0)+H1257&gt;=L1256+G1257,L1256+G1257-H1257,IF(AND(C1257&gt;=$G$22,MOD(C1257-$G$22,int)=0),$G$23,0)+IF(IF(AND(C1257&gt;=$G$22,MOD(C1257-$G$22,int)=0),$G$23,0)+IF(MOD(C1257-$G$27,periods_per_year)=0,$G$26,0)+H1257&lt;L1256+G1257,IF(MOD(C1257-$G$27,periods_per_year)=0,$G$26,0),L1256+G1257-IF(AND(C1257&gt;=$G$22,MOD(C1257-$G$22,int)=0),$G$23,0)-H1257))))</f>
        <v/>
      </c>
      <c r="J1257" s="7"/>
      <c r="K1257" s="6" t="str">
        <f t="shared" ref="K1257:K1320" si="109">IF(C1257="","",H1257-G1257+J1257+IF(I1257="",0,I1257))</f>
        <v/>
      </c>
      <c r="L1257" s="6" t="str">
        <f t="shared" ref="L1257:L1320" si="110">IF(C1257="","",L1256-K1257)</f>
        <v/>
      </c>
    </row>
    <row r="1258" spans="3:12">
      <c r="C1258" s="3" t="str">
        <f t="shared" si="106"/>
        <v/>
      </c>
      <c r="D1258" s="4" t="str">
        <f t="shared" si="105"/>
        <v/>
      </c>
      <c r="E1258" s="8" t="str">
        <f t="shared" si="107"/>
        <v/>
      </c>
      <c r="F1258" s="5" t="str">
        <f t="shared" si="108"/>
        <v/>
      </c>
      <c r="G1258" s="6" t="str">
        <f>IF(C1258="","",ROUND((((1+F1258/CP)^(CP/periods_per_year))-1)*L1257,2))</f>
        <v/>
      </c>
      <c r="H1258" s="6" t="str">
        <f>IF(C1258="","",IF(C1258=nper,L1257+G1258,MIN(L1257+G1258,IF(F1258=F1257,H1257,IF($G$11="Acc Bi-Weekly",ROUND((-PMT(((1+F1258/CP)^(CP/12))-1,(nper-C1258+1)*12/26,L1257))/2,2),IF($G$11="Acc Weekly",ROUND((-PMT(((1+F1258/CP)^(CP/12))-1,(nper-C1258+1)*12/52,L1257))/4,2),ROUND(-PMT(((1+F1258/CP)^(CP/periods_per_year))-1,nper-C1258+1,L1257),2)))))))</f>
        <v/>
      </c>
      <c r="I1258" s="6" t="str">
        <f>IF(OR(C1258="",C1258&lt;$G$22),"",IF(L1257&lt;=H1258,0,IF(IF(AND(C1258&gt;=$G$22,MOD(C1258-$G$22,int)=0),$G$23,0)+H1258&gt;=L1257+G1258,L1257+G1258-H1258,IF(AND(C1258&gt;=$G$22,MOD(C1258-$G$22,int)=0),$G$23,0)+IF(IF(AND(C1258&gt;=$G$22,MOD(C1258-$G$22,int)=0),$G$23,0)+IF(MOD(C1258-$G$27,periods_per_year)=0,$G$26,0)+H1258&lt;L1257+G1258,IF(MOD(C1258-$G$27,periods_per_year)=0,$G$26,0),L1257+G1258-IF(AND(C1258&gt;=$G$22,MOD(C1258-$G$22,int)=0),$G$23,0)-H1258))))</f>
        <v/>
      </c>
      <c r="J1258" s="7"/>
      <c r="K1258" s="6" t="str">
        <f t="shared" si="109"/>
        <v/>
      </c>
      <c r="L1258" s="6" t="str">
        <f t="shared" si="110"/>
        <v/>
      </c>
    </row>
    <row r="1259" spans="3:12">
      <c r="C1259" s="3" t="str">
        <f t="shared" si="106"/>
        <v/>
      </c>
      <c r="D1259" s="4" t="str">
        <f t="shared" ref="D1259:D1322" si="111">IF(C1259="","",EDATE(D1258,1))</f>
        <v/>
      </c>
      <c r="E1259" s="8" t="str">
        <f t="shared" si="107"/>
        <v/>
      </c>
      <c r="F1259" s="5" t="str">
        <f t="shared" si="108"/>
        <v/>
      </c>
      <c r="G1259" s="6" t="str">
        <f>IF(C1259="","",ROUND((((1+F1259/CP)^(CP/periods_per_year))-1)*L1258,2))</f>
        <v/>
      </c>
      <c r="H1259" s="6" t="str">
        <f>IF(C1259="","",IF(C1259=nper,L1258+G1259,MIN(L1258+G1259,IF(F1259=F1258,H1258,IF($G$11="Acc Bi-Weekly",ROUND((-PMT(((1+F1259/CP)^(CP/12))-1,(nper-C1259+1)*12/26,L1258))/2,2),IF($G$11="Acc Weekly",ROUND((-PMT(((1+F1259/CP)^(CP/12))-1,(nper-C1259+1)*12/52,L1258))/4,2),ROUND(-PMT(((1+F1259/CP)^(CP/periods_per_year))-1,nper-C1259+1,L1258),2)))))))</f>
        <v/>
      </c>
      <c r="I1259" s="6" t="str">
        <f>IF(OR(C1259="",C1259&lt;$G$22),"",IF(L1258&lt;=H1259,0,IF(IF(AND(C1259&gt;=$G$22,MOD(C1259-$G$22,int)=0),$G$23,0)+H1259&gt;=L1258+G1259,L1258+G1259-H1259,IF(AND(C1259&gt;=$G$22,MOD(C1259-$G$22,int)=0),$G$23,0)+IF(IF(AND(C1259&gt;=$G$22,MOD(C1259-$G$22,int)=0),$G$23,0)+IF(MOD(C1259-$G$27,periods_per_year)=0,$G$26,0)+H1259&lt;L1258+G1259,IF(MOD(C1259-$G$27,periods_per_year)=0,$G$26,0),L1258+G1259-IF(AND(C1259&gt;=$G$22,MOD(C1259-$G$22,int)=0),$G$23,0)-H1259))))</f>
        <v/>
      </c>
      <c r="J1259" s="7"/>
      <c r="K1259" s="6" t="str">
        <f t="shared" si="109"/>
        <v/>
      </c>
      <c r="L1259" s="6" t="str">
        <f t="shared" si="110"/>
        <v/>
      </c>
    </row>
    <row r="1260" spans="3:12">
      <c r="C1260" s="3" t="str">
        <f t="shared" si="106"/>
        <v/>
      </c>
      <c r="D1260" s="4" t="str">
        <f t="shared" si="111"/>
        <v/>
      </c>
      <c r="E1260" s="8" t="str">
        <f t="shared" si="107"/>
        <v/>
      </c>
      <c r="F1260" s="5" t="str">
        <f t="shared" si="108"/>
        <v/>
      </c>
      <c r="G1260" s="6" t="str">
        <f>IF(C1260="","",ROUND((((1+F1260/CP)^(CP/periods_per_year))-1)*L1259,2))</f>
        <v/>
      </c>
      <c r="H1260" s="6" t="str">
        <f>IF(C1260="","",IF(C1260=nper,L1259+G1260,MIN(L1259+G1260,IF(F1260=F1259,H1259,IF($G$11="Acc Bi-Weekly",ROUND((-PMT(((1+F1260/CP)^(CP/12))-1,(nper-C1260+1)*12/26,L1259))/2,2),IF($G$11="Acc Weekly",ROUND((-PMT(((1+F1260/CP)^(CP/12))-1,(nper-C1260+1)*12/52,L1259))/4,2),ROUND(-PMT(((1+F1260/CP)^(CP/periods_per_year))-1,nper-C1260+1,L1259),2)))))))</f>
        <v/>
      </c>
      <c r="I1260" s="6" t="str">
        <f>IF(OR(C1260="",C1260&lt;$G$22),"",IF(L1259&lt;=H1260,0,IF(IF(AND(C1260&gt;=$G$22,MOD(C1260-$G$22,int)=0),$G$23,0)+H1260&gt;=L1259+G1260,L1259+G1260-H1260,IF(AND(C1260&gt;=$G$22,MOD(C1260-$G$22,int)=0),$G$23,0)+IF(IF(AND(C1260&gt;=$G$22,MOD(C1260-$G$22,int)=0),$G$23,0)+IF(MOD(C1260-$G$27,periods_per_year)=0,$G$26,0)+H1260&lt;L1259+G1260,IF(MOD(C1260-$G$27,periods_per_year)=0,$G$26,0),L1259+G1260-IF(AND(C1260&gt;=$G$22,MOD(C1260-$G$22,int)=0),$G$23,0)-H1260))))</f>
        <v/>
      </c>
      <c r="J1260" s="7"/>
      <c r="K1260" s="6" t="str">
        <f t="shared" si="109"/>
        <v/>
      </c>
      <c r="L1260" s="6" t="str">
        <f t="shared" si="110"/>
        <v/>
      </c>
    </row>
    <row r="1261" spans="3:12">
      <c r="C1261" s="3" t="str">
        <f t="shared" si="106"/>
        <v/>
      </c>
      <c r="D1261" s="4" t="str">
        <f t="shared" si="111"/>
        <v/>
      </c>
      <c r="E1261" s="8" t="str">
        <f t="shared" si="107"/>
        <v/>
      </c>
      <c r="F1261" s="5" t="str">
        <f t="shared" si="108"/>
        <v/>
      </c>
      <c r="G1261" s="6" t="str">
        <f>IF(C1261="","",ROUND((((1+F1261/CP)^(CP/periods_per_year))-1)*L1260,2))</f>
        <v/>
      </c>
      <c r="H1261" s="6" t="str">
        <f>IF(C1261="","",IF(C1261=nper,L1260+G1261,MIN(L1260+G1261,IF(F1261=F1260,H1260,IF($G$11="Acc Bi-Weekly",ROUND((-PMT(((1+F1261/CP)^(CP/12))-1,(nper-C1261+1)*12/26,L1260))/2,2),IF($G$11="Acc Weekly",ROUND((-PMT(((1+F1261/CP)^(CP/12))-1,(nper-C1261+1)*12/52,L1260))/4,2),ROUND(-PMT(((1+F1261/CP)^(CP/periods_per_year))-1,nper-C1261+1,L1260),2)))))))</f>
        <v/>
      </c>
      <c r="I1261" s="6" t="str">
        <f>IF(OR(C1261="",C1261&lt;$G$22),"",IF(L1260&lt;=H1261,0,IF(IF(AND(C1261&gt;=$G$22,MOD(C1261-$G$22,int)=0),$G$23,0)+H1261&gt;=L1260+G1261,L1260+G1261-H1261,IF(AND(C1261&gt;=$G$22,MOD(C1261-$G$22,int)=0),$G$23,0)+IF(IF(AND(C1261&gt;=$G$22,MOD(C1261-$G$22,int)=0),$G$23,0)+IF(MOD(C1261-$G$27,periods_per_year)=0,$G$26,0)+H1261&lt;L1260+G1261,IF(MOD(C1261-$G$27,periods_per_year)=0,$G$26,0),L1260+G1261-IF(AND(C1261&gt;=$G$22,MOD(C1261-$G$22,int)=0),$G$23,0)-H1261))))</f>
        <v/>
      </c>
      <c r="J1261" s="7"/>
      <c r="K1261" s="6" t="str">
        <f t="shared" si="109"/>
        <v/>
      </c>
      <c r="L1261" s="6" t="str">
        <f t="shared" si="110"/>
        <v/>
      </c>
    </row>
    <row r="1262" spans="3:12">
      <c r="C1262" s="3" t="str">
        <f t="shared" si="106"/>
        <v/>
      </c>
      <c r="D1262" s="4" t="str">
        <f t="shared" si="111"/>
        <v/>
      </c>
      <c r="E1262" s="8" t="str">
        <f t="shared" si="107"/>
        <v/>
      </c>
      <c r="F1262" s="5" t="str">
        <f t="shared" si="108"/>
        <v/>
      </c>
      <c r="G1262" s="6" t="str">
        <f>IF(C1262="","",ROUND((((1+F1262/CP)^(CP/periods_per_year))-1)*L1261,2))</f>
        <v/>
      </c>
      <c r="H1262" s="6" t="str">
        <f>IF(C1262="","",IF(C1262=nper,L1261+G1262,MIN(L1261+G1262,IF(F1262=F1261,H1261,IF($G$11="Acc Bi-Weekly",ROUND((-PMT(((1+F1262/CP)^(CP/12))-1,(nper-C1262+1)*12/26,L1261))/2,2),IF($G$11="Acc Weekly",ROUND((-PMT(((1+F1262/CP)^(CP/12))-1,(nper-C1262+1)*12/52,L1261))/4,2),ROUND(-PMT(((1+F1262/CP)^(CP/periods_per_year))-1,nper-C1262+1,L1261),2)))))))</f>
        <v/>
      </c>
      <c r="I1262" s="6" t="str">
        <f>IF(OR(C1262="",C1262&lt;$G$22),"",IF(L1261&lt;=H1262,0,IF(IF(AND(C1262&gt;=$G$22,MOD(C1262-$G$22,int)=0),$G$23,0)+H1262&gt;=L1261+G1262,L1261+G1262-H1262,IF(AND(C1262&gt;=$G$22,MOD(C1262-$G$22,int)=0),$G$23,0)+IF(IF(AND(C1262&gt;=$G$22,MOD(C1262-$G$22,int)=0),$G$23,0)+IF(MOD(C1262-$G$27,periods_per_year)=0,$G$26,0)+H1262&lt;L1261+G1262,IF(MOD(C1262-$G$27,periods_per_year)=0,$G$26,0),L1261+G1262-IF(AND(C1262&gt;=$G$22,MOD(C1262-$G$22,int)=0),$G$23,0)-H1262))))</f>
        <v/>
      </c>
      <c r="J1262" s="7"/>
      <c r="K1262" s="6" t="str">
        <f t="shared" si="109"/>
        <v/>
      </c>
      <c r="L1262" s="6" t="str">
        <f t="shared" si="110"/>
        <v/>
      </c>
    </row>
    <row r="1263" spans="3:12">
      <c r="C1263" s="3" t="str">
        <f t="shared" si="106"/>
        <v/>
      </c>
      <c r="D1263" s="4" t="str">
        <f t="shared" si="111"/>
        <v/>
      </c>
      <c r="E1263" s="8" t="str">
        <f t="shared" si="107"/>
        <v/>
      </c>
      <c r="F1263" s="5" t="str">
        <f t="shared" si="108"/>
        <v/>
      </c>
      <c r="G1263" s="6" t="str">
        <f>IF(C1263="","",ROUND((((1+F1263/CP)^(CP/periods_per_year))-1)*L1262,2))</f>
        <v/>
      </c>
      <c r="H1263" s="6" t="str">
        <f>IF(C1263="","",IF(C1263=nper,L1262+G1263,MIN(L1262+G1263,IF(F1263=F1262,H1262,IF($G$11="Acc Bi-Weekly",ROUND((-PMT(((1+F1263/CP)^(CP/12))-1,(nper-C1263+1)*12/26,L1262))/2,2),IF($G$11="Acc Weekly",ROUND((-PMT(((1+F1263/CP)^(CP/12))-1,(nper-C1263+1)*12/52,L1262))/4,2),ROUND(-PMT(((1+F1263/CP)^(CP/periods_per_year))-1,nper-C1263+1,L1262),2)))))))</f>
        <v/>
      </c>
      <c r="I1263" s="6" t="str">
        <f>IF(OR(C1263="",C1263&lt;$G$22),"",IF(L1262&lt;=H1263,0,IF(IF(AND(C1263&gt;=$G$22,MOD(C1263-$G$22,int)=0),$G$23,0)+H1263&gt;=L1262+G1263,L1262+G1263-H1263,IF(AND(C1263&gt;=$G$22,MOD(C1263-$G$22,int)=0),$G$23,0)+IF(IF(AND(C1263&gt;=$G$22,MOD(C1263-$G$22,int)=0),$G$23,0)+IF(MOD(C1263-$G$27,periods_per_year)=0,$G$26,0)+H1263&lt;L1262+G1263,IF(MOD(C1263-$G$27,periods_per_year)=0,$G$26,0),L1262+G1263-IF(AND(C1263&gt;=$G$22,MOD(C1263-$G$22,int)=0),$G$23,0)-H1263))))</f>
        <v/>
      </c>
      <c r="J1263" s="7"/>
      <c r="K1263" s="6" t="str">
        <f t="shared" si="109"/>
        <v/>
      </c>
      <c r="L1263" s="6" t="str">
        <f t="shared" si="110"/>
        <v/>
      </c>
    </row>
    <row r="1264" spans="3:12">
      <c r="C1264" s="3" t="str">
        <f t="shared" si="106"/>
        <v/>
      </c>
      <c r="D1264" s="4" t="str">
        <f t="shared" si="111"/>
        <v/>
      </c>
      <c r="E1264" s="8" t="str">
        <f t="shared" si="107"/>
        <v/>
      </c>
      <c r="F1264" s="5" t="str">
        <f t="shared" si="108"/>
        <v/>
      </c>
      <c r="G1264" s="6" t="str">
        <f>IF(C1264="","",ROUND((((1+F1264/CP)^(CP/periods_per_year))-1)*L1263,2))</f>
        <v/>
      </c>
      <c r="H1264" s="6" t="str">
        <f>IF(C1264="","",IF(C1264=nper,L1263+G1264,MIN(L1263+G1264,IF(F1264=F1263,H1263,IF($G$11="Acc Bi-Weekly",ROUND((-PMT(((1+F1264/CP)^(CP/12))-1,(nper-C1264+1)*12/26,L1263))/2,2),IF($G$11="Acc Weekly",ROUND((-PMT(((1+F1264/CP)^(CP/12))-1,(nper-C1264+1)*12/52,L1263))/4,2),ROUND(-PMT(((1+F1264/CP)^(CP/periods_per_year))-1,nper-C1264+1,L1263),2)))))))</f>
        <v/>
      </c>
      <c r="I1264" s="6" t="str">
        <f>IF(OR(C1264="",C1264&lt;$G$22),"",IF(L1263&lt;=H1264,0,IF(IF(AND(C1264&gt;=$G$22,MOD(C1264-$G$22,int)=0),$G$23,0)+H1264&gt;=L1263+G1264,L1263+G1264-H1264,IF(AND(C1264&gt;=$G$22,MOD(C1264-$G$22,int)=0),$G$23,0)+IF(IF(AND(C1264&gt;=$G$22,MOD(C1264-$G$22,int)=0),$G$23,0)+IF(MOD(C1264-$G$27,periods_per_year)=0,$G$26,0)+H1264&lt;L1263+G1264,IF(MOD(C1264-$G$27,periods_per_year)=0,$G$26,0),L1263+G1264-IF(AND(C1264&gt;=$G$22,MOD(C1264-$G$22,int)=0),$G$23,0)-H1264))))</f>
        <v/>
      </c>
      <c r="J1264" s="7"/>
      <c r="K1264" s="6" t="str">
        <f t="shared" si="109"/>
        <v/>
      </c>
      <c r="L1264" s="6" t="str">
        <f t="shared" si="110"/>
        <v/>
      </c>
    </row>
    <row r="1265" spans="3:12">
      <c r="C1265" s="3" t="str">
        <f t="shared" si="106"/>
        <v/>
      </c>
      <c r="D1265" s="4" t="str">
        <f t="shared" si="111"/>
        <v/>
      </c>
      <c r="E1265" s="8" t="str">
        <f t="shared" si="107"/>
        <v/>
      </c>
      <c r="F1265" s="5" t="str">
        <f t="shared" si="108"/>
        <v/>
      </c>
      <c r="G1265" s="6" t="str">
        <f>IF(C1265="","",ROUND((((1+F1265/CP)^(CP/periods_per_year))-1)*L1264,2))</f>
        <v/>
      </c>
      <c r="H1265" s="6" t="str">
        <f>IF(C1265="","",IF(C1265=nper,L1264+G1265,MIN(L1264+G1265,IF(F1265=F1264,H1264,IF($G$11="Acc Bi-Weekly",ROUND((-PMT(((1+F1265/CP)^(CP/12))-1,(nper-C1265+1)*12/26,L1264))/2,2),IF($G$11="Acc Weekly",ROUND((-PMT(((1+F1265/CP)^(CP/12))-1,(nper-C1265+1)*12/52,L1264))/4,2),ROUND(-PMT(((1+F1265/CP)^(CP/periods_per_year))-1,nper-C1265+1,L1264),2)))))))</f>
        <v/>
      </c>
      <c r="I1265" s="6" t="str">
        <f>IF(OR(C1265="",C1265&lt;$G$22),"",IF(L1264&lt;=H1265,0,IF(IF(AND(C1265&gt;=$G$22,MOD(C1265-$G$22,int)=0),$G$23,0)+H1265&gt;=L1264+G1265,L1264+G1265-H1265,IF(AND(C1265&gt;=$G$22,MOD(C1265-$G$22,int)=0),$G$23,0)+IF(IF(AND(C1265&gt;=$G$22,MOD(C1265-$G$22,int)=0),$G$23,0)+IF(MOD(C1265-$G$27,periods_per_year)=0,$G$26,0)+H1265&lt;L1264+G1265,IF(MOD(C1265-$G$27,periods_per_year)=0,$G$26,0),L1264+G1265-IF(AND(C1265&gt;=$G$22,MOD(C1265-$G$22,int)=0),$G$23,0)-H1265))))</f>
        <v/>
      </c>
      <c r="J1265" s="7"/>
      <c r="K1265" s="6" t="str">
        <f t="shared" si="109"/>
        <v/>
      </c>
      <c r="L1265" s="6" t="str">
        <f t="shared" si="110"/>
        <v/>
      </c>
    </row>
    <row r="1266" spans="3:12">
      <c r="C1266" s="3" t="str">
        <f t="shared" si="106"/>
        <v/>
      </c>
      <c r="D1266" s="4" t="str">
        <f t="shared" si="111"/>
        <v/>
      </c>
      <c r="E1266" s="8" t="str">
        <f t="shared" si="107"/>
        <v/>
      </c>
      <c r="F1266" s="5" t="str">
        <f t="shared" si="108"/>
        <v/>
      </c>
      <c r="G1266" s="6" t="str">
        <f>IF(C1266="","",ROUND((((1+F1266/CP)^(CP/periods_per_year))-1)*L1265,2))</f>
        <v/>
      </c>
      <c r="H1266" s="6" t="str">
        <f>IF(C1266="","",IF(C1266=nper,L1265+G1266,MIN(L1265+G1266,IF(F1266=F1265,H1265,IF($G$11="Acc Bi-Weekly",ROUND((-PMT(((1+F1266/CP)^(CP/12))-1,(nper-C1266+1)*12/26,L1265))/2,2),IF($G$11="Acc Weekly",ROUND((-PMT(((1+F1266/CP)^(CP/12))-1,(nper-C1266+1)*12/52,L1265))/4,2),ROUND(-PMT(((1+F1266/CP)^(CP/periods_per_year))-1,nper-C1266+1,L1265),2)))))))</f>
        <v/>
      </c>
      <c r="I1266" s="6" t="str">
        <f>IF(OR(C1266="",C1266&lt;$G$22),"",IF(L1265&lt;=H1266,0,IF(IF(AND(C1266&gt;=$G$22,MOD(C1266-$G$22,int)=0),$G$23,0)+H1266&gt;=L1265+G1266,L1265+G1266-H1266,IF(AND(C1266&gt;=$G$22,MOD(C1266-$G$22,int)=0),$G$23,0)+IF(IF(AND(C1266&gt;=$G$22,MOD(C1266-$G$22,int)=0),$G$23,0)+IF(MOD(C1266-$G$27,periods_per_year)=0,$G$26,0)+H1266&lt;L1265+G1266,IF(MOD(C1266-$G$27,periods_per_year)=0,$G$26,0),L1265+G1266-IF(AND(C1266&gt;=$G$22,MOD(C1266-$G$22,int)=0),$G$23,0)-H1266))))</f>
        <v/>
      </c>
      <c r="J1266" s="7"/>
      <c r="K1266" s="6" t="str">
        <f t="shared" si="109"/>
        <v/>
      </c>
      <c r="L1266" s="6" t="str">
        <f t="shared" si="110"/>
        <v/>
      </c>
    </row>
    <row r="1267" spans="3:12">
      <c r="C1267" s="3" t="str">
        <f t="shared" si="106"/>
        <v/>
      </c>
      <c r="D1267" s="4" t="str">
        <f t="shared" si="111"/>
        <v/>
      </c>
      <c r="E1267" s="8" t="str">
        <f t="shared" si="107"/>
        <v/>
      </c>
      <c r="F1267" s="5" t="str">
        <f t="shared" si="108"/>
        <v/>
      </c>
      <c r="G1267" s="6" t="str">
        <f>IF(C1267="","",ROUND((((1+F1267/CP)^(CP/periods_per_year))-1)*L1266,2))</f>
        <v/>
      </c>
      <c r="H1267" s="6" t="str">
        <f>IF(C1267="","",IF(C1267=nper,L1266+G1267,MIN(L1266+G1267,IF(F1267=F1266,H1266,IF($G$11="Acc Bi-Weekly",ROUND((-PMT(((1+F1267/CP)^(CP/12))-1,(nper-C1267+1)*12/26,L1266))/2,2),IF($G$11="Acc Weekly",ROUND((-PMT(((1+F1267/CP)^(CP/12))-1,(nper-C1267+1)*12/52,L1266))/4,2),ROUND(-PMT(((1+F1267/CP)^(CP/periods_per_year))-1,nper-C1267+1,L1266),2)))))))</f>
        <v/>
      </c>
      <c r="I1267" s="6" t="str">
        <f>IF(OR(C1267="",C1267&lt;$G$22),"",IF(L1266&lt;=H1267,0,IF(IF(AND(C1267&gt;=$G$22,MOD(C1267-$G$22,int)=0),$G$23,0)+H1267&gt;=L1266+G1267,L1266+G1267-H1267,IF(AND(C1267&gt;=$G$22,MOD(C1267-$G$22,int)=0),$G$23,0)+IF(IF(AND(C1267&gt;=$G$22,MOD(C1267-$G$22,int)=0),$G$23,0)+IF(MOD(C1267-$G$27,periods_per_year)=0,$G$26,0)+H1267&lt;L1266+G1267,IF(MOD(C1267-$G$27,periods_per_year)=0,$G$26,0),L1266+G1267-IF(AND(C1267&gt;=$G$22,MOD(C1267-$G$22,int)=0),$G$23,0)-H1267))))</f>
        <v/>
      </c>
      <c r="J1267" s="7"/>
      <c r="K1267" s="6" t="str">
        <f t="shared" si="109"/>
        <v/>
      </c>
      <c r="L1267" s="6" t="str">
        <f t="shared" si="110"/>
        <v/>
      </c>
    </row>
    <row r="1268" spans="3:12">
      <c r="C1268" s="3" t="str">
        <f t="shared" si="106"/>
        <v/>
      </c>
      <c r="D1268" s="4" t="str">
        <f t="shared" si="111"/>
        <v/>
      </c>
      <c r="E1268" s="8" t="str">
        <f t="shared" si="107"/>
        <v/>
      </c>
      <c r="F1268" s="5" t="str">
        <f t="shared" si="108"/>
        <v/>
      </c>
      <c r="G1268" s="6" t="str">
        <f>IF(C1268="","",ROUND((((1+F1268/CP)^(CP/periods_per_year))-1)*L1267,2))</f>
        <v/>
      </c>
      <c r="H1268" s="6" t="str">
        <f>IF(C1268="","",IF(C1268=nper,L1267+G1268,MIN(L1267+G1268,IF(F1268=F1267,H1267,IF($G$11="Acc Bi-Weekly",ROUND((-PMT(((1+F1268/CP)^(CP/12))-1,(nper-C1268+1)*12/26,L1267))/2,2),IF($G$11="Acc Weekly",ROUND((-PMT(((1+F1268/CP)^(CP/12))-1,(nper-C1268+1)*12/52,L1267))/4,2),ROUND(-PMT(((1+F1268/CP)^(CP/periods_per_year))-1,nper-C1268+1,L1267),2)))))))</f>
        <v/>
      </c>
      <c r="I1268" s="6" t="str">
        <f>IF(OR(C1268="",C1268&lt;$G$22),"",IF(L1267&lt;=H1268,0,IF(IF(AND(C1268&gt;=$G$22,MOD(C1268-$G$22,int)=0),$G$23,0)+H1268&gt;=L1267+G1268,L1267+G1268-H1268,IF(AND(C1268&gt;=$G$22,MOD(C1268-$G$22,int)=0),$G$23,0)+IF(IF(AND(C1268&gt;=$G$22,MOD(C1268-$G$22,int)=0),$G$23,0)+IF(MOD(C1268-$G$27,periods_per_year)=0,$G$26,0)+H1268&lt;L1267+G1268,IF(MOD(C1268-$G$27,periods_per_year)=0,$G$26,0),L1267+G1268-IF(AND(C1268&gt;=$G$22,MOD(C1268-$G$22,int)=0),$G$23,0)-H1268))))</f>
        <v/>
      </c>
      <c r="J1268" s="7"/>
      <c r="K1268" s="6" t="str">
        <f t="shared" si="109"/>
        <v/>
      </c>
      <c r="L1268" s="6" t="str">
        <f t="shared" si="110"/>
        <v/>
      </c>
    </row>
    <row r="1269" spans="3:12">
      <c r="C1269" s="3" t="str">
        <f t="shared" si="106"/>
        <v/>
      </c>
      <c r="D1269" s="4" t="str">
        <f t="shared" si="111"/>
        <v/>
      </c>
      <c r="E1269" s="8" t="str">
        <f t="shared" si="107"/>
        <v/>
      </c>
      <c r="F1269" s="5" t="str">
        <f t="shared" si="108"/>
        <v/>
      </c>
      <c r="G1269" s="6" t="str">
        <f>IF(C1269="","",ROUND((((1+F1269/CP)^(CP/periods_per_year))-1)*L1268,2))</f>
        <v/>
      </c>
      <c r="H1269" s="6" t="str">
        <f>IF(C1269="","",IF(C1269=nper,L1268+G1269,MIN(L1268+G1269,IF(F1269=F1268,H1268,IF($G$11="Acc Bi-Weekly",ROUND((-PMT(((1+F1269/CP)^(CP/12))-1,(nper-C1269+1)*12/26,L1268))/2,2),IF($G$11="Acc Weekly",ROUND((-PMT(((1+F1269/CP)^(CP/12))-1,(nper-C1269+1)*12/52,L1268))/4,2),ROUND(-PMT(((1+F1269/CP)^(CP/periods_per_year))-1,nper-C1269+1,L1268),2)))))))</f>
        <v/>
      </c>
      <c r="I1269" s="6" t="str">
        <f>IF(OR(C1269="",C1269&lt;$G$22),"",IF(L1268&lt;=H1269,0,IF(IF(AND(C1269&gt;=$G$22,MOD(C1269-$G$22,int)=0),$G$23,0)+H1269&gt;=L1268+G1269,L1268+G1269-H1269,IF(AND(C1269&gt;=$G$22,MOD(C1269-$G$22,int)=0),$G$23,0)+IF(IF(AND(C1269&gt;=$G$22,MOD(C1269-$G$22,int)=0),$G$23,0)+IF(MOD(C1269-$G$27,periods_per_year)=0,$G$26,0)+H1269&lt;L1268+G1269,IF(MOD(C1269-$G$27,periods_per_year)=0,$G$26,0),L1268+G1269-IF(AND(C1269&gt;=$G$22,MOD(C1269-$G$22,int)=0),$G$23,0)-H1269))))</f>
        <v/>
      </c>
      <c r="J1269" s="7"/>
      <c r="K1269" s="6" t="str">
        <f t="shared" si="109"/>
        <v/>
      </c>
      <c r="L1269" s="6" t="str">
        <f t="shared" si="110"/>
        <v/>
      </c>
    </row>
    <row r="1270" spans="3:12">
      <c r="C1270" s="3" t="str">
        <f t="shared" si="106"/>
        <v/>
      </c>
      <c r="D1270" s="4" t="str">
        <f t="shared" si="111"/>
        <v/>
      </c>
      <c r="E1270" s="8" t="str">
        <f t="shared" si="107"/>
        <v/>
      </c>
      <c r="F1270" s="5" t="str">
        <f t="shared" si="108"/>
        <v/>
      </c>
      <c r="G1270" s="6" t="str">
        <f>IF(C1270="","",ROUND((((1+F1270/CP)^(CP/periods_per_year))-1)*L1269,2))</f>
        <v/>
      </c>
      <c r="H1270" s="6" t="str">
        <f>IF(C1270="","",IF(C1270=nper,L1269+G1270,MIN(L1269+G1270,IF(F1270=F1269,H1269,IF($G$11="Acc Bi-Weekly",ROUND((-PMT(((1+F1270/CP)^(CP/12))-1,(nper-C1270+1)*12/26,L1269))/2,2),IF($G$11="Acc Weekly",ROUND((-PMT(((1+F1270/CP)^(CP/12))-1,(nper-C1270+1)*12/52,L1269))/4,2),ROUND(-PMT(((1+F1270/CP)^(CP/periods_per_year))-1,nper-C1270+1,L1269),2)))))))</f>
        <v/>
      </c>
      <c r="I1270" s="6" t="str">
        <f>IF(OR(C1270="",C1270&lt;$G$22),"",IF(L1269&lt;=H1270,0,IF(IF(AND(C1270&gt;=$G$22,MOD(C1270-$G$22,int)=0),$G$23,0)+H1270&gt;=L1269+G1270,L1269+G1270-H1270,IF(AND(C1270&gt;=$G$22,MOD(C1270-$G$22,int)=0),$G$23,0)+IF(IF(AND(C1270&gt;=$G$22,MOD(C1270-$G$22,int)=0),$G$23,0)+IF(MOD(C1270-$G$27,periods_per_year)=0,$G$26,0)+H1270&lt;L1269+G1270,IF(MOD(C1270-$G$27,periods_per_year)=0,$G$26,0),L1269+G1270-IF(AND(C1270&gt;=$G$22,MOD(C1270-$G$22,int)=0),$G$23,0)-H1270))))</f>
        <v/>
      </c>
      <c r="J1270" s="7"/>
      <c r="K1270" s="6" t="str">
        <f t="shared" si="109"/>
        <v/>
      </c>
      <c r="L1270" s="6" t="str">
        <f t="shared" si="110"/>
        <v/>
      </c>
    </row>
    <row r="1271" spans="3:12">
      <c r="C1271" s="3" t="str">
        <f t="shared" si="106"/>
        <v/>
      </c>
      <c r="D1271" s="4" t="str">
        <f t="shared" si="111"/>
        <v/>
      </c>
      <c r="E1271" s="8" t="str">
        <f t="shared" si="107"/>
        <v/>
      </c>
      <c r="F1271" s="5" t="str">
        <f t="shared" si="108"/>
        <v/>
      </c>
      <c r="G1271" s="6" t="str">
        <f>IF(C1271="","",ROUND((((1+F1271/CP)^(CP/periods_per_year))-1)*L1270,2))</f>
        <v/>
      </c>
      <c r="H1271" s="6" t="str">
        <f>IF(C1271="","",IF(C1271=nper,L1270+G1271,MIN(L1270+G1271,IF(F1271=F1270,H1270,IF($G$11="Acc Bi-Weekly",ROUND((-PMT(((1+F1271/CP)^(CP/12))-1,(nper-C1271+1)*12/26,L1270))/2,2),IF($G$11="Acc Weekly",ROUND((-PMT(((1+F1271/CP)^(CP/12))-1,(nper-C1271+1)*12/52,L1270))/4,2),ROUND(-PMT(((1+F1271/CP)^(CP/periods_per_year))-1,nper-C1271+1,L1270),2)))))))</f>
        <v/>
      </c>
      <c r="I1271" s="6" t="str">
        <f>IF(OR(C1271="",C1271&lt;$G$22),"",IF(L1270&lt;=H1271,0,IF(IF(AND(C1271&gt;=$G$22,MOD(C1271-$G$22,int)=0),$G$23,0)+H1271&gt;=L1270+G1271,L1270+G1271-H1271,IF(AND(C1271&gt;=$G$22,MOD(C1271-$G$22,int)=0),$G$23,0)+IF(IF(AND(C1271&gt;=$G$22,MOD(C1271-$G$22,int)=0),$G$23,0)+IF(MOD(C1271-$G$27,periods_per_year)=0,$G$26,0)+H1271&lt;L1270+G1271,IF(MOD(C1271-$G$27,periods_per_year)=0,$G$26,0),L1270+G1271-IF(AND(C1271&gt;=$G$22,MOD(C1271-$G$22,int)=0),$G$23,0)-H1271))))</f>
        <v/>
      </c>
      <c r="J1271" s="7"/>
      <c r="K1271" s="6" t="str">
        <f t="shared" si="109"/>
        <v/>
      </c>
      <c r="L1271" s="6" t="str">
        <f t="shared" si="110"/>
        <v/>
      </c>
    </row>
    <row r="1272" spans="3:12">
      <c r="C1272" s="3" t="str">
        <f t="shared" si="106"/>
        <v/>
      </c>
      <c r="D1272" s="4" t="str">
        <f t="shared" si="111"/>
        <v/>
      </c>
      <c r="E1272" s="8" t="str">
        <f t="shared" si="107"/>
        <v/>
      </c>
      <c r="F1272" s="5" t="str">
        <f t="shared" si="108"/>
        <v/>
      </c>
      <c r="G1272" s="6" t="str">
        <f>IF(C1272="","",ROUND((((1+F1272/CP)^(CP/periods_per_year))-1)*L1271,2))</f>
        <v/>
      </c>
      <c r="H1272" s="6" t="str">
        <f>IF(C1272="","",IF(C1272=nper,L1271+G1272,MIN(L1271+G1272,IF(F1272=F1271,H1271,IF($G$11="Acc Bi-Weekly",ROUND((-PMT(((1+F1272/CP)^(CP/12))-1,(nper-C1272+1)*12/26,L1271))/2,2),IF($G$11="Acc Weekly",ROUND((-PMT(((1+F1272/CP)^(CP/12))-1,(nper-C1272+1)*12/52,L1271))/4,2),ROUND(-PMT(((1+F1272/CP)^(CP/periods_per_year))-1,nper-C1272+1,L1271),2)))))))</f>
        <v/>
      </c>
      <c r="I1272" s="6" t="str">
        <f>IF(OR(C1272="",C1272&lt;$G$22),"",IF(L1271&lt;=H1272,0,IF(IF(AND(C1272&gt;=$G$22,MOD(C1272-$G$22,int)=0),$G$23,0)+H1272&gt;=L1271+G1272,L1271+G1272-H1272,IF(AND(C1272&gt;=$G$22,MOD(C1272-$G$22,int)=0),$G$23,0)+IF(IF(AND(C1272&gt;=$G$22,MOD(C1272-$G$22,int)=0),$G$23,0)+IF(MOD(C1272-$G$27,periods_per_year)=0,$G$26,0)+H1272&lt;L1271+G1272,IF(MOD(C1272-$G$27,periods_per_year)=0,$G$26,0),L1271+G1272-IF(AND(C1272&gt;=$G$22,MOD(C1272-$G$22,int)=0),$G$23,0)-H1272))))</f>
        <v/>
      </c>
      <c r="J1272" s="7"/>
      <c r="K1272" s="6" t="str">
        <f t="shared" si="109"/>
        <v/>
      </c>
      <c r="L1272" s="6" t="str">
        <f t="shared" si="110"/>
        <v/>
      </c>
    </row>
    <row r="1273" spans="3:12">
      <c r="C1273" s="3" t="str">
        <f t="shared" si="106"/>
        <v/>
      </c>
      <c r="D1273" s="4" t="str">
        <f t="shared" si="111"/>
        <v/>
      </c>
      <c r="E1273" s="8" t="str">
        <f t="shared" si="107"/>
        <v/>
      </c>
      <c r="F1273" s="5" t="str">
        <f t="shared" si="108"/>
        <v/>
      </c>
      <c r="G1273" s="6" t="str">
        <f>IF(C1273="","",ROUND((((1+F1273/CP)^(CP/periods_per_year))-1)*L1272,2))</f>
        <v/>
      </c>
      <c r="H1273" s="6" t="str">
        <f>IF(C1273="","",IF(C1273=nper,L1272+G1273,MIN(L1272+G1273,IF(F1273=F1272,H1272,IF($G$11="Acc Bi-Weekly",ROUND((-PMT(((1+F1273/CP)^(CP/12))-1,(nper-C1273+1)*12/26,L1272))/2,2),IF($G$11="Acc Weekly",ROUND((-PMT(((1+F1273/CP)^(CP/12))-1,(nper-C1273+1)*12/52,L1272))/4,2),ROUND(-PMT(((1+F1273/CP)^(CP/periods_per_year))-1,nper-C1273+1,L1272),2)))))))</f>
        <v/>
      </c>
      <c r="I1273" s="6" t="str">
        <f>IF(OR(C1273="",C1273&lt;$G$22),"",IF(L1272&lt;=H1273,0,IF(IF(AND(C1273&gt;=$G$22,MOD(C1273-$G$22,int)=0),$G$23,0)+H1273&gt;=L1272+G1273,L1272+G1273-H1273,IF(AND(C1273&gt;=$G$22,MOD(C1273-$G$22,int)=0),$G$23,0)+IF(IF(AND(C1273&gt;=$G$22,MOD(C1273-$G$22,int)=0),$G$23,0)+IF(MOD(C1273-$G$27,periods_per_year)=0,$G$26,0)+H1273&lt;L1272+G1273,IF(MOD(C1273-$G$27,periods_per_year)=0,$G$26,0),L1272+G1273-IF(AND(C1273&gt;=$G$22,MOD(C1273-$G$22,int)=0),$G$23,0)-H1273))))</f>
        <v/>
      </c>
      <c r="J1273" s="7"/>
      <c r="K1273" s="6" t="str">
        <f t="shared" si="109"/>
        <v/>
      </c>
      <c r="L1273" s="6" t="str">
        <f t="shared" si="110"/>
        <v/>
      </c>
    </row>
    <row r="1274" spans="3:12">
      <c r="C1274" s="3" t="str">
        <f t="shared" si="106"/>
        <v/>
      </c>
      <c r="D1274" s="4" t="str">
        <f t="shared" si="111"/>
        <v/>
      </c>
      <c r="E1274" s="8" t="str">
        <f t="shared" si="107"/>
        <v/>
      </c>
      <c r="F1274" s="5" t="str">
        <f t="shared" si="108"/>
        <v/>
      </c>
      <c r="G1274" s="6" t="str">
        <f>IF(C1274="","",ROUND((((1+F1274/CP)^(CP/periods_per_year))-1)*L1273,2))</f>
        <v/>
      </c>
      <c r="H1274" s="6" t="str">
        <f>IF(C1274="","",IF(C1274=nper,L1273+G1274,MIN(L1273+G1274,IF(F1274=F1273,H1273,IF($G$11="Acc Bi-Weekly",ROUND((-PMT(((1+F1274/CP)^(CP/12))-1,(nper-C1274+1)*12/26,L1273))/2,2),IF($G$11="Acc Weekly",ROUND((-PMT(((1+F1274/CP)^(CP/12))-1,(nper-C1274+1)*12/52,L1273))/4,2),ROUND(-PMT(((1+F1274/CP)^(CP/periods_per_year))-1,nper-C1274+1,L1273),2)))))))</f>
        <v/>
      </c>
      <c r="I1274" s="6" t="str">
        <f>IF(OR(C1274="",C1274&lt;$G$22),"",IF(L1273&lt;=H1274,0,IF(IF(AND(C1274&gt;=$G$22,MOD(C1274-$G$22,int)=0),$G$23,0)+H1274&gt;=L1273+G1274,L1273+G1274-H1274,IF(AND(C1274&gt;=$G$22,MOD(C1274-$G$22,int)=0),$G$23,0)+IF(IF(AND(C1274&gt;=$G$22,MOD(C1274-$G$22,int)=0),$G$23,0)+IF(MOD(C1274-$G$27,periods_per_year)=0,$G$26,0)+H1274&lt;L1273+G1274,IF(MOD(C1274-$G$27,periods_per_year)=0,$G$26,0),L1273+G1274-IF(AND(C1274&gt;=$G$22,MOD(C1274-$G$22,int)=0),$G$23,0)-H1274))))</f>
        <v/>
      </c>
      <c r="J1274" s="7"/>
      <c r="K1274" s="6" t="str">
        <f t="shared" si="109"/>
        <v/>
      </c>
      <c r="L1274" s="6" t="str">
        <f t="shared" si="110"/>
        <v/>
      </c>
    </row>
    <row r="1275" spans="3:12">
      <c r="C1275" s="3" t="str">
        <f t="shared" si="106"/>
        <v/>
      </c>
      <c r="D1275" s="4" t="str">
        <f t="shared" si="111"/>
        <v/>
      </c>
      <c r="E1275" s="8" t="str">
        <f t="shared" si="107"/>
        <v/>
      </c>
      <c r="F1275" s="5" t="str">
        <f t="shared" si="108"/>
        <v/>
      </c>
      <c r="G1275" s="6" t="str">
        <f>IF(C1275="","",ROUND((((1+F1275/CP)^(CP/periods_per_year))-1)*L1274,2))</f>
        <v/>
      </c>
      <c r="H1275" s="6" t="str">
        <f>IF(C1275="","",IF(C1275=nper,L1274+G1275,MIN(L1274+G1275,IF(F1275=F1274,H1274,IF($G$11="Acc Bi-Weekly",ROUND((-PMT(((1+F1275/CP)^(CP/12))-1,(nper-C1275+1)*12/26,L1274))/2,2),IF($G$11="Acc Weekly",ROUND((-PMT(((1+F1275/CP)^(CP/12))-1,(nper-C1275+1)*12/52,L1274))/4,2),ROUND(-PMT(((1+F1275/CP)^(CP/periods_per_year))-1,nper-C1275+1,L1274),2)))))))</f>
        <v/>
      </c>
      <c r="I1275" s="6" t="str">
        <f>IF(OR(C1275="",C1275&lt;$G$22),"",IF(L1274&lt;=H1275,0,IF(IF(AND(C1275&gt;=$G$22,MOD(C1275-$G$22,int)=0),$G$23,0)+H1275&gt;=L1274+G1275,L1274+G1275-H1275,IF(AND(C1275&gt;=$G$22,MOD(C1275-$G$22,int)=0),$G$23,0)+IF(IF(AND(C1275&gt;=$G$22,MOD(C1275-$G$22,int)=0),$G$23,0)+IF(MOD(C1275-$G$27,periods_per_year)=0,$G$26,0)+H1275&lt;L1274+G1275,IF(MOD(C1275-$G$27,periods_per_year)=0,$G$26,0),L1274+G1275-IF(AND(C1275&gt;=$G$22,MOD(C1275-$G$22,int)=0),$G$23,0)-H1275))))</f>
        <v/>
      </c>
      <c r="J1275" s="7"/>
      <c r="K1275" s="6" t="str">
        <f t="shared" si="109"/>
        <v/>
      </c>
      <c r="L1275" s="6" t="str">
        <f t="shared" si="110"/>
        <v/>
      </c>
    </row>
    <row r="1276" spans="3:12">
      <c r="C1276" s="3" t="str">
        <f t="shared" si="106"/>
        <v/>
      </c>
      <c r="D1276" s="4" t="str">
        <f t="shared" si="111"/>
        <v/>
      </c>
      <c r="E1276" s="8" t="str">
        <f t="shared" si="107"/>
        <v/>
      </c>
      <c r="F1276" s="5" t="str">
        <f t="shared" si="108"/>
        <v/>
      </c>
      <c r="G1276" s="6" t="str">
        <f>IF(C1276="","",ROUND((((1+F1276/CP)^(CP/periods_per_year))-1)*L1275,2))</f>
        <v/>
      </c>
      <c r="H1276" s="6" t="str">
        <f>IF(C1276="","",IF(C1276=nper,L1275+G1276,MIN(L1275+G1276,IF(F1276=F1275,H1275,IF($G$11="Acc Bi-Weekly",ROUND((-PMT(((1+F1276/CP)^(CP/12))-1,(nper-C1276+1)*12/26,L1275))/2,2),IF($G$11="Acc Weekly",ROUND((-PMT(((1+F1276/CP)^(CP/12))-1,(nper-C1276+1)*12/52,L1275))/4,2),ROUND(-PMT(((1+F1276/CP)^(CP/periods_per_year))-1,nper-C1276+1,L1275),2)))))))</f>
        <v/>
      </c>
      <c r="I1276" s="6" t="str">
        <f>IF(OR(C1276="",C1276&lt;$G$22),"",IF(L1275&lt;=H1276,0,IF(IF(AND(C1276&gt;=$G$22,MOD(C1276-$G$22,int)=0),$G$23,0)+H1276&gt;=L1275+G1276,L1275+G1276-H1276,IF(AND(C1276&gt;=$G$22,MOD(C1276-$G$22,int)=0),$G$23,0)+IF(IF(AND(C1276&gt;=$G$22,MOD(C1276-$G$22,int)=0),$G$23,0)+IF(MOD(C1276-$G$27,periods_per_year)=0,$G$26,0)+H1276&lt;L1275+G1276,IF(MOD(C1276-$G$27,periods_per_year)=0,$G$26,0),L1275+G1276-IF(AND(C1276&gt;=$G$22,MOD(C1276-$G$22,int)=0),$G$23,0)-H1276))))</f>
        <v/>
      </c>
      <c r="J1276" s="7"/>
      <c r="K1276" s="6" t="str">
        <f t="shared" si="109"/>
        <v/>
      </c>
      <c r="L1276" s="6" t="str">
        <f t="shared" si="110"/>
        <v/>
      </c>
    </row>
    <row r="1277" spans="3:12">
      <c r="C1277" s="3" t="str">
        <f t="shared" si="106"/>
        <v/>
      </c>
      <c r="D1277" s="4" t="str">
        <f t="shared" si="111"/>
        <v/>
      </c>
      <c r="E1277" s="8" t="str">
        <f t="shared" si="107"/>
        <v/>
      </c>
      <c r="F1277" s="5" t="str">
        <f t="shared" si="108"/>
        <v/>
      </c>
      <c r="G1277" s="6" t="str">
        <f>IF(C1277="","",ROUND((((1+F1277/CP)^(CP/periods_per_year))-1)*L1276,2))</f>
        <v/>
      </c>
      <c r="H1277" s="6" t="str">
        <f>IF(C1277="","",IF(C1277=nper,L1276+G1277,MIN(L1276+G1277,IF(F1277=F1276,H1276,IF($G$11="Acc Bi-Weekly",ROUND((-PMT(((1+F1277/CP)^(CP/12))-1,(nper-C1277+1)*12/26,L1276))/2,2),IF($G$11="Acc Weekly",ROUND((-PMT(((1+F1277/CP)^(CP/12))-1,(nper-C1277+1)*12/52,L1276))/4,2),ROUND(-PMT(((1+F1277/CP)^(CP/periods_per_year))-1,nper-C1277+1,L1276),2)))))))</f>
        <v/>
      </c>
      <c r="I1277" s="6" t="str">
        <f>IF(OR(C1277="",C1277&lt;$G$22),"",IF(L1276&lt;=H1277,0,IF(IF(AND(C1277&gt;=$G$22,MOD(C1277-$G$22,int)=0),$G$23,0)+H1277&gt;=L1276+G1277,L1276+G1277-H1277,IF(AND(C1277&gt;=$G$22,MOD(C1277-$G$22,int)=0),$G$23,0)+IF(IF(AND(C1277&gt;=$G$22,MOD(C1277-$G$22,int)=0),$G$23,0)+IF(MOD(C1277-$G$27,periods_per_year)=0,$G$26,0)+H1277&lt;L1276+G1277,IF(MOD(C1277-$G$27,periods_per_year)=0,$G$26,0),L1276+G1277-IF(AND(C1277&gt;=$G$22,MOD(C1277-$G$22,int)=0),$G$23,0)-H1277))))</f>
        <v/>
      </c>
      <c r="J1277" s="7"/>
      <c r="K1277" s="6" t="str">
        <f t="shared" si="109"/>
        <v/>
      </c>
      <c r="L1277" s="6" t="str">
        <f t="shared" si="110"/>
        <v/>
      </c>
    </row>
    <row r="1278" spans="3:12">
      <c r="C1278" s="3" t="str">
        <f t="shared" si="106"/>
        <v/>
      </c>
      <c r="D1278" s="4" t="str">
        <f t="shared" si="111"/>
        <v/>
      </c>
      <c r="E1278" s="8" t="str">
        <f t="shared" si="107"/>
        <v/>
      </c>
      <c r="F1278" s="5" t="str">
        <f t="shared" si="108"/>
        <v/>
      </c>
      <c r="G1278" s="6" t="str">
        <f>IF(C1278="","",ROUND((((1+F1278/CP)^(CP/periods_per_year))-1)*L1277,2))</f>
        <v/>
      </c>
      <c r="H1278" s="6" t="str">
        <f>IF(C1278="","",IF(C1278=nper,L1277+G1278,MIN(L1277+G1278,IF(F1278=F1277,H1277,IF($G$11="Acc Bi-Weekly",ROUND((-PMT(((1+F1278/CP)^(CP/12))-1,(nper-C1278+1)*12/26,L1277))/2,2),IF($G$11="Acc Weekly",ROUND((-PMT(((1+F1278/CP)^(CP/12))-1,(nper-C1278+1)*12/52,L1277))/4,2),ROUND(-PMT(((1+F1278/CP)^(CP/periods_per_year))-1,nper-C1278+1,L1277),2)))))))</f>
        <v/>
      </c>
      <c r="I1278" s="6" t="str">
        <f>IF(OR(C1278="",C1278&lt;$G$22),"",IF(L1277&lt;=H1278,0,IF(IF(AND(C1278&gt;=$G$22,MOD(C1278-$G$22,int)=0),$G$23,0)+H1278&gt;=L1277+G1278,L1277+G1278-H1278,IF(AND(C1278&gt;=$G$22,MOD(C1278-$G$22,int)=0),$G$23,0)+IF(IF(AND(C1278&gt;=$G$22,MOD(C1278-$G$22,int)=0),$G$23,0)+IF(MOD(C1278-$G$27,periods_per_year)=0,$G$26,0)+H1278&lt;L1277+G1278,IF(MOD(C1278-$G$27,periods_per_year)=0,$G$26,0),L1277+G1278-IF(AND(C1278&gt;=$G$22,MOD(C1278-$G$22,int)=0),$G$23,0)-H1278))))</f>
        <v/>
      </c>
      <c r="J1278" s="7"/>
      <c r="K1278" s="6" t="str">
        <f t="shared" si="109"/>
        <v/>
      </c>
      <c r="L1278" s="6" t="str">
        <f t="shared" si="110"/>
        <v/>
      </c>
    </row>
    <row r="1279" spans="3:12">
      <c r="C1279" s="3" t="str">
        <f t="shared" si="106"/>
        <v/>
      </c>
      <c r="D1279" s="4" t="str">
        <f t="shared" si="111"/>
        <v/>
      </c>
      <c r="E1279" s="8" t="str">
        <f t="shared" si="107"/>
        <v/>
      </c>
      <c r="F1279" s="5" t="str">
        <f t="shared" si="108"/>
        <v/>
      </c>
      <c r="G1279" s="6" t="str">
        <f>IF(C1279="","",ROUND((((1+F1279/CP)^(CP/periods_per_year))-1)*L1278,2))</f>
        <v/>
      </c>
      <c r="H1279" s="6" t="str">
        <f>IF(C1279="","",IF(C1279=nper,L1278+G1279,MIN(L1278+G1279,IF(F1279=F1278,H1278,IF($G$11="Acc Bi-Weekly",ROUND((-PMT(((1+F1279/CP)^(CP/12))-1,(nper-C1279+1)*12/26,L1278))/2,2),IF($G$11="Acc Weekly",ROUND((-PMT(((1+F1279/CP)^(CP/12))-1,(nper-C1279+1)*12/52,L1278))/4,2),ROUND(-PMT(((1+F1279/CP)^(CP/periods_per_year))-1,nper-C1279+1,L1278),2)))))))</f>
        <v/>
      </c>
      <c r="I1279" s="6" t="str">
        <f>IF(OR(C1279="",C1279&lt;$G$22),"",IF(L1278&lt;=H1279,0,IF(IF(AND(C1279&gt;=$G$22,MOD(C1279-$G$22,int)=0),$G$23,0)+H1279&gt;=L1278+G1279,L1278+G1279-H1279,IF(AND(C1279&gt;=$G$22,MOD(C1279-$G$22,int)=0),$G$23,0)+IF(IF(AND(C1279&gt;=$G$22,MOD(C1279-$G$22,int)=0),$G$23,0)+IF(MOD(C1279-$G$27,periods_per_year)=0,$G$26,0)+H1279&lt;L1278+G1279,IF(MOD(C1279-$G$27,periods_per_year)=0,$G$26,0),L1278+G1279-IF(AND(C1279&gt;=$G$22,MOD(C1279-$G$22,int)=0),$G$23,0)-H1279))))</f>
        <v/>
      </c>
      <c r="J1279" s="7"/>
      <c r="K1279" s="6" t="str">
        <f t="shared" si="109"/>
        <v/>
      </c>
      <c r="L1279" s="6" t="str">
        <f t="shared" si="110"/>
        <v/>
      </c>
    </row>
    <row r="1280" spans="3:12">
      <c r="C1280" s="3" t="str">
        <f t="shared" si="106"/>
        <v/>
      </c>
      <c r="D1280" s="4" t="str">
        <f t="shared" si="111"/>
        <v/>
      </c>
      <c r="E1280" s="8" t="str">
        <f t="shared" si="107"/>
        <v/>
      </c>
      <c r="F1280" s="5" t="str">
        <f t="shared" si="108"/>
        <v/>
      </c>
      <c r="G1280" s="6" t="str">
        <f>IF(C1280="","",ROUND((((1+F1280/CP)^(CP/periods_per_year))-1)*L1279,2))</f>
        <v/>
      </c>
      <c r="H1280" s="6" t="str">
        <f>IF(C1280="","",IF(C1280=nper,L1279+G1280,MIN(L1279+G1280,IF(F1280=F1279,H1279,IF($G$11="Acc Bi-Weekly",ROUND((-PMT(((1+F1280/CP)^(CP/12))-1,(nper-C1280+1)*12/26,L1279))/2,2),IF($G$11="Acc Weekly",ROUND((-PMT(((1+F1280/CP)^(CP/12))-1,(nper-C1280+1)*12/52,L1279))/4,2),ROUND(-PMT(((1+F1280/CP)^(CP/periods_per_year))-1,nper-C1280+1,L1279),2)))))))</f>
        <v/>
      </c>
      <c r="I1280" s="6" t="str">
        <f>IF(OR(C1280="",C1280&lt;$G$22),"",IF(L1279&lt;=H1280,0,IF(IF(AND(C1280&gt;=$G$22,MOD(C1280-$G$22,int)=0),$G$23,0)+H1280&gt;=L1279+G1280,L1279+G1280-H1280,IF(AND(C1280&gt;=$G$22,MOD(C1280-$G$22,int)=0),$G$23,0)+IF(IF(AND(C1280&gt;=$G$22,MOD(C1280-$G$22,int)=0),$G$23,0)+IF(MOD(C1280-$G$27,periods_per_year)=0,$G$26,0)+H1280&lt;L1279+G1280,IF(MOD(C1280-$G$27,periods_per_year)=0,$G$26,0),L1279+G1280-IF(AND(C1280&gt;=$G$22,MOD(C1280-$G$22,int)=0),$G$23,0)-H1280))))</f>
        <v/>
      </c>
      <c r="J1280" s="7"/>
      <c r="K1280" s="6" t="str">
        <f t="shared" si="109"/>
        <v/>
      </c>
      <c r="L1280" s="6" t="str">
        <f t="shared" si="110"/>
        <v/>
      </c>
    </row>
    <row r="1281" spans="3:12">
      <c r="C1281" s="3" t="str">
        <f t="shared" si="106"/>
        <v/>
      </c>
      <c r="D1281" s="4" t="str">
        <f t="shared" si="111"/>
        <v/>
      </c>
      <c r="E1281" s="8" t="str">
        <f t="shared" si="107"/>
        <v/>
      </c>
      <c r="F1281" s="5" t="str">
        <f t="shared" si="108"/>
        <v/>
      </c>
      <c r="G1281" s="6" t="str">
        <f>IF(C1281="","",ROUND((((1+F1281/CP)^(CP/periods_per_year))-1)*L1280,2))</f>
        <v/>
      </c>
      <c r="H1281" s="6" t="str">
        <f>IF(C1281="","",IF(C1281=nper,L1280+G1281,MIN(L1280+G1281,IF(F1281=F1280,H1280,IF($G$11="Acc Bi-Weekly",ROUND((-PMT(((1+F1281/CP)^(CP/12))-1,(nper-C1281+1)*12/26,L1280))/2,2),IF($G$11="Acc Weekly",ROUND((-PMT(((1+F1281/CP)^(CP/12))-1,(nper-C1281+1)*12/52,L1280))/4,2),ROUND(-PMT(((1+F1281/CP)^(CP/periods_per_year))-1,nper-C1281+1,L1280),2)))))))</f>
        <v/>
      </c>
      <c r="I1281" s="6" t="str">
        <f>IF(OR(C1281="",C1281&lt;$G$22),"",IF(L1280&lt;=H1281,0,IF(IF(AND(C1281&gt;=$G$22,MOD(C1281-$G$22,int)=0),$G$23,0)+H1281&gt;=L1280+G1281,L1280+G1281-H1281,IF(AND(C1281&gt;=$G$22,MOD(C1281-$G$22,int)=0),$G$23,0)+IF(IF(AND(C1281&gt;=$G$22,MOD(C1281-$G$22,int)=0),$G$23,0)+IF(MOD(C1281-$G$27,periods_per_year)=0,$G$26,0)+H1281&lt;L1280+G1281,IF(MOD(C1281-$G$27,periods_per_year)=0,$G$26,0),L1280+G1281-IF(AND(C1281&gt;=$G$22,MOD(C1281-$G$22,int)=0),$G$23,0)-H1281))))</f>
        <v/>
      </c>
      <c r="J1281" s="7"/>
      <c r="K1281" s="6" t="str">
        <f t="shared" si="109"/>
        <v/>
      </c>
      <c r="L1281" s="6" t="str">
        <f t="shared" si="110"/>
        <v/>
      </c>
    </row>
    <row r="1282" spans="3:12">
      <c r="C1282" s="3" t="str">
        <f t="shared" si="106"/>
        <v/>
      </c>
      <c r="D1282" s="4" t="str">
        <f t="shared" si="111"/>
        <v/>
      </c>
      <c r="E1282" s="8" t="str">
        <f t="shared" si="107"/>
        <v/>
      </c>
      <c r="F1282" s="5" t="str">
        <f t="shared" si="108"/>
        <v/>
      </c>
      <c r="G1282" s="6" t="str">
        <f>IF(C1282="","",ROUND((((1+F1282/CP)^(CP/periods_per_year))-1)*L1281,2))</f>
        <v/>
      </c>
      <c r="H1282" s="6" t="str">
        <f>IF(C1282="","",IF(C1282=nper,L1281+G1282,MIN(L1281+G1282,IF(F1282=F1281,H1281,IF($G$11="Acc Bi-Weekly",ROUND((-PMT(((1+F1282/CP)^(CP/12))-1,(nper-C1282+1)*12/26,L1281))/2,2),IF($G$11="Acc Weekly",ROUND((-PMT(((1+F1282/CP)^(CP/12))-1,(nper-C1282+1)*12/52,L1281))/4,2),ROUND(-PMT(((1+F1282/CP)^(CP/periods_per_year))-1,nper-C1282+1,L1281),2)))))))</f>
        <v/>
      </c>
      <c r="I1282" s="6" t="str">
        <f>IF(OR(C1282="",C1282&lt;$G$22),"",IF(L1281&lt;=H1282,0,IF(IF(AND(C1282&gt;=$G$22,MOD(C1282-$G$22,int)=0),$G$23,0)+H1282&gt;=L1281+G1282,L1281+G1282-H1282,IF(AND(C1282&gt;=$G$22,MOD(C1282-$G$22,int)=0),$G$23,0)+IF(IF(AND(C1282&gt;=$G$22,MOD(C1282-$G$22,int)=0),$G$23,0)+IF(MOD(C1282-$G$27,periods_per_year)=0,$G$26,0)+H1282&lt;L1281+G1282,IF(MOD(C1282-$G$27,periods_per_year)=0,$G$26,0),L1281+G1282-IF(AND(C1282&gt;=$G$22,MOD(C1282-$G$22,int)=0),$G$23,0)-H1282))))</f>
        <v/>
      </c>
      <c r="J1282" s="7"/>
      <c r="K1282" s="6" t="str">
        <f t="shared" si="109"/>
        <v/>
      </c>
      <c r="L1282" s="6" t="str">
        <f t="shared" si="110"/>
        <v/>
      </c>
    </row>
    <row r="1283" spans="3:12">
      <c r="C1283" s="3" t="str">
        <f t="shared" si="106"/>
        <v/>
      </c>
      <c r="D1283" s="4" t="str">
        <f t="shared" si="111"/>
        <v/>
      </c>
      <c r="E1283" s="8" t="str">
        <f t="shared" si="107"/>
        <v/>
      </c>
      <c r="F1283" s="5" t="str">
        <f t="shared" si="108"/>
        <v/>
      </c>
      <c r="G1283" s="6" t="str">
        <f>IF(C1283="","",ROUND((((1+F1283/CP)^(CP/periods_per_year))-1)*L1282,2))</f>
        <v/>
      </c>
      <c r="H1283" s="6" t="str">
        <f>IF(C1283="","",IF(C1283=nper,L1282+G1283,MIN(L1282+G1283,IF(F1283=F1282,H1282,IF($G$11="Acc Bi-Weekly",ROUND((-PMT(((1+F1283/CP)^(CP/12))-1,(nper-C1283+1)*12/26,L1282))/2,2),IF($G$11="Acc Weekly",ROUND((-PMT(((1+F1283/CP)^(CP/12))-1,(nper-C1283+1)*12/52,L1282))/4,2),ROUND(-PMT(((1+F1283/CP)^(CP/periods_per_year))-1,nper-C1283+1,L1282),2)))))))</f>
        <v/>
      </c>
      <c r="I1283" s="6" t="str">
        <f>IF(OR(C1283="",C1283&lt;$G$22),"",IF(L1282&lt;=H1283,0,IF(IF(AND(C1283&gt;=$G$22,MOD(C1283-$G$22,int)=0),$G$23,0)+H1283&gt;=L1282+G1283,L1282+G1283-H1283,IF(AND(C1283&gt;=$G$22,MOD(C1283-$G$22,int)=0),$G$23,0)+IF(IF(AND(C1283&gt;=$G$22,MOD(C1283-$G$22,int)=0),$G$23,0)+IF(MOD(C1283-$G$27,periods_per_year)=0,$G$26,0)+H1283&lt;L1282+G1283,IF(MOD(C1283-$G$27,periods_per_year)=0,$G$26,0),L1282+G1283-IF(AND(C1283&gt;=$G$22,MOD(C1283-$G$22,int)=0),$G$23,0)-H1283))))</f>
        <v/>
      </c>
      <c r="J1283" s="7"/>
      <c r="K1283" s="6" t="str">
        <f t="shared" si="109"/>
        <v/>
      </c>
      <c r="L1283" s="6" t="str">
        <f t="shared" si="110"/>
        <v/>
      </c>
    </row>
    <row r="1284" spans="3:12">
      <c r="C1284" s="3" t="str">
        <f t="shared" si="106"/>
        <v/>
      </c>
      <c r="D1284" s="4" t="str">
        <f t="shared" si="111"/>
        <v/>
      </c>
      <c r="E1284" s="8" t="str">
        <f t="shared" si="107"/>
        <v/>
      </c>
      <c r="F1284" s="5" t="str">
        <f t="shared" si="108"/>
        <v/>
      </c>
      <c r="G1284" s="6" t="str">
        <f>IF(C1284="","",ROUND((((1+F1284/CP)^(CP/periods_per_year))-1)*L1283,2))</f>
        <v/>
      </c>
      <c r="H1284" s="6" t="str">
        <f>IF(C1284="","",IF(C1284=nper,L1283+G1284,MIN(L1283+G1284,IF(F1284=F1283,H1283,IF($G$11="Acc Bi-Weekly",ROUND((-PMT(((1+F1284/CP)^(CP/12))-1,(nper-C1284+1)*12/26,L1283))/2,2),IF($G$11="Acc Weekly",ROUND((-PMT(((1+F1284/CP)^(CP/12))-1,(nper-C1284+1)*12/52,L1283))/4,2),ROUND(-PMT(((1+F1284/CP)^(CP/periods_per_year))-1,nper-C1284+1,L1283),2)))))))</f>
        <v/>
      </c>
      <c r="I1284" s="6" t="str">
        <f>IF(OR(C1284="",C1284&lt;$G$22),"",IF(L1283&lt;=H1284,0,IF(IF(AND(C1284&gt;=$G$22,MOD(C1284-$G$22,int)=0),$G$23,0)+H1284&gt;=L1283+G1284,L1283+G1284-H1284,IF(AND(C1284&gt;=$G$22,MOD(C1284-$G$22,int)=0),$G$23,0)+IF(IF(AND(C1284&gt;=$G$22,MOD(C1284-$G$22,int)=0),$G$23,0)+IF(MOD(C1284-$G$27,periods_per_year)=0,$G$26,0)+H1284&lt;L1283+G1284,IF(MOD(C1284-$G$27,periods_per_year)=0,$G$26,0),L1283+G1284-IF(AND(C1284&gt;=$G$22,MOD(C1284-$G$22,int)=0),$G$23,0)-H1284))))</f>
        <v/>
      </c>
      <c r="J1284" s="7"/>
      <c r="K1284" s="6" t="str">
        <f t="shared" si="109"/>
        <v/>
      </c>
      <c r="L1284" s="6" t="str">
        <f t="shared" si="110"/>
        <v/>
      </c>
    </row>
    <row r="1285" spans="3:12">
      <c r="C1285" s="3" t="str">
        <f t="shared" si="106"/>
        <v/>
      </c>
      <c r="D1285" s="4" t="str">
        <f t="shared" si="111"/>
        <v/>
      </c>
      <c r="E1285" s="8" t="str">
        <f t="shared" si="107"/>
        <v/>
      </c>
      <c r="F1285" s="5" t="str">
        <f t="shared" si="108"/>
        <v/>
      </c>
      <c r="G1285" s="6" t="str">
        <f>IF(C1285="","",ROUND((((1+F1285/CP)^(CP/periods_per_year))-1)*L1284,2))</f>
        <v/>
      </c>
      <c r="H1285" s="6" t="str">
        <f>IF(C1285="","",IF(C1285=nper,L1284+G1285,MIN(L1284+G1285,IF(F1285=F1284,H1284,IF($G$11="Acc Bi-Weekly",ROUND((-PMT(((1+F1285/CP)^(CP/12))-1,(nper-C1285+1)*12/26,L1284))/2,2),IF($G$11="Acc Weekly",ROUND((-PMT(((1+F1285/CP)^(CP/12))-1,(nper-C1285+1)*12/52,L1284))/4,2),ROUND(-PMT(((1+F1285/CP)^(CP/periods_per_year))-1,nper-C1285+1,L1284),2)))))))</f>
        <v/>
      </c>
      <c r="I1285" s="6" t="str">
        <f>IF(OR(C1285="",C1285&lt;$G$22),"",IF(L1284&lt;=H1285,0,IF(IF(AND(C1285&gt;=$G$22,MOD(C1285-$G$22,int)=0),$G$23,0)+H1285&gt;=L1284+G1285,L1284+G1285-H1285,IF(AND(C1285&gt;=$G$22,MOD(C1285-$G$22,int)=0),$G$23,0)+IF(IF(AND(C1285&gt;=$G$22,MOD(C1285-$G$22,int)=0),$G$23,0)+IF(MOD(C1285-$G$27,periods_per_year)=0,$G$26,0)+H1285&lt;L1284+G1285,IF(MOD(C1285-$G$27,periods_per_year)=0,$G$26,0),L1284+G1285-IF(AND(C1285&gt;=$G$22,MOD(C1285-$G$22,int)=0),$G$23,0)-H1285))))</f>
        <v/>
      </c>
      <c r="J1285" s="7"/>
      <c r="K1285" s="6" t="str">
        <f t="shared" si="109"/>
        <v/>
      </c>
      <c r="L1285" s="6" t="str">
        <f t="shared" si="110"/>
        <v/>
      </c>
    </row>
    <row r="1286" spans="3:12">
      <c r="C1286" s="3" t="str">
        <f t="shared" si="106"/>
        <v/>
      </c>
      <c r="D1286" s="4" t="str">
        <f t="shared" si="111"/>
        <v/>
      </c>
      <c r="E1286" s="8" t="str">
        <f t="shared" si="107"/>
        <v/>
      </c>
      <c r="F1286" s="5" t="str">
        <f t="shared" si="108"/>
        <v/>
      </c>
      <c r="G1286" s="6" t="str">
        <f>IF(C1286="","",ROUND((((1+F1286/CP)^(CP/periods_per_year))-1)*L1285,2))</f>
        <v/>
      </c>
      <c r="H1286" s="6" t="str">
        <f>IF(C1286="","",IF(C1286=nper,L1285+G1286,MIN(L1285+G1286,IF(F1286=F1285,H1285,IF($G$11="Acc Bi-Weekly",ROUND((-PMT(((1+F1286/CP)^(CP/12))-1,(nper-C1286+1)*12/26,L1285))/2,2),IF($G$11="Acc Weekly",ROUND((-PMT(((1+F1286/CP)^(CP/12))-1,(nper-C1286+1)*12/52,L1285))/4,2),ROUND(-PMT(((1+F1286/CP)^(CP/periods_per_year))-1,nper-C1286+1,L1285),2)))))))</f>
        <v/>
      </c>
      <c r="I1286" s="6" t="str">
        <f>IF(OR(C1286="",C1286&lt;$G$22),"",IF(L1285&lt;=H1286,0,IF(IF(AND(C1286&gt;=$G$22,MOD(C1286-$G$22,int)=0),$G$23,0)+H1286&gt;=L1285+G1286,L1285+G1286-H1286,IF(AND(C1286&gt;=$G$22,MOD(C1286-$G$22,int)=0),$G$23,0)+IF(IF(AND(C1286&gt;=$G$22,MOD(C1286-$G$22,int)=0),$G$23,0)+IF(MOD(C1286-$G$27,periods_per_year)=0,$G$26,0)+H1286&lt;L1285+G1286,IF(MOD(C1286-$G$27,periods_per_year)=0,$G$26,0),L1285+G1286-IF(AND(C1286&gt;=$G$22,MOD(C1286-$G$22,int)=0),$G$23,0)-H1286))))</f>
        <v/>
      </c>
      <c r="J1286" s="7"/>
      <c r="K1286" s="6" t="str">
        <f t="shared" si="109"/>
        <v/>
      </c>
      <c r="L1286" s="6" t="str">
        <f t="shared" si="110"/>
        <v/>
      </c>
    </row>
    <row r="1287" spans="3:12">
      <c r="C1287" s="3" t="str">
        <f t="shared" si="106"/>
        <v/>
      </c>
      <c r="D1287" s="4" t="str">
        <f t="shared" si="111"/>
        <v/>
      </c>
      <c r="E1287" s="8" t="str">
        <f t="shared" si="107"/>
        <v/>
      </c>
      <c r="F1287" s="5" t="str">
        <f t="shared" si="108"/>
        <v/>
      </c>
      <c r="G1287" s="6" t="str">
        <f>IF(C1287="","",ROUND((((1+F1287/CP)^(CP/periods_per_year))-1)*L1286,2))</f>
        <v/>
      </c>
      <c r="H1287" s="6" t="str">
        <f>IF(C1287="","",IF(C1287=nper,L1286+G1287,MIN(L1286+G1287,IF(F1287=F1286,H1286,IF($G$11="Acc Bi-Weekly",ROUND((-PMT(((1+F1287/CP)^(CP/12))-1,(nper-C1287+1)*12/26,L1286))/2,2),IF($G$11="Acc Weekly",ROUND((-PMT(((1+F1287/CP)^(CP/12))-1,(nper-C1287+1)*12/52,L1286))/4,2),ROUND(-PMT(((1+F1287/CP)^(CP/periods_per_year))-1,nper-C1287+1,L1286),2)))))))</f>
        <v/>
      </c>
      <c r="I1287" s="6" t="str">
        <f>IF(OR(C1287="",C1287&lt;$G$22),"",IF(L1286&lt;=H1287,0,IF(IF(AND(C1287&gt;=$G$22,MOD(C1287-$G$22,int)=0),$G$23,0)+H1287&gt;=L1286+G1287,L1286+G1287-H1287,IF(AND(C1287&gt;=$G$22,MOD(C1287-$G$22,int)=0),$G$23,0)+IF(IF(AND(C1287&gt;=$G$22,MOD(C1287-$G$22,int)=0),$G$23,0)+IF(MOD(C1287-$G$27,periods_per_year)=0,$G$26,0)+H1287&lt;L1286+G1287,IF(MOD(C1287-$G$27,periods_per_year)=0,$G$26,0),L1286+G1287-IF(AND(C1287&gt;=$G$22,MOD(C1287-$G$22,int)=0),$G$23,0)-H1287))))</f>
        <v/>
      </c>
      <c r="J1287" s="7"/>
      <c r="K1287" s="6" t="str">
        <f t="shared" si="109"/>
        <v/>
      </c>
      <c r="L1287" s="6" t="str">
        <f t="shared" si="110"/>
        <v/>
      </c>
    </row>
    <row r="1288" spans="3:12">
      <c r="C1288" s="3" t="str">
        <f t="shared" si="106"/>
        <v/>
      </c>
      <c r="D1288" s="4" t="str">
        <f t="shared" si="111"/>
        <v/>
      </c>
      <c r="E1288" s="8" t="str">
        <f t="shared" si="107"/>
        <v/>
      </c>
      <c r="F1288" s="5" t="str">
        <f t="shared" si="108"/>
        <v/>
      </c>
      <c r="G1288" s="6" t="str">
        <f>IF(C1288="","",ROUND((((1+F1288/CP)^(CP/periods_per_year))-1)*L1287,2))</f>
        <v/>
      </c>
      <c r="H1288" s="6" t="str">
        <f>IF(C1288="","",IF(C1288=nper,L1287+G1288,MIN(L1287+G1288,IF(F1288=F1287,H1287,IF($G$11="Acc Bi-Weekly",ROUND((-PMT(((1+F1288/CP)^(CP/12))-1,(nper-C1288+1)*12/26,L1287))/2,2),IF($G$11="Acc Weekly",ROUND((-PMT(((1+F1288/CP)^(CP/12))-1,(nper-C1288+1)*12/52,L1287))/4,2),ROUND(-PMT(((1+F1288/CP)^(CP/periods_per_year))-1,nper-C1288+1,L1287),2)))))))</f>
        <v/>
      </c>
      <c r="I1288" s="6" t="str">
        <f>IF(OR(C1288="",C1288&lt;$G$22),"",IF(L1287&lt;=H1288,0,IF(IF(AND(C1288&gt;=$G$22,MOD(C1288-$G$22,int)=0),$G$23,0)+H1288&gt;=L1287+G1288,L1287+G1288-H1288,IF(AND(C1288&gt;=$G$22,MOD(C1288-$G$22,int)=0),$G$23,0)+IF(IF(AND(C1288&gt;=$G$22,MOD(C1288-$G$22,int)=0),$G$23,0)+IF(MOD(C1288-$G$27,periods_per_year)=0,$G$26,0)+H1288&lt;L1287+G1288,IF(MOD(C1288-$G$27,periods_per_year)=0,$G$26,0),L1287+G1288-IF(AND(C1288&gt;=$G$22,MOD(C1288-$G$22,int)=0),$G$23,0)-H1288))))</f>
        <v/>
      </c>
      <c r="J1288" s="7"/>
      <c r="K1288" s="6" t="str">
        <f t="shared" si="109"/>
        <v/>
      </c>
      <c r="L1288" s="6" t="str">
        <f t="shared" si="110"/>
        <v/>
      </c>
    </row>
    <row r="1289" spans="3:12">
      <c r="C1289" s="3" t="str">
        <f t="shared" si="106"/>
        <v/>
      </c>
      <c r="D1289" s="4" t="str">
        <f t="shared" si="111"/>
        <v/>
      </c>
      <c r="E1289" s="8" t="str">
        <f t="shared" si="107"/>
        <v/>
      </c>
      <c r="F1289" s="5" t="str">
        <f t="shared" si="108"/>
        <v/>
      </c>
      <c r="G1289" s="6" t="str">
        <f>IF(C1289="","",ROUND((((1+F1289/CP)^(CP/periods_per_year))-1)*L1288,2))</f>
        <v/>
      </c>
      <c r="H1289" s="6" t="str">
        <f>IF(C1289="","",IF(C1289=nper,L1288+G1289,MIN(L1288+G1289,IF(F1289=F1288,H1288,IF($G$11="Acc Bi-Weekly",ROUND((-PMT(((1+F1289/CP)^(CP/12))-1,(nper-C1289+1)*12/26,L1288))/2,2),IF($G$11="Acc Weekly",ROUND((-PMT(((1+F1289/CP)^(CP/12))-1,(nper-C1289+1)*12/52,L1288))/4,2),ROUND(-PMT(((1+F1289/CP)^(CP/periods_per_year))-1,nper-C1289+1,L1288),2)))))))</f>
        <v/>
      </c>
      <c r="I1289" s="6" t="str">
        <f>IF(OR(C1289="",C1289&lt;$G$22),"",IF(L1288&lt;=H1289,0,IF(IF(AND(C1289&gt;=$G$22,MOD(C1289-$G$22,int)=0),$G$23,0)+H1289&gt;=L1288+G1289,L1288+G1289-H1289,IF(AND(C1289&gt;=$G$22,MOD(C1289-$G$22,int)=0),$G$23,0)+IF(IF(AND(C1289&gt;=$G$22,MOD(C1289-$G$22,int)=0),$G$23,0)+IF(MOD(C1289-$G$27,periods_per_year)=0,$G$26,0)+H1289&lt;L1288+G1289,IF(MOD(C1289-$G$27,periods_per_year)=0,$G$26,0),L1288+G1289-IF(AND(C1289&gt;=$G$22,MOD(C1289-$G$22,int)=0),$G$23,0)-H1289))))</f>
        <v/>
      </c>
      <c r="J1289" s="7"/>
      <c r="K1289" s="6" t="str">
        <f t="shared" si="109"/>
        <v/>
      </c>
      <c r="L1289" s="6" t="str">
        <f t="shared" si="110"/>
        <v/>
      </c>
    </row>
    <row r="1290" spans="3:12">
      <c r="C1290" s="3" t="str">
        <f t="shared" si="106"/>
        <v/>
      </c>
      <c r="D1290" s="4" t="str">
        <f t="shared" si="111"/>
        <v/>
      </c>
      <c r="E1290" s="8" t="str">
        <f t="shared" si="107"/>
        <v/>
      </c>
      <c r="F1290" s="5" t="str">
        <f t="shared" si="108"/>
        <v/>
      </c>
      <c r="G1290" s="6" t="str">
        <f>IF(C1290="","",ROUND((((1+F1290/CP)^(CP/periods_per_year))-1)*L1289,2))</f>
        <v/>
      </c>
      <c r="H1290" s="6" t="str">
        <f>IF(C1290="","",IF(C1290=nper,L1289+G1290,MIN(L1289+G1290,IF(F1290=F1289,H1289,IF($G$11="Acc Bi-Weekly",ROUND((-PMT(((1+F1290/CP)^(CP/12))-1,(nper-C1290+1)*12/26,L1289))/2,2),IF($G$11="Acc Weekly",ROUND((-PMT(((1+F1290/CP)^(CP/12))-1,(nper-C1290+1)*12/52,L1289))/4,2),ROUND(-PMT(((1+F1290/CP)^(CP/periods_per_year))-1,nper-C1290+1,L1289),2)))))))</f>
        <v/>
      </c>
      <c r="I1290" s="6" t="str">
        <f>IF(OR(C1290="",C1290&lt;$G$22),"",IF(L1289&lt;=H1290,0,IF(IF(AND(C1290&gt;=$G$22,MOD(C1290-$G$22,int)=0),$G$23,0)+H1290&gt;=L1289+G1290,L1289+G1290-H1290,IF(AND(C1290&gt;=$G$22,MOD(C1290-$G$22,int)=0),$G$23,0)+IF(IF(AND(C1290&gt;=$G$22,MOD(C1290-$G$22,int)=0),$G$23,0)+IF(MOD(C1290-$G$27,periods_per_year)=0,$G$26,0)+H1290&lt;L1289+G1290,IF(MOD(C1290-$G$27,periods_per_year)=0,$G$26,0),L1289+G1290-IF(AND(C1290&gt;=$G$22,MOD(C1290-$G$22,int)=0),$G$23,0)-H1290))))</f>
        <v/>
      </c>
      <c r="J1290" s="7"/>
      <c r="K1290" s="6" t="str">
        <f t="shared" si="109"/>
        <v/>
      </c>
      <c r="L1290" s="6" t="str">
        <f t="shared" si="110"/>
        <v/>
      </c>
    </row>
    <row r="1291" spans="3:12">
      <c r="C1291" s="3" t="str">
        <f t="shared" si="106"/>
        <v/>
      </c>
      <c r="D1291" s="4" t="str">
        <f t="shared" si="111"/>
        <v/>
      </c>
      <c r="E1291" s="8" t="str">
        <f t="shared" si="107"/>
        <v/>
      </c>
      <c r="F1291" s="5" t="str">
        <f t="shared" si="108"/>
        <v/>
      </c>
      <c r="G1291" s="6" t="str">
        <f>IF(C1291="","",ROUND((((1+F1291/CP)^(CP/periods_per_year))-1)*L1290,2))</f>
        <v/>
      </c>
      <c r="H1291" s="6" t="str">
        <f>IF(C1291="","",IF(C1291=nper,L1290+G1291,MIN(L1290+G1291,IF(F1291=F1290,H1290,IF($G$11="Acc Bi-Weekly",ROUND((-PMT(((1+F1291/CP)^(CP/12))-1,(nper-C1291+1)*12/26,L1290))/2,2),IF($G$11="Acc Weekly",ROUND((-PMT(((1+F1291/CP)^(CP/12))-1,(nper-C1291+1)*12/52,L1290))/4,2),ROUND(-PMT(((1+F1291/CP)^(CP/periods_per_year))-1,nper-C1291+1,L1290),2)))))))</f>
        <v/>
      </c>
      <c r="I1291" s="6" t="str">
        <f>IF(OR(C1291="",C1291&lt;$G$22),"",IF(L1290&lt;=H1291,0,IF(IF(AND(C1291&gt;=$G$22,MOD(C1291-$G$22,int)=0),$G$23,0)+H1291&gt;=L1290+G1291,L1290+G1291-H1291,IF(AND(C1291&gt;=$G$22,MOD(C1291-$G$22,int)=0),$G$23,0)+IF(IF(AND(C1291&gt;=$G$22,MOD(C1291-$G$22,int)=0),$G$23,0)+IF(MOD(C1291-$G$27,periods_per_year)=0,$G$26,0)+H1291&lt;L1290+G1291,IF(MOD(C1291-$G$27,periods_per_year)=0,$G$26,0),L1290+G1291-IF(AND(C1291&gt;=$G$22,MOD(C1291-$G$22,int)=0),$G$23,0)-H1291))))</f>
        <v/>
      </c>
      <c r="J1291" s="7"/>
      <c r="K1291" s="6" t="str">
        <f t="shared" si="109"/>
        <v/>
      </c>
      <c r="L1291" s="6" t="str">
        <f t="shared" si="110"/>
        <v/>
      </c>
    </row>
    <row r="1292" spans="3:12">
      <c r="C1292" s="3" t="str">
        <f t="shared" si="106"/>
        <v/>
      </c>
      <c r="D1292" s="4" t="str">
        <f t="shared" si="111"/>
        <v/>
      </c>
      <c r="E1292" s="8" t="str">
        <f t="shared" si="107"/>
        <v/>
      </c>
      <c r="F1292" s="5" t="str">
        <f t="shared" si="108"/>
        <v/>
      </c>
      <c r="G1292" s="6" t="str">
        <f>IF(C1292="","",ROUND((((1+F1292/CP)^(CP/periods_per_year))-1)*L1291,2))</f>
        <v/>
      </c>
      <c r="H1292" s="6" t="str">
        <f>IF(C1292="","",IF(C1292=nper,L1291+G1292,MIN(L1291+G1292,IF(F1292=F1291,H1291,IF($G$11="Acc Bi-Weekly",ROUND((-PMT(((1+F1292/CP)^(CP/12))-1,(nper-C1292+1)*12/26,L1291))/2,2),IF($G$11="Acc Weekly",ROUND((-PMT(((1+F1292/CP)^(CP/12))-1,(nper-C1292+1)*12/52,L1291))/4,2),ROUND(-PMT(((1+F1292/CP)^(CP/periods_per_year))-1,nper-C1292+1,L1291),2)))))))</f>
        <v/>
      </c>
      <c r="I1292" s="6" t="str">
        <f>IF(OR(C1292="",C1292&lt;$G$22),"",IF(L1291&lt;=H1292,0,IF(IF(AND(C1292&gt;=$G$22,MOD(C1292-$G$22,int)=0),$G$23,0)+H1292&gt;=L1291+G1292,L1291+G1292-H1292,IF(AND(C1292&gt;=$G$22,MOD(C1292-$G$22,int)=0),$G$23,0)+IF(IF(AND(C1292&gt;=$G$22,MOD(C1292-$G$22,int)=0),$G$23,0)+IF(MOD(C1292-$G$27,periods_per_year)=0,$G$26,0)+H1292&lt;L1291+G1292,IF(MOD(C1292-$G$27,periods_per_year)=0,$G$26,0),L1291+G1292-IF(AND(C1292&gt;=$G$22,MOD(C1292-$G$22,int)=0),$G$23,0)-H1292))))</f>
        <v/>
      </c>
      <c r="J1292" s="7"/>
      <c r="K1292" s="6" t="str">
        <f t="shared" si="109"/>
        <v/>
      </c>
      <c r="L1292" s="6" t="str">
        <f t="shared" si="110"/>
        <v/>
      </c>
    </row>
    <row r="1293" spans="3:12">
      <c r="C1293" s="3" t="str">
        <f t="shared" si="106"/>
        <v/>
      </c>
      <c r="D1293" s="4" t="str">
        <f t="shared" si="111"/>
        <v/>
      </c>
      <c r="E1293" s="8" t="str">
        <f t="shared" si="107"/>
        <v/>
      </c>
      <c r="F1293" s="5" t="str">
        <f t="shared" si="108"/>
        <v/>
      </c>
      <c r="G1293" s="6" t="str">
        <f>IF(C1293="","",ROUND((((1+F1293/CP)^(CP/periods_per_year))-1)*L1292,2))</f>
        <v/>
      </c>
      <c r="H1293" s="6" t="str">
        <f>IF(C1293="","",IF(C1293=nper,L1292+G1293,MIN(L1292+G1293,IF(F1293=F1292,H1292,IF($G$11="Acc Bi-Weekly",ROUND((-PMT(((1+F1293/CP)^(CP/12))-1,(nper-C1293+1)*12/26,L1292))/2,2),IF($G$11="Acc Weekly",ROUND((-PMT(((1+F1293/CP)^(CP/12))-1,(nper-C1293+1)*12/52,L1292))/4,2),ROUND(-PMT(((1+F1293/CP)^(CP/periods_per_year))-1,nper-C1293+1,L1292),2)))))))</f>
        <v/>
      </c>
      <c r="I1293" s="6" t="str">
        <f>IF(OR(C1293="",C1293&lt;$G$22),"",IF(L1292&lt;=H1293,0,IF(IF(AND(C1293&gt;=$G$22,MOD(C1293-$G$22,int)=0),$G$23,0)+H1293&gt;=L1292+G1293,L1292+G1293-H1293,IF(AND(C1293&gt;=$G$22,MOD(C1293-$G$22,int)=0),$G$23,0)+IF(IF(AND(C1293&gt;=$G$22,MOD(C1293-$G$22,int)=0),$G$23,0)+IF(MOD(C1293-$G$27,periods_per_year)=0,$G$26,0)+H1293&lt;L1292+G1293,IF(MOD(C1293-$G$27,periods_per_year)=0,$G$26,0),L1292+G1293-IF(AND(C1293&gt;=$G$22,MOD(C1293-$G$22,int)=0),$G$23,0)-H1293))))</f>
        <v/>
      </c>
      <c r="J1293" s="7"/>
      <c r="K1293" s="6" t="str">
        <f t="shared" si="109"/>
        <v/>
      </c>
      <c r="L1293" s="6" t="str">
        <f t="shared" si="110"/>
        <v/>
      </c>
    </row>
    <row r="1294" spans="3:12">
      <c r="C1294" s="3" t="str">
        <f t="shared" si="106"/>
        <v/>
      </c>
      <c r="D1294" s="4" t="str">
        <f t="shared" si="111"/>
        <v/>
      </c>
      <c r="E1294" s="8" t="str">
        <f t="shared" si="107"/>
        <v/>
      </c>
      <c r="F1294" s="5" t="str">
        <f t="shared" si="108"/>
        <v/>
      </c>
      <c r="G1294" s="6" t="str">
        <f>IF(C1294="","",ROUND((((1+F1294/CP)^(CP/periods_per_year))-1)*L1293,2))</f>
        <v/>
      </c>
      <c r="H1294" s="6" t="str">
        <f>IF(C1294="","",IF(C1294=nper,L1293+G1294,MIN(L1293+G1294,IF(F1294=F1293,H1293,IF($G$11="Acc Bi-Weekly",ROUND((-PMT(((1+F1294/CP)^(CP/12))-1,(nper-C1294+1)*12/26,L1293))/2,2),IF($G$11="Acc Weekly",ROUND((-PMT(((1+F1294/CP)^(CP/12))-1,(nper-C1294+1)*12/52,L1293))/4,2),ROUND(-PMT(((1+F1294/CP)^(CP/periods_per_year))-1,nper-C1294+1,L1293),2)))))))</f>
        <v/>
      </c>
      <c r="I1294" s="6" t="str">
        <f>IF(OR(C1294="",C1294&lt;$G$22),"",IF(L1293&lt;=H1294,0,IF(IF(AND(C1294&gt;=$G$22,MOD(C1294-$G$22,int)=0),$G$23,0)+H1294&gt;=L1293+G1294,L1293+G1294-H1294,IF(AND(C1294&gt;=$G$22,MOD(C1294-$G$22,int)=0),$G$23,0)+IF(IF(AND(C1294&gt;=$G$22,MOD(C1294-$G$22,int)=0),$G$23,0)+IF(MOD(C1294-$G$27,periods_per_year)=0,$G$26,0)+H1294&lt;L1293+G1294,IF(MOD(C1294-$G$27,periods_per_year)=0,$G$26,0),L1293+G1294-IF(AND(C1294&gt;=$G$22,MOD(C1294-$G$22,int)=0),$G$23,0)-H1294))))</f>
        <v/>
      </c>
      <c r="J1294" s="7"/>
      <c r="K1294" s="6" t="str">
        <f t="shared" si="109"/>
        <v/>
      </c>
      <c r="L1294" s="6" t="str">
        <f t="shared" si="110"/>
        <v/>
      </c>
    </row>
    <row r="1295" spans="3:12">
      <c r="C1295" s="3" t="str">
        <f t="shared" si="106"/>
        <v/>
      </c>
      <c r="D1295" s="4" t="str">
        <f t="shared" si="111"/>
        <v/>
      </c>
      <c r="E1295" s="8" t="str">
        <f t="shared" si="107"/>
        <v/>
      </c>
      <c r="F1295" s="5" t="str">
        <f t="shared" si="108"/>
        <v/>
      </c>
      <c r="G1295" s="6" t="str">
        <f>IF(C1295="","",ROUND((((1+F1295/CP)^(CP/periods_per_year))-1)*L1294,2))</f>
        <v/>
      </c>
      <c r="H1295" s="6" t="str">
        <f>IF(C1295="","",IF(C1295=nper,L1294+G1295,MIN(L1294+G1295,IF(F1295=F1294,H1294,IF($G$11="Acc Bi-Weekly",ROUND((-PMT(((1+F1295/CP)^(CP/12))-1,(nper-C1295+1)*12/26,L1294))/2,2),IF($G$11="Acc Weekly",ROUND((-PMT(((1+F1295/CP)^(CP/12))-1,(nper-C1295+1)*12/52,L1294))/4,2),ROUND(-PMT(((1+F1295/CP)^(CP/periods_per_year))-1,nper-C1295+1,L1294),2)))))))</f>
        <v/>
      </c>
      <c r="I1295" s="6" t="str">
        <f>IF(OR(C1295="",C1295&lt;$G$22),"",IF(L1294&lt;=H1295,0,IF(IF(AND(C1295&gt;=$G$22,MOD(C1295-$G$22,int)=0),$G$23,0)+H1295&gt;=L1294+G1295,L1294+G1295-H1295,IF(AND(C1295&gt;=$G$22,MOD(C1295-$G$22,int)=0),$G$23,0)+IF(IF(AND(C1295&gt;=$G$22,MOD(C1295-$G$22,int)=0),$G$23,0)+IF(MOD(C1295-$G$27,periods_per_year)=0,$G$26,0)+H1295&lt;L1294+G1295,IF(MOD(C1295-$G$27,periods_per_year)=0,$G$26,0),L1294+G1295-IF(AND(C1295&gt;=$G$22,MOD(C1295-$G$22,int)=0),$G$23,0)-H1295))))</f>
        <v/>
      </c>
      <c r="J1295" s="7"/>
      <c r="K1295" s="6" t="str">
        <f t="shared" si="109"/>
        <v/>
      </c>
      <c r="L1295" s="6" t="str">
        <f t="shared" si="110"/>
        <v/>
      </c>
    </row>
    <row r="1296" spans="3:12">
      <c r="C1296" s="3" t="str">
        <f t="shared" si="106"/>
        <v/>
      </c>
      <c r="D1296" s="4" t="str">
        <f t="shared" si="111"/>
        <v/>
      </c>
      <c r="E1296" s="8" t="str">
        <f t="shared" si="107"/>
        <v/>
      </c>
      <c r="F1296" s="5" t="str">
        <f t="shared" si="108"/>
        <v/>
      </c>
      <c r="G1296" s="6" t="str">
        <f>IF(C1296="","",ROUND((((1+F1296/CP)^(CP/periods_per_year))-1)*L1295,2))</f>
        <v/>
      </c>
      <c r="H1296" s="6" t="str">
        <f>IF(C1296="","",IF(C1296=nper,L1295+G1296,MIN(L1295+G1296,IF(F1296=F1295,H1295,IF($G$11="Acc Bi-Weekly",ROUND((-PMT(((1+F1296/CP)^(CP/12))-1,(nper-C1296+1)*12/26,L1295))/2,2),IF($G$11="Acc Weekly",ROUND((-PMT(((1+F1296/CP)^(CP/12))-1,(nper-C1296+1)*12/52,L1295))/4,2),ROUND(-PMT(((1+F1296/CP)^(CP/periods_per_year))-1,nper-C1296+1,L1295),2)))))))</f>
        <v/>
      </c>
      <c r="I1296" s="6" t="str">
        <f>IF(OR(C1296="",C1296&lt;$G$22),"",IF(L1295&lt;=H1296,0,IF(IF(AND(C1296&gt;=$G$22,MOD(C1296-$G$22,int)=0),$G$23,0)+H1296&gt;=L1295+G1296,L1295+G1296-H1296,IF(AND(C1296&gt;=$G$22,MOD(C1296-$G$22,int)=0),$G$23,0)+IF(IF(AND(C1296&gt;=$G$22,MOD(C1296-$G$22,int)=0),$G$23,0)+IF(MOD(C1296-$G$27,periods_per_year)=0,$G$26,0)+H1296&lt;L1295+G1296,IF(MOD(C1296-$G$27,periods_per_year)=0,$G$26,0),L1295+G1296-IF(AND(C1296&gt;=$G$22,MOD(C1296-$G$22,int)=0),$G$23,0)-H1296))))</f>
        <v/>
      </c>
      <c r="J1296" s="7"/>
      <c r="K1296" s="6" t="str">
        <f t="shared" si="109"/>
        <v/>
      </c>
      <c r="L1296" s="6" t="str">
        <f t="shared" si="110"/>
        <v/>
      </c>
    </row>
    <row r="1297" spans="3:12">
      <c r="C1297" s="3" t="str">
        <f t="shared" si="106"/>
        <v/>
      </c>
      <c r="D1297" s="4" t="str">
        <f t="shared" si="111"/>
        <v/>
      </c>
      <c r="E1297" s="8" t="str">
        <f t="shared" si="107"/>
        <v/>
      </c>
      <c r="F1297" s="5" t="str">
        <f t="shared" si="108"/>
        <v/>
      </c>
      <c r="G1297" s="6" t="str">
        <f>IF(C1297="","",ROUND((((1+F1297/CP)^(CP/periods_per_year))-1)*L1296,2))</f>
        <v/>
      </c>
      <c r="H1297" s="6" t="str">
        <f>IF(C1297="","",IF(C1297=nper,L1296+G1297,MIN(L1296+G1297,IF(F1297=F1296,H1296,IF($G$11="Acc Bi-Weekly",ROUND((-PMT(((1+F1297/CP)^(CP/12))-1,(nper-C1297+1)*12/26,L1296))/2,2),IF($G$11="Acc Weekly",ROUND((-PMT(((1+F1297/CP)^(CP/12))-1,(nper-C1297+1)*12/52,L1296))/4,2),ROUND(-PMT(((1+F1297/CP)^(CP/periods_per_year))-1,nper-C1297+1,L1296),2)))))))</f>
        <v/>
      </c>
      <c r="I1297" s="6" t="str">
        <f>IF(OR(C1297="",C1297&lt;$G$22),"",IF(L1296&lt;=H1297,0,IF(IF(AND(C1297&gt;=$G$22,MOD(C1297-$G$22,int)=0),$G$23,0)+H1297&gt;=L1296+G1297,L1296+G1297-H1297,IF(AND(C1297&gt;=$G$22,MOD(C1297-$G$22,int)=0),$G$23,0)+IF(IF(AND(C1297&gt;=$G$22,MOD(C1297-$G$22,int)=0),$G$23,0)+IF(MOD(C1297-$G$27,periods_per_year)=0,$G$26,0)+H1297&lt;L1296+G1297,IF(MOD(C1297-$G$27,periods_per_year)=0,$G$26,0),L1296+G1297-IF(AND(C1297&gt;=$G$22,MOD(C1297-$G$22,int)=0),$G$23,0)-H1297))))</f>
        <v/>
      </c>
      <c r="J1297" s="7"/>
      <c r="K1297" s="6" t="str">
        <f t="shared" si="109"/>
        <v/>
      </c>
      <c r="L1297" s="6" t="str">
        <f t="shared" si="110"/>
        <v/>
      </c>
    </row>
    <row r="1298" spans="3:12">
      <c r="C1298" s="3" t="str">
        <f t="shared" si="106"/>
        <v/>
      </c>
      <c r="D1298" s="4" t="str">
        <f t="shared" si="111"/>
        <v/>
      </c>
      <c r="E1298" s="8" t="str">
        <f t="shared" si="107"/>
        <v/>
      </c>
      <c r="F1298" s="5" t="str">
        <f t="shared" si="108"/>
        <v/>
      </c>
      <c r="G1298" s="6" t="str">
        <f>IF(C1298="","",ROUND((((1+F1298/CP)^(CP/periods_per_year))-1)*L1297,2))</f>
        <v/>
      </c>
      <c r="H1298" s="6" t="str">
        <f>IF(C1298="","",IF(C1298=nper,L1297+G1298,MIN(L1297+G1298,IF(F1298=F1297,H1297,IF($G$11="Acc Bi-Weekly",ROUND((-PMT(((1+F1298/CP)^(CP/12))-1,(nper-C1298+1)*12/26,L1297))/2,2),IF($G$11="Acc Weekly",ROUND((-PMT(((1+F1298/CP)^(CP/12))-1,(nper-C1298+1)*12/52,L1297))/4,2),ROUND(-PMT(((1+F1298/CP)^(CP/periods_per_year))-1,nper-C1298+1,L1297),2)))))))</f>
        <v/>
      </c>
      <c r="I1298" s="6" t="str">
        <f>IF(OR(C1298="",C1298&lt;$G$22),"",IF(L1297&lt;=H1298,0,IF(IF(AND(C1298&gt;=$G$22,MOD(C1298-$G$22,int)=0),$G$23,0)+H1298&gt;=L1297+G1298,L1297+G1298-H1298,IF(AND(C1298&gt;=$G$22,MOD(C1298-$G$22,int)=0),$G$23,0)+IF(IF(AND(C1298&gt;=$G$22,MOD(C1298-$G$22,int)=0),$G$23,0)+IF(MOD(C1298-$G$27,periods_per_year)=0,$G$26,0)+H1298&lt;L1297+G1298,IF(MOD(C1298-$G$27,periods_per_year)=0,$G$26,0),L1297+G1298-IF(AND(C1298&gt;=$G$22,MOD(C1298-$G$22,int)=0),$G$23,0)-H1298))))</f>
        <v/>
      </c>
      <c r="J1298" s="7"/>
      <c r="K1298" s="6" t="str">
        <f t="shared" si="109"/>
        <v/>
      </c>
      <c r="L1298" s="6" t="str">
        <f t="shared" si="110"/>
        <v/>
      </c>
    </row>
    <row r="1299" spans="3:12">
      <c r="C1299" s="3" t="str">
        <f t="shared" si="106"/>
        <v/>
      </c>
      <c r="D1299" s="4" t="str">
        <f t="shared" si="111"/>
        <v/>
      </c>
      <c r="E1299" s="8" t="str">
        <f t="shared" si="107"/>
        <v/>
      </c>
      <c r="F1299" s="5" t="str">
        <f t="shared" si="108"/>
        <v/>
      </c>
      <c r="G1299" s="6" t="str">
        <f>IF(C1299="","",ROUND((((1+F1299/CP)^(CP/periods_per_year))-1)*L1298,2))</f>
        <v/>
      </c>
      <c r="H1299" s="6" t="str">
        <f>IF(C1299="","",IF(C1299=nper,L1298+G1299,MIN(L1298+G1299,IF(F1299=F1298,H1298,IF($G$11="Acc Bi-Weekly",ROUND((-PMT(((1+F1299/CP)^(CP/12))-1,(nper-C1299+1)*12/26,L1298))/2,2),IF($G$11="Acc Weekly",ROUND((-PMT(((1+F1299/CP)^(CP/12))-1,(nper-C1299+1)*12/52,L1298))/4,2),ROUND(-PMT(((1+F1299/CP)^(CP/periods_per_year))-1,nper-C1299+1,L1298),2)))))))</f>
        <v/>
      </c>
      <c r="I1299" s="6" t="str">
        <f>IF(OR(C1299="",C1299&lt;$G$22),"",IF(L1298&lt;=H1299,0,IF(IF(AND(C1299&gt;=$G$22,MOD(C1299-$G$22,int)=0),$G$23,0)+H1299&gt;=L1298+G1299,L1298+G1299-H1299,IF(AND(C1299&gt;=$G$22,MOD(C1299-$G$22,int)=0),$G$23,0)+IF(IF(AND(C1299&gt;=$G$22,MOD(C1299-$G$22,int)=0),$G$23,0)+IF(MOD(C1299-$G$27,periods_per_year)=0,$G$26,0)+H1299&lt;L1298+G1299,IF(MOD(C1299-$G$27,periods_per_year)=0,$G$26,0),L1298+G1299-IF(AND(C1299&gt;=$G$22,MOD(C1299-$G$22,int)=0),$G$23,0)-H1299))))</f>
        <v/>
      </c>
      <c r="J1299" s="7"/>
      <c r="K1299" s="6" t="str">
        <f t="shared" si="109"/>
        <v/>
      </c>
      <c r="L1299" s="6" t="str">
        <f t="shared" si="110"/>
        <v/>
      </c>
    </row>
    <row r="1300" spans="3:12">
      <c r="C1300" s="3" t="str">
        <f t="shared" si="106"/>
        <v/>
      </c>
      <c r="D1300" s="4" t="str">
        <f t="shared" si="111"/>
        <v/>
      </c>
      <c r="E1300" s="8" t="str">
        <f t="shared" si="107"/>
        <v/>
      </c>
      <c r="F1300" s="5" t="str">
        <f t="shared" si="108"/>
        <v/>
      </c>
      <c r="G1300" s="6" t="str">
        <f>IF(C1300="","",ROUND((((1+F1300/CP)^(CP/periods_per_year))-1)*L1299,2))</f>
        <v/>
      </c>
      <c r="H1300" s="6" t="str">
        <f>IF(C1300="","",IF(C1300=nper,L1299+G1300,MIN(L1299+G1300,IF(F1300=F1299,H1299,IF($G$11="Acc Bi-Weekly",ROUND((-PMT(((1+F1300/CP)^(CP/12))-1,(nper-C1300+1)*12/26,L1299))/2,2),IF($G$11="Acc Weekly",ROUND((-PMT(((1+F1300/CP)^(CP/12))-1,(nper-C1300+1)*12/52,L1299))/4,2),ROUND(-PMT(((1+F1300/CP)^(CP/periods_per_year))-1,nper-C1300+1,L1299),2)))))))</f>
        <v/>
      </c>
      <c r="I1300" s="6" t="str">
        <f>IF(OR(C1300="",C1300&lt;$G$22),"",IF(L1299&lt;=H1300,0,IF(IF(AND(C1300&gt;=$G$22,MOD(C1300-$G$22,int)=0),$G$23,0)+H1300&gt;=L1299+G1300,L1299+G1300-H1300,IF(AND(C1300&gt;=$G$22,MOD(C1300-$G$22,int)=0),$G$23,0)+IF(IF(AND(C1300&gt;=$G$22,MOD(C1300-$G$22,int)=0),$G$23,0)+IF(MOD(C1300-$G$27,periods_per_year)=0,$G$26,0)+H1300&lt;L1299+G1300,IF(MOD(C1300-$G$27,periods_per_year)=0,$G$26,0),L1299+G1300-IF(AND(C1300&gt;=$G$22,MOD(C1300-$G$22,int)=0),$G$23,0)-H1300))))</f>
        <v/>
      </c>
      <c r="J1300" s="7"/>
      <c r="K1300" s="6" t="str">
        <f t="shared" si="109"/>
        <v/>
      </c>
      <c r="L1300" s="6" t="str">
        <f t="shared" si="110"/>
        <v/>
      </c>
    </row>
    <row r="1301" spans="3:12">
      <c r="C1301" s="3" t="str">
        <f t="shared" si="106"/>
        <v/>
      </c>
      <c r="D1301" s="4" t="str">
        <f t="shared" si="111"/>
        <v/>
      </c>
      <c r="E1301" s="8" t="str">
        <f t="shared" si="107"/>
        <v/>
      </c>
      <c r="F1301" s="5" t="str">
        <f t="shared" si="108"/>
        <v/>
      </c>
      <c r="G1301" s="6" t="str">
        <f>IF(C1301="","",ROUND((((1+F1301/CP)^(CP/periods_per_year))-1)*L1300,2))</f>
        <v/>
      </c>
      <c r="H1301" s="6" t="str">
        <f>IF(C1301="","",IF(C1301=nper,L1300+G1301,MIN(L1300+G1301,IF(F1301=F1300,H1300,IF($G$11="Acc Bi-Weekly",ROUND((-PMT(((1+F1301/CP)^(CP/12))-1,(nper-C1301+1)*12/26,L1300))/2,2),IF($G$11="Acc Weekly",ROUND((-PMT(((1+F1301/CP)^(CP/12))-1,(nper-C1301+1)*12/52,L1300))/4,2),ROUND(-PMT(((1+F1301/CP)^(CP/periods_per_year))-1,nper-C1301+1,L1300),2)))))))</f>
        <v/>
      </c>
      <c r="I1301" s="6" t="str">
        <f>IF(OR(C1301="",C1301&lt;$G$22),"",IF(L1300&lt;=H1301,0,IF(IF(AND(C1301&gt;=$G$22,MOD(C1301-$G$22,int)=0),$G$23,0)+H1301&gt;=L1300+G1301,L1300+G1301-H1301,IF(AND(C1301&gt;=$G$22,MOD(C1301-$G$22,int)=0),$G$23,0)+IF(IF(AND(C1301&gt;=$G$22,MOD(C1301-$G$22,int)=0),$G$23,0)+IF(MOD(C1301-$G$27,periods_per_year)=0,$G$26,0)+H1301&lt;L1300+G1301,IF(MOD(C1301-$G$27,periods_per_year)=0,$G$26,0),L1300+G1301-IF(AND(C1301&gt;=$G$22,MOD(C1301-$G$22,int)=0),$G$23,0)-H1301))))</f>
        <v/>
      </c>
      <c r="J1301" s="7"/>
      <c r="K1301" s="6" t="str">
        <f t="shared" si="109"/>
        <v/>
      </c>
      <c r="L1301" s="6" t="str">
        <f t="shared" si="110"/>
        <v/>
      </c>
    </row>
    <row r="1302" spans="3:12">
      <c r="C1302" s="3" t="str">
        <f t="shared" si="106"/>
        <v/>
      </c>
      <c r="D1302" s="4" t="str">
        <f t="shared" si="111"/>
        <v/>
      </c>
      <c r="E1302" s="8" t="str">
        <f t="shared" si="107"/>
        <v/>
      </c>
      <c r="F1302" s="5" t="str">
        <f t="shared" si="108"/>
        <v/>
      </c>
      <c r="G1302" s="6" t="str">
        <f>IF(C1302="","",ROUND((((1+F1302/CP)^(CP/periods_per_year))-1)*L1301,2))</f>
        <v/>
      </c>
      <c r="H1302" s="6" t="str">
        <f>IF(C1302="","",IF(C1302=nper,L1301+G1302,MIN(L1301+G1302,IF(F1302=F1301,H1301,IF($G$11="Acc Bi-Weekly",ROUND((-PMT(((1+F1302/CP)^(CP/12))-1,(nper-C1302+1)*12/26,L1301))/2,2),IF($G$11="Acc Weekly",ROUND((-PMT(((1+F1302/CP)^(CP/12))-1,(nper-C1302+1)*12/52,L1301))/4,2),ROUND(-PMT(((1+F1302/CP)^(CP/periods_per_year))-1,nper-C1302+1,L1301),2)))))))</f>
        <v/>
      </c>
      <c r="I1302" s="6" t="str">
        <f>IF(OR(C1302="",C1302&lt;$G$22),"",IF(L1301&lt;=H1302,0,IF(IF(AND(C1302&gt;=$G$22,MOD(C1302-$G$22,int)=0),$G$23,0)+H1302&gt;=L1301+G1302,L1301+G1302-H1302,IF(AND(C1302&gt;=$G$22,MOD(C1302-$G$22,int)=0),$G$23,0)+IF(IF(AND(C1302&gt;=$G$22,MOD(C1302-$G$22,int)=0),$G$23,0)+IF(MOD(C1302-$G$27,periods_per_year)=0,$G$26,0)+H1302&lt;L1301+G1302,IF(MOD(C1302-$G$27,periods_per_year)=0,$G$26,0),L1301+G1302-IF(AND(C1302&gt;=$G$22,MOD(C1302-$G$22,int)=0),$G$23,0)-H1302))))</f>
        <v/>
      </c>
      <c r="J1302" s="7"/>
      <c r="K1302" s="6" t="str">
        <f t="shared" si="109"/>
        <v/>
      </c>
      <c r="L1302" s="6" t="str">
        <f t="shared" si="110"/>
        <v/>
      </c>
    </row>
    <row r="1303" spans="3:12">
      <c r="C1303" s="3" t="str">
        <f t="shared" si="106"/>
        <v/>
      </c>
      <c r="D1303" s="4" t="str">
        <f t="shared" si="111"/>
        <v/>
      </c>
      <c r="E1303" s="8" t="str">
        <f t="shared" si="107"/>
        <v/>
      </c>
      <c r="F1303" s="5" t="str">
        <f t="shared" si="108"/>
        <v/>
      </c>
      <c r="G1303" s="6" t="str">
        <f>IF(C1303="","",ROUND((((1+F1303/CP)^(CP/periods_per_year))-1)*L1302,2))</f>
        <v/>
      </c>
      <c r="H1303" s="6" t="str">
        <f>IF(C1303="","",IF(C1303=nper,L1302+G1303,MIN(L1302+G1303,IF(F1303=F1302,H1302,IF($G$11="Acc Bi-Weekly",ROUND((-PMT(((1+F1303/CP)^(CP/12))-1,(nper-C1303+1)*12/26,L1302))/2,2),IF($G$11="Acc Weekly",ROUND((-PMT(((1+F1303/CP)^(CP/12))-1,(nper-C1303+1)*12/52,L1302))/4,2),ROUND(-PMT(((1+F1303/CP)^(CP/periods_per_year))-1,nper-C1303+1,L1302),2)))))))</f>
        <v/>
      </c>
      <c r="I1303" s="6" t="str">
        <f>IF(OR(C1303="",C1303&lt;$G$22),"",IF(L1302&lt;=H1303,0,IF(IF(AND(C1303&gt;=$G$22,MOD(C1303-$G$22,int)=0),$G$23,0)+H1303&gt;=L1302+G1303,L1302+G1303-H1303,IF(AND(C1303&gt;=$G$22,MOD(C1303-$G$22,int)=0),$G$23,0)+IF(IF(AND(C1303&gt;=$G$22,MOD(C1303-$G$22,int)=0),$G$23,0)+IF(MOD(C1303-$G$27,periods_per_year)=0,$G$26,0)+H1303&lt;L1302+G1303,IF(MOD(C1303-$G$27,periods_per_year)=0,$G$26,0),L1302+G1303-IF(AND(C1303&gt;=$G$22,MOD(C1303-$G$22,int)=0),$G$23,0)-H1303))))</f>
        <v/>
      </c>
      <c r="J1303" s="7"/>
      <c r="K1303" s="6" t="str">
        <f t="shared" si="109"/>
        <v/>
      </c>
      <c r="L1303" s="6" t="str">
        <f t="shared" si="110"/>
        <v/>
      </c>
    </row>
    <row r="1304" spans="3:12">
      <c r="C1304" s="3" t="str">
        <f t="shared" si="106"/>
        <v/>
      </c>
      <c r="D1304" s="4" t="str">
        <f t="shared" si="111"/>
        <v/>
      </c>
      <c r="E1304" s="8" t="str">
        <f t="shared" si="107"/>
        <v/>
      </c>
      <c r="F1304" s="5" t="str">
        <f t="shared" si="108"/>
        <v/>
      </c>
      <c r="G1304" s="6" t="str">
        <f>IF(C1304="","",ROUND((((1+F1304/CP)^(CP/periods_per_year))-1)*L1303,2))</f>
        <v/>
      </c>
      <c r="H1304" s="6" t="str">
        <f>IF(C1304="","",IF(C1304=nper,L1303+G1304,MIN(L1303+G1304,IF(F1304=F1303,H1303,IF($G$11="Acc Bi-Weekly",ROUND((-PMT(((1+F1304/CP)^(CP/12))-1,(nper-C1304+1)*12/26,L1303))/2,2),IF($G$11="Acc Weekly",ROUND((-PMT(((1+F1304/CP)^(CP/12))-1,(nper-C1304+1)*12/52,L1303))/4,2),ROUND(-PMT(((1+F1304/CP)^(CP/periods_per_year))-1,nper-C1304+1,L1303),2)))))))</f>
        <v/>
      </c>
      <c r="I1304" s="6" t="str">
        <f>IF(OR(C1304="",C1304&lt;$G$22),"",IF(L1303&lt;=H1304,0,IF(IF(AND(C1304&gt;=$G$22,MOD(C1304-$G$22,int)=0),$G$23,0)+H1304&gt;=L1303+G1304,L1303+G1304-H1304,IF(AND(C1304&gt;=$G$22,MOD(C1304-$G$22,int)=0),$G$23,0)+IF(IF(AND(C1304&gt;=$G$22,MOD(C1304-$G$22,int)=0),$G$23,0)+IF(MOD(C1304-$G$27,periods_per_year)=0,$G$26,0)+H1304&lt;L1303+G1304,IF(MOD(C1304-$G$27,periods_per_year)=0,$G$26,0),L1303+G1304-IF(AND(C1304&gt;=$G$22,MOD(C1304-$G$22,int)=0),$G$23,0)-H1304))))</f>
        <v/>
      </c>
      <c r="J1304" s="7"/>
      <c r="K1304" s="6" t="str">
        <f t="shared" si="109"/>
        <v/>
      </c>
      <c r="L1304" s="6" t="str">
        <f t="shared" si="110"/>
        <v/>
      </c>
    </row>
    <row r="1305" spans="3:12">
      <c r="C1305" s="3" t="str">
        <f t="shared" si="106"/>
        <v/>
      </c>
      <c r="D1305" s="4" t="str">
        <f t="shared" si="111"/>
        <v/>
      </c>
      <c r="E1305" s="8" t="str">
        <f t="shared" si="107"/>
        <v/>
      </c>
      <c r="F1305" s="5" t="str">
        <f t="shared" si="108"/>
        <v/>
      </c>
      <c r="G1305" s="6" t="str">
        <f>IF(C1305="","",ROUND((((1+F1305/CP)^(CP/periods_per_year))-1)*L1304,2))</f>
        <v/>
      </c>
      <c r="H1305" s="6" t="str">
        <f>IF(C1305="","",IF(C1305=nper,L1304+G1305,MIN(L1304+G1305,IF(F1305=F1304,H1304,IF($G$11="Acc Bi-Weekly",ROUND((-PMT(((1+F1305/CP)^(CP/12))-1,(nper-C1305+1)*12/26,L1304))/2,2),IF($G$11="Acc Weekly",ROUND((-PMT(((1+F1305/CP)^(CP/12))-1,(nper-C1305+1)*12/52,L1304))/4,2),ROUND(-PMT(((1+F1305/CP)^(CP/periods_per_year))-1,nper-C1305+1,L1304),2)))))))</f>
        <v/>
      </c>
      <c r="I1305" s="6" t="str">
        <f>IF(OR(C1305="",C1305&lt;$G$22),"",IF(L1304&lt;=H1305,0,IF(IF(AND(C1305&gt;=$G$22,MOD(C1305-$G$22,int)=0),$G$23,0)+H1305&gt;=L1304+G1305,L1304+G1305-H1305,IF(AND(C1305&gt;=$G$22,MOD(C1305-$G$22,int)=0),$G$23,0)+IF(IF(AND(C1305&gt;=$G$22,MOD(C1305-$G$22,int)=0),$G$23,0)+IF(MOD(C1305-$G$27,periods_per_year)=0,$G$26,0)+H1305&lt;L1304+G1305,IF(MOD(C1305-$G$27,periods_per_year)=0,$G$26,0),L1304+G1305-IF(AND(C1305&gt;=$G$22,MOD(C1305-$G$22,int)=0),$G$23,0)-H1305))))</f>
        <v/>
      </c>
      <c r="J1305" s="7"/>
      <c r="K1305" s="6" t="str">
        <f t="shared" si="109"/>
        <v/>
      </c>
      <c r="L1305" s="6" t="str">
        <f t="shared" si="110"/>
        <v/>
      </c>
    </row>
    <row r="1306" spans="3:12">
      <c r="C1306" s="3" t="str">
        <f t="shared" si="106"/>
        <v/>
      </c>
      <c r="D1306" s="4" t="str">
        <f t="shared" si="111"/>
        <v/>
      </c>
      <c r="E1306" s="8" t="str">
        <f t="shared" si="107"/>
        <v/>
      </c>
      <c r="F1306" s="5" t="str">
        <f t="shared" si="108"/>
        <v/>
      </c>
      <c r="G1306" s="6" t="str">
        <f>IF(C1306="","",ROUND((((1+F1306/CP)^(CP/periods_per_year))-1)*L1305,2))</f>
        <v/>
      </c>
      <c r="H1306" s="6" t="str">
        <f>IF(C1306="","",IF(C1306=nper,L1305+G1306,MIN(L1305+G1306,IF(F1306=F1305,H1305,IF($G$11="Acc Bi-Weekly",ROUND((-PMT(((1+F1306/CP)^(CP/12))-1,(nper-C1306+1)*12/26,L1305))/2,2),IF($G$11="Acc Weekly",ROUND((-PMT(((1+F1306/CP)^(CP/12))-1,(nper-C1306+1)*12/52,L1305))/4,2),ROUND(-PMT(((1+F1306/CP)^(CP/periods_per_year))-1,nper-C1306+1,L1305),2)))))))</f>
        <v/>
      </c>
      <c r="I1306" s="6" t="str">
        <f>IF(OR(C1306="",C1306&lt;$G$22),"",IF(L1305&lt;=H1306,0,IF(IF(AND(C1306&gt;=$G$22,MOD(C1306-$G$22,int)=0),$G$23,0)+H1306&gt;=L1305+G1306,L1305+G1306-H1306,IF(AND(C1306&gt;=$G$22,MOD(C1306-$G$22,int)=0),$G$23,0)+IF(IF(AND(C1306&gt;=$G$22,MOD(C1306-$G$22,int)=0),$G$23,0)+IF(MOD(C1306-$G$27,periods_per_year)=0,$G$26,0)+H1306&lt;L1305+G1306,IF(MOD(C1306-$G$27,periods_per_year)=0,$G$26,0),L1305+G1306-IF(AND(C1306&gt;=$G$22,MOD(C1306-$G$22,int)=0),$G$23,0)-H1306))))</f>
        <v/>
      </c>
      <c r="J1306" s="7"/>
      <c r="K1306" s="6" t="str">
        <f t="shared" si="109"/>
        <v/>
      </c>
      <c r="L1306" s="6" t="str">
        <f t="shared" si="110"/>
        <v/>
      </c>
    </row>
    <row r="1307" spans="3:12">
      <c r="C1307" s="3" t="str">
        <f t="shared" si="106"/>
        <v/>
      </c>
      <c r="D1307" s="4" t="str">
        <f t="shared" si="111"/>
        <v/>
      </c>
      <c r="E1307" s="8" t="str">
        <f t="shared" si="107"/>
        <v/>
      </c>
      <c r="F1307" s="5" t="str">
        <f t="shared" si="108"/>
        <v/>
      </c>
      <c r="G1307" s="6" t="str">
        <f>IF(C1307="","",ROUND((((1+F1307/CP)^(CP/periods_per_year))-1)*L1306,2))</f>
        <v/>
      </c>
      <c r="H1307" s="6" t="str">
        <f>IF(C1307="","",IF(C1307=nper,L1306+G1307,MIN(L1306+G1307,IF(F1307=F1306,H1306,IF($G$11="Acc Bi-Weekly",ROUND((-PMT(((1+F1307/CP)^(CP/12))-1,(nper-C1307+1)*12/26,L1306))/2,2),IF($G$11="Acc Weekly",ROUND((-PMT(((1+F1307/CP)^(CP/12))-1,(nper-C1307+1)*12/52,L1306))/4,2),ROUND(-PMT(((1+F1307/CP)^(CP/periods_per_year))-1,nper-C1307+1,L1306),2)))))))</f>
        <v/>
      </c>
      <c r="I1307" s="6" t="str">
        <f>IF(OR(C1307="",C1307&lt;$G$22),"",IF(L1306&lt;=H1307,0,IF(IF(AND(C1307&gt;=$G$22,MOD(C1307-$G$22,int)=0),$G$23,0)+H1307&gt;=L1306+G1307,L1306+G1307-H1307,IF(AND(C1307&gt;=$G$22,MOD(C1307-$G$22,int)=0),$G$23,0)+IF(IF(AND(C1307&gt;=$G$22,MOD(C1307-$G$22,int)=0),$G$23,0)+IF(MOD(C1307-$G$27,periods_per_year)=0,$G$26,0)+H1307&lt;L1306+G1307,IF(MOD(C1307-$G$27,periods_per_year)=0,$G$26,0),L1306+G1307-IF(AND(C1307&gt;=$G$22,MOD(C1307-$G$22,int)=0),$G$23,0)-H1307))))</f>
        <v/>
      </c>
      <c r="J1307" s="7"/>
      <c r="K1307" s="6" t="str">
        <f t="shared" si="109"/>
        <v/>
      </c>
      <c r="L1307" s="6" t="str">
        <f t="shared" si="110"/>
        <v/>
      </c>
    </row>
    <row r="1308" spans="3:12">
      <c r="C1308" s="3" t="str">
        <f t="shared" si="106"/>
        <v/>
      </c>
      <c r="D1308" s="4" t="str">
        <f t="shared" si="111"/>
        <v/>
      </c>
      <c r="E1308" s="8" t="str">
        <f t="shared" si="107"/>
        <v/>
      </c>
      <c r="F1308" s="5" t="str">
        <f t="shared" si="108"/>
        <v/>
      </c>
      <c r="G1308" s="6" t="str">
        <f>IF(C1308="","",ROUND((((1+F1308/CP)^(CP/periods_per_year))-1)*L1307,2))</f>
        <v/>
      </c>
      <c r="H1308" s="6" t="str">
        <f>IF(C1308="","",IF(C1308=nper,L1307+G1308,MIN(L1307+G1308,IF(F1308=F1307,H1307,IF($G$11="Acc Bi-Weekly",ROUND((-PMT(((1+F1308/CP)^(CP/12))-1,(nper-C1308+1)*12/26,L1307))/2,2),IF($G$11="Acc Weekly",ROUND((-PMT(((1+F1308/CP)^(CP/12))-1,(nper-C1308+1)*12/52,L1307))/4,2),ROUND(-PMT(((1+F1308/CP)^(CP/periods_per_year))-1,nper-C1308+1,L1307),2)))))))</f>
        <v/>
      </c>
      <c r="I1308" s="6" t="str">
        <f>IF(OR(C1308="",C1308&lt;$G$22),"",IF(L1307&lt;=H1308,0,IF(IF(AND(C1308&gt;=$G$22,MOD(C1308-$G$22,int)=0),$G$23,0)+H1308&gt;=L1307+G1308,L1307+G1308-H1308,IF(AND(C1308&gt;=$G$22,MOD(C1308-$G$22,int)=0),$G$23,0)+IF(IF(AND(C1308&gt;=$G$22,MOD(C1308-$G$22,int)=0),$G$23,0)+IF(MOD(C1308-$G$27,periods_per_year)=0,$G$26,0)+H1308&lt;L1307+G1308,IF(MOD(C1308-$G$27,periods_per_year)=0,$G$26,0),L1307+G1308-IF(AND(C1308&gt;=$G$22,MOD(C1308-$G$22,int)=0),$G$23,0)-H1308))))</f>
        <v/>
      </c>
      <c r="J1308" s="7"/>
      <c r="K1308" s="6" t="str">
        <f t="shared" si="109"/>
        <v/>
      </c>
      <c r="L1308" s="6" t="str">
        <f t="shared" si="110"/>
        <v/>
      </c>
    </row>
    <row r="1309" spans="3:12">
      <c r="C1309" s="3" t="str">
        <f t="shared" si="106"/>
        <v/>
      </c>
      <c r="D1309" s="4" t="str">
        <f t="shared" si="111"/>
        <v/>
      </c>
      <c r="E1309" s="8" t="str">
        <f t="shared" si="107"/>
        <v/>
      </c>
      <c r="F1309" s="5" t="str">
        <f t="shared" si="108"/>
        <v/>
      </c>
      <c r="G1309" s="6" t="str">
        <f>IF(C1309="","",ROUND((((1+F1309/CP)^(CP/periods_per_year))-1)*L1308,2))</f>
        <v/>
      </c>
      <c r="H1309" s="6" t="str">
        <f>IF(C1309="","",IF(C1309=nper,L1308+G1309,MIN(L1308+G1309,IF(F1309=F1308,H1308,IF($G$11="Acc Bi-Weekly",ROUND((-PMT(((1+F1309/CP)^(CP/12))-1,(nper-C1309+1)*12/26,L1308))/2,2),IF($G$11="Acc Weekly",ROUND((-PMT(((1+F1309/CP)^(CP/12))-1,(nper-C1309+1)*12/52,L1308))/4,2),ROUND(-PMT(((1+F1309/CP)^(CP/periods_per_year))-1,nper-C1309+1,L1308),2)))))))</f>
        <v/>
      </c>
      <c r="I1309" s="6" t="str">
        <f>IF(OR(C1309="",C1309&lt;$G$22),"",IF(L1308&lt;=H1309,0,IF(IF(AND(C1309&gt;=$G$22,MOD(C1309-$G$22,int)=0),$G$23,0)+H1309&gt;=L1308+G1309,L1308+G1309-H1309,IF(AND(C1309&gt;=$G$22,MOD(C1309-$G$22,int)=0),$G$23,0)+IF(IF(AND(C1309&gt;=$G$22,MOD(C1309-$G$22,int)=0),$G$23,0)+IF(MOD(C1309-$G$27,periods_per_year)=0,$G$26,0)+H1309&lt;L1308+G1309,IF(MOD(C1309-$G$27,periods_per_year)=0,$G$26,0),L1308+G1309-IF(AND(C1309&gt;=$G$22,MOD(C1309-$G$22,int)=0),$G$23,0)-H1309))))</f>
        <v/>
      </c>
      <c r="J1309" s="7"/>
      <c r="K1309" s="6" t="str">
        <f t="shared" si="109"/>
        <v/>
      </c>
      <c r="L1309" s="6" t="str">
        <f t="shared" si="110"/>
        <v/>
      </c>
    </row>
    <row r="1310" spans="3:12">
      <c r="C1310" s="3" t="str">
        <f t="shared" si="106"/>
        <v/>
      </c>
      <c r="D1310" s="4" t="str">
        <f t="shared" si="111"/>
        <v/>
      </c>
      <c r="E1310" s="8" t="str">
        <f t="shared" si="107"/>
        <v/>
      </c>
      <c r="F1310" s="5" t="str">
        <f t="shared" si="108"/>
        <v/>
      </c>
      <c r="G1310" s="6" t="str">
        <f>IF(C1310="","",ROUND((((1+F1310/CP)^(CP/periods_per_year))-1)*L1309,2))</f>
        <v/>
      </c>
      <c r="H1310" s="6" t="str">
        <f>IF(C1310="","",IF(C1310=nper,L1309+G1310,MIN(L1309+G1310,IF(F1310=F1309,H1309,IF($G$11="Acc Bi-Weekly",ROUND((-PMT(((1+F1310/CP)^(CP/12))-1,(nper-C1310+1)*12/26,L1309))/2,2),IF($G$11="Acc Weekly",ROUND((-PMT(((1+F1310/CP)^(CP/12))-1,(nper-C1310+1)*12/52,L1309))/4,2),ROUND(-PMT(((1+F1310/CP)^(CP/periods_per_year))-1,nper-C1310+1,L1309),2)))))))</f>
        <v/>
      </c>
      <c r="I1310" s="6" t="str">
        <f>IF(OR(C1310="",C1310&lt;$G$22),"",IF(L1309&lt;=H1310,0,IF(IF(AND(C1310&gt;=$G$22,MOD(C1310-$G$22,int)=0),$G$23,0)+H1310&gt;=L1309+G1310,L1309+G1310-H1310,IF(AND(C1310&gt;=$G$22,MOD(C1310-$G$22,int)=0),$G$23,0)+IF(IF(AND(C1310&gt;=$G$22,MOD(C1310-$G$22,int)=0),$G$23,0)+IF(MOD(C1310-$G$27,periods_per_year)=0,$G$26,0)+H1310&lt;L1309+G1310,IF(MOD(C1310-$G$27,periods_per_year)=0,$G$26,0),L1309+G1310-IF(AND(C1310&gt;=$G$22,MOD(C1310-$G$22,int)=0),$G$23,0)-H1310))))</f>
        <v/>
      </c>
      <c r="J1310" s="7"/>
      <c r="K1310" s="6" t="str">
        <f t="shared" si="109"/>
        <v/>
      </c>
      <c r="L1310" s="6" t="str">
        <f t="shared" si="110"/>
        <v/>
      </c>
    </row>
    <row r="1311" spans="3:12">
      <c r="C1311" s="3" t="str">
        <f t="shared" si="106"/>
        <v/>
      </c>
      <c r="D1311" s="4" t="str">
        <f t="shared" si="111"/>
        <v/>
      </c>
      <c r="E1311" s="8" t="str">
        <f t="shared" si="107"/>
        <v/>
      </c>
      <c r="F1311" s="5" t="str">
        <f t="shared" si="108"/>
        <v/>
      </c>
      <c r="G1311" s="6" t="str">
        <f>IF(C1311="","",ROUND((((1+F1311/CP)^(CP/periods_per_year))-1)*L1310,2))</f>
        <v/>
      </c>
      <c r="H1311" s="6" t="str">
        <f>IF(C1311="","",IF(C1311=nper,L1310+G1311,MIN(L1310+G1311,IF(F1311=F1310,H1310,IF($G$11="Acc Bi-Weekly",ROUND((-PMT(((1+F1311/CP)^(CP/12))-1,(nper-C1311+1)*12/26,L1310))/2,2),IF($G$11="Acc Weekly",ROUND((-PMT(((1+F1311/CP)^(CP/12))-1,(nper-C1311+1)*12/52,L1310))/4,2),ROUND(-PMT(((1+F1311/CP)^(CP/periods_per_year))-1,nper-C1311+1,L1310),2)))))))</f>
        <v/>
      </c>
      <c r="I1311" s="6" t="str">
        <f>IF(OR(C1311="",C1311&lt;$G$22),"",IF(L1310&lt;=H1311,0,IF(IF(AND(C1311&gt;=$G$22,MOD(C1311-$G$22,int)=0),$G$23,0)+H1311&gt;=L1310+G1311,L1310+G1311-H1311,IF(AND(C1311&gt;=$G$22,MOD(C1311-$G$22,int)=0),$G$23,0)+IF(IF(AND(C1311&gt;=$G$22,MOD(C1311-$G$22,int)=0),$G$23,0)+IF(MOD(C1311-$G$27,periods_per_year)=0,$G$26,0)+H1311&lt;L1310+G1311,IF(MOD(C1311-$G$27,periods_per_year)=0,$G$26,0),L1310+G1311-IF(AND(C1311&gt;=$G$22,MOD(C1311-$G$22,int)=0),$G$23,0)-H1311))))</f>
        <v/>
      </c>
      <c r="J1311" s="7"/>
      <c r="K1311" s="6" t="str">
        <f t="shared" si="109"/>
        <v/>
      </c>
      <c r="L1311" s="6" t="str">
        <f t="shared" si="110"/>
        <v/>
      </c>
    </row>
    <row r="1312" spans="3:12">
      <c r="C1312" s="3" t="str">
        <f t="shared" si="106"/>
        <v/>
      </c>
      <c r="D1312" s="4" t="str">
        <f t="shared" si="111"/>
        <v/>
      </c>
      <c r="E1312" s="8" t="str">
        <f t="shared" si="107"/>
        <v/>
      </c>
      <c r="F1312" s="5" t="str">
        <f t="shared" si="108"/>
        <v/>
      </c>
      <c r="G1312" s="6" t="str">
        <f>IF(C1312="","",ROUND((((1+F1312/CP)^(CP/periods_per_year))-1)*L1311,2))</f>
        <v/>
      </c>
      <c r="H1312" s="6" t="str">
        <f>IF(C1312="","",IF(C1312=nper,L1311+G1312,MIN(L1311+G1312,IF(F1312=F1311,H1311,IF($G$11="Acc Bi-Weekly",ROUND((-PMT(((1+F1312/CP)^(CP/12))-1,(nper-C1312+1)*12/26,L1311))/2,2),IF($G$11="Acc Weekly",ROUND((-PMT(((1+F1312/CP)^(CP/12))-1,(nper-C1312+1)*12/52,L1311))/4,2),ROUND(-PMT(((1+F1312/CP)^(CP/periods_per_year))-1,nper-C1312+1,L1311),2)))))))</f>
        <v/>
      </c>
      <c r="I1312" s="6" t="str">
        <f>IF(OR(C1312="",C1312&lt;$G$22),"",IF(L1311&lt;=H1312,0,IF(IF(AND(C1312&gt;=$G$22,MOD(C1312-$G$22,int)=0),$G$23,0)+H1312&gt;=L1311+G1312,L1311+G1312-H1312,IF(AND(C1312&gt;=$G$22,MOD(C1312-$G$22,int)=0),$G$23,0)+IF(IF(AND(C1312&gt;=$G$22,MOD(C1312-$G$22,int)=0),$G$23,0)+IF(MOD(C1312-$G$27,periods_per_year)=0,$G$26,0)+H1312&lt;L1311+G1312,IF(MOD(C1312-$G$27,periods_per_year)=0,$G$26,0),L1311+G1312-IF(AND(C1312&gt;=$G$22,MOD(C1312-$G$22,int)=0),$G$23,0)-H1312))))</f>
        <v/>
      </c>
      <c r="J1312" s="7"/>
      <c r="K1312" s="6" t="str">
        <f t="shared" si="109"/>
        <v/>
      </c>
      <c r="L1312" s="6" t="str">
        <f t="shared" si="110"/>
        <v/>
      </c>
    </row>
    <row r="1313" spans="3:12">
      <c r="C1313" s="3" t="str">
        <f t="shared" si="106"/>
        <v/>
      </c>
      <c r="D1313" s="4" t="str">
        <f t="shared" si="111"/>
        <v/>
      </c>
      <c r="E1313" s="8" t="str">
        <f t="shared" si="107"/>
        <v/>
      </c>
      <c r="F1313" s="5" t="str">
        <f t="shared" si="108"/>
        <v/>
      </c>
      <c r="G1313" s="6" t="str">
        <f>IF(C1313="","",ROUND((((1+F1313/CP)^(CP/periods_per_year))-1)*L1312,2))</f>
        <v/>
      </c>
      <c r="H1313" s="6" t="str">
        <f>IF(C1313="","",IF(C1313=nper,L1312+G1313,MIN(L1312+G1313,IF(F1313=F1312,H1312,IF($G$11="Acc Bi-Weekly",ROUND((-PMT(((1+F1313/CP)^(CP/12))-1,(nper-C1313+1)*12/26,L1312))/2,2),IF($G$11="Acc Weekly",ROUND((-PMT(((1+F1313/CP)^(CP/12))-1,(nper-C1313+1)*12/52,L1312))/4,2),ROUND(-PMT(((1+F1313/CP)^(CP/periods_per_year))-1,nper-C1313+1,L1312),2)))))))</f>
        <v/>
      </c>
      <c r="I1313" s="6" t="str">
        <f>IF(OR(C1313="",C1313&lt;$G$22),"",IF(L1312&lt;=H1313,0,IF(IF(AND(C1313&gt;=$G$22,MOD(C1313-$G$22,int)=0),$G$23,0)+H1313&gt;=L1312+G1313,L1312+G1313-H1313,IF(AND(C1313&gt;=$G$22,MOD(C1313-$G$22,int)=0),$G$23,0)+IF(IF(AND(C1313&gt;=$G$22,MOD(C1313-$G$22,int)=0),$G$23,0)+IF(MOD(C1313-$G$27,periods_per_year)=0,$G$26,0)+H1313&lt;L1312+G1313,IF(MOD(C1313-$G$27,periods_per_year)=0,$G$26,0),L1312+G1313-IF(AND(C1313&gt;=$G$22,MOD(C1313-$G$22,int)=0),$G$23,0)-H1313))))</f>
        <v/>
      </c>
      <c r="J1313" s="7"/>
      <c r="K1313" s="6" t="str">
        <f t="shared" si="109"/>
        <v/>
      </c>
      <c r="L1313" s="6" t="str">
        <f t="shared" si="110"/>
        <v/>
      </c>
    </row>
    <row r="1314" spans="3:12">
      <c r="C1314" s="3" t="str">
        <f t="shared" si="106"/>
        <v/>
      </c>
      <c r="D1314" s="4" t="str">
        <f t="shared" si="111"/>
        <v/>
      </c>
      <c r="E1314" s="8" t="str">
        <f t="shared" si="107"/>
        <v/>
      </c>
      <c r="F1314" s="5" t="str">
        <f t="shared" si="108"/>
        <v/>
      </c>
      <c r="G1314" s="6" t="str">
        <f>IF(C1314="","",ROUND((((1+F1314/CP)^(CP/periods_per_year))-1)*L1313,2))</f>
        <v/>
      </c>
      <c r="H1314" s="6" t="str">
        <f>IF(C1314="","",IF(C1314=nper,L1313+G1314,MIN(L1313+G1314,IF(F1314=F1313,H1313,IF($G$11="Acc Bi-Weekly",ROUND((-PMT(((1+F1314/CP)^(CP/12))-1,(nper-C1314+1)*12/26,L1313))/2,2),IF($G$11="Acc Weekly",ROUND((-PMT(((1+F1314/CP)^(CP/12))-1,(nper-C1314+1)*12/52,L1313))/4,2),ROUND(-PMT(((1+F1314/CP)^(CP/periods_per_year))-1,nper-C1314+1,L1313),2)))))))</f>
        <v/>
      </c>
      <c r="I1314" s="6" t="str">
        <f>IF(OR(C1314="",C1314&lt;$G$22),"",IF(L1313&lt;=H1314,0,IF(IF(AND(C1314&gt;=$G$22,MOD(C1314-$G$22,int)=0),$G$23,0)+H1314&gt;=L1313+G1314,L1313+G1314-H1314,IF(AND(C1314&gt;=$G$22,MOD(C1314-$G$22,int)=0),$G$23,0)+IF(IF(AND(C1314&gt;=$G$22,MOD(C1314-$G$22,int)=0),$G$23,0)+IF(MOD(C1314-$G$27,periods_per_year)=0,$G$26,0)+H1314&lt;L1313+G1314,IF(MOD(C1314-$G$27,periods_per_year)=0,$G$26,0),L1313+G1314-IF(AND(C1314&gt;=$G$22,MOD(C1314-$G$22,int)=0),$G$23,0)-H1314))))</f>
        <v/>
      </c>
      <c r="J1314" s="7"/>
      <c r="K1314" s="6" t="str">
        <f t="shared" si="109"/>
        <v/>
      </c>
      <c r="L1314" s="6" t="str">
        <f t="shared" si="110"/>
        <v/>
      </c>
    </row>
    <row r="1315" spans="3:12">
      <c r="C1315" s="3" t="str">
        <f t="shared" si="106"/>
        <v/>
      </c>
      <c r="D1315" s="4" t="str">
        <f t="shared" si="111"/>
        <v/>
      </c>
      <c r="E1315" s="8" t="str">
        <f t="shared" si="107"/>
        <v/>
      </c>
      <c r="F1315" s="5" t="str">
        <f t="shared" si="108"/>
        <v/>
      </c>
      <c r="G1315" s="6" t="str">
        <f>IF(C1315="","",ROUND((((1+F1315/CP)^(CP/periods_per_year))-1)*L1314,2))</f>
        <v/>
      </c>
      <c r="H1315" s="6" t="str">
        <f>IF(C1315="","",IF(C1315=nper,L1314+G1315,MIN(L1314+G1315,IF(F1315=F1314,H1314,IF($G$11="Acc Bi-Weekly",ROUND((-PMT(((1+F1315/CP)^(CP/12))-1,(nper-C1315+1)*12/26,L1314))/2,2),IF($G$11="Acc Weekly",ROUND((-PMT(((1+F1315/CP)^(CP/12))-1,(nper-C1315+1)*12/52,L1314))/4,2),ROUND(-PMT(((1+F1315/CP)^(CP/periods_per_year))-1,nper-C1315+1,L1314),2)))))))</f>
        <v/>
      </c>
      <c r="I1315" s="6" t="str">
        <f>IF(OR(C1315="",C1315&lt;$G$22),"",IF(L1314&lt;=H1315,0,IF(IF(AND(C1315&gt;=$G$22,MOD(C1315-$G$22,int)=0),$G$23,0)+H1315&gt;=L1314+G1315,L1314+G1315-H1315,IF(AND(C1315&gt;=$G$22,MOD(C1315-$G$22,int)=0),$G$23,0)+IF(IF(AND(C1315&gt;=$G$22,MOD(C1315-$G$22,int)=0),$G$23,0)+IF(MOD(C1315-$G$27,periods_per_year)=0,$G$26,0)+H1315&lt;L1314+G1315,IF(MOD(C1315-$G$27,periods_per_year)=0,$G$26,0),L1314+G1315-IF(AND(C1315&gt;=$G$22,MOD(C1315-$G$22,int)=0),$G$23,0)-H1315))))</f>
        <v/>
      </c>
      <c r="J1315" s="7"/>
      <c r="K1315" s="6" t="str">
        <f t="shared" si="109"/>
        <v/>
      </c>
      <c r="L1315" s="6" t="str">
        <f t="shared" si="110"/>
        <v/>
      </c>
    </row>
    <row r="1316" spans="3:12">
      <c r="C1316" s="3" t="str">
        <f t="shared" si="106"/>
        <v/>
      </c>
      <c r="D1316" s="4" t="str">
        <f t="shared" si="111"/>
        <v/>
      </c>
      <c r="E1316" s="8" t="str">
        <f t="shared" si="107"/>
        <v/>
      </c>
      <c r="F1316" s="5" t="str">
        <f t="shared" si="108"/>
        <v/>
      </c>
      <c r="G1316" s="6" t="str">
        <f>IF(C1316="","",ROUND((((1+F1316/CP)^(CP/periods_per_year))-1)*L1315,2))</f>
        <v/>
      </c>
      <c r="H1316" s="6" t="str">
        <f>IF(C1316="","",IF(C1316=nper,L1315+G1316,MIN(L1315+G1316,IF(F1316=F1315,H1315,IF($G$11="Acc Bi-Weekly",ROUND((-PMT(((1+F1316/CP)^(CP/12))-1,(nper-C1316+1)*12/26,L1315))/2,2),IF($G$11="Acc Weekly",ROUND((-PMT(((1+F1316/CP)^(CP/12))-1,(nper-C1316+1)*12/52,L1315))/4,2),ROUND(-PMT(((1+F1316/CP)^(CP/periods_per_year))-1,nper-C1316+1,L1315),2)))))))</f>
        <v/>
      </c>
      <c r="I1316" s="6" t="str">
        <f>IF(OR(C1316="",C1316&lt;$G$22),"",IF(L1315&lt;=H1316,0,IF(IF(AND(C1316&gt;=$G$22,MOD(C1316-$G$22,int)=0),$G$23,0)+H1316&gt;=L1315+G1316,L1315+G1316-H1316,IF(AND(C1316&gt;=$G$22,MOD(C1316-$G$22,int)=0),$G$23,0)+IF(IF(AND(C1316&gt;=$G$22,MOD(C1316-$G$22,int)=0),$G$23,0)+IF(MOD(C1316-$G$27,periods_per_year)=0,$G$26,0)+H1316&lt;L1315+G1316,IF(MOD(C1316-$G$27,periods_per_year)=0,$G$26,0),L1315+G1316-IF(AND(C1316&gt;=$G$22,MOD(C1316-$G$22,int)=0),$G$23,0)-H1316))))</f>
        <v/>
      </c>
      <c r="J1316" s="7"/>
      <c r="K1316" s="6" t="str">
        <f t="shared" si="109"/>
        <v/>
      </c>
      <c r="L1316" s="6" t="str">
        <f t="shared" si="110"/>
        <v/>
      </c>
    </row>
    <row r="1317" spans="3:12">
      <c r="C1317" s="3" t="str">
        <f t="shared" si="106"/>
        <v/>
      </c>
      <c r="D1317" s="4" t="str">
        <f t="shared" si="111"/>
        <v/>
      </c>
      <c r="E1317" s="8" t="str">
        <f t="shared" si="107"/>
        <v/>
      </c>
      <c r="F1317" s="5" t="str">
        <f t="shared" si="108"/>
        <v/>
      </c>
      <c r="G1317" s="6" t="str">
        <f>IF(C1317="","",ROUND((((1+F1317/CP)^(CP/periods_per_year))-1)*L1316,2))</f>
        <v/>
      </c>
      <c r="H1317" s="6" t="str">
        <f>IF(C1317="","",IF(C1317=nper,L1316+G1317,MIN(L1316+G1317,IF(F1317=F1316,H1316,IF($G$11="Acc Bi-Weekly",ROUND((-PMT(((1+F1317/CP)^(CP/12))-1,(nper-C1317+1)*12/26,L1316))/2,2),IF($G$11="Acc Weekly",ROUND((-PMT(((1+F1317/CP)^(CP/12))-1,(nper-C1317+1)*12/52,L1316))/4,2),ROUND(-PMT(((1+F1317/CP)^(CP/periods_per_year))-1,nper-C1317+1,L1316),2)))))))</f>
        <v/>
      </c>
      <c r="I1317" s="6" t="str">
        <f>IF(OR(C1317="",C1317&lt;$G$22),"",IF(L1316&lt;=H1317,0,IF(IF(AND(C1317&gt;=$G$22,MOD(C1317-$G$22,int)=0),$G$23,0)+H1317&gt;=L1316+G1317,L1316+G1317-H1317,IF(AND(C1317&gt;=$G$22,MOD(C1317-$G$22,int)=0),$G$23,0)+IF(IF(AND(C1317&gt;=$G$22,MOD(C1317-$G$22,int)=0),$G$23,0)+IF(MOD(C1317-$G$27,periods_per_year)=0,$G$26,0)+H1317&lt;L1316+G1317,IF(MOD(C1317-$G$27,periods_per_year)=0,$G$26,0),L1316+G1317-IF(AND(C1317&gt;=$G$22,MOD(C1317-$G$22,int)=0),$G$23,0)-H1317))))</f>
        <v/>
      </c>
      <c r="J1317" s="7"/>
      <c r="K1317" s="6" t="str">
        <f t="shared" si="109"/>
        <v/>
      </c>
      <c r="L1317" s="6" t="str">
        <f t="shared" si="110"/>
        <v/>
      </c>
    </row>
    <row r="1318" spans="3:12">
      <c r="C1318" s="3" t="str">
        <f t="shared" si="106"/>
        <v/>
      </c>
      <c r="D1318" s="4" t="str">
        <f t="shared" si="111"/>
        <v/>
      </c>
      <c r="E1318" s="8" t="str">
        <f t="shared" si="107"/>
        <v/>
      </c>
      <c r="F1318" s="5" t="str">
        <f t="shared" si="108"/>
        <v/>
      </c>
      <c r="G1318" s="6" t="str">
        <f>IF(C1318="","",ROUND((((1+F1318/CP)^(CP/periods_per_year))-1)*L1317,2))</f>
        <v/>
      </c>
      <c r="H1318" s="6" t="str">
        <f>IF(C1318="","",IF(C1318=nper,L1317+G1318,MIN(L1317+G1318,IF(F1318=F1317,H1317,IF($G$11="Acc Bi-Weekly",ROUND((-PMT(((1+F1318/CP)^(CP/12))-1,(nper-C1318+1)*12/26,L1317))/2,2),IF($G$11="Acc Weekly",ROUND((-PMT(((1+F1318/CP)^(CP/12))-1,(nper-C1318+1)*12/52,L1317))/4,2),ROUND(-PMT(((1+F1318/CP)^(CP/periods_per_year))-1,nper-C1318+1,L1317),2)))))))</f>
        <v/>
      </c>
      <c r="I1318" s="6" t="str">
        <f>IF(OR(C1318="",C1318&lt;$G$22),"",IF(L1317&lt;=H1318,0,IF(IF(AND(C1318&gt;=$G$22,MOD(C1318-$G$22,int)=0),$G$23,0)+H1318&gt;=L1317+G1318,L1317+G1318-H1318,IF(AND(C1318&gt;=$G$22,MOD(C1318-$G$22,int)=0),$G$23,0)+IF(IF(AND(C1318&gt;=$G$22,MOD(C1318-$G$22,int)=0),$G$23,0)+IF(MOD(C1318-$G$27,periods_per_year)=0,$G$26,0)+H1318&lt;L1317+G1318,IF(MOD(C1318-$G$27,periods_per_year)=0,$G$26,0),L1317+G1318-IF(AND(C1318&gt;=$G$22,MOD(C1318-$G$22,int)=0),$G$23,0)-H1318))))</f>
        <v/>
      </c>
      <c r="J1318" s="7"/>
      <c r="K1318" s="6" t="str">
        <f t="shared" si="109"/>
        <v/>
      </c>
      <c r="L1318" s="6" t="str">
        <f t="shared" si="110"/>
        <v/>
      </c>
    </row>
    <row r="1319" spans="3:12">
      <c r="C1319" s="3" t="str">
        <f t="shared" si="106"/>
        <v/>
      </c>
      <c r="D1319" s="4" t="str">
        <f t="shared" si="111"/>
        <v/>
      </c>
      <c r="E1319" s="8" t="str">
        <f t="shared" si="107"/>
        <v/>
      </c>
      <c r="F1319" s="5" t="str">
        <f t="shared" si="108"/>
        <v/>
      </c>
      <c r="G1319" s="6" t="str">
        <f>IF(C1319="","",ROUND((((1+F1319/CP)^(CP/periods_per_year))-1)*L1318,2))</f>
        <v/>
      </c>
      <c r="H1319" s="6" t="str">
        <f>IF(C1319="","",IF(C1319=nper,L1318+G1319,MIN(L1318+G1319,IF(F1319=F1318,H1318,IF($G$11="Acc Bi-Weekly",ROUND((-PMT(((1+F1319/CP)^(CP/12))-1,(nper-C1319+1)*12/26,L1318))/2,2),IF($G$11="Acc Weekly",ROUND((-PMT(((1+F1319/CP)^(CP/12))-1,(nper-C1319+1)*12/52,L1318))/4,2),ROUND(-PMT(((1+F1319/CP)^(CP/periods_per_year))-1,nper-C1319+1,L1318),2)))))))</f>
        <v/>
      </c>
      <c r="I1319" s="6" t="str">
        <f>IF(OR(C1319="",C1319&lt;$G$22),"",IF(L1318&lt;=H1319,0,IF(IF(AND(C1319&gt;=$G$22,MOD(C1319-$G$22,int)=0),$G$23,0)+H1319&gt;=L1318+G1319,L1318+G1319-H1319,IF(AND(C1319&gt;=$G$22,MOD(C1319-$G$22,int)=0),$G$23,0)+IF(IF(AND(C1319&gt;=$G$22,MOD(C1319-$G$22,int)=0),$G$23,0)+IF(MOD(C1319-$G$27,periods_per_year)=0,$G$26,0)+H1319&lt;L1318+G1319,IF(MOD(C1319-$G$27,periods_per_year)=0,$G$26,0),L1318+G1319-IF(AND(C1319&gt;=$G$22,MOD(C1319-$G$22,int)=0),$G$23,0)-H1319))))</f>
        <v/>
      </c>
      <c r="J1319" s="7"/>
      <c r="K1319" s="6" t="str">
        <f t="shared" si="109"/>
        <v/>
      </c>
      <c r="L1319" s="6" t="str">
        <f t="shared" si="110"/>
        <v/>
      </c>
    </row>
    <row r="1320" spans="3:12">
      <c r="C1320" s="3" t="str">
        <f t="shared" si="106"/>
        <v/>
      </c>
      <c r="D1320" s="4" t="str">
        <f t="shared" si="111"/>
        <v/>
      </c>
      <c r="E1320" s="8" t="str">
        <f t="shared" si="107"/>
        <v/>
      </c>
      <c r="F1320" s="5" t="str">
        <f t="shared" si="108"/>
        <v/>
      </c>
      <c r="G1320" s="6" t="str">
        <f>IF(C1320="","",ROUND((((1+F1320/CP)^(CP/periods_per_year))-1)*L1319,2))</f>
        <v/>
      </c>
      <c r="H1320" s="6" t="str">
        <f>IF(C1320="","",IF(C1320=nper,L1319+G1320,MIN(L1319+G1320,IF(F1320=F1319,H1319,IF($G$11="Acc Bi-Weekly",ROUND((-PMT(((1+F1320/CP)^(CP/12))-1,(nper-C1320+1)*12/26,L1319))/2,2),IF($G$11="Acc Weekly",ROUND((-PMT(((1+F1320/CP)^(CP/12))-1,(nper-C1320+1)*12/52,L1319))/4,2),ROUND(-PMT(((1+F1320/CP)^(CP/periods_per_year))-1,nper-C1320+1,L1319),2)))))))</f>
        <v/>
      </c>
      <c r="I1320" s="6" t="str">
        <f>IF(OR(C1320="",C1320&lt;$G$22),"",IF(L1319&lt;=H1320,0,IF(IF(AND(C1320&gt;=$G$22,MOD(C1320-$G$22,int)=0),$G$23,0)+H1320&gt;=L1319+G1320,L1319+G1320-H1320,IF(AND(C1320&gt;=$G$22,MOD(C1320-$G$22,int)=0),$G$23,0)+IF(IF(AND(C1320&gt;=$G$22,MOD(C1320-$G$22,int)=0),$G$23,0)+IF(MOD(C1320-$G$27,periods_per_year)=0,$G$26,0)+H1320&lt;L1319+G1320,IF(MOD(C1320-$G$27,periods_per_year)=0,$G$26,0),L1319+G1320-IF(AND(C1320&gt;=$G$22,MOD(C1320-$G$22,int)=0),$G$23,0)-H1320))))</f>
        <v/>
      </c>
      <c r="J1320" s="7"/>
      <c r="K1320" s="6" t="str">
        <f t="shared" si="109"/>
        <v/>
      </c>
      <c r="L1320" s="6" t="str">
        <f t="shared" si="110"/>
        <v/>
      </c>
    </row>
    <row r="1321" spans="3:12">
      <c r="C1321" s="3" t="str">
        <f t="shared" ref="C1321:C1384" si="112">IF(L1320="","",IF(OR(C1320&gt;=nper,ROUND(L1320,2)&lt;=0),"",C1320+1))</f>
        <v/>
      </c>
      <c r="D1321" s="4" t="str">
        <f t="shared" si="111"/>
        <v/>
      </c>
      <c r="E1321" s="8" t="str">
        <f>IF(C1321="","",IF(MOD(C1321,periods_per_year)=0,C1321/periods_per_year,""))</f>
        <v/>
      </c>
      <c r="F1321" s="5" t="str">
        <f t="shared" ref="F1321:F1384" si="113">IF(C1321="","",start_rate)</f>
        <v/>
      </c>
      <c r="G1321" s="6" t="str">
        <f>IF(C1321="","",ROUND((((1+F1321/CP)^(CP/periods_per_year))-1)*L1320,2))</f>
        <v/>
      </c>
      <c r="H1321" s="6" t="str">
        <f>IF(C1321="","",IF(C1321=nper,L1320+G1321,MIN(L1320+G1321,IF(F1321=F1320,H1320,IF($G$11="Acc Bi-Weekly",ROUND((-PMT(((1+F1321/CP)^(CP/12))-1,(nper-C1321+1)*12/26,L1320))/2,2),IF($G$11="Acc Weekly",ROUND((-PMT(((1+F1321/CP)^(CP/12))-1,(nper-C1321+1)*12/52,L1320))/4,2),ROUND(-PMT(((1+F1321/CP)^(CP/periods_per_year))-1,nper-C1321+1,L1320),2)))))))</f>
        <v/>
      </c>
      <c r="I1321" s="6" t="str">
        <f>IF(OR(C1321="",C1321&lt;$G$22),"",IF(L1320&lt;=H1321,0,IF(IF(AND(C1321&gt;=$G$22,MOD(C1321-$G$22,int)=0),$G$23,0)+H1321&gt;=L1320+G1321,L1320+G1321-H1321,IF(AND(C1321&gt;=$G$22,MOD(C1321-$G$22,int)=0),$G$23,0)+IF(IF(AND(C1321&gt;=$G$22,MOD(C1321-$G$22,int)=0),$G$23,0)+IF(MOD(C1321-$G$27,periods_per_year)=0,$G$26,0)+H1321&lt;L1320+G1321,IF(MOD(C1321-$G$27,periods_per_year)=0,$G$26,0),L1320+G1321-IF(AND(C1321&gt;=$G$22,MOD(C1321-$G$22,int)=0),$G$23,0)-H1321))))</f>
        <v/>
      </c>
      <c r="J1321" s="7"/>
      <c r="K1321" s="6" t="str">
        <f t="shared" ref="K1321:K1384" si="114">IF(C1321="","",H1321-G1321+J1321+IF(I1321="",0,I1321))</f>
        <v/>
      </c>
      <c r="L1321" s="6" t="str">
        <f t="shared" ref="L1321:L1384" si="115">IF(C1321="","",L1320-K1321)</f>
        <v/>
      </c>
    </row>
    <row r="1322" spans="3:12">
      <c r="C1322" s="3" t="str">
        <f t="shared" si="112"/>
        <v/>
      </c>
      <c r="D1322" s="4" t="str">
        <f t="shared" si="111"/>
        <v/>
      </c>
      <c r="E1322" s="8" t="str">
        <f>IF(C1322="","",IF(MOD(C1322,periods_per_year)=0,C1322/periods_per_year,""))</f>
        <v/>
      </c>
      <c r="F1322" s="5" t="str">
        <f t="shared" si="113"/>
        <v/>
      </c>
      <c r="G1322" s="6" t="str">
        <f>IF(C1322="","",ROUND((((1+F1322/CP)^(CP/periods_per_year))-1)*L1321,2))</f>
        <v/>
      </c>
      <c r="H1322" s="6" t="str">
        <f>IF(C1322="","",IF(C1322=nper,L1321+G1322,MIN(L1321+G1322,IF(F1322=F1321,H1321,IF($G$11="Acc Bi-Weekly",ROUND((-PMT(((1+F1322/CP)^(CP/12))-1,(nper-C1322+1)*12/26,L1321))/2,2),IF($G$11="Acc Weekly",ROUND((-PMT(((1+F1322/CP)^(CP/12))-1,(nper-C1322+1)*12/52,L1321))/4,2),ROUND(-PMT(((1+F1322/CP)^(CP/periods_per_year))-1,nper-C1322+1,L1321),2)))))))</f>
        <v/>
      </c>
      <c r="I1322" s="6" t="str">
        <f>IF(OR(C1322="",C1322&lt;$G$22),"",IF(L1321&lt;=H1322,0,IF(IF(AND(C1322&gt;=$G$22,MOD(C1322-$G$22,int)=0),$G$23,0)+H1322&gt;=L1321+G1322,L1321+G1322-H1322,IF(AND(C1322&gt;=$G$22,MOD(C1322-$G$22,int)=0),$G$23,0)+IF(IF(AND(C1322&gt;=$G$22,MOD(C1322-$G$22,int)=0),$G$23,0)+IF(MOD(C1322-$G$27,periods_per_year)=0,$G$26,0)+H1322&lt;L1321+G1322,IF(MOD(C1322-$G$27,periods_per_year)=0,$G$26,0),L1321+G1322-IF(AND(C1322&gt;=$G$22,MOD(C1322-$G$22,int)=0),$G$23,0)-H1322))))</f>
        <v/>
      </c>
      <c r="J1322" s="7"/>
      <c r="K1322" s="6" t="str">
        <f t="shared" si="114"/>
        <v/>
      </c>
      <c r="L1322" s="6" t="str">
        <f t="shared" si="115"/>
        <v/>
      </c>
    </row>
    <row r="1323" spans="3:12">
      <c r="C1323" s="3" t="str">
        <f t="shared" si="112"/>
        <v/>
      </c>
      <c r="D1323" s="4" t="str">
        <f t="shared" ref="D1323:D1386" si="116">IF(C1323="","",EDATE(D1322,1))</f>
        <v/>
      </c>
      <c r="E1323" s="8" t="str">
        <f>IF(C1323="","",IF(MOD(C1323,periods_per_year)=0,C1323/periods_per_year,""))</f>
        <v/>
      </c>
      <c r="F1323" s="5" t="str">
        <f t="shared" si="113"/>
        <v/>
      </c>
      <c r="G1323" s="6" t="str">
        <f>IF(C1323="","",ROUND((((1+F1323/CP)^(CP/periods_per_year))-1)*L1322,2))</f>
        <v/>
      </c>
      <c r="H1323" s="6" t="str">
        <f>IF(C1323="","",IF(C1323=nper,L1322+G1323,MIN(L1322+G1323,IF(F1323=F1322,H1322,IF($G$11="Acc Bi-Weekly",ROUND((-PMT(((1+F1323/CP)^(CP/12))-1,(nper-C1323+1)*12/26,L1322))/2,2),IF($G$11="Acc Weekly",ROUND((-PMT(((1+F1323/CP)^(CP/12))-1,(nper-C1323+1)*12/52,L1322))/4,2),ROUND(-PMT(((1+F1323/CP)^(CP/periods_per_year))-1,nper-C1323+1,L1322),2)))))))</f>
        <v/>
      </c>
      <c r="I1323" s="6" t="str">
        <f>IF(OR(C1323="",C1323&lt;$G$22),"",IF(L1322&lt;=H1323,0,IF(IF(AND(C1323&gt;=$G$22,MOD(C1323-$G$22,int)=0),$G$23,0)+H1323&gt;=L1322+G1323,L1322+G1323-H1323,IF(AND(C1323&gt;=$G$22,MOD(C1323-$G$22,int)=0),$G$23,0)+IF(IF(AND(C1323&gt;=$G$22,MOD(C1323-$G$22,int)=0),$G$23,0)+IF(MOD(C1323-$G$27,periods_per_year)=0,$G$26,0)+H1323&lt;L1322+G1323,IF(MOD(C1323-$G$27,periods_per_year)=0,$G$26,0),L1322+G1323-IF(AND(C1323&gt;=$G$22,MOD(C1323-$G$22,int)=0),$G$23,0)-H1323))))</f>
        <v/>
      </c>
      <c r="J1323" s="7"/>
      <c r="K1323" s="6" t="str">
        <f t="shared" si="114"/>
        <v/>
      </c>
      <c r="L1323" s="6" t="str">
        <f t="shared" si="115"/>
        <v/>
      </c>
    </row>
    <row r="1324" spans="3:12">
      <c r="C1324" s="3" t="str">
        <f t="shared" si="112"/>
        <v/>
      </c>
      <c r="D1324" s="4" t="str">
        <f t="shared" si="116"/>
        <v/>
      </c>
      <c r="E1324" s="8" t="str">
        <f>IF(C1324="","",IF(MOD(C1324,periods_per_year)=0,C1324/periods_per_year,""))</f>
        <v/>
      </c>
      <c r="F1324" s="5" t="str">
        <f t="shared" si="113"/>
        <v/>
      </c>
      <c r="G1324" s="6" t="str">
        <f>IF(C1324="","",ROUND((((1+F1324/CP)^(CP/periods_per_year))-1)*L1323,2))</f>
        <v/>
      </c>
      <c r="H1324" s="6" t="str">
        <f>IF(C1324="","",IF(C1324=nper,L1323+G1324,MIN(L1323+G1324,IF(F1324=F1323,H1323,IF($G$11="Acc Bi-Weekly",ROUND((-PMT(((1+F1324/CP)^(CP/12))-1,(nper-C1324+1)*12/26,L1323))/2,2),IF($G$11="Acc Weekly",ROUND((-PMT(((1+F1324/CP)^(CP/12))-1,(nper-C1324+1)*12/52,L1323))/4,2),ROUND(-PMT(((1+F1324/CP)^(CP/periods_per_year))-1,nper-C1324+1,L1323),2)))))))</f>
        <v/>
      </c>
      <c r="I1324" s="6" t="str">
        <f>IF(OR(C1324="",C1324&lt;$G$22),"",IF(L1323&lt;=H1324,0,IF(IF(AND(C1324&gt;=$G$22,MOD(C1324-$G$22,int)=0),$G$23,0)+H1324&gt;=L1323+G1324,L1323+G1324-H1324,IF(AND(C1324&gt;=$G$22,MOD(C1324-$G$22,int)=0),$G$23,0)+IF(IF(AND(C1324&gt;=$G$22,MOD(C1324-$G$22,int)=0),$G$23,0)+IF(MOD(C1324-$G$27,periods_per_year)=0,$G$26,0)+H1324&lt;L1323+G1324,IF(MOD(C1324-$G$27,periods_per_year)=0,$G$26,0),L1323+G1324-IF(AND(C1324&gt;=$G$22,MOD(C1324-$G$22,int)=0),$G$23,0)-H1324))))</f>
        <v/>
      </c>
      <c r="J1324" s="7"/>
      <c r="K1324" s="6" t="str">
        <f t="shared" si="114"/>
        <v/>
      </c>
      <c r="L1324" s="6" t="str">
        <f t="shared" si="115"/>
        <v/>
      </c>
    </row>
    <row r="1325" spans="3:12">
      <c r="C1325" s="3" t="str">
        <f t="shared" si="112"/>
        <v/>
      </c>
      <c r="D1325" s="4" t="str">
        <f t="shared" si="116"/>
        <v/>
      </c>
      <c r="E1325" s="8" t="str">
        <f>IF(C1325="","",IF(MOD(C1325,periods_per_year)=0,C1325/periods_per_year,""))</f>
        <v/>
      </c>
      <c r="F1325" s="5" t="str">
        <f t="shared" si="113"/>
        <v/>
      </c>
      <c r="G1325" s="6" t="str">
        <f>IF(C1325="","",ROUND((((1+F1325/CP)^(CP/periods_per_year))-1)*L1324,2))</f>
        <v/>
      </c>
      <c r="H1325" s="6" t="str">
        <f>IF(C1325="","",IF(C1325=nper,L1324+G1325,MIN(L1324+G1325,IF(F1325=F1324,H1324,IF($G$11="Acc Bi-Weekly",ROUND((-PMT(((1+F1325/CP)^(CP/12))-1,(nper-C1325+1)*12/26,L1324))/2,2),IF($G$11="Acc Weekly",ROUND((-PMT(((1+F1325/CP)^(CP/12))-1,(nper-C1325+1)*12/52,L1324))/4,2),ROUND(-PMT(((1+F1325/CP)^(CP/periods_per_year))-1,nper-C1325+1,L1324),2)))))))</f>
        <v/>
      </c>
      <c r="I1325" s="6" t="str">
        <f>IF(OR(C1325="",C1325&lt;$G$22),"",IF(L1324&lt;=H1325,0,IF(IF(AND(C1325&gt;=$G$22,MOD(C1325-$G$22,int)=0),$G$23,0)+H1325&gt;=L1324+G1325,L1324+G1325-H1325,IF(AND(C1325&gt;=$G$22,MOD(C1325-$G$22,int)=0),$G$23,0)+IF(IF(AND(C1325&gt;=$G$22,MOD(C1325-$G$22,int)=0),$G$23,0)+IF(MOD(C1325-$G$27,periods_per_year)=0,$G$26,0)+H1325&lt;L1324+G1325,IF(MOD(C1325-$G$27,periods_per_year)=0,$G$26,0),L1324+G1325-IF(AND(C1325&gt;=$G$22,MOD(C1325-$G$22,int)=0),$G$23,0)-H1325))))</f>
        <v/>
      </c>
      <c r="J1325" s="7"/>
      <c r="K1325" s="6" t="str">
        <f t="shared" si="114"/>
        <v/>
      </c>
      <c r="L1325" s="6" t="str">
        <f t="shared" si="115"/>
        <v/>
      </c>
    </row>
    <row r="1326" spans="3:12">
      <c r="C1326" s="3" t="str">
        <f t="shared" si="112"/>
        <v/>
      </c>
      <c r="D1326" s="4" t="str">
        <f t="shared" si="116"/>
        <v/>
      </c>
      <c r="E1326" s="8" t="str">
        <f>IF(C1326="","",IF(MOD(C1326,periods_per_year)=0,C1326/periods_per_year,""))</f>
        <v/>
      </c>
      <c r="F1326" s="5" t="str">
        <f t="shared" si="113"/>
        <v/>
      </c>
      <c r="G1326" s="6" t="str">
        <f>IF(C1326="","",ROUND((((1+F1326/CP)^(CP/periods_per_year))-1)*L1325,2))</f>
        <v/>
      </c>
      <c r="H1326" s="6" t="str">
        <f>IF(C1326="","",IF(C1326=nper,L1325+G1326,MIN(L1325+G1326,IF(F1326=F1325,H1325,IF($G$11="Acc Bi-Weekly",ROUND((-PMT(((1+F1326/CP)^(CP/12))-1,(nper-C1326+1)*12/26,L1325))/2,2),IF($G$11="Acc Weekly",ROUND((-PMT(((1+F1326/CP)^(CP/12))-1,(nper-C1326+1)*12/52,L1325))/4,2),ROUND(-PMT(((1+F1326/CP)^(CP/periods_per_year))-1,nper-C1326+1,L1325),2)))))))</f>
        <v/>
      </c>
      <c r="I1326" s="6" t="str">
        <f>IF(OR(C1326="",C1326&lt;$G$22),"",IF(L1325&lt;=H1326,0,IF(IF(AND(C1326&gt;=$G$22,MOD(C1326-$G$22,int)=0),$G$23,0)+H1326&gt;=L1325+G1326,L1325+G1326-H1326,IF(AND(C1326&gt;=$G$22,MOD(C1326-$G$22,int)=0),$G$23,0)+IF(IF(AND(C1326&gt;=$G$22,MOD(C1326-$G$22,int)=0),$G$23,0)+IF(MOD(C1326-$G$27,periods_per_year)=0,$G$26,0)+H1326&lt;L1325+G1326,IF(MOD(C1326-$G$27,periods_per_year)=0,$G$26,0),L1325+G1326-IF(AND(C1326&gt;=$G$22,MOD(C1326-$G$22,int)=0),$G$23,0)-H1326))))</f>
        <v/>
      </c>
      <c r="J1326" s="7"/>
      <c r="K1326" s="6" t="str">
        <f t="shared" si="114"/>
        <v/>
      </c>
      <c r="L1326" s="6" t="str">
        <f t="shared" si="115"/>
        <v/>
      </c>
    </row>
    <row r="1327" spans="3:12">
      <c r="C1327" s="3" t="str">
        <f t="shared" si="112"/>
        <v/>
      </c>
      <c r="D1327" s="4" t="str">
        <f t="shared" si="116"/>
        <v/>
      </c>
      <c r="E1327" s="8" t="str">
        <f>IF(C1327="","",IF(MOD(C1327,periods_per_year)=0,C1327/periods_per_year,""))</f>
        <v/>
      </c>
      <c r="F1327" s="5" t="str">
        <f t="shared" si="113"/>
        <v/>
      </c>
      <c r="G1327" s="6" t="str">
        <f>IF(C1327="","",ROUND((((1+F1327/CP)^(CP/periods_per_year))-1)*L1326,2))</f>
        <v/>
      </c>
      <c r="H1327" s="6" t="str">
        <f>IF(C1327="","",IF(C1327=nper,L1326+G1327,MIN(L1326+G1327,IF(F1327=F1326,H1326,IF($G$11="Acc Bi-Weekly",ROUND((-PMT(((1+F1327/CP)^(CP/12))-1,(nper-C1327+1)*12/26,L1326))/2,2),IF($G$11="Acc Weekly",ROUND((-PMT(((1+F1327/CP)^(CP/12))-1,(nper-C1327+1)*12/52,L1326))/4,2),ROUND(-PMT(((1+F1327/CP)^(CP/periods_per_year))-1,nper-C1327+1,L1326),2)))))))</f>
        <v/>
      </c>
      <c r="I1327" s="6" t="str">
        <f>IF(OR(C1327="",C1327&lt;$G$22),"",IF(L1326&lt;=H1327,0,IF(IF(AND(C1327&gt;=$G$22,MOD(C1327-$G$22,int)=0),$G$23,0)+H1327&gt;=L1326+G1327,L1326+G1327-H1327,IF(AND(C1327&gt;=$G$22,MOD(C1327-$G$22,int)=0),$G$23,0)+IF(IF(AND(C1327&gt;=$G$22,MOD(C1327-$G$22,int)=0),$G$23,0)+IF(MOD(C1327-$G$27,periods_per_year)=0,$G$26,0)+H1327&lt;L1326+G1327,IF(MOD(C1327-$G$27,periods_per_year)=0,$G$26,0),L1326+G1327-IF(AND(C1327&gt;=$G$22,MOD(C1327-$G$22,int)=0),$G$23,0)-H1327))))</f>
        <v/>
      </c>
      <c r="J1327" s="7"/>
      <c r="K1327" s="6" t="str">
        <f t="shared" si="114"/>
        <v/>
      </c>
      <c r="L1327" s="6" t="str">
        <f t="shared" si="115"/>
        <v/>
      </c>
    </row>
    <row r="1328" spans="3:12">
      <c r="C1328" s="3" t="str">
        <f t="shared" si="112"/>
        <v/>
      </c>
      <c r="D1328" s="4" t="str">
        <f t="shared" si="116"/>
        <v/>
      </c>
      <c r="E1328" s="8" t="str">
        <f>IF(C1328="","",IF(MOD(C1328,periods_per_year)=0,C1328/periods_per_year,""))</f>
        <v/>
      </c>
      <c r="F1328" s="5" t="str">
        <f t="shared" si="113"/>
        <v/>
      </c>
      <c r="G1328" s="6" t="str">
        <f>IF(C1328="","",ROUND((((1+F1328/CP)^(CP/periods_per_year))-1)*L1327,2))</f>
        <v/>
      </c>
      <c r="H1328" s="6" t="str">
        <f>IF(C1328="","",IF(C1328=nper,L1327+G1328,MIN(L1327+G1328,IF(F1328=F1327,H1327,IF($G$11="Acc Bi-Weekly",ROUND((-PMT(((1+F1328/CP)^(CP/12))-1,(nper-C1328+1)*12/26,L1327))/2,2),IF($G$11="Acc Weekly",ROUND((-PMT(((1+F1328/CP)^(CP/12))-1,(nper-C1328+1)*12/52,L1327))/4,2),ROUND(-PMT(((1+F1328/CP)^(CP/periods_per_year))-1,nper-C1328+1,L1327),2)))))))</f>
        <v/>
      </c>
      <c r="I1328" s="6" t="str">
        <f>IF(OR(C1328="",C1328&lt;$G$22),"",IF(L1327&lt;=H1328,0,IF(IF(AND(C1328&gt;=$G$22,MOD(C1328-$G$22,int)=0),$G$23,0)+H1328&gt;=L1327+G1328,L1327+G1328-H1328,IF(AND(C1328&gt;=$G$22,MOD(C1328-$G$22,int)=0),$G$23,0)+IF(IF(AND(C1328&gt;=$G$22,MOD(C1328-$G$22,int)=0),$G$23,0)+IF(MOD(C1328-$G$27,periods_per_year)=0,$G$26,0)+H1328&lt;L1327+G1328,IF(MOD(C1328-$G$27,periods_per_year)=0,$G$26,0),L1327+G1328-IF(AND(C1328&gt;=$G$22,MOD(C1328-$G$22,int)=0),$G$23,0)-H1328))))</f>
        <v/>
      </c>
      <c r="J1328" s="7"/>
      <c r="K1328" s="6" t="str">
        <f t="shared" si="114"/>
        <v/>
      </c>
      <c r="L1328" s="6" t="str">
        <f t="shared" si="115"/>
        <v/>
      </c>
    </row>
    <row r="1329" spans="3:12">
      <c r="C1329" s="3" t="str">
        <f t="shared" si="112"/>
        <v/>
      </c>
      <c r="D1329" s="4" t="str">
        <f t="shared" si="116"/>
        <v/>
      </c>
      <c r="E1329" s="8" t="str">
        <f>IF(C1329="","",IF(MOD(C1329,periods_per_year)=0,C1329/periods_per_year,""))</f>
        <v/>
      </c>
      <c r="F1329" s="5" t="str">
        <f t="shared" si="113"/>
        <v/>
      </c>
      <c r="G1329" s="6" t="str">
        <f>IF(C1329="","",ROUND((((1+F1329/CP)^(CP/periods_per_year))-1)*L1328,2))</f>
        <v/>
      </c>
      <c r="H1329" s="6" t="str">
        <f>IF(C1329="","",IF(C1329=nper,L1328+G1329,MIN(L1328+G1329,IF(F1329=F1328,H1328,IF($G$11="Acc Bi-Weekly",ROUND((-PMT(((1+F1329/CP)^(CP/12))-1,(nper-C1329+1)*12/26,L1328))/2,2),IF($G$11="Acc Weekly",ROUND((-PMT(((1+F1329/CP)^(CP/12))-1,(nper-C1329+1)*12/52,L1328))/4,2),ROUND(-PMT(((1+F1329/CP)^(CP/periods_per_year))-1,nper-C1329+1,L1328),2)))))))</f>
        <v/>
      </c>
      <c r="I1329" s="6" t="str">
        <f>IF(OR(C1329="",C1329&lt;$G$22),"",IF(L1328&lt;=H1329,0,IF(IF(AND(C1329&gt;=$G$22,MOD(C1329-$G$22,int)=0),$G$23,0)+H1329&gt;=L1328+G1329,L1328+G1329-H1329,IF(AND(C1329&gt;=$G$22,MOD(C1329-$G$22,int)=0),$G$23,0)+IF(IF(AND(C1329&gt;=$G$22,MOD(C1329-$G$22,int)=0),$G$23,0)+IF(MOD(C1329-$G$27,periods_per_year)=0,$G$26,0)+H1329&lt;L1328+G1329,IF(MOD(C1329-$G$27,periods_per_year)=0,$G$26,0),L1328+G1329-IF(AND(C1329&gt;=$G$22,MOD(C1329-$G$22,int)=0),$G$23,0)-H1329))))</f>
        <v/>
      </c>
      <c r="J1329" s="7"/>
      <c r="K1329" s="6" t="str">
        <f t="shared" si="114"/>
        <v/>
      </c>
      <c r="L1329" s="6" t="str">
        <f t="shared" si="115"/>
        <v/>
      </c>
    </row>
    <row r="1330" spans="3:12">
      <c r="C1330" s="3" t="str">
        <f t="shared" si="112"/>
        <v/>
      </c>
      <c r="D1330" s="4" t="str">
        <f t="shared" si="116"/>
        <v/>
      </c>
      <c r="E1330" s="8" t="str">
        <f>IF(C1330="","",IF(MOD(C1330,periods_per_year)=0,C1330/periods_per_year,""))</f>
        <v/>
      </c>
      <c r="F1330" s="5" t="str">
        <f t="shared" si="113"/>
        <v/>
      </c>
      <c r="G1330" s="6" t="str">
        <f>IF(C1330="","",ROUND((((1+F1330/CP)^(CP/periods_per_year))-1)*L1329,2))</f>
        <v/>
      </c>
      <c r="H1330" s="6" t="str">
        <f>IF(C1330="","",IF(C1330=nper,L1329+G1330,MIN(L1329+G1330,IF(F1330=F1329,H1329,IF($G$11="Acc Bi-Weekly",ROUND((-PMT(((1+F1330/CP)^(CP/12))-1,(nper-C1330+1)*12/26,L1329))/2,2),IF($G$11="Acc Weekly",ROUND((-PMT(((1+F1330/CP)^(CP/12))-1,(nper-C1330+1)*12/52,L1329))/4,2),ROUND(-PMT(((1+F1330/CP)^(CP/periods_per_year))-1,nper-C1330+1,L1329),2)))))))</f>
        <v/>
      </c>
      <c r="I1330" s="6" t="str">
        <f>IF(OR(C1330="",C1330&lt;$G$22),"",IF(L1329&lt;=H1330,0,IF(IF(AND(C1330&gt;=$G$22,MOD(C1330-$G$22,int)=0),$G$23,0)+H1330&gt;=L1329+G1330,L1329+G1330-H1330,IF(AND(C1330&gt;=$G$22,MOD(C1330-$G$22,int)=0),$G$23,0)+IF(IF(AND(C1330&gt;=$G$22,MOD(C1330-$G$22,int)=0),$G$23,0)+IF(MOD(C1330-$G$27,periods_per_year)=0,$G$26,0)+H1330&lt;L1329+G1330,IF(MOD(C1330-$G$27,periods_per_year)=0,$G$26,0),L1329+G1330-IF(AND(C1330&gt;=$G$22,MOD(C1330-$G$22,int)=0),$G$23,0)-H1330))))</f>
        <v/>
      </c>
      <c r="J1330" s="7"/>
      <c r="K1330" s="6" t="str">
        <f t="shared" si="114"/>
        <v/>
      </c>
      <c r="L1330" s="6" t="str">
        <f t="shared" si="115"/>
        <v/>
      </c>
    </row>
    <row r="1331" spans="3:12">
      <c r="C1331" s="3" t="str">
        <f t="shared" si="112"/>
        <v/>
      </c>
      <c r="D1331" s="4" t="str">
        <f t="shared" si="116"/>
        <v/>
      </c>
      <c r="E1331" s="8" t="str">
        <f>IF(C1331="","",IF(MOD(C1331,periods_per_year)=0,C1331/periods_per_year,""))</f>
        <v/>
      </c>
      <c r="F1331" s="5" t="str">
        <f t="shared" si="113"/>
        <v/>
      </c>
      <c r="G1331" s="6" t="str">
        <f>IF(C1331="","",ROUND((((1+F1331/CP)^(CP/periods_per_year))-1)*L1330,2))</f>
        <v/>
      </c>
      <c r="H1331" s="6" t="str">
        <f>IF(C1331="","",IF(C1331=nper,L1330+G1331,MIN(L1330+G1331,IF(F1331=F1330,H1330,IF($G$11="Acc Bi-Weekly",ROUND((-PMT(((1+F1331/CP)^(CP/12))-1,(nper-C1331+1)*12/26,L1330))/2,2),IF($G$11="Acc Weekly",ROUND((-PMT(((1+F1331/CP)^(CP/12))-1,(nper-C1331+1)*12/52,L1330))/4,2),ROUND(-PMT(((1+F1331/CP)^(CP/periods_per_year))-1,nper-C1331+1,L1330),2)))))))</f>
        <v/>
      </c>
      <c r="I1331" s="6" t="str">
        <f>IF(OR(C1331="",C1331&lt;$G$22),"",IF(L1330&lt;=H1331,0,IF(IF(AND(C1331&gt;=$G$22,MOD(C1331-$G$22,int)=0),$G$23,0)+H1331&gt;=L1330+G1331,L1330+G1331-H1331,IF(AND(C1331&gt;=$G$22,MOD(C1331-$G$22,int)=0),$G$23,0)+IF(IF(AND(C1331&gt;=$G$22,MOD(C1331-$G$22,int)=0),$G$23,0)+IF(MOD(C1331-$G$27,periods_per_year)=0,$G$26,0)+H1331&lt;L1330+G1331,IF(MOD(C1331-$G$27,periods_per_year)=0,$G$26,0),L1330+G1331-IF(AND(C1331&gt;=$G$22,MOD(C1331-$G$22,int)=0),$G$23,0)-H1331))))</f>
        <v/>
      </c>
      <c r="J1331" s="7"/>
      <c r="K1331" s="6" t="str">
        <f t="shared" si="114"/>
        <v/>
      </c>
      <c r="L1331" s="6" t="str">
        <f t="shared" si="115"/>
        <v/>
      </c>
    </row>
    <row r="1332" spans="3:12">
      <c r="C1332" s="3" t="str">
        <f t="shared" si="112"/>
        <v/>
      </c>
      <c r="D1332" s="4" t="str">
        <f t="shared" si="116"/>
        <v/>
      </c>
      <c r="E1332" s="8" t="str">
        <f>IF(C1332="","",IF(MOD(C1332,periods_per_year)=0,C1332/periods_per_year,""))</f>
        <v/>
      </c>
      <c r="F1332" s="5" t="str">
        <f t="shared" si="113"/>
        <v/>
      </c>
      <c r="G1332" s="6" t="str">
        <f>IF(C1332="","",ROUND((((1+F1332/CP)^(CP/periods_per_year))-1)*L1331,2))</f>
        <v/>
      </c>
      <c r="H1332" s="6" t="str">
        <f>IF(C1332="","",IF(C1332=nper,L1331+G1332,MIN(L1331+G1332,IF(F1332=F1331,H1331,IF($G$11="Acc Bi-Weekly",ROUND((-PMT(((1+F1332/CP)^(CP/12))-1,(nper-C1332+1)*12/26,L1331))/2,2),IF($G$11="Acc Weekly",ROUND((-PMT(((1+F1332/CP)^(CP/12))-1,(nper-C1332+1)*12/52,L1331))/4,2),ROUND(-PMT(((1+F1332/CP)^(CP/periods_per_year))-1,nper-C1332+1,L1331),2)))))))</f>
        <v/>
      </c>
      <c r="I1332" s="6" t="str">
        <f>IF(OR(C1332="",C1332&lt;$G$22),"",IF(L1331&lt;=H1332,0,IF(IF(AND(C1332&gt;=$G$22,MOD(C1332-$G$22,int)=0),$G$23,0)+H1332&gt;=L1331+G1332,L1331+G1332-H1332,IF(AND(C1332&gt;=$G$22,MOD(C1332-$G$22,int)=0),$G$23,0)+IF(IF(AND(C1332&gt;=$G$22,MOD(C1332-$G$22,int)=0),$G$23,0)+IF(MOD(C1332-$G$27,periods_per_year)=0,$G$26,0)+H1332&lt;L1331+G1332,IF(MOD(C1332-$G$27,periods_per_year)=0,$G$26,0),L1331+G1332-IF(AND(C1332&gt;=$G$22,MOD(C1332-$G$22,int)=0),$G$23,0)-H1332))))</f>
        <v/>
      </c>
      <c r="J1332" s="7"/>
      <c r="K1332" s="6" t="str">
        <f t="shared" si="114"/>
        <v/>
      </c>
      <c r="L1332" s="6" t="str">
        <f t="shared" si="115"/>
        <v/>
      </c>
    </row>
    <row r="1333" spans="3:12">
      <c r="C1333" s="3" t="str">
        <f t="shared" si="112"/>
        <v/>
      </c>
      <c r="D1333" s="4" t="str">
        <f t="shared" si="116"/>
        <v/>
      </c>
      <c r="E1333" s="8" t="str">
        <f>IF(C1333="","",IF(MOD(C1333,periods_per_year)=0,C1333/periods_per_year,""))</f>
        <v/>
      </c>
      <c r="F1333" s="5" t="str">
        <f t="shared" si="113"/>
        <v/>
      </c>
      <c r="G1333" s="6" t="str">
        <f>IF(C1333="","",ROUND((((1+F1333/CP)^(CP/periods_per_year))-1)*L1332,2))</f>
        <v/>
      </c>
      <c r="H1333" s="6" t="str">
        <f>IF(C1333="","",IF(C1333=nper,L1332+G1333,MIN(L1332+G1333,IF(F1333=F1332,H1332,IF($G$11="Acc Bi-Weekly",ROUND((-PMT(((1+F1333/CP)^(CP/12))-1,(nper-C1333+1)*12/26,L1332))/2,2),IF($G$11="Acc Weekly",ROUND((-PMT(((1+F1333/CP)^(CP/12))-1,(nper-C1333+1)*12/52,L1332))/4,2),ROUND(-PMT(((1+F1333/CP)^(CP/periods_per_year))-1,nper-C1333+1,L1332),2)))))))</f>
        <v/>
      </c>
      <c r="I1333" s="6" t="str">
        <f>IF(OR(C1333="",C1333&lt;$G$22),"",IF(L1332&lt;=H1333,0,IF(IF(AND(C1333&gt;=$G$22,MOD(C1333-$G$22,int)=0),$G$23,0)+H1333&gt;=L1332+G1333,L1332+G1333-H1333,IF(AND(C1333&gt;=$G$22,MOD(C1333-$G$22,int)=0),$G$23,0)+IF(IF(AND(C1333&gt;=$G$22,MOD(C1333-$G$22,int)=0),$G$23,0)+IF(MOD(C1333-$G$27,periods_per_year)=0,$G$26,0)+H1333&lt;L1332+G1333,IF(MOD(C1333-$G$27,periods_per_year)=0,$G$26,0),L1332+G1333-IF(AND(C1333&gt;=$G$22,MOD(C1333-$G$22,int)=0),$G$23,0)-H1333))))</f>
        <v/>
      </c>
      <c r="J1333" s="7"/>
      <c r="K1333" s="6" t="str">
        <f t="shared" si="114"/>
        <v/>
      </c>
      <c r="L1333" s="6" t="str">
        <f t="shared" si="115"/>
        <v/>
      </c>
    </row>
    <row r="1334" spans="3:12">
      <c r="C1334" s="3" t="str">
        <f t="shared" si="112"/>
        <v/>
      </c>
      <c r="D1334" s="4" t="str">
        <f t="shared" si="116"/>
        <v/>
      </c>
      <c r="E1334" s="8" t="str">
        <f>IF(C1334="","",IF(MOD(C1334,periods_per_year)=0,C1334/periods_per_year,""))</f>
        <v/>
      </c>
      <c r="F1334" s="5" t="str">
        <f t="shared" si="113"/>
        <v/>
      </c>
      <c r="G1334" s="6" t="str">
        <f>IF(C1334="","",ROUND((((1+F1334/CP)^(CP/periods_per_year))-1)*L1333,2))</f>
        <v/>
      </c>
      <c r="H1334" s="6" t="str">
        <f>IF(C1334="","",IF(C1334=nper,L1333+G1334,MIN(L1333+G1334,IF(F1334=F1333,H1333,IF($G$11="Acc Bi-Weekly",ROUND((-PMT(((1+F1334/CP)^(CP/12))-1,(nper-C1334+1)*12/26,L1333))/2,2),IF($G$11="Acc Weekly",ROUND((-PMT(((1+F1334/CP)^(CP/12))-1,(nper-C1334+1)*12/52,L1333))/4,2),ROUND(-PMT(((1+F1334/CP)^(CP/periods_per_year))-1,nper-C1334+1,L1333),2)))))))</f>
        <v/>
      </c>
      <c r="I1334" s="6" t="str">
        <f>IF(OR(C1334="",C1334&lt;$G$22),"",IF(L1333&lt;=H1334,0,IF(IF(AND(C1334&gt;=$G$22,MOD(C1334-$G$22,int)=0),$G$23,0)+H1334&gt;=L1333+G1334,L1333+G1334-H1334,IF(AND(C1334&gt;=$G$22,MOD(C1334-$G$22,int)=0),$G$23,0)+IF(IF(AND(C1334&gt;=$G$22,MOD(C1334-$G$22,int)=0),$G$23,0)+IF(MOD(C1334-$G$27,periods_per_year)=0,$G$26,0)+H1334&lt;L1333+G1334,IF(MOD(C1334-$G$27,periods_per_year)=0,$G$26,0),L1333+G1334-IF(AND(C1334&gt;=$G$22,MOD(C1334-$G$22,int)=0),$G$23,0)-H1334))))</f>
        <v/>
      </c>
      <c r="J1334" s="7"/>
      <c r="K1334" s="6" t="str">
        <f t="shared" si="114"/>
        <v/>
      </c>
      <c r="L1334" s="6" t="str">
        <f t="shared" si="115"/>
        <v/>
      </c>
    </row>
    <row r="1335" spans="3:12">
      <c r="C1335" s="3" t="str">
        <f t="shared" si="112"/>
        <v/>
      </c>
      <c r="D1335" s="4" t="str">
        <f t="shared" si="116"/>
        <v/>
      </c>
      <c r="E1335" s="8" t="str">
        <f>IF(C1335="","",IF(MOD(C1335,periods_per_year)=0,C1335/periods_per_year,""))</f>
        <v/>
      </c>
      <c r="F1335" s="5" t="str">
        <f t="shared" si="113"/>
        <v/>
      </c>
      <c r="G1335" s="6" t="str">
        <f>IF(C1335="","",ROUND((((1+F1335/CP)^(CP/periods_per_year))-1)*L1334,2))</f>
        <v/>
      </c>
      <c r="H1335" s="6" t="str">
        <f>IF(C1335="","",IF(C1335=nper,L1334+G1335,MIN(L1334+G1335,IF(F1335=F1334,H1334,IF($G$11="Acc Bi-Weekly",ROUND((-PMT(((1+F1335/CP)^(CP/12))-1,(nper-C1335+1)*12/26,L1334))/2,2),IF($G$11="Acc Weekly",ROUND((-PMT(((1+F1335/CP)^(CP/12))-1,(nper-C1335+1)*12/52,L1334))/4,2),ROUND(-PMT(((1+F1335/CP)^(CP/periods_per_year))-1,nper-C1335+1,L1334),2)))))))</f>
        <v/>
      </c>
      <c r="I1335" s="6" t="str">
        <f>IF(OR(C1335="",C1335&lt;$G$22),"",IF(L1334&lt;=H1335,0,IF(IF(AND(C1335&gt;=$G$22,MOD(C1335-$G$22,int)=0),$G$23,0)+H1335&gt;=L1334+G1335,L1334+G1335-H1335,IF(AND(C1335&gt;=$G$22,MOD(C1335-$G$22,int)=0),$G$23,0)+IF(IF(AND(C1335&gt;=$G$22,MOD(C1335-$G$22,int)=0),$G$23,0)+IF(MOD(C1335-$G$27,periods_per_year)=0,$G$26,0)+H1335&lt;L1334+G1335,IF(MOD(C1335-$G$27,periods_per_year)=0,$G$26,0),L1334+G1335-IF(AND(C1335&gt;=$G$22,MOD(C1335-$G$22,int)=0),$G$23,0)-H1335))))</f>
        <v/>
      </c>
      <c r="J1335" s="7"/>
      <c r="K1335" s="6" t="str">
        <f t="shared" si="114"/>
        <v/>
      </c>
      <c r="L1335" s="6" t="str">
        <f t="shared" si="115"/>
        <v/>
      </c>
    </row>
    <row r="1336" spans="3:12">
      <c r="C1336" s="3" t="str">
        <f t="shared" si="112"/>
        <v/>
      </c>
      <c r="D1336" s="4" t="str">
        <f t="shared" si="116"/>
        <v/>
      </c>
      <c r="E1336" s="8" t="str">
        <f>IF(C1336="","",IF(MOD(C1336,periods_per_year)=0,C1336/periods_per_year,""))</f>
        <v/>
      </c>
      <c r="F1336" s="5" t="str">
        <f t="shared" si="113"/>
        <v/>
      </c>
      <c r="G1336" s="6" t="str">
        <f>IF(C1336="","",ROUND((((1+F1336/CP)^(CP/periods_per_year))-1)*L1335,2))</f>
        <v/>
      </c>
      <c r="H1336" s="6" t="str">
        <f>IF(C1336="","",IF(C1336=nper,L1335+G1336,MIN(L1335+G1336,IF(F1336=F1335,H1335,IF($G$11="Acc Bi-Weekly",ROUND((-PMT(((1+F1336/CP)^(CP/12))-1,(nper-C1336+1)*12/26,L1335))/2,2),IF($G$11="Acc Weekly",ROUND((-PMT(((1+F1336/CP)^(CP/12))-1,(nper-C1336+1)*12/52,L1335))/4,2),ROUND(-PMT(((1+F1336/CP)^(CP/periods_per_year))-1,nper-C1336+1,L1335),2)))))))</f>
        <v/>
      </c>
      <c r="I1336" s="6" t="str">
        <f>IF(OR(C1336="",C1336&lt;$G$22),"",IF(L1335&lt;=H1336,0,IF(IF(AND(C1336&gt;=$G$22,MOD(C1336-$G$22,int)=0),$G$23,0)+H1336&gt;=L1335+G1336,L1335+G1336-H1336,IF(AND(C1336&gt;=$G$22,MOD(C1336-$G$22,int)=0),$G$23,0)+IF(IF(AND(C1336&gt;=$G$22,MOD(C1336-$G$22,int)=0),$G$23,0)+IF(MOD(C1336-$G$27,periods_per_year)=0,$G$26,0)+H1336&lt;L1335+G1336,IF(MOD(C1336-$G$27,periods_per_year)=0,$G$26,0),L1335+G1336-IF(AND(C1336&gt;=$G$22,MOD(C1336-$G$22,int)=0),$G$23,0)-H1336))))</f>
        <v/>
      </c>
      <c r="J1336" s="7"/>
      <c r="K1336" s="6" t="str">
        <f t="shared" si="114"/>
        <v/>
      </c>
      <c r="L1336" s="6" t="str">
        <f t="shared" si="115"/>
        <v/>
      </c>
    </row>
    <row r="1337" spans="3:12">
      <c r="C1337" s="3" t="str">
        <f t="shared" si="112"/>
        <v/>
      </c>
      <c r="D1337" s="4" t="str">
        <f t="shared" si="116"/>
        <v/>
      </c>
      <c r="E1337" s="8" t="str">
        <f>IF(C1337="","",IF(MOD(C1337,periods_per_year)=0,C1337/periods_per_year,""))</f>
        <v/>
      </c>
      <c r="F1337" s="5" t="str">
        <f t="shared" si="113"/>
        <v/>
      </c>
      <c r="G1337" s="6" t="str">
        <f>IF(C1337="","",ROUND((((1+F1337/CP)^(CP/periods_per_year))-1)*L1336,2))</f>
        <v/>
      </c>
      <c r="H1337" s="6" t="str">
        <f>IF(C1337="","",IF(C1337=nper,L1336+G1337,MIN(L1336+G1337,IF(F1337=F1336,H1336,IF($G$11="Acc Bi-Weekly",ROUND((-PMT(((1+F1337/CP)^(CP/12))-1,(nper-C1337+1)*12/26,L1336))/2,2),IF($G$11="Acc Weekly",ROUND((-PMT(((1+F1337/CP)^(CP/12))-1,(nper-C1337+1)*12/52,L1336))/4,2),ROUND(-PMT(((1+F1337/CP)^(CP/periods_per_year))-1,nper-C1337+1,L1336),2)))))))</f>
        <v/>
      </c>
      <c r="I1337" s="6" t="str">
        <f>IF(OR(C1337="",C1337&lt;$G$22),"",IF(L1336&lt;=H1337,0,IF(IF(AND(C1337&gt;=$G$22,MOD(C1337-$G$22,int)=0),$G$23,0)+H1337&gt;=L1336+G1337,L1336+G1337-H1337,IF(AND(C1337&gt;=$G$22,MOD(C1337-$G$22,int)=0),$G$23,0)+IF(IF(AND(C1337&gt;=$G$22,MOD(C1337-$G$22,int)=0),$G$23,0)+IF(MOD(C1337-$G$27,periods_per_year)=0,$G$26,0)+H1337&lt;L1336+G1337,IF(MOD(C1337-$G$27,periods_per_year)=0,$G$26,0),L1336+G1337-IF(AND(C1337&gt;=$G$22,MOD(C1337-$G$22,int)=0),$G$23,0)-H1337))))</f>
        <v/>
      </c>
      <c r="J1337" s="7"/>
      <c r="K1337" s="6" t="str">
        <f t="shared" si="114"/>
        <v/>
      </c>
      <c r="L1337" s="6" t="str">
        <f t="shared" si="115"/>
        <v/>
      </c>
    </row>
    <row r="1338" spans="3:12">
      <c r="C1338" s="3" t="str">
        <f t="shared" si="112"/>
        <v/>
      </c>
      <c r="D1338" s="4" t="str">
        <f t="shared" si="116"/>
        <v/>
      </c>
      <c r="E1338" s="8" t="str">
        <f>IF(C1338="","",IF(MOD(C1338,periods_per_year)=0,C1338/periods_per_year,""))</f>
        <v/>
      </c>
      <c r="F1338" s="5" t="str">
        <f t="shared" si="113"/>
        <v/>
      </c>
      <c r="G1338" s="6" t="str">
        <f>IF(C1338="","",ROUND((((1+F1338/CP)^(CP/periods_per_year))-1)*L1337,2))</f>
        <v/>
      </c>
      <c r="H1338" s="6" t="str">
        <f>IF(C1338="","",IF(C1338=nper,L1337+G1338,MIN(L1337+G1338,IF(F1338=F1337,H1337,IF($G$11="Acc Bi-Weekly",ROUND((-PMT(((1+F1338/CP)^(CP/12))-1,(nper-C1338+1)*12/26,L1337))/2,2),IF($G$11="Acc Weekly",ROUND((-PMT(((1+F1338/CP)^(CP/12))-1,(nper-C1338+1)*12/52,L1337))/4,2),ROUND(-PMT(((1+F1338/CP)^(CP/periods_per_year))-1,nper-C1338+1,L1337),2)))))))</f>
        <v/>
      </c>
      <c r="I1338" s="6" t="str">
        <f>IF(OR(C1338="",C1338&lt;$G$22),"",IF(L1337&lt;=H1338,0,IF(IF(AND(C1338&gt;=$G$22,MOD(C1338-$G$22,int)=0),$G$23,0)+H1338&gt;=L1337+G1338,L1337+G1338-H1338,IF(AND(C1338&gt;=$G$22,MOD(C1338-$G$22,int)=0),$G$23,0)+IF(IF(AND(C1338&gt;=$G$22,MOD(C1338-$G$22,int)=0),$G$23,0)+IF(MOD(C1338-$G$27,periods_per_year)=0,$G$26,0)+H1338&lt;L1337+G1338,IF(MOD(C1338-$G$27,periods_per_year)=0,$G$26,0),L1337+G1338-IF(AND(C1338&gt;=$G$22,MOD(C1338-$G$22,int)=0),$G$23,0)-H1338))))</f>
        <v/>
      </c>
      <c r="J1338" s="7"/>
      <c r="K1338" s="6" t="str">
        <f t="shared" si="114"/>
        <v/>
      </c>
      <c r="L1338" s="6" t="str">
        <f t="shared" si="115"/>
        <v/>
      </c>
    </row>
    <row r="1339" spans="3:12">
      <c r="C1339" s="3" t="str">
        <f t="shared" si="112"/>
        <v/>
      </c>
      <c r="D1339" s="4" t="str">
        <f t="shared" si="116"/>
        <v/>
      </c>
      <c r="E1339" s="8" t="str">
        <f>IF(C1339="","",IF(MOD(C1339,periods_per_year)=0,C1339/periods_per_year,""))</f>
        <v/>
      </c>
      <c r="F1339" s="5" t="str">
        <f t="shared" si="113"/>
        <v/>
      </c>
      <c r="G1339" s="6" t="str">
        <f>IF(C1339="","",ROUND((((1+F1339/CP)^(CP/periods_per_year))-1)*L1338,2))</f>
        <v/>
      </c>
      <c r="H1339" s="6" t="str">
        <f>IF(C1339="","",IF(C1339=nper,L1338+G1339,MIN(L1338+G1339,IF(F1339=F1338,H1338,IF($G$11="Acc Bi-Weekly",ROUND((-PMT(((1+F1339/CP)^(CP/12))-1,(nper-C1339+1)*12/26,L1338))/2,2),IF($G$11="Acc Weekly",ROUND((-PMT(((1+F1339/CP)^(CP/12))-1,(nper-C1339+1)*12/52,L1338))/4,2),ROUND(-PMT(((1+F1339/CP)^(CP/periods_per_year))-1,nper-C1339+1,L1338),2)))))))</f>
        <v/>
      </c>
      <c r="I1339" s="6" t="str">
        <f>IF(OR(C1339="",C1339&lt;$G$22),"",IF(L1338&lt;=H1339,0,IF(IF(AND(C1339&gt;=$G$22,MOD(C1339-$G$22,int)=0),$G$23,0)+H1339&gt;=L1338+G1339,L1338+G1339-H1339,IF(AND(C1339&gt;=$G$22,MOD(C1339-$G$22,int)=0),$G$23,0)+IF(IF(AND(C1339&gt;=$G$22,MOD(C1339-$G$22,int)=0),$G$23,0)+IF(MOD(C1339-$G$27,periods_per_year)=0,$G$26,0)+H1339&lt;L1338+G1339,IF(MOD(C1339-$G$27,periods_per_year)=0,$G$26,0),L1338+G1339-IF(AND(C1339&gt;=$G$22,MOD(C1339-$G$22,int)=0),$G$23,0)-H1339))))</f>
        <v/>
      </c>
      <c r="J1339" s="7"/>
      <c r="K1339" s="6" t="str">
        <f t="shared" si="114"/>
        <v/>
      </c>
      <c r="L1339" s="6" t="str">
        <f t="shared" si="115"/>
        <v/>
      </c>
    </row>
    <row r="1340" spans="3:12">
      <c r="C1340" s="3" t="str">
        <f t="shared" si="112"/>
        <v/>
      </c>
      <c r="D1340" s="4" t="str">
        <f t="shared" si="116"/>
        <v/>
      </c>
      <c r="E1340" s="8" t="str">
        <f>IF(C1340="","",IF(MOD(C1340,periods_per_year)=0,C1340/periods_per_year,""))</f>
        <v/>
      </c>
      <c r="F1340" s="5" t="str">
        <f t="shared" si="113"/>
        <v/>
      </c>
      <c r="G1340" s="6" t="str">
        <f>IF(C1340="","",ROUND((((1+F1340/CP)^(CP/periods_per_year))-1)*L1339,2))</f>
        <v/>
      </c>
      <c r="H1340" s="6" t="str">
        <f>IF(C1340="","",IF(C1340=nper,L1339+G1340,MIN(L1339+G1340,IF(F1340=F1339,H1339,IF($G$11="Acc Bi-Weekly",ROUND((-PMT(((1+F1340/CP)^(CP/12))-1,(nper-C1340+1)*12/26,L1339))/2,2),IF($G$11="Acc Weekly",ROUND((-PMT(((1+F1340/CP)^(CP/12))-1,(nper-C1340+1)*12/52,L1339))/4,2),ROUND(-PMT(((1+F1340/CP)^(CP/periods_per_year))-1,nper-C1340+1,L1339),2)))))))</f>
        <v/>
      </c>
      <c r="I1340" s="6" t="str">
        <f>IF(OR(C1340="",C1340&lt;$G$22),"",IF(L1339&lt;=H1340,0,IF(IF(AND(C1340&gt;=$G$22,MOD(C1340-$G$22,int)=0),$G$23,0)+H1340&gt;=L1339+G1340,L1339+G1340-H1340,IF(AND(C1340&gt;=$G$22,MOD(C1340-$G$22,int)=0),$G$23,0)+IF(IF(AND(C1340&gt;=$G$22,MOD(C1340-$G$22,int)=0),$G$23,0)+IF(MOD(C1340-$G$27,periods_per_year)=0,$G$26,0)+H1340&lt;L1339+G1340,IF(MOD(C1340-$G$27,periods_per_year)=0,$G$26,0),L1339+G1340-IF(AND(C1340&gt;=$G$22,MOD(C1340-$G$22,int)=0),$G$23,0)-H1340))))</f>
        <v/>
      </c>
      <c r="J1340" s="7"/>
      <c r="K1340" s="6" t="str">
        <f t="shared" si="114"/>
        <v/>
      </c>
      <c r="L1340" s="6" t="str">
        <f t="shared" si="115"/>
        <v/>
      </c>
    </row>
    <row r="1341" spans="3:12">
      <c r="C1341" s="3" t="str">
        <f t="shared" si="112"/>
        <v/>
      </c>
      <c r="D1341" s="4" t="str">
        <f t="shared" si="116"/>
        <v/>
      </c>
      <c r="E1341" s="8" t="str">
        <f>IF(C1341="","",IF(MOD(C1341,periods_per_year)=0,C1341/periods_per_year,""))</f>
        <v/>
      </c>
      <c r="F1341" s="5" t="str">
        <f t="shared" si="113"/>
        <v/>
      </c>
      <c r="G1341" s="6" t="str">
        <f>IF(C1341="","",ROUND((((1+F1341/CP)^(CP/periods_per_year))-1)*L1340,2))</f>
        <v/>
      </c>
      <c r="H1341" s="6" t="str">
        <f>IF(C1341="","",IF(C1341=nper,L1340+G1341,MIN(L1340+G1341,IF(F1341=F1340,H1340,IF($G$11="Acc Bi-Weekly",ROUND((-PMT(((1+F1341/CP)^(CP/12))-1,(nper-C1341+1)*12/26,L1340))/2,2),IF($G$11="Acc Weekly",ROUND((-PMT(((1+F1341/CP)^(CP/12))-1,(nper-C1341+1)*12/52,L1340))/4,2),ROUND(-PMT(((1+F1341/CP)^(CP/periods_per_year))-1,nper-C1341+1,L1340),2)))))))</f>
        <v/>
      </c>
      <c r="I1341" s="6" t="str">
        <f>IF(OR(C1341="",C1341&lt;$G$22),"",IF(L1340&lt;=H1341,0,IF(IF(AND(C1341&gt;=$G$22,MOD(C1341-$G$22,int)=0),$G$23,0)+H1341&gt;=L1340+G1341,L1340+G1341-H1341,IF(AND(C1341&gt;=$G$22,MOD(C1341-$G$22,int)=0),$G$23,0)+IF(IF(AND(C1341&gt;=$G$22,MOD(C1341-$G$22,int)=0),$G$23,0)+IF(MOD(C1341-$G$27,periods_per_year)=0,$G$26,0)+H1341&lt;L1340+G1341,IF(MOD(C1341-$G$27,periods_per_year)=0,$G$26,0),L1340+G1341-IF(AND(C1341&gt;=$G$22,MOD(C1341-$G$22,int)=0),$G$23,0)-H1341))))</f>
        <v/>
      </c>
      <c r="J1341" s="7"/>
      <c r="K1341" s="6" t="str">
        <f t="shared" si="114"/>
        <v/>
      </c>
      <c r="L1341" s="6" t="str">
        <f t="shared" si="115"/>
        <v/>
      </c>
    </row>
    <row r="1342" spans="3:12">
      <c r="C1342" s="3" t="str">
        <f t="shared" si="112"/>
        <v/>
      </c>
      <c r="D1342" s="4" t="str">
        <f t="shared" si="116"/>
        <v/>
      </c>
      <c r="E1342" s="8" t="str">
        <f>IF(C1342="","",IF(MOD(C1342,periods_per_year)=0,C1342/periods_per_year,""))</f>
        <v/>
      </c>
      <c r="F1342" s="5" t="str">
        <f t="shared" si="113"/>
        <v/>
      </c>
      <c r="G1342" s="6" t="str">
        <f>IF(C1342="","",ROUND((((1+F1342/CP)^(CP/periods_per_year))-1)*L1341,2))</f>
        <v/>
      </c>
      <c r="H1342" s="6" t="str">
        <f>IF(C1342="","",IF(C1342=nper,L1341+G1342,MIN(L1341+G1342,IF(F1342=F1341,H1341,IF($G$11="Acc Bi-Weekly",ROUND((-PMT(((1+F1342/CP)^(CP/12))-1,(nper-C1342+1)*12/26,L1341))/2,2),IF($G$11="Acc Weekly",ROUND((-PMT(((1+F1342/CP)^(CP/12))-1,(nper-C1342+1)*12/52,L1341))/4,2),ROUND(-PMT(((1+F1342/CP)^(CP/periods_per_year))-1,nper-C1342+1,L1341),2)))))))</f>
        <v/>
      </c>
      <c r="I1342" s="6" t="str">
        <f>IF(OR(C1342="",C1342&lt;$G$22),"",IF(L1341&lt;=H1342,0,IF(IF(AND(C1342&gt;=$G$22,MOD(C1342-$G$22,int)=0),$G$23,0)+H1342&gt;=L1341+G1342,L1341+G1342-H1342,IF(AND(C1342&gt;=$G$22,MOD(C1342-$G$22,int)=0),$G$23,0)+IF(IF(AND(C1342&gt;=$G$22,MOD(C1342-$G$22,int)=0),$G$23,0)+IF(MOD(C1342-$G$27,periods_per_year)=0,$G$26,0)+H1342&lt;L1341+G1342,IF(MOD(C1342-$G$27,periods_per_year)=0,$G$26,0),L1341+G1342-IF(AND(C1342&gt;=$G$22,MOD(C1342-$G$22,int)=0),$G$23,0)-H1342))))</f>
        <v/>
      </c>
      <c r="J1342" s="7"/>
      <c r="K1342" s="6" t="str">
        <f t="shared" si="114"/>
        <v/>
      </c>
      <c r="L1342" s="6" t="str">
        <f t="shared" si="115"/>
        <v/>
      </c>
    </row>
    <row r="1343" spans="3:12">
      <c r="C1343" s="3" t="str">
        <f t="shared" si="112"/>
        <v/>
      </c>
      <c r="D1343" s="4" t="str">
        <f t="shared" si="116"/>
        <v/>
      </c>
      <c r="E1343" s="8" t="str">
        <f>IF(C1343="","",IF(MOD(C1343,periods_per_year)=0,C1343/periods_per_year,""))</f>
        <v/>
      </c>
      <c r="F1343" s="5" t="str">
        <f t="shared" si="113"/>
        <v/>
      </c>
      <c r="G1343" s="6" t="str">
        <f>IF(C1343="","",ROUND((((1+F1343/CP)^(CP/periods_per_year))-1)*L1342,2))</f>
        <v/>
      </c>
      <c r="H1343" s="6" t="str">
        <f>IF(C1343="","",IF(C1343=nper,L1342+G1343,MIN(L1342+G1343,IF(F1343=F1342,H1342,IF($G$11="Acc Bi-Weekly",ROUND((-PMT(((1+F1343/CP)^(CP/12))-1,(nper-C1343+1)*12/26,L1342))/2,2),IF($G$11="Acc Weekly",ROUND((-PMT(((1+F1343/CP)^(CP/12))-1,(nper-C1343+1)*12/52,L1342))/4,2),ROUND(-PMT(((1+F1343/CP)^(CP/periods_per_year))-1,nper-C1343+1,L1342),2)))))))</f>
        <v/>
      </c>
      <c r="I1343" s="6" t="str">
        <f>IF(OR(C1343="",C1343&lt;$G$22),"",IF(L1342&lt;=H1343,0,IF(IF(AND(C1343&gt;=$G$22,MOD(C1343-$G$22,int)=0),$G$23,0)+H1343&gt;=L1342+G1343,L1342+G1343-H1343,IF(AND(C1343&gt;=$G$22,MOD(C1343-$G$22,int)=0),$G$23,0)+IF(IF(AND(C1343&gt;=$G$22,MOD(C1343-$G$22,int)=0),$G$23,0)+IF(MOD(C1343-$G$27,periods_per_year)=0,$G$26,0)+H1343&lt;L1342+G1343,IF(MOD(C1343-$G$27,periods_per_year)=0,$G$26,0),L1342+G1343-IF(AND(C1343&gt;=$G$22,MOD(C1343-$G$22,int)=0),$G$23,0)-H1343))))</f>
        <v/>
      </c>
      <c r="J1343" s="7"/>
      <c r="K1343" s="6" t="str">
        <f t="shared" si="114"/>
        <v/>
      </c>
      <c r="L1343" s="6" t="str">
        <f t="shared" si="115"/>
        <v/>
      </c>
    </row>
    <row r="1344" spans="3:12">
      <c r="C1344" s="3" t="str">
        <f t="shared" si="112"/>
        <v/>
      </c>
      <c r="D1344" s="4" t="str">
        <f t="shared" si="116"/>
        <v/>
      </c>
      <c r="E1344" s="8" t="str">
        <f>IF(C1344="","",IF(MOD(C1344,periods_per_year)=0,C1344/periods_per_year,""))</f>
        <v/>
      </c>
      <c r="F1344" s="5" t="str">
        <f t="shared" si="113"/>
        <v/>
      </c>
      <c r="G1344" s="6" t="str">
        <f>IF(C1344="","",ROUND((((1+F1344/CP)^(CP/periods_per_year))-1)*L1343,2))</f>
        <v/>
      </c>
      <c r="H1344" s="6" t="str">
        <f>IF(C1344="","",IF(C1344=nper,L1343+G1344,MIN(L1343+G1344,IF(F1344=F1343,H1343,IF($G$11="Acc Bi-Weekly",ROUND((-PMT(((1+F1344/CP)^(CP/12))-1,(nper-C1344+1)*12/26,L1343))/2,2),IF($G$11="Acc Weekly",ROUND((-PMT(((1+F1344/CP)^(CP/12))-1,(nper-C1344+1)*12/52,L1343))/4,2),ROUND(-PMT(((1+F1344/CP)^(CP/periods_per_year))-1,nper-C1344+1,L1343),2)))))))</f>
        <v/>
      </c>
      <c r="I1344" s="6" t="str">
        <f>IF(OR(C1344="",C1344&lt;$G$22),"",IF(L1343&lt;=H1344,0,IF(IF(AND(C1344&gt;=$G$22,MOD(C1344-$G$22,int)=0),$G$23,0)+H1344&gt;=L1343+G1344,L1343+G1344-H1344,IF(AND(C1344&gt;=$G$22,MOD(C1344-$G$22,int)=0),$G$23,0)+IF(IF(AND(C1344&gt;=$G$22,MOD(C1344-$G$22,int)=0),$G$23,0)+IF(MOD(C1344-$G$27,periods_per_year)=0,$G$26,0)+H1344&lt;L1343+G1344,IF(MOD(C1344-$G$27,periods_per_year)=0,$G$26,0),L1343+G1344-IF(AND(C1344&gt;=$G$22,MOD(C1344-$G$22,int)=0),$G$23,0)-H1344))))</f>
        <v/>
      </c>
      <c r="J1344" s="7"/>
      <c r="K1344" s="6" t="str">
        <f t="shared" si="114"/>
        <v/>
      </c>
      <c r="L1344" s="6" t="str">
        <f t="shared" si="115"/>
        <v/>
      </c>
    </row>
    <row r="1345" spans="3:12">
      <c r="C1345" s="3" t="str">
        <f t="shared" si="112"/>
        <v/>
      </c>
      <c r="D1345" s="4" t="str">
        <f t="shared" si="116"/>
        <v/>
      </c>
      <c r="E1345" s="8" t="str">
        <f>IF(C1345="","",IF(MOD(C1345,periods_per_year)=0,C1345/periods_per_year,""))</f>
        <v/>
      </c>
      <c r="F1345" s="5" t="str">
        <f t="shared" si="113"/>
        <v/>
      </c>
      <c r="G1345" s="6" t="str">
        <f>IF(C1345="","",ROUND((((1+F1345/CP)^(CP/periods_per_year))-1)*L1344,2))</f>
        <v/>
      </c>
      <c r="H1345" s="6" t="str">
        <f>IF(C1345="","",IF(C1345=nper,L1344+G1345,MIN(L1344+G1345,IF(F1345=F1344,H1344,IF($G$11="Acc Bi-Weekly",ROUND((-PMT(((1+F1345/CP)^(CP/12))-1,(nper-C1345+1)*12/26,L1344))/2,2),IF($G$11="Acc Weekly",ROUND((-PMT(((1+F1345/CP)^(CP/12))-1,(nper-C1345+1)*12/52,L1344))/4,2),ROUND(-PMT(((1+F1345/CP)^(CP/periods_per_year))-1,nper-C1345+1,L1344),2)))))))</f>
        <v/>
      </c>
      <c r="I1345" s="6" t="str">
        <f>IF(OR(C1345="",C1345&lt;$G$22),"",IF(L1344&lt;=H1345,0,IF(IF(AND(C1345&gt;=$G$22,MOD(C1345-$G$22,int)=0),$G$23,0)+H1345&gt;=L1344+G1345,L1344+G1345-H1345,IF(AND(C1345&gt;=$G$22,MOD(C1345-$G$22,int)=0),$G$23,0)+IF(IF(AND(C1345&gt;=$G$22,MOD(C1345-$G$22,int)=0),$G$23,0)+IF(MOD(C1345-$G$27,periods_per_year)=0,$G$26,0)+H1345&lt;L1344+G1345,IF(MOD(C1345-$G$27,periods_per_year)=0,$G$26,0),L1344+G1345-IF(AND(C1345&gt;=$G$22,MOD(C1345-$G$22,int)=0),$G$23,0)-H1345))))</f>
        <v/>
      </c>
      <c r="J1345" s="7"/>
      <c r="K1345" s="6" t="str">
        <f t="shared" si="114"/>
        <v/>
      </c>
      <c r="L1345" s="6" t="str">
        <f t="shared" si="115"/>
        <v/>
      </c>
    </row>
    <row r="1346" spans="3:12">
      <c r="C1346" s="3" t="str">
        <f t="shared" si="112"/>
        <v/>
      </c>
      <c r="D1346" s="4" t="str">
        <f t="shared" si="116"/>
        <v/>
      </c>
      <c r="E1346" s="8" t="str">
        <f>IF(C1346="","",IF(MOD(C1346,periods_per_year)=0,C1346/periods_per_year,""))</f>
        <v/>
      </c>
      <c r="F1346" s="5" t="str">
        <f t="shared" si="113"/>
        <v/>
      </c>
      <c r="G1346" s="6" t="str">
        <f>IF(C1346="","",ROUND((((1+F1346/CP)^(CP/periods_per_year))-1)*L1345,2))</f>
        <v/>
      </c>
      <c r="H1346" s="6" t="str">
        <f>IF(C1346="","",IF(C1346=nper,L1345+G1346,MIN(L1345+G1346,IF(F1346=F1345,H1345,IF($G$11="Acc Bi-Weekly",ROUND((-PMT(((1+F1346/CP)^(CP/12))-1,(nper-C1346+1)*12/26,L1345))/2,2),IF($G$11="Acc Weekly",ROUND((-PMT(((1+F1346/CP)^(CP/12))-1,(nper-C1346+1)*12/52,L1345))/4,2),ROUND(-PMT(((1+F1346/CP)^(CP/periods_per_year))-1,nper-C1346+1,L1345),2)))))))</f>
        <v/>
      </c>
      <c r="I1346" s="6" t="str">
        <f>IF(OR(C1346="",C1346&lt;$G$22),"",IF(L1345&lt;=H1346,0,IF(IF(AND(C1346&gt;=$G$22,MOD(C1346-$G$22,int)=0),$G$23,0)+H1346&gt;=L1345+G1346,L1345+G1346-H1346,IF(AND(C1346&gt;=$G$22,MOD(C1346-$G$22,int)=0),$G$23,0)+IF(IF(AND(C1346&gt;=$G$22,MOD(C1346-$G$22,int)=0),$G$23,0)+IF(MOD(C1346-$G$27,periods_per_year)=0,$G$26,0)+H1346&lt;L1345+G1346,IF(MOD(C1346-$G$27,periods_per_year)=0,$G$26,0),L1345+G1346-IF(AND(C1346&gt;=$G$22,MOD(C1346-$G$22,int)=0),$G$23,0)-H1346))))</f>
        <v/>
      </c>
      <c r="J1346" s="7"/>
      <c r="K1346" s="6" t="str">
        <f t="shared" si="114"/>
        <v/>
      </c>
      <c r="L1346" s="6" t="str">
        <f t="shared" si="115"/>
        <v/>
      </c>
    </row>
    <row r="1347" spans="3:12">
      <c r="C1347" s="3" t="str">
        <f t="shared" si="112"/>
        <v/>
      </c>
      <c r="D1347" s="4" t="str">
        <f t="shared" si="116"/>
        <v/>
      </c>
      <c r="E1347" s="8" t="str">
        <f>IF(C1347="","",IF(MOD(C1347,periods_per_year)=0,C1347/periods_per_year,""))</f>
        <v/>
      </c>
      <c r="F1347" s="5" t="str">
        <f t="shared" si="113"/>
        <v/>
      </c>
      <c r="G1347" s="6" t="str">
        <f>IF(C1347="","",ROUND((((1+F1347/CP)^(CP/periods_per_year))-1)*L1346,2))</f>
        <v/>
      </c>
      <c r="H1347" s="6" t="str">
        <f>IF(C1347="","",IF(C1347=nper,L1346+G1347,MIN(L1346+G1347,IF(F1347=F1346,H1346,IF($G$11="Acc Bi-Weekly",ROUND((-PMT(((1+F1347/CP)^(CP/12))-1,(nper-C1347+1)*12/26,L1346))/2,2),IF($G$11="Acc Weekly",ROUND((-PMT(((1+F1347/CP)^(CP/12))-1,(nper-C1347+1)*12/52,L1346))/4,2),ROUND(-PMT(((1+F1347/CP)^(CP/periods_per_year))-1,nper-C1347+1,L1346),2)))))))</f>
        <v/>
      </c>
      <c r="I1347" s="6" t="str">
        <f>IF(OR(C1347="",C1347&lt;$G$22),"",IF(L1346&lt;=H1347,0,IF(IF(AND(C1347&gt;=$G$22,MOD(C1347-$G$22,int)=0),$G$23,0)+H1347&gt;=L1346+G1347,L1346+G1347-H1347,IF(AND(C1347&gt;=$G$22,MOD(C1347-$G$22,int)=0),$G$23,0)+IF(IF(AND(C1347&gt;=$G$22,MOD(C1347-$G$22,int)=0),$G$23,0)+IF(MOD(C1347-$G$27,periods_per_year)=0,$G$26,0)+H1347&lt;L1346+G1347,IF(MOD(C1347-$G$27,periods_per_year)=0,$G$26,0),L1346+G1347-IF(AND(C1347&gt;=$G$22,MOD(C1347-$G$22,int)=0),$G$23,0)-H1347))))</f>
        <v/>
      </c>
      <c r="J1347" s="7"/>
      <c r="K1347" s="6" t="str">
        <f t="shared" si="114"/>
        <v/>
      </c>
      <c r="L1347" s="6" t="str">
        <f t="shared" si="115"/>
        <v/>
      </c>
    </row>
    <row r="1348" spans="3:12">
      <c r="C1348" s="3" t="str">
        <f t="shared" si="112"/>
        <v/>
      </c>
      <c r="D1348" s="4" t="str">
        <f t="shared" si="116"/>
        <v/>
      </c>
      <c r="E1348" s="8" t="str">
        <f>IF(C1348="","",IF(MOD(C1348,periods_per_year)=0,C1348/periods_per_year,""))</f>
        <v/>
      </c>
      <c r="F1348" s="5" t="str">
        <f t="shared" si="113"/>
        <v/>
      </c>
      <c r="G1348" s="6" t="str">
        <f>IF(C1348="","",ROUND((((1+F1348/CP)^(CP/periods_per_year))-1)*L1347,2))</f>
        <v/>
      </c>
      <c r="H1348" s="6" t="str">
        <f>IF(C1348="","",IF(C1348=nper,L1347+G1348,MIN(L1347+G1348,IF(F1348=F1347,H1347,IF($G$11="Acc Bi-Weekly",ROUND((-PMT(((1+F1348/CP)^(CP/12))-1,(nper-C1348+1)*12/26,L1347))/2,2),IF($G$11="Acc Weekly",ROUND((-PMT(((1+F1348/CP)^(CP/12))-1,(nper-C1348+1)*12/52,L1347))/4,2),ROUND(-PMT(((1+F1348/CP)^(CP/periods_per_year))-1,nper-C1348+1,L1347),2)))))))</f>
        <v/>
      </c>
      <c r="I1348" s="6" t="str">
        <f>IF(OR(C1348="",C1348&lt;$G$22),"",IF(L1347&lt;=H1348,0,IF(IF(AND(C1348&gt;=$G$22,MOD(C1348-$G$22,int)=0),$G$23,0)+H1348&gt;=L1347+G1348,L1347+G1348-H1348,IF(AND(C1348&gt;=$G$22,MOD(C1348-$G$22,int)=0),$G$23,0)+IF(IF(AND(C1348&gt;=$G$22,MOD(C1348-$G$22,int)=0),$G$23,0)+IF(MOD(C1348-$G$27,periods_per_year)=0,$G$26,0)+H1348&lt;L1347+G1348,IF(MOD(C1348-$G$27,periods_per_year)=0,$G$26,0),L1347+G1348-IF(AND(C1348&gt;=$G$22,MOD(C1348-$G$22,int)=0),$G$23,0)-H1348))))</f>
        <v/>
      </c>
      <c r="J1348" s="7"/>
      <c r="K1348" s="6" t="str">
        <f t="shared" si="114"/>
        <v/>
      </c>
      <c r="L1348" s="6" t="str">
        <f t="shared" si="115"/>
        <v/>
      </c>
    </row>
    <row r="1349" spans="3:12">
      <c r="C1349" s="3" t="str">
        <f t="shared" si="112"/>
        <v/>
      </c>
      <c r="D1349" s="4" t="str">
        <f t="shared" si="116"/>
        <v/>
      </c>
      <c r="E1349" s="8" t="str">
        <f>IF(C1349="","",IF(MOD(C1349,periods_per_year)=0,C1349/periods_per_year,""))</f>
        <v/>
      </c>
      <c r="F1349" s="5" t="str">
        <f t="shared" si="113"/>
        <v/>
      </c>
      <c r="G1349" s="6" t="str">
        <f>IF(C1349="","",ROUND((((1+F1349/CP)^(CP/periods_per_year))-1)*L1348,2))</f>
        <v/>
      </c>
      <c r="H1349" s="6" t="str">
        <f>IF(C1349="","",IF(C1349=nper,L1348+G1349,MIN(L1348+G1349,IF(F1349=F1348,H1348,IF($G$11="Acc Bi-Weekly",ROUND((-PMT(((1+F1349/CP)^(CP/12))-1,(nper-C1349+1)*12/26,L1348))/2,2),IF($G$11="Acc Weekly",ROUND((-PMT(((1+F1349/CP)^(CP/12))-1,(nper-C1349+1)*12/52,L1348))/4,2),ROUND(-PMT(((1+F1349/CP)^(CP/periods_per_year))-1,nper-C1349+1,L1348),2)))))))</f>
        <v/>
      </c>
      <c r="I1349" s="6" t="str">
        <f>IF(OR(C1349="",C1349&lt;$G$22),"",IF(L1348&lt;=H1349,0,IF(IF(AND(C1349&gt;=$G$22,MOD(C1349-$G$22,int)=0),$G$23,0)+H1349&gt;=L1348+G1349,L1348+G1349-H1349,IF(AND(C1349&gt;=$G$22,MOD(C1349-$G$22,int)=0),$G$23,0)+IF(IF(AND(C1349&gt;=$G$22,MOD(C1349-$G$22,int)=0),$G$23,0)+IF(MOD(C1349-$G$27,periods_per_year)=0,$G$26,0)+H1349&lt;L1348+G1349,IF(MOD(C1349-$G$27,periods_per_year)=0,$G$26,0),L1348+G1349-IF(AND(C1349&gt;=$G$22,MOD(C1349-$G$22,int)=0),$G$23,0)-H1349))))</f>
        <v/>
      </c>
      <c r="J1349" s="7"/>
      <c r="K1349" s="6" t="str">
        <f t="shared" si="114"/>
        <v/>
      </c>
      <c r="L1349" s="6" t="str">
        <f t="shared" si="115"/>
        <v/>
      </c>
    </row>
    <row r="1350" spans="3:12">
      <c r="C1350" s="3" t="str">
        <f t="shared" si="112"/>
        <v/>
      </c>
      <c r="D1350" s="4" t="str">
        <f t="shared" si="116"/>
        <v/>
      </c>
      <c r="E1350" s="8" t="str">
        <f>IF(C1350="","",IF(MOD(C1350,periods_per_year)=0,C1350/periods_per_year,""))</f>
        <v/>
      </c>
      <c r="F1350" s="5" t="str">
        <f t="shared" si="113"/>
        <v/>
      </c>
      <c r="G1350" s="6" t="str">
        <f>IF(C1350="","",ROUND((((1+F1350/CP)^(CP/periods_per_year))-1)*L1349,2))</f>
        <v/>
      </c>
      <c r="H1350" s="6" t="str">
        <f>IF(C1350="","",IF(C1350=nper,L1349+G1350,MIN(L1349+G1350,IF(F1350=F1349,H1349,IF($G$11="Acc Bi-Weekly",ROUND((-PMT(((1+F1350/CP)^(CP/12))-1,(nper-C1350+1)*12/26,L1349))/2,2),IF($G$11="Acc Weekly",ROUND((-PMT(((1+F1350/CP)^(CP/12))-1,(nper-C1350+1)*12/52,L1349))/4,2),ROUND(-PMT(((1+F1350/CP)^(CP/periods_per_year))-1,nper-C1350+1,L1349),2)))))))</f>
        <v/>
      </c>
      <c r="I1350" s="6" t="str">
        <f>IF(OR(C1350="",C1350&lt;$G$22),"",IF(L1349&lt;=H1350,0,IF(IF(AND(C1350&gt;=$G$22,MOD(C1350-$G$22,int)=0),$G$23,0)+H1350&gt;=L1349+G1350,L1349+G1350-H1350,IF(AND(C1350&gt;=$G$22,MOD(C1350-$G$22,int)=0),$G$23,0)+IF(IF(AND(C1350&gt;=$G$22,MOD(C1350-$G$22,int)=0),$G$23,0)+IF(MOD(C1350-$G$27,periods_per_year)=0,$G$26,0)+H1350&lt;L1349+G1350,IF(MOD(C1350-$G$27,periods_per_year)=0,$G$26,0),L1349+G1350-IF(AND(C1350&gt;=$G$22,MOD(C1350-$G$22,int)=0),$G$23,0)-H1350))))</f>
        <v/>
      </c>
      <c r="J1350" s="7"/>
      <c r="K1350" s="6" t="str">
        <f t="shared" si="114"/>
        <v/>
      </c>
      <c r="L1350" s="6" t="str">
        <f t="shared" si="115"/>
        <v/>
      </c>
    </row>
    <row r="1351" spans="3:12">
      <c r="C1351" s="3" t="str">
        <f t="shared" si="112"/>
        <v/>
      </c>
      <c r="D1351" s="4" t="str">
        <f t="shared" si="116"/>
        <v/>
      </c>
      <c r="E1351" s="8" t="str">
        <f>IF(C1351="","",IF(MOD(C1351,periods_per_year)=0,C1351/periods_per_year,""))</f>
        <v/>
      </c>
      <c r="F1351" s="5" t="str">
        <f t="shared" si="113"/>
        <v/>
      </c>
      <c r="G1351" s="6" t="str">
        <f>IF(C1351="","",ROUND((((1+F1351/CP)^(CP/periods_per_year))-1)*L1350,2))</f>
        <v/>
      </c>
      <c r="H1351" s="6" t="str">
        <f>IF(C1351="","",IF(C1351=nper,L1350+G1351,MIN(L1350+G1351,IF(F1351=F1350,H1350,IF($G$11="Acc Bi-Weekly",ROUND((-PMT(((1+F1351/CP)^(CP/12))-1,(nper-C1351+1)*12/26,L1350))/2,2),IF($G$11="Acc Weekly",ROUND((-PMT(((1+F1351/CP)^(CP/12))-1,(nper-C1351+1)*12/52,L1350))/4,2),ROUND(-PMT(((1+F1351/CP)^(CP/periods_per_year))-1,nper-C1351+1,L1350),2)))))))</f>
        <v/>
      </c>
      <c r="I1351" s="6" t="str">
        <f>IF(OR(C1351="",C1351&lt;$G$22),"",IF(L1350&lt;=H1351,0,IF(IF(AND(C1351&gt;=$G$22,MOD(C1351-$G$22,int)=0),$G$23,0)+H1351&gt;=L1350+G1351,L1350+G1351-H1351,IF(AND(C1351&gt;=$G$22,MOD(C1351-$G$22,int)=0),$G$23,0)+IF(IF(AND(C1351&gt;=$G$22,MOD(C1351-$G$22,int)=0),$G$23,0)+IF(MOD(C1351-$G$27,periods_per_year)=0,$G$26,0)+H1351&lt;L1350+G1351,IF(MOD(C1351-$G$27,periods_per_year)=0,$G$26,0),L1350+G1351-IF(AND(C1351&gt;=$G$22,MOD(C1351-$G$22,int)=0),$G$23,0)-H1351))))</f>
        <v/>
      </c>
      <c r="J1351" s="7"/>
      <c r="K1351" s="6" t="str">
        <f t="shared" si="114"/>
        <v/>
      </c>
      <c r="L1351" s="6" t="str">
        <f t="shared" si="115"/>
        <v/>
      </c>
    </row>
    <row r="1352" spans="3:12">
      <c r="C1352" s="3" t="str">
        <f t="shared" si="112"/>
        <v/>
      </c>
      <c r="D1352" s="4" t="str">
        <f t="shared" si="116"/>
        <v/>
      </c>
      <c r="E1352" s="8" t="str">
        <f>IF(C1352="","",IF(MOD(C1352,periods_per_year)=0,C1352/periods_per_year,""))</f>
        <v/>
      </c>
      <c r="F1352" s="5" t="str">
        <f t="shared" si="113"/>
        <v/>
      </c>
      <c r="G1352" s="6" t="str">
        <f>IF(C1352="","",ROUND((((1+F1352/CP)^(CP/periods_per_year))-1)*L1351,2))</f>
        <v/>
      </c>
      <c r="H1352" s="6" t="str">
        <f>IF(C1352="","",IF(C1352=nper,L1351+G1352,MIN(L1351+G1352,IF(F1352=F1351,H1351,IF($G$11="Acc Bi-Weekly",ROUND((-PMT(((1+F1352/CP)^(CP/12))-1,(nper-C1352+1)*12/26,L1351))/2,2),IF($G$11="Acc Weekly",ROUND((-PMT(((1+F1352/CP)^(CP/12))-1,(nper-C1352+1)*12/52,L1351))/4,2),ROUND(-PMT(((1+F1352/CP)^(CP/periods_per_year))-1,nper-C1352+1,L1351),2)))))))</f>
        <v/>
      </c>
      <c r="I1352" s="6" t="str">
        <f>IF(OR(C1352="",C1352&lt;$G$22),"",IF(L1351&lt;=H1352,0,IF(IF(AND(C1352&gt;=$G$22,MOD(C1352-$G$22,int)=0),$G$23,0)+H1352&gt;=L1351+G1352,L1351+G1352-H1352,IF(AND(C1352&gt;=$G$22,MOD(C1352-$G$22,int)=0),$G$23,0)+IF(IF(AND(C1352&gt;=$G$22,MOD(C1352-$G$22,int)=0),$G$23,0)+IF(MOD(C1352-$G$27,periods_per_year)=0,$G$26,0)+H1352&lt;L1351+G1352,IF(MOD(C1352-$G$27,periods_per_year)=0,$G$26,0),L1351+G1352-IF(AND(C1352&gt;=$G$22,MOD(C1352-$G$22,int)=0),$G$23,0)-H1352))))</f>
        <v/>
      </c>
      <c r="J1352" s="7"/>
      <c r="K1352" s="6" t="str">
        <f t="shared" si="114"/>
        <v/>
      </c>
      <c r="L1352" s="6" t="str">
        <f t="shared" si="115"/>
        <v/>
      </c>
    </row>
    <row r="1353" spans="3:12">
      <c r="C1353" s="3" t="str">
        <f t="shared" si="112"/>
        <v/>
      </c>
      <c r="D1353" s="4" t="str">
        <f t="shared" si="116"/>
        <v/>
      </c>
      <c r="E1353" s="8" t="str">
        <f>IF(C1353="","",IF(MOD(C1353,periods_per_year)=0,C1353/periods_per_year,""))</f>
        <v/>
      </c>
      <c r="F1353" s="5" t="str">
        <f t="shared" si="113"/>
        <v/>
      </c>
      <c r="G1353" s="6" t="str">
        <f>IF(C1353="","",ROUND((((1+F1353/CP)^(CP/periods_per_year))-1)*L1352,2))</f>
        <v/>
      </c>
      <c r="H1353" s="6" t="str">
        <f>IF(C1353="","",IF(C1353=nper,L1352+G1353,MIN(L1352+G1353,IF(F1353=F1352,H1352,IF($G$11="Acc Bi-Weekly",ROUND((-PMT(((1+F1353/CP)^(CP/12))-1,(nper-C1353+1)*12/26,L1352))/2,2),IF($G$11="Acc Weekly",ROUND((-PMT(((1+F1353/CP)^(CP/12))-1,(nper-C1353+1)*12/52,L1352))/4,2),ROUND(-PMT(((1+F1353/CP)^(CP/periods_per_year))-1,nper-C1353+1,L1352),2)))))))</f>
        <v/>
      </c>
      <c r="I1353" s="6" t="str">
        <f>IF(OR(C1353="",C1353&lt;$G$22),"",IF(L1352&lt;=H1353,0,IF(IF(AND(C1353&gt;=$G$22,MOD(C1353-$G$22,int)=0),$G$23,0)+H1353&gt;=L1352+G1353,L1352+G1353-H1353,IF(AND(C1353&gt;=$G$22,MOD(C1353-$G$22,int)=0),$G$23,0)+IF(IF(AND(C1353&gt;=$G$22,MOD(C1353-$G$22,int)=0),$G$23,0)+IF(MOD(C1353-$G$27,periods_per_year)=0,$G$26,0)+H1353&lt;L1352+G1353,IF(MOD(C1353-$G$27,periods_per_year)=0,$G$26,0),L1352+G1353-IF(AND(C1353&gt;=$G$22,MOD(C1353-$G$22,int)=0),$G$23,0)-H1353))))</f>
        <v/>
      </c>
      <c r="J1353" s="7"/>
      <c r="K1353" s="6" t="str">
        <f t="shared" si="114"/>
        <v/>
      </c>
      <c r="L1353" s="6" t="str">
        <f t="shared" si="115"/>
        <v/>
      </c>
    </row>
    <row r="1354" spans="3:12">
      <c r="C1354" s="3" t="str">
        <f t="shared" si="112"/>
        <v/>
      </c>
      <c r="D1354" s="4" t="str">
        <f t="shared" si="116"/>
        <v/>
      </c>
      <c r="E1354" s="8" t="str">
        <f>IF(C1354="","",IF(MOD(C1354,periods_per_year)=0,C1354/periods_per_year,""))</f>
        <v/>
      </c>
      <c r="F1354" s="5" t="str">
        <f t="shared" si="113"/>
        <v/>
      </c>
      <c r="G1354" s="6" t="str">
        <f>IF(C1354="","",ROUND((((1+F1354/CP)^(CP/periods_per_year))-1)*L1353,2))</f>
        <v/>
      </c>
      <c r="H1354" s="6" t="str">
        <f>IF(C1354="","",IF(C1354=nper,L1353+G1354,MIN(L1353+G1354,IF(F1354=F1353,H1353,IF($G$11="Acc Bi-Weekly",ROUND((-PMT(((1+F1354/CP)^(CP/12))-1,(nper-C1354+1)*12/26,L1353))/2,2),IF($G$11="Acc Weekly",ROUND((-PMT(((1+F1354/CP)^(CP/12))-1,(nper-C1354+1)*12/52,L1353))/4,2),ROUND(-PMT(((1+F1354/CP)^(CP/periods_per_year))-1,nper-C1354+1,L1353),2)))))))</f>
        <v/>
      </c>
      <c r="I1354" s="6" t="str">
        <f>IF(OR(C1354="",C1354&lt;$G$22),"",IF(L1353&lt;=H1354,0,IF(IF(AND(C1354&gt;=$G$22,MOD(C1354-$G$22,int)=0),$G$23,0)+H1354&gt;=L1353+G1354,L1353+G1354-H1354,IF(AND(C1354&gt;=$G$22,MOD(C1354-$G$22,int)=0),$G$23,0)+IF(IF(AND(C1354&gt;=$G$22,MOD(C1354-$G$22,int)=0),$G$23,0)+IF(MOD(C1354-$G$27,periods_per_year)=0,$G$26,0)+H1354&lt;L1353+G1354,IF(MOD(C1354-$G$27,periods_per_year)=0,$G$26,0),L1353+G1354-IF(AND(C1354&gt;=$G$22,MOD(C1354-$G$22,int)=0),$G$23,0)-H1354))))</f>
        <v/>
      </c>
      <c r="J1354" s="7"/>
      <c r="K1354" s="6" t="str">
        <f t="shared" si="114"/>
        <v/>
      </c>
      <c r="L1354" s="6" t="str">
        <f t="shared" si="115"/>
        <v/>
      </c>
    </row>
    <row r="1355" spans="3:12">
      <c r="C1355" s="3" t="str">
        <f t="shared" si="112"/>
        <v/>
      </c>
      <c r="D1355" s="4" t="str">
        <f t="shared" si="116"/>
        <v/>
      </c>
      <c r="E1355" s="8" t="str">
        <f>IF(C1355="","",IF(MOD(C1355,periods_per_year)=0,C1355/periods_per_year,""))</f>
        <v/>
      </c>
      <c r="F1355" s="5" t="str">
        <f t="shared" si="113"/>
        <v/>
      </c>
      <c r="G1355" s="6" t="str">
        <f>IF(C1355="","",ROUND((((1+F1355/CP)^(CP/periods_per_year))-1)*L1354,2))</f>
        <v/>
      </c>
      <c r="H1355" s="6" t="str">
        <f>IF(C1355="","",IF(C1355=nper,L1354+G1355,MIN(L1354+G1355,IF(F1355=F1354,H1354,IF($G$11="Acc Bi-Weekly",ROUND((-PMT(((1+F1355/CP)^(CP/12))-1,(nper-C1355+1)*12/26,L1354))/2,2),IF($G$11="Acc Weekly",ROUND((-PMT(((1+F1355/CP)^(CP/12))-1,(nper-C1355+1)*12/52,L1354))/4,2),ROUND(-PMT(((1+F1355/CP)^(CP/periods_per_year))-1,nper-C1355+1,L1354),2)))))))</f>
        <v/>
      </c>
      <c r="I1355" s="6" t="str">
        <f>IF(OR(C1355="",C1355&lt;$G$22),"",IF(L1354&lt;=H1355,0,IF(IF(AND(C1355&gt;=$G$22,MOD(C1355-$G$22,int)=0),$G$23,0)+H1355&gt;=L1354+G1355,L1354+G1355-H1355,IF(AND(C1355&gt;=$G$22,MOD(C1355-$G$22,int)=0),$G$23,0)+IF(IF(AND(C1355&gt;=$G$22,MOD(C1355-$G$22,int)=0),$G$23,0)+IF(MOD(C1355-$G$27,periods_per_year)=0,$G$26,0)+H1355&lt;L1354+G1355,IF(MOD(C1355-$G$27,periods_per_year)=0,$G$26,0),L1354+G1355-IF(AND(C1355&gt;=$G$22,MOD(C1355-$G$22,int)=0),$G$23,0)-H1355))))</f>
        <v/>
      </c>
      <c r="J1355" s="7"/>
      <c r="K1355" s="6" t="str">
        <f t="shared" si="114"/>
        <v/>
      </c>
      <c r="L1355" s="6" t="str">
        <f t="shared" si="115"/>
        <v/>
      </c>
    </row>
    <row r="1356" spans="3:12">
      <c r="C1356" s="3" t="str">
        <f t="shared" si="112"/>
        <v/>
      </c>
      <c r="D1356" s="4" t="str">
        <f t="shared" si="116"/>
        <v/>
      </c>
      <c r="E1356" s="8" t="str">
        <f>IF(C1356="","",IF(MOD(C1356,periods_per_year)=0,C1356/periods_per_year,""))</f>
        <v/>
      </c>
      <c r="F1356" s="5" t="str">
        <f t="shared" si="113"/>
        <v/>
      </c>
      <c r="G1356" s="6" t="str">
        <f>IF(C1356="","",ROUND((((1+F1356/CP)^(CP/periods_per_year))-1)*L1355,2))</f>
        <v/>
      </c>
      <c r="H1356" s="6" t="str">
        <f>IF(C1356="","",IF(C1356=nper,L1355+G1356,MIN(L1355+G1356,IF(F1356=F1355,H1355,IF($G$11="Acc Bi-Weekly",ROUND((-PMT(((1+F1356/CP)^(CP/12))-1,(nper-C1356+1)*12/26,L1355))/2,2),IF($G$11="Acc Weekly",ROUND((-PMT(((1+F1356/CP)^(CP/12))-1,(nper-C1356+1)*12/52,L1355))/4,2),ROUND(-PMT(((1+F1356/CP)^(CP/periods_per_year))-1,nper-C1356+1,L1355),2)))))))</f>
        <v/>
      </c>
      <c r="I1356" s="6" t="str">
        <f>IF(OR(C1356="",C1356&lt;$G$22),"",IF(L1355&lt;=H1356,0,IF(IF(AND(C1356&gt;=$G$22,MOD(C1356-$G$22,int)=0),$G$23,0)+H1356&gt;=L1355+G1356,L1355+G1356-H1356,IF(AND(C1356&gt;=$G$22,MOD(C1356-$G$22,int)=0),$G$23,0)+IF(IF(AND(C1356&gt;=$G$22,MOD(C1356-$G$22,int)=0),$G$23,0)+IF(MOD(C1356-$G$27,periods_per_year)=0,$G$26,0)+H1356&lt;L1355+G1356,IF(MOD(C1356-$G$27,periods_per_year)=0,$G$26,0),L1355+G1356-IF(AND(C1356&gt;=$G$22,MOD(C1356-$G$22,int)=0),$G$23,0)-H1356))))</f>
        <v/>
      </c>
      <c r="J1356" s="7"/>
      <c r="K1356" s="6" t="str">
        <f t="shared" si="114"/>
        <v/>
      </c>
      <c r="L1356" s="6" t="str">
        <f t="shared" si="115"/>
        <v/>
      </c>
    </row>
    <row r="1357" spans="3:12">
      <c r="C1357" s="3" t="str">
        <f t="shared" si="112"/>
        <v/>
      </c>
      <c r="D1357" s="4" t="str">
        <f t="shared" si="116"/>
        <v/>
      </c>
      <c r="E1357" s="8" t="str">
        <f>IF(C1357="","",IF(MOD(C1357,periods_per_year)=0,C1357/periods_per_year,""))</f>
        <v/>
      </c>
      <c r="F1357" s="5" t="str">
        <f t="shared" si="113"/>
        <v/>
      </c>
      <c r="G1357" s="6" t="str">
        <f>IF(C1357="","",ROUND((((1+F1357/CP)^(CP/periods_per_year))-1)*L1356,2))</f>
        <v/>
      </c>
      <c r="H1357" s="6" t="str">
        <f>IF(C1357="","",IF(C1357=nper,L1356+G1357,MIN(L1356+G1357,IF(F1357=F1356,H1356,IF($G$11="Acc Bi-Weekly",ROUND((-PMT(((1+F1357/CP)^(CP/12))-1,(nper-C1357+1)*12/26,L1356))/2,2),IF($G$11="Acc Weekly",ROUND((-PMT(((1+F1357/CP)^(CP/12))-1,(nper-C1357+1)*12/52,L1356))/4,2),ROUND(-PMT(((1+F1357/CP)^(CP/periods_per_year))-1,nper-C1357+1,L1356),2)))))))</f>
        <v/>
      </c>
      <c r="I1357" s="6" t="str">
        <f>IF(OR(C1357="",C1357&lt;$G$22),"",IF(L1356&lt;=H1357,0,IF(IF(AND(C1357&gt;=$G$22,MOD(C1357-$G$22,int)=0),$G$23,0)+H1357&gt;=L1356+G1357,L1356+G1357-H1357,IF(AND(C1357&gt;=$G$22,MOD(C1357-$G$22,int)=0),$G$23,0)+IF(IF(AND(C1357&gt;=$G$22,MOD(C1357-$G$22,int)=0),$G$23,0)+IF(MOD(C1357-$G$27,periods_per_year)=0,$G$26,0)+H1357&lt;L1356+G1357,IF(MOD(C1357-$G$27,periods_per_year)=0,$G$26,0),L1356+G1357-IF(AND(C1357&gt;=$G$22,MOD(C1357-$G$22,int)=0),$G$23,0)-H1357))))</f>
        <v/>
      </c>
      <c r="J1357" s="7"/>
      <c r="K1357" s="6" t="str">
        <f t="shared" si="114"/>
        <v/>
      </c>
      <c r="L1357" s="6" t="str">
        <f t="shared" si="115"/>
        <v/>
      </c>
    </row>
    <row r="1358" spans="3:12">
      <c r="C1358" s="3" t="str">
        <f t="shared" si="112"/>
        <v/>
      </c>
      <c r="D1358" s="4" t="str">
        <f t="shared" si="116"/>
        <v/>
      </c>
      <c r="E1358" s="8" t="str">
        <f>IF(C1358="","",IF(MOD(C1358,periods_per_year)=0,C1358/periods_per_year,""))</f>
        <v/>
      </c>
      <c r="F1358" s="5" t="str">
        <f t="shared" si="113"/>
        <v/>
      </c>
      <c r="G1358" s="6" t="str">
        <f>IF(C1358="","",ROUND((((1+F1358/CP)^(CP/periods_per_year))-1)*L1357,2))</f>
        <v/>
      </c>
      <c r="H1358" s="6" t="str">
        <f>IF(C1358="","",IF(C1358=nper,L1357+G1358,MIN(L1357+G1358,IF(F1358=F1357,H1357,IF($G$11="Acc Bi-Weekly",ROUND((-PMT(((1+F1358/CP)^(CP/12))-1,(nper-C1358+1)*12/26,L1357))/2,2),IF($G$11="Acc Weekly",ROUND((-PMT(((1+F1358/CP)^(CP/12))-1,(nper-C1358+1)*12/52,L1357))/4,2),ROUND(-PMT(((1+F1358/CP)^(CP/periods_per_year))-1,nper-C1358+1,L1357),2)))))))</f>
        <v/>
      </c>
      <c r="I1358" s="6" t="str">
        <f>IF(OR(C1358="",C1358&lt;$G$22),"",IF(L1357&lt;=H1358,0,IF(IF(AND(C1358&gt;=$G$22,MOD(C1358-$G$22,int)=0),$G$23,0)+H1358&gt;=L1357+G1358,L1357+G1358-H1358,IF(AND(C1358&gt;=$G$22,MOD(C1358-$G$22,int)=0),$G$23,0)+IF(IF(AND(C1358&gt;=$G$22,MOD(C1358-$G$22,int)=0),$G$23,0)+IF(MOD(C1358-$G$27,periods_per_year)=0,$G$26,0)+H1358&lt;L1357+G1358,IF(MOD(C1358-$G$27,periods_per_year)=0,$G$26,0),L1357+G1358-IF(AND(C1358&gt;=$G$22,MOD(C1358-$G$22,int)=0),$G$23,0)-H1358))))</f>
        <v/>
      </c>
      <c r="J1358" s="7"/>
      <c r="K1358" s="6" t="str">
        <f t="shared" si="114"/>
        <v/>
      </c>
      <c r="L1358" s="6" t="str">
        <f t="shared" si="115"/>
        <v/>
      </c>
    </row>
    <row r="1359" spans="3:12">
      <c r="C1359" s="3" t="str">
        <f t="shared" si="112"/>
        <v/>
      </c>
      <c r="D1359" s="4" t="str">
        <f t="shared" si="116"/>
        <v/>
      </c>
      <c r="E1359" s="8" t="str">
        <f>IF(C1359="","",IF(MOD(C1359,periods_per_year)=0,C1359/periods_per_year,""))</f>
        <v/>
      </c>
      <c r="F1359" s="5" t="str">
        <f t="shared" si="113"/>
        <v/>
      </c>
      <c r="G1359" s="6" t="str">
        <f>IF(C1359="","",ROUND((((1+F1359/CP)^(CP/periods_per_year))-1)*L1358,2))</f>
        <v/>
      </c>
      <c r="H1359" s="6" t="str">
        <f>IF(C1359="","",IF(C1359=nper,L1358+G1359,MIN(L1358+G1359,IF(F1359=F1358,H1358,IF($G$11="Acc Bi-Weekly",ROUND((-PMT(((1+F1359/CP)^(CP/12))-1,(nper-C1359+1)*12/26,L1358))/2,2),IF($G$11="Acc Weekly",ROUND((-PMT(((1+F1359/CP)^(CP/12))-1,(nper-C1359+1)*12/52,L1358))/4,2),ROUND(-PMT(((1+F1359/CP)^(CP/periods_per_year))-1,nper-C1359+1,L1358),2)))))))</f>
        <v/>
      </c>
      <c r="I1359" s="6" t="str">
        <f>IF(OR(C1359="",C1359&lt;$G$22),"",IF(L1358&lt;=H1359,0,IF(IF(AND(C1359&gt;=$G$22,MOD(C1359-$G$22,int)=0),$G$23,0)+H1359&gt;=L1358+G1359,L1358+G1359-H1359,IF(AND(C1359&gt;=$G$22,MOD(C1359-$G$22,int)=0),$G$23,0)+IF(IF(AND(C1359&gt;=$G$22,MOD(C1359-$G$22,int)=0),$G$23,0)+IF(MOD(C1359-$G$27,periods_per_year)=0,$G$26,0)+H1359&lt;L1358+G1359,IF(MOD(C1359-$G$27,periods_per_year)=0,$G$26,0),L1358+G1359-IF(AND(C1359&gt;=$G$22,MOD(C1359-$G$22,int)=0),$G$23,0)-H1359))))</f>
        <v/>
      </c>
      <c r="J1359" s="7"/>
      <c r="K1359" s="6" t="str">
        <f t="shared" si="114"/>
        <v/>
      </c>
      <c r="L1359" s="6" t="str">
        <f t="shared" si="115"/>
        <v/>
      </c>
    </row>
    <row r="1360" spans="3:12">
      <c r="C1360" s="3" t="str">
        <f t="shared" si="112"/>
        <v/>
      </c>
      <c r="D1360" s="4" t="str">
        <f t="shared" si="116"/>
        <v/>
      </c>
      <c r="E1360" s="8" t="str">
        <f>IF(C1360="","",IF(MOD(C1360,periods_per_year)=0,C1360/periods_per_year,""))</f>
        <v/>
      </c>
      <c r="F1360" s="5" t="str">
        <f t="shared" si="113"/>
        <v/>
      </c>
      <c r="G1360" s="6" t="str">
        <f>IF(C1360="","",ROUND((((1+F1360/CP)^(CP/periods_per_year))-1)*L1359,2))</f>
        <v/>
      </c>
      <c r="H1360" s="6" t="str">
        <f>IF(C1360="","",IF(C1360=nper,L1359+G1360,MIN(L1359+G1360,IF(F1360=F1359,H1359,IF($G$11="Acc Bi-Weekly",ROUND((-PMT(((1+F1360/CP)^(CP/12))-1,(nper-C1360+1)*12/26,L1359))/2,2),IF($G$11="Acc Weekly",ROUND((-PMT(((1+F1360/CP)^(CP/12))-1,(nper-C1360+1)*12/52,L1359))/4,2),ROUND(-PMT(((1+F1360/CP)^(CP/periods_per_year))-1,nper-C1360+1,L1359),2)))))))</f>
        <v/>
      </c>
      <c r="I1360" s="6" t="str">
        <f>IF(OR(C1360="",C1360&lt;$G$22),"",IF(L1359&lt;=H1360,0,IF(IF(AND(C1360&gt;=$G$22,MOD(C1360-$G$22,int)=0),$G$23,0)+H1360&gt;=L1359+G1360,L1359+G1360-H1360,IF(AND(C1360&gt;=$G$22,MOD(C1360-$G$22,int)=0),$G$23,0)+IF(IF(AND(C1360&gt;=$G$22,MOD(C1360-$G$22,int)=0),$G$23,0)+IF(MOD(C1360-$G$27,periods_per_year)=0,$G$26,0)+H1360&lt;L1359+G1360,IF(MOD(C1360-$G$27,periods_per_year)=0,$G$26,0),L1359+G1360-IF(AND(C1360&gt;=$G$22,MOD(C1360-$G$22,int)=0),$G$23,0)-H1360))))</f>
        <v/>
      </c>
      <c r="J1360" s="7"/>
      <c r="K1360" s="6" t="str">
        <f t="shared" si="114"/>
        <v/>
      </c>
      <c r="L1360" s="6" t="str">
        <f t="shared" si="115"/>
        <v/>
      </c>
    </row>
    <row r="1361" spans="3:12">
      <c r="C1361" s="3" t="str">
        <f t="shared" si="112"/>
        <v/>
      </c>
      <c r="D1361" s="4" t="str">
        <f t="shared" si="116"/>
        <v/>
      </c>
      <c r="E1361" s="8" t="str">
        <f>IF(C1361="","",IF(MOD(C1361,periods_per_year)=0,C1361/periods_per_year,""))</f>
        <v/>
      </c>
      <c r="F1361" s="5" t="str">
        <f t="shared" si="113"/>
        <v/>
      </c>
      <c r="G1361" s="6" t="str">
        <f>IF(C1361="","",ROUND((((1+F1361/CP)^(CP/periods_per_year))-1)*L1360,2))</f>
        <v/>
      </c>
      <c r="H1361" s="6" t="str">
        <f>IF(C1361="","",IF(C1361=nper,L1360+G1361,MIN(L1360+G1361,IF(F1361=F1360,H1360,IF($G$11="Acc Bi-Weekly",ROUND((-PMT(((1+F1361/CP)^(CP/12))-1,(nper-C1361+1)*12/26,L1360))/2,2),IF($G$11="Acc Weekly",ROUND((-PMT(((1+F1361/CP)^(CP/12))-1,(nper-C1361+1)*12/52,L1360))/4,2),ROUND(-PMT(((1+F1361/CP)^(CP/periods_per_year))-1,nper-C1361+1,L1360),2)))))))</f>
        <v/>
      </c>
      <c r="I1361" s="6" t="str">
        <f>IF(OR(C1361="",C1361&lt;$G$22),"",IF(L1360&lt;=H1361,0,IF(IF(AND(C1361&gt;=$G$22,MOD(C1361-$G$22,int)=0),$G$23,0)+H1361&gt;=L1360+G1361,L1360+G1361-H1361,IF(AND(C1361&gt;=$G$22,MOD(C1361-$G$22,int)=0),$G$23,0)+IF(IF(AND(C1361&gt;=$G$22,MOD(C1361-$G$22,int)=0),$G$23,0)+IF(MOD(C1361-$G$27,periods_per_year)=0,$G$26,0)+H1361&lt;L1360+G1361,IF(MOD(C1361-$G$27,periods_per_year)=0,$G$26,0),L1360+G1361-IF(AND(C1361&gt;=$G$22,MOD(C1361-$G$22,int)=0),$G$23,0)-H1361))))</f>
        <v/>
      </c>
      <c r="J1361" s="7"/>
      <c r="K1361" s="6" t="str">
        <f t="shared" si="114"/>
        <v/>
      </c>
      <c r="L1361" s="6" t="str">
        <f t="shared" si="115"/>
        <v/>
      </c>
    </row>
    <row r="1362" spans="3:12">
      <c r="C1362" s="3" t="str">
        <f t="shared" si="112"/>
        <v/>
      </c>
      <c r="D1362" s="4" t="str">
        <f t="shared" si="116"/>
        <v/>
      </c>
      <c r="E1362" s="8" t="str">
        <f>IF(C1362="","",IF(MOD(C1362,periods_per_year)=0,C1362/periods_per_year,""))</f>
        <v/>
      </c>
      <c r="F1362" s="5" t="str">
        <f t="shared" si="113"/>
        <v/>
      </c>
      <c r="G1362" s="6" t="str">
        <f>IF(C1362="","",ROUND((((1+F1362/CP)^(CP/periods_per_year))-1)*L1361,2))</f>
        <v/>
      </c>
      <c r="H1362" s="6" t="str">
        <f>IF(C1362="","",IF(C1362=nper,L1361+G1362,MIN(L1361+G1362,IF(F1362=F1361,H1361,IF($G$11="Acc Bi-Weekly",ROUND((-PMT(((1+F1362/CP)^(CP/12))-1,(nper-C1362+1)*12/26,L1361))/2,2),IF($G$11="Acc Weekly",ROUND((-PMT(((1+F1362/CP)^(CP/12))-1,(nper-C1362+1)*12/52,L1361))/4,2),ROUND(-PMT(((1+F1362/CP)^(CP/periods_per_year))-1,nper-C1362+1,L1361),2)))))))</f>
        <v/>
      </c>
      <c r="I1362" s="6" t="str">
        <f>IF(OR(C1362="",C1362&lt;$G$22),"",IF(L1361&lt;=H1362,0,IF(IF(AND(C1362&gt;=$G$22,MOD(C1362-$G$22,int)=0),$G$23,0)+H1362&gt;=L1361+G1362,L1361+G1362-H1362,IF(AND(C1362&gt;=$G$22,MOD(C1362-$G$22,int)=0),$G$23,0)+IF(IF(AND(C1362&gt;=$G$22,MOD(C1362-$G$22,int)=0),$G$23,0)+IF(MOD(C1362-$G$27,periods_per_year)=0,$G$26,0)+H1362&lt;L1361+G1362,IF(MOD(C1362-$G$27,periods_per_year)=0,$G$26,0),L1361+G1362-IF(AND(C1362&gt;=$G$22,MOD(C1362-$G$22,int)=0),$G$23,0)-H1362))))</f>
        <v/>
      </c>
      <c r="J1362" s="7"/>
      <c r="K1362" s="6" t="str">
        <f t="shared" si="114"/>
        <v/>
      </c>
      <c r="L1362" s="6" t="str">
        <f t="shared" si="115"/>
        <v/>
      </c>
    </row>
    <row r="1363" spans="3:12">
      <c r="C1363" s="3" t="str">
        <f t="shared" si="112"/>
        <v/>
      </c>
      <c r="D1363" s="4" t="str">
        <f t="shared" si="116"/>
        <v/>
      </c>
      <c r="E1363" s="8" t="str">
        <f>IF(C1363="","",IF(MOD(C1363,periods_per_year)=0,C1363/periods_per_year,""))</f>
        <v/>
      </c>
      <c r="F1363" s="5" t="str">
        <f t="shared" si="113"/>
        <v/>
      </c>
      <c r="G1363" s="6" t="str">
        <f>IF(C1363="","",ROUND((((1+F1363/CP)^(CP/periods_per_year))-1)*L1362,2))</f>
        <v/>
      </c>
      <c r="H1363" s="6" t="str">
        <f>IF(C1363="","",IF(C1363=nper,L1362+G1363,MIN(L1362+G1363,IF(F1363=F1362,H1362,IF($G$11="Acc Bi-Weekly",ROUND((-PMT(((1+F1363/CP)^(CP/12))-1,(nper-C1363+1)*12/26,L1362))/2,2),IF($G$11="Acc Weekly",ROUND((-PMT(((1+F1363/CP)^(CP/12))-1,(nper-C1363+1)*12/52,L1362))/4,2),ROUND(-PMT(((1+F1363/CP)^(CP/periods_per_year))-1,nper-C1363+1,L1362),2)))))))</f>
        <v/>
      </c>
      <c r="I1363" s="6" t="str">
        <f>IF(OR(C1363="",C1363&lt;$G$22),"",IF(L1362&lt;=H1363,0,IF(IF(AND(C1363&gt;=$G$22,MOD(C1363-$G$22,int)=0),$G$23,0)+H1363&gt;=L1362+G1363,L1362+G1363-H1363,IF(AND(C1363&gt;=$G$22,MOD(C1363-$G$22,int)=0),$G$23,0)+IF(IF(AND(C1363&gt;=$G$22,MOD(C1363-$G$22,int)=0),$G$23,0)+IF(MOD(C1363-$G$27,periods_per_year)=0,$G$26,0)+H1363&lt;L1362+G1363,IF(MOD(C1363-$G$27,periods_per_year)=0,$G$26,0),L1362+G1363-IF(AND(C1363&gt;=$G$22,MOD(C1363-$G$22,int)=0),$G$23,0)-H1363))))</f>
        <v/>
      </c>
      <c r="J1363" s="7"/>
      <c r="K1363" s="6" t="str">
        <f t="shared" si="114"/>
        <v/>
      </c>
      <c r="L1363" s="6" t="str">
        <f t="shared" si="115"/>
        <v/>
      </c>
    </row>
    <row r="1364" spans="3:12">
      <c r="C1364" s="3" t="str">
        <f t="shared" si="112"/>
        <v/>
      </c>
      <c r="D1364" s="4" t="str">
        <f t="shared" si="116"/>
        <v/>
      </c>
      <c r="E1364" s="8" t="str">
        <f>IF(C1364="","",IF(MOD(C1364,periods_per_year)=0,C1364/periods_per_year,""))</f>
        <v/>
      </c>
      <c r="F1364" s="5" t="str">
        <f t="shared" si="113"/>
        <v/>
      </c>
      <c r="G1364" s="6" t="str">
        <f>IF(C1364="","",ROUND((((1+F1364/CP)^(CP/periods_per_year))-1)*L1363,2))</f>
        <v/>
      </c>
      <c r="H1364" s="6" t="str">
        <f>IF(C1364="","",IF(C1364=nper,L1363+G1364,MIN(L1363+G1364,IF(F1364=F1363,H1363,IF($G$11="Acc Bi-Weekly",ROUND((-PMT(((1+F1364/CP)^(CP/12))-1,(nper-C1364+1)*12/26,L1363))/2,2),IF($G$11="Acc Weekly",ROUND((-PMT(((1+F1364/CP)^(CP/12))-1,(nper-C1364+1)*12/52,L1363))/4,2),ROUND(-PMT(((1+F1364/CP)^(CP/periods_per_year))-1,nper-C1364+1,L1363),2)))))))</f>
        <v/>
      </c>
      <c r="I1364" s="6" t="str">
        <f>IF(OR(C1364="",C1364&lt;$G$22),"",IF(L1363&lt;=H1364,0,IF(IF(AND(C1364&gt;=$G$22,MOD(C1364-$G$22,int)=0),$G$23,0)+H1364&gt;=L1363+G1364,L1363+G1364-H1364,IF(AND(C1364&gt;=$G$22,MOD(C1364-$G$22,int)=0),$G$23,0)+IF(IF(AND(C1364&gt;=$G$22,MOD(C1364-$G$22,int)=0),$G$23,0)+IF(MOD(C1364-$G$27,periods_per_year)=0,$G$26,0)+H1364&lt;L1363+G1364,IF(MOD(C1364-$G$27,periods_per_year)=0,$G$26,0),L1363+G1364-IF(AND(C1364&gt;=$G$22,MOD(C1364-$G$22,int)=0),$G$23,0)-H1364))))</f>
        <v/>
      </c>
      <c r="J1364" s="7"/>
      <c r="K1364" s="6" t="str">
        <f t="shared" si="114"/>
        <v/>
      </c>
      <c r="L1364" s="6" t="str">
        <f t="shared" si="115"/>
        <v/>
      </c>
    </row>
    <row r="1365" spans="3:12">
      <c r="C1365" s="3" t="str">
        <f t="shared" si="112"/>
        <v/>
      </c>
      <c r="D1365" s="4" t="str">
        <f t="shared" si="116"/>
        <v/>
      </c>
      <c r="E1365" s="8" t="str">
        <f>IF(C1365="","",IF(MOD(C1365,periods_per_year)=0,C1365/periods_per_year,""))</f>
        <v/>
      </c>
      <c r="F1365" s="5" t="str">
        <f t="shared" si="113"/>
        <v/>
      </c>
      <c r="G1365" s="6" t="str">
        <f>IF(C1365="","",ROUND((((1+F1365/CP)^(CP/periods_per_year))-1)*L1364,2))</f>
        <v/>
      </c>
      <c r="H1365" s="6" t="str">
        <f>IF(C1365="","",IF(C1365=nper,L1364+G1365,MIN(L1364+G1365,IF(F1365=F1364,H1364,IF($G$11="Acc Bi-Weekly",ROUND((-PMT(((1+F1365/CP)^(CP/12))-1,(nper-C1365+1)*12/26,L1364))/2,2),IF($G$11="Acc Weekly",ROUND((-PMT(((1+F1365/CP)^(CP/12))-1,(nper-C1365+1)*12/52,L1364))/4,2),ROUND(-PMT(((1+F1365/CP)^(CP/periods_per_year))-1,nper-C1365+1,L1364),2)))))))</f>
        <v/>
      </c>
      <c r="I1365" s="6" t="str">
        <f>IF(OR(C1365="",C1365&lt;$G$22),"",IF(L1364&lt;=H1365,0,IF(IF(AND(C1365&gt;=$G$22,MOD(C1365-$G$22,int)=0),$G$23,0)+H1365&gt;=L1364+G1365,L1364+G1365-H1365,IF(AND(C1365&gt;=$G$22,MOD(C1365-$G$22,int)=0),$G$23,0)+IF(IF(AND(C1365&gt;=$G$22,MOD(C1365-$G$22,int)=0),$G$23,0)+IF(MOD(C1365-$G$27,periods_per_year)=0,$G$26,0)+H1365&lt;L1364+G1365,IF(MOD(C1365-$G$27,periods_per_year)=0,$G$26,0),L1364+G1365-IF(AND(C1365&gt;=$G$22,MOD(C1365-$G$22,int)=0),$G$23,0)-H1365))))</f>
        <v/>
      </c>
      <c r="J1365" s="7"/>
      <c r="K1365" s="6" t="str">
        <f t="shared" si="114"/>
        <v/>
      </c>
      <c r="L1365" s="6" t="str">
        <f t="shared" si="115"/>
        <v/>
      </c>
    </row>
    <row r="1366" spans="3:12">
      <c r="C1366" s="3" t="str">
        <f t="shared" si="112"/>
        <v/>
      </c>
      <c r="D1366" s="4" t="str">
        <f t="shared" si="116"/>
        <v/>
      </c>
      <c r="E1366" s="8" t="str">
        <f>IF(C1366="","",IF(MOD(C1366,periods_per_year)=0,C1366/periods_per_year,""))</f>
        <v/>
      </c>
      <c r="F1366" s="5" t="str">
        <f t="shared" si="113"/>
        <v/>
      </c>
      <c r="G1366" s="6" t="str">
        <f>IF(C1366="","",ROUND((((1+F1366/CP)^(CP/periods_per_year))-1)*L1365,2))</f>
        <v/>
      </c>
      <c r="H1366" s="6" t="str">
        <f>IF(C1366="","",IF(C1366=nper,L1365+G1366,MIN(L1365+G1366,IF(F1366=F1365,H1365,IF($G$11="Acc Bi-Weekly",ROUND((-PMT(((1+F1366/CP)^(CP/12))-1,(nper-C1366+1)*12/26,L1365))/2,2),IF($G$11="Acc Weekly",ROUND((-PMT(((1+F1366/CP)^(CP/12))-1,(nper-C1366+1)*12/52,L1365))/4,2),ROUND(-PMT(((1+F1366/CP)^(CP/periods_per_year))-1,nper-C1366+1,L1365),2)))))))</f>
        <v/>
      </c>
      <c r="I1366" s="6" t="str">
        <f>IF(OR(C1366="",C1366&lt;$G$22),"",IF(L1365&lt;=H1366,0,IF(IF(AND(C1366&gt;=$G$22,MOD(C1366-$G$22,int)=0),$G$23,0)+H1366&gt;=L1365+G1366,L1365+G1366-H1366,IF(AND(C1366&gt;=$G$22,MOD(C1366-$G$22,int)=0),$G$23,0)+IF(IF(AND(C1366&gt;=$G$22,MOD(C1366-$G$22,int)=0),$G$23,0)+IF(MOD(C1366-$G$27,periods_per_year)=0,$G$26,0)+H1366&lt;L1365+G1366,IF(MOD(C1366-$G$27,periods_per_year)=0,$G$26,0),L1365+G1366-IF(AND(C1366&gt;=$G$22,MOD(C1366-$G$22,int)=0),$G$23,0)-H1366))))</f>
        <v/>
      </c>
      <c r="J1366" s="7"/>
      <c r="K1366" s="6" t="str">
        <f t="shared" si="114"/>
        <v/>
      </c>
      <c r="L1366" s="6" t="str">
        <f t="shared" si="115"/>
        <v/>
      </c>
    </row>
    <row r="1367" spans="3:12">
      <c r="C1367" s="3" t="str">
        <f t="shared" si="112"/>
        <v/>
      </c>
      <c r="D1367" s="4" t="str">
        <f t="shared" si="116"/>
        <v/>
      </c>
      <c r="E1367" s="8" t="str">
        <f>IF(C1367="","",IF(MOD(C1367,periods_per_year)=0,C1367/periods_per_year,""))</f>
        <v/>
      </c>
      <c r="F1367" s="5" t="str">
        <f t="shared" si="113"/>
        <v/>
      </c>
      <c r="G1367" s="6" t="str">
        <f>IF(C1367="","",ROUND((((1+F1367/CP)^(CP/periods_per_year))-1)*L1366,2))</f>
        <v/>
      </c>
      <c r="H1367" s="6" t="str">
        <f>IF(C1367="","",IF(C1367=nper,L1366+G1367,MIN(L1366+G1367,IF(F1367=F1366,H1366,IF($G$11="Acc Bi-Weekly",ROUND((-PMT(((1+F1367/CP)^(CP/12))-1,(nper-C1367+1)*12/26,L1366))/2,2),IF($G$11="Acc Weekly",ROUND((-PMT(((1+F1367/CP)^(CP/12))-1,(nper-C1367+1)*12/52,L1366))/4,2),ROUND(-PMT(((1+F1367/CP)^(CP/periods_per_year))-1,nper-C1367+1,L1366),2)))))))</f>
        <v/>
      </c>
      <c r="I1367" s="6" t="str">
        <f>IF(OR(C1367="",C1367&lt;$G$22),"",IF(L1366&lt;=H1367,0,IF(IF(AND(C1367&gt;=$G$22,MOD(C1367-$G$22,int)=0),$G$23,0)+H1367&gt;=L1366+G1367,L1366+G1367-H1367,IF(AND(C1367&gt;=$G$22,MOD(C1367-$G$22,int)=0),$G$23,0)+IF(IF(AND(C1367&gt;=$G$22,MOD(C1367-$G$22,int)=0),$G$23,0)+IF(MOD(C1367-$G$27,periods_per_year)=0,$G$26,0)+H1367&lt;L1366+G1367,IF(MOD(C1367-$G$27,periods_per_year)=0,$G$26,0),L1366+G1367-IF(AND(C1367&gt;=$G$22,MOD(C1367-$G$22,int)=0),$G$23,0)-H1367))))</f>
        <v/>
      </c>
      <c r="J1367" s="7"/>
      <c r="K1367" s="6" t="str">
        <f t="shared" si="114"/>
        <v/>
      </c>
      <c r="L1367" s="6" t="str">
        <f t="shared" si="115"/>
        <v/>
      </c>
    </row>
    <row r="1368" spans="3:12">
      <c r="C1368" s="3" t="str">
        <f t="shared" si="112"/>
        <v/>
      </c>
      <c r="D1368" s="4" t="str">
        <f t="shared" si="116"/>
        <v/>
      </c>
      <c r="E1368" s="8" t="str">
        <f>IF(C1368="","",IF(MOD(C1368,periods_per_year)=0,C1368/periods_per_year,""))</f>
        <v/>
      </c>
      <c r="F1368" s="5" t="str">
        <f t="shared" si="113"/>
        <v/>
      </c>
      <c r="G1368" s="6" t="str">
        <f>IF(C1368="","",ROUND((((1+F1368/CP)^(CP/periods_per_year))-1)*L1367,2))</f>
        <v/>
      </c>
      <c r="H1368" s="6" t="str">
        <f>IF(C1368="","",IF(C1368=nper,L1367+G1368,MIN(L1367+G1368,IF(F1368=F1367,H1367,IF($G$11="Acc Bi-Weekly",ROUND((-PMT(((1+F1368/CP)^(CP/12))-1,(nper-C1368+1)*12/26,L1367))/2,2),IF($G$11="Acc Weekly",ROUND((-PMT(((1+F1368/CP)^(CP/12))-1,(nper-C1368+1)*12/52,L1367))/4,2),ROUND(-PMT(((1+F1368/CP)^(CP/periods_per_year))-1,nper-C1368+1,L1367),2)))))))</f>
        <v/>
      </c>
      <c r="I1368" s="6" t="str">
        <f>IF(OR(C1368="",C1368&lt;$G$22),"",IF(L1367&lt;=H1368,0,IF(IF(AND(C1368&gt;=$G$22,MOD(C1368-$G$22,int)=0),$G$23,0)+H1368&gt;=L1367+G1368,L1367+G1368-H1368,IF(AND(C1368&gt;=$G$22,MOD(C1368-$G$22,int)=0),$G$23,0)+IF(IF(AND(C1368&gt;=$G$22,MOD(C1368-$G$22,int)=0),$G$23,0)+IF(MOD(C1368-$G$27,periods_per_year)=0,$G$26,0)+H1368&lt;L1367+G1368,IF(MOD(C1368-$G$27,periods_per_year)=0,$G$26,0),L1367+G1368-IF(AND(C1368&gt;=$G$22,MOD(C1368-$G$22,int)=0),$G$23,0)-H1368))))</f>
        <v/>
      </c>
      <c r="J1368" s="7"/>
      <c r="K1368" s="6" t="str">
        <f t="shared" si="114"/>
        <v/>
      </c>
      <c r="L1368" s="6" t="str">
        <f t="shared" si="115"/>
        <v/>
      </c>
    </row>
    <row r="1369" spans="3:12">
      <c r="C1369" s="3" t="str">
        <f t="shared" si="112"/>
        <v/>
      </c>
      <c r="D1369" s="4" t="str">
        <f t="shared" si="116"/>
        <v/>
      </c>
      <c r="E1369" s="8" t="str">
        <f>IF(C1369="","",IF(MOD(C1369,periods_per_year)=0,C1369/periods_per_year,""))</f>
        <v/>
      </c>
      <c r="F1369" s="5" t="str">
        <f t="shared" si="113"/>
        <v/>
      </c>
      <c r="G1369" s="6" t="str">
        <f>IF(C1369="","",ROUND((((1+F1369/CP)^(CP/periods_per_year))-1)*L1368,2))</f>
        <v/>
      </c>
      <c r="H1369" s="6" t="str">
        <f>IF(C1369="","",IF(C1369=nper,L1368+G1369,MIN(L1368+G1369,IF(F1369=F1368,H1368,IF($G$11="Acc Bi-Weekly",ROUND((-PMT(((1+F1369/CP)^(CP/12))-1,(nper-C1369+1)*12/26,L1368))/2,2),IF($G$11="Acc Weekly",ROUND((-PMT(((1+F1369/CP)^(CP/12))-1,(nper-C1369+1)*12/52,L1368))/4,2),ROUND(-PMT(((1+F1369/CP)^(CP/periods_per_year))-1,nper-C1369+1,L1368),2)))))))</f>
        <v/>
      </c>
      <c r="I1369" s="6" t="str">
        <f>IF(OR(C1369="",C1369&lt;$G$22),"",IF(L1368&lt;=H1369,0,IF(IF(AND(C1369&gt;=$G$22,MOD(C1369-$G$22,int)=0),$G$23,0)+H1369&gt;=L1368+G1369,L1368+G1369-H1369,IF(AND(C1369&gt;=$G$22,MOD(C1369-$G$22,int)=0),$G$23,0)+IF(IF(AND(C1369&gt;=$G$22,MOD(C1369-$G$22,int)=0),$G$23,0)+IF(MOD(C1369-$G$27,periods_per_year)=0,$G$26,0)+H1369&lt;L1368+G1369,IF(MOD(C1369-$G$27,periods_per_year)=0,$G$26,0),L1368+G1369-IF(AND(C1369&gt;=$G$22,MOD(C1369-$G$22,int)=0),$G$23,0)-H1369))))</f>
        <v/>
      </c>
      <c r="J1369" s="7"/>
      <c r="K1369" s="6" t="str">
        <f t="shared" si="114"/>
        <v/>
      </c>
      <c r="L1369" s="6" t="str">
        <f t="shared" si="115"/>
        <v/>
      </c>
    </row>
    <row r="1370" spans="3:12">
      <c r="C1370" s="3" t="str">
        <f t="shared" si="112"/>
        <v/>
      </c>
      <c r="D1370" s="4" t="str">
        <f t="shared" si="116"/>
        <v/>
      </c>
      <c r="E1370" s="8" t="str">
        <f>IF(C1370="","",IF(MOD(C1370,periods_per_year)=0,C1370/periods_per_year,""))</f>
        <v/>
      </c>
      <c r="F1370" s="5" t="str">
        <f t="shared" si="113"/>
        <v/>
      </c>
      <c r="G1370" s="6" t="str">
        <f>IF(C1370="","",ROUND((((1+F1370/CP)^(CP/periods_per_year))-1)*L1369,2))</f>
        <v/>
      </c>
      <c r="H1370" s="6" t="str">
        <f>IF(C1370="","",IF(C1370=nper,L1369+G1370,MIN(L1369+G1370,IF(F1370=F1369,H1369,IF($G$11="Acc Bi-Weekly",ROUND((-PMT(((1+F1370/CP)^(CP/12))-1,(nper-C1370+1)*12/26,L1369))/2,2),IF($G$11="Acc Weekly",ROUND((-PMT(((1+F1370/CP)^(CP/12))-1,(nper-C1370+1)*12/52,L1369))/4,2),ROUND(-PMT(((1+F1370/CP)^(CP/periods_per_year))-1,nper-C1370+1,L1369),2)))))))</f>
        <v/>
      </c>
      <c r="I1370" s="6" t="str">
        <f>IF(OR(C1370="",C1370&lt;$G$22),"",IF(L1369&lt;=H1370,0,IF(IF(AND(C1370&gt;=$G$22,MOD(C1370-$G$22,int)=0),$G$23,0)+H1370&gt;=L1369+G1370,L1369+G1370-H1370,IF(AND(C1370&gt;=$G$22,MOD(C1370-$G$22,int)=0),$G$23,0)+IF(IF(AND(C1370&gt;=$G$22,MOD(C1370-$G$22,int)=0),$G$23,0)+IF(MOD(C1370-$G$27,periods_per_year)=0,$G$26,0)+H1370&lt;L1369+G1370,IF(MOD(C1370-$G$27,periods_per_year)=0,$G$26,0),L1369+G1370-IF(AND(C1370&gt;=$G$22,MOD(C1370-$G$22,int)=0),$G$23,0)-H1370))))</f>
        <v/>
      </c>
      <c r="J1370" s="7"/>
      <c r="K1370" s="6" t="str">
        <f t="shared" si="114"/>
        <v/>
      </c>
      <c r="L1370" s="6" t="str">
        <f t="shared" si="115"/>
        <v/>
      </c>
    </row>
    <row r="1371" spans="3:12">
      <c r="C1371" s="3" t="str">
        <f t="shared" si="112"/>
        <v/>
      </c>
      <c r="D1371" s="4" t="str">
        <f t="shared" si="116"/>
        <v/>
      </c>
      <c r="E1371" s="8" t="str">
        <f>IF(C1371="","",IF(MOD(C1371,periods_per_year)=0,C1371/periods_per_year,""))</f>
        <v/>
      </c>
      <c r="F1371" s="5" t="str">
        <f t="shared" si="113"/>
        <v/>
      </c>
      <c r="G1371" s="6" t="str">
        <f>IF(C1371="","",ROUND((((1+F1371/CP)^(CP/periods_per_year))-1)*L1370,2))</f>
        <v/>
      </c>
      <c r="H1371" s="6" t="str">
        <f>IF(C1371="","",IF(C1371=nper,L1370+G1371,MIN(L1370+G1371,IF(F1371=F1370,H1370,IF($G$11="Acc Bi-Weekly",ROUND((-PMT(((1+F1371/CP)^(CP/12))-1,(nper-C1371+1)*12/26,L1370))/2,2),IF($G$11="Acc Weekly",ROUND((-PMT(((1+F1371/CP)^(CP/12))-1,(nper-C1371+1)*12/52,L1370))/4,2),ROUND(-PMT(((1+F1371/CP)^(CP/periods_per_year))-1,nper-C1371+1,L1370),2)))))))</f>
        <v/>
      </c>
      <c r="I1371" s="6" t="str">
        <f>IF(OR(C1371="",C1371&lt;$G$22),"",IF(L1370&lt;=H1371,0,IF(IF(AND(C1371&gt;=$G$22,MOD(C1371-$G$22,int)=0),$G$23,0)+H1371&gt;=L1370+G1371,L1370+G1371-H1371,IF(AND(C1371&gt;=$G$22,MOD(C1371-$G$22,int)=0),$G$23,0)+IF(IF(AND(C1371&gt;=$G$22,MOD(C1371-$G$22,int)=0),$G$23,0)+IF(MOD(C1371-$G$27,periods_per_year)=0,$G$26,0)+H1371&lt;L1370+G1371,IF(MOD(C1371-$G$27,periods_per_year)=0,$G$26,0),L1370+G1371-IF(AND(C1371&gt;=$G$22,MOD(C1371-$G$22,int)=0),$G$23,0)-H1371))))</f>
        <v/>
      </c>
      <c r="J1371" s="7"/>
      <c r="K1371" s="6" t="str">
        <f t="shared" si="114"/>
        <v/>
      </c>
      <c r="L1371" s="6" t="str">
        <f t="shared" si="115"/>
        <v/>
      </c>
    </row>
    <row r="1372" spans="3:12">
      <c r="C1372" s="3" t="str">
        <f t="shared" si="112"/>
        <v/>
      </c>
      <c r="D1372" s="4" t="str">
        <f t="shared" si="116"/>
        <v/>
      </c>
      <c r="E1372" s="8" t="str">
        <f>IF(C1372="","",IF(MOD(C1372,periods_per_year)=0,C1372/periods_per_year,""))</f>
        <v/>
      </c>
      <c r="F1372" s="5" t="str">
        <f t="shared" si="113"/>
        <v/>
      </c>
      <c r="G1372" s="6" t="str">
        <f>IF(C1372="","",ROUND((((1+F1372/CP)^(CP/periods_per_year))-1)*L1371,2))</f>
        <v/>
      </c>
      <c r="H1372" s="6" t="str">
        <f>IF(C1372="","",IF(C1372=nper,L1371+G1372,MIN(L1371+G1372,IF(F1372=F1371,H1371,IF($G$11="Acc Bi-Weekly",ROUND((-PMT(((1+F1372/CP)^(CP/12))-1,(nper-C1372+1)*12/26,L1371))/2,2),IF($G$11="Acc Weekly",ROUND((-PMT(((1+F1372/CP)^(CP/12))-1,(nper-C1372+1)*12/52,L1371))/4,2),ROUND(-PMT(((1+F1372/CP)^(CP/periods_per_year))-1,nper-C1372+1,L1371),2)))))))</f>
        <v/>
      </c>
      <c r="I1372" s="6" t="str">
        <f>IF(OR(C1372="",C1372&lt;$G$22),"",IF(L1371&lt;=H1372,0,IF(IF(AND(C1372&gt;=$G$22,MOD(C1372-$G$22,int)=0),$G$23,0)+H1372&gt;=L1371+G1372,L1371+G1372-H1372,IF(AND(C1372&gt;=$G$22,MOD(C1372-$G$22,int)=0),$G$23,0)+IF(IF(AND(C1372&gt;=$G$22,MOD(C1372-$G$22,int)=0),$G$23,0)+IF(MOD(C1372-$G$27,periods_per_year)=0,$G$26,0)+H1372&lt;L1371+G1372,IF(MOD(C1372-$G$27,periods_per_year)=0,$G$26,0),L1371+G1372-IF(AND(C1372&gt;=$G$22,MOD(C1372-$G$22,int)=0),$G$23,0)-H1372))))</f>
        <v/>
      </c>
      <c r="J1372" s="7"/>
      <c r="K1372" s="6" t="str">
        <f t="shared" si="114"/>
        <v/>
      </c>
      <c r="L1372" s="6" t="str">
        <f t="shared" si="115"/>
        <v/>
      </c>
    </row>
    <row r="1373" spans="3:12">
      <c r="C1373" s="3" t="str">
        <f t="shared" si="112"/>
        <v/>
      </c>
      <c r="D1373" s="4" t="str">
        <f t="shared" si="116"/>
        <v/>
      </c>
      <c r="E1373" s="8" t="str">
        <f>IF(C1373="","",IF(MOD(C1373,periods_per_year)=0,C1373/periods_per_year,""))</f>
        <v/>
      </c>
      <c r="F1373" s="5" t="str">
        <f t="shared" si="113"/>
        <v/>
      </c>
      <c r="G1373" s="6" t="str">
        <f>IF(C1373="","",ROUND((((1+F1373/CP)^(CP/periods_per_year))-1)*L1372,2))</f>
        <v/>
      </c>
      <c r="H1373" s="6" t="str">
        <f>IF(C1373="","",IF(C1373=nper,L1372+G1373,MIN(L1372+G1373,IF(F1373=F1372,H1372,IF($G$11="Acc Bi-Weekly",ROUND((-PMT(((1+F1373/CP)^(CP/12))-1,(nper-C1373+1)*12/26,L1372))/2,2),IF($G$11="Acc Weekly",ROUND((-PMT(((1+F1373/CP)^(CP/12))-1,(nper-C1373+1)*12/52,L1372))/4,2),ROUND(-PMT(((1+F1373/CP)^(CP/periods_per_year))-1,nper-C1373+1,L1372),2)))))))</f>
        <v/>
      </c>
      <c r="I1373" s="6" t="str">
        <f>IF(OR(C1373="",C1373&lt;$G$22),"",IF(L1372&lt;=H1373,0,IF(IF(AND(C1373&gt;=$G$22,MOD(C1373-$G$22,int)=0),$G$23,0)+H1373&gt;=L1372+G1373,L1372+G1373-H1373,IF(AND(C1373&gt;=$G$22,MOD(C1373-$G$22,int)=0),$G$23,0)+IF(IF(AND(C1373&gt;=$G$22,MOD(C1373-$G$22,int)=0),$G$23,0)+IF(MOD(C1373-$G$27,periods_per_year)=0,$G$26,0)+H1373&lt;L1372+G1373,IF(MOD(C1373-$G$27,periods_per_year)=0,$G$26,0),L1372+G1373-IF(AND(C1373&gt;=$G$22,MOD(C1373-$G$22,int)=0),$G$23,0)-H1373))))</f>
        <v/>
      </c>
      <c r="J1373" s="7"/>
      <c r="K1373" s="6" t="str">
        <f t="shared" si="114"/>
        <v/>
      </c>
      <c r="L1373" s="6" t="str">
        <f t="shared" si="115"/>
        <v/>
      </c>
    </row>
    <row r="1374" spans="3:12">
      <c r="C1374" s="3" t="str">
        <f t="shared" si="112"/>
        <v/>
      </c>
      <c r="D1374" s="4" t="str">
        <f t="shared" si="116"/>
        <v/>
      </c>
      <c r="E1374" s="8" t="str">
        <f>IF(C1374="","",IF(MOD(C1374,periods_per_year)=0,C1374/periods_per_year,""))</f>
        <v/>
      </c>
      <c r="F1374" s="5" t="str">
        <f t="shared" si="113"/>
        <v/>
      </c>
      <c r="G1374" s="6" t="str">
        <f>IF(C1374="","",ROUND((((1+F1374/CP)^(CP/periods_per_year))-1)*L1373,2))</f>
        <v/>
      </c>
      <c r="H1374" s="6" t="str">
        <f>IF(C1374="","",IF(C1374=nper,L1373+G1374,MIN(L1373+G1374,IF(F1374=F1373,H1373,IF($G$11="Acc Bi-Weekly",ROUND((-PMT(((1+F1374/CP)^(CP/12))-1,(nper-C1374+1)*12/26,L1373))/2,2),IF($G$11="Acc Weekly",ROUND((-PMT(((1+F1374/CP)^(CP/12))-1,(nper-C1374+1)*12/52,L1373))/4,2),ROUND(-PMT(((1+F1374/CP)^(CP/periods_per_year))-1,nper-C1374+1,L1373),2)))))))</f>
        <v/>
      </c>
      <c r="I1374" s="6" t="str">
        <f>IF(OR(C1374="",C1374&lt;$G$22),"",IF(L1373&lt;=H1374,0,IF(IF(AND(C1374&gt;=$G$22,MOD(C1374-$G$22,int)=0),$G$23,0)+H1374&gt;=L1373+G1374,L1373+G1374-H1374,IF(AND(C1374&gt;=$G$22,MOD(C1374-$G$22,int)=0),$G$23,0)+IF(IF(AND(C1374&gt;=$G$22,MOD(C1374-$G$22,int)=0),$G$23,0)+IF(MOD(C1374-$G$27,periods_per_year)=0,$G$26,0)+H1374&lt;L1373+G1374,IF(MOD(C1374-$G$27,periods_per_year)=0,$G$26,0),L1373+G1374-IF(AND(C1374&gt;=$G$22,MOD(C1374-$G$22,int)=0),$G$23,0)-H1374))))</f>
        <v/>
      </c>
      <c r="J1374" s="7"/>
      <c r="K1374" s="6" t="str">
        <f t="shared" si="114"/>
        <v/>
      </c>
      <c r="L1374" s="6" t="str">
        <f t="shared" si="115"/>
        <v/>
      </c>
    </row>
    <row r="1375" spans="3:12">
      <c r="C1375" s="3" t="str">
        <f t="shared" si="112"/>
        <v/>
      </c>
      <c r="D1375" s="4" t="str">
        <f t="shared" si="116"/>
        <v/>
      </c>
      <c r="E1375" s="8" t="str">
        <f>IF(C1375="","",IF(MOD(C1375,periods_per_year)=0,C1375/periods_per_year,""))</f>
        <v/>
      </c>
      <c r="F1375" s="5" t="str">
        <f t="shared" si="113"/>
        <v/>
      </c>
      <c r="G1375" s="6" t="str">
        <f>IF(C1375="","",ROUND((((1+F1375/CP)^(CP/periods_per_year))-1)*L1374,2))</f>
        <v/>
      </c>
      <c r="H1375" s="6" t="str">
        <f>IF(C1375="","",IF(C1375=nper,L1374+G1375,MIN(L1374+G1375,IF(F1375=F1374,H1374,IF($G$11="Acc Bi-Weekly",ROUND((-PMT(((1+F1375/CP)^(CP/12))-1,(nper-C1375+1)*12/26,L1374))/2,2),IF($G$11="Acc Weekly",ROUND((-PMT(((1+F1375/CP)^(CP/12))-1,(nper-C1375+1)*12/52,L1374))/4,2),ROUND(-PMT(((1+F1375/CP)^(CP/periods_per_year))-1,nper-C1375+1,L1374),2)))))))</f>
        <v/>
      </c>
      <c r="I1375" s="6" t="str">
        <f>IF(OR(C1375="",C1375&lt;$G$22),"",IF(L1374&lt;=H1375,0,IF(IF(AND(C1375&gt;=$G$22,MOD(C1375-$G$22,int)=0),$G$23,0)+H1375&gt;=L1374+G1375,L1374+G1375-H1375,IF(AND(C1375&gt;=$G$22,MOD(C1375-$G$22,int)=0),$G$23,0)+IF(IF(AND(C1375&gt;=$G$22,MOD(C1375-$G$22,int)=0),$G$23,0)+IF(MOD(C1375-$G$27,periods_per_year)=0,$G$26,0)+H1375&lt;L1374+G1375,IF(MOD(C1375-$G$27,periods_per_year)=0,$G$26,0),L1374+G1375-IF(AND(C1375&gt;=$G$22,MOD(C1375-$G$22,int)=0),$G$23,0)-H1375))))</f>
        <v/>
      </c>
      <c r="J1375" s="7"/>
      <c r="K1375" s="6" t="str">
        <f t="shared" si="114"/>
        <v/>
      </c>
      <c r="L1375" s="6" t="str">
        <f t="shared" si="115"/>
        <v/>
      </c>
    </row>
    <row r="1376" spans="3:12">
      <c r="C1376" s="3" t="str">
        <f t="shared" si="112"/>
        <v/>
      </c>
      <c r="D1376" s="4" t="str">
        <f t="shared" si="116"/>
        <v/>
      </c>
      <c r="E1376" s="8" t="str">
        <f>IF(C1376="","",IF(MOD(C1376,periods_per_year)=0,C1376/periods_per_year,""))</f>
        <v/>
      </c>
      <c r="F1376" s="5" t="str">
        <f t="shared" si="113"/>
        <v/>
      </c>
      <c r="G1376" s="6" t="str">
        <f>IF(C1376="","",ROUND((((1+F1376/CP)^(CP/periods_per_year))-1)*L1375,2))</f>
        <v/>
      </c>
      <c r="H1376" s="6" t="str">
        <f>IF(C1376="","",IF(C1376=nper,L1375+G1376,MIN(L1375+G1376,IF(F1376=F1375,H1375,IF($G$11="Acc Bi-Weekly",ROUND((-PMT(((1+F1376/CP)^(CP/12))-1,(nper-C1376+1)*12/26,L1375))/2,2),IF($G$11="Acc Weekly",ROUND((-PMT(((1+F1376/CP)^(CP/12))-1,(nper-C1376+1)*12/52,L1375))/4,2),ROUND(-PMT(((1+F1376/CP)^(CP/periods_per_year))-1,nper-C1376+1,L1375),2)))))))</f>
        <v/>
      </c>
      <c r="I1376" s="6" t="str">
        <f>IF(OR(C1376="",C1376&lt;$G$22),"",IF(L1375&lt;=H1376,0,IF(IF(AND(C1376&gt;=$G$22,MOD(C1376-$G$22,int)=0),$G$23,0)+H1376&gt;=L1375+G1376,L1375+G1376-H1376,IF(AND(C1376&gt;=$G$22,MOD(C1376-$G$22,int)=0),$G$23,0)+IF(IF(AND(C1376&gt;=$G$22,MOD(C1376-$G$22,int)=0),$G$23,0)+IF(MOD(C1376-$G$27,periods_per_year)=0,$G$26,0)+H1376&lt;L1375+G1376,IF(MOD(C1376-$G$27,periods_per_year)=0,$G$26,0),L1375+G1376-IF(AND(C1376&gt;=$G$22,MOD(C1376-$G$22,int)=0),$G$23,0)-H1376))))</f>
        <v/>
      </c>
      <c r="J1376" s="7"/>
      <c r="K1376" s="6" t="str">
        <f t="shared" si="114"/>
        <v/>
      </c>
      <c r="L1376" s="6" t="str">
        <f t="shared" si="115"/>
        <v/>
      </c>
    </row>
    <row r="1377" spans="3:12">
      <c r="C1377" s="3" t="str">
        <f t="shared" si="112"/>
        <v/>
      </c>
      <c r="D1377" s="4" t="str">
        <f t="shared" si="116"/>
        <v/>
      </c>
      <c r="E1377" s="8" t="str">
        <f>IF(C1377="","",IF(MOD(C1377,periods_per_year)=0,C1377/periods_per_year,""))</f>
        <v/>
      </c>
      <c r="F1377" s="5" t="str">
        <f t="shared" si="113"/>
        <v/>
      </c>
      <c r="G1377" s="6" t="str">
        <f>IF(C1377="","",ROUND((((1+F1377/CP)^(CP/periods_per_year))-1)*L1376,2))</f>
        <v/>
      </c>
      <c r="H1377" s="6" t="str">
        <f>IF(C1377="","",IF(C1377=nper,L1376+G1377,MIN(L1376+G1377,IF(F1377=F1376,H1376,IF($G$11="Acc Bi-Weekly",ROUND((-PMT(((1+F1377/CP)^(CP/12))-1,(nper-C1377+1)*12/26,L1376))/2,2),IF($G$11="Acc Weekly",ROUND((-PMT(((1+F1377/CP)^(CP/12))-1,(nper-C1377+1)*12/52,L1376))/4,2),ROUND(-PMT(((1+F1377/CP)^(CP/periods_per_year))-1,nper-C1377+1,L1376),2)))))))</f>
        <v/>
      </c>
      <c r="I1377" s="6" t="str">
        <f>IF(OR(C1377="",C1377&lt;$G$22),"",IF(L1376&lt;=H1377,0,IF(IF(AND(C1377&gt;=$G$22,MOD(C1377-$G$22,int)=0),$G$23,0)+H1377&gt;=L1376+G1377,L1376+G1377-H1377,IF(AND(C1377&gt;=$G$22,MOD(C1377-$G$22,int)=0),$G$23,0)+IF(IF(AND(C1377&gt;=$G$22,MOD(C1377-$G$22,int)=0),$G$23,0)+IF(MOD(C1377-$G$27,periods_per_year)=0,$G$26,0)+H1377&lt;L1376+G1377,IF(MOD(C1377-$G$27,periods_per_year)=0,$G$26,0),L1376+G1377-IF(AND(C1377&gt;=$G$22,MOD(C1377-$G$22,int)=0),$G$23,0)-H1377))))</f>
        <v/>
      </c>
      <c r="J1377" s="7"/>
      <c r="K1377" s="6" t="str">
        <f t="shared" si="114"/>
        <v/>
      </c>
      <c r="L1377" s="6" t="str">
        <f t="shared" si="115"/>
        <v/>
      </c>
    </row>
    <row r="1378" spans="3:12">
      <c r="C1378" s="3" t="str">
        <f t="shared" si="112"/>
        <v/>
      </c>
      <c r="D1378" s="4" t="str">
        <f t="shared" si="116"/>
        <v/>
      </c>
      <c r="E1378" s="8" t="str">
        <f>IF(C1378="","",IF(MOD(C1378,periods_per_year)=0,C1378/periods_per_year,""))</f>
        <v/>
      </c>
      <c r="F1378" s="5" t="str">
        <f t="shared" si="113"/>
        <v/>
      </c>
      <c r="G1378" s="6" t="str">
        <f>IF(C1378="","",ROUND((((1+F1378/CP)^(CP/periods_per_year))-1)*L1377,2))</f>
        <v/>
      </c>
      <c r="H1378" s="6" t="str">
        <f>IF(C1378="","",IF(C1378=nper,L1377+G1378,MIN(L1377+G1378,IF(F1378=F1377,H1377,IF($G$11="Acc Bi-Weekly",ROUND((-PMT(((1+F1378/CP)^(CP/12))-1,(nper-C1378+1)*12/26,L1377))/2,2),IF($G$11="Acc Weekly",ROUND((-PMT(((1+F1378/CP)^(CP/12))-1,(nper-C1378+1)*12/52,L1377))/4,2),ROUND(-PMT(((1+F1378/CP)^(CP/periods_per_year))-1,nper-C1378+1,L1377),2)))))))</f>
        <v/>
      </c>
      <c r="I1378" s="6" t="str">
        <f>IF(OR(C1378="",C1378&lt;$G$22),"",IF(L1377&lt;=H1378,0,IF(IF(AND(C1378&gt;=$G$22,MOD(C1378-$G$22,int)=0),$G$23,0)+H1378&gt;=L1377+G1378,L1377+G1378-H1378,IF(AND(C1378&gt;=$G$22,MOD(C1378-$G$22,int)=0),$G$23,0)+IF(IF(AND(C1378&gt;=$G$22,MOD(C1378-$G$22,int)=0),$G$23,0)+IF(MOD(C1378-$G$27,periods_per_year)=0,$G$26,0)+H1378&lt;L1377+G1378,IF(MOD(C1378-$G$27,periods_per_year)=0,$G$26,0),L1377+G1378-IF(AND(C1378&gt;=$G$22,MOD(C1378-$G$22,int)=0),$G$23,0)-H1378))))</f>
        <v/>
      </c>
      <c r="J1378" s="7"/>
      <c r="K1378" s="6" t="str">
        <f t="shared" si="114"/>
        <v/>
      </c>
      <c r="L1378" s="6" t="str">
        <f t="shared" si="115"/>
        <v/>
      </c>
    </row>
    <row r="1379" spans="3:12">
      <c r="C1379" s="3" t="str">
        <f t="shared" si="112"/>
        <v/>
      </c>
      <c r="D1379" s="4" t="str">
        <f t="shared" si="116"/>
        <v/>
      </c>
      <c r="E1379" s="8" t="str">
        <f>IF(C1379="","",IF(MOD(C1379,periods_per_year)=0,C1379/periods_per_year,""))</f>
        <v/>
      </c>
      <c r="F1379" s="5" t="str">
        <f t="shared" si="113"/>
        <v/>
      </c>
      <c r="G1379" s="6" t="str">
        <f>IF(C1379="","",ROUND((((1+F1379/CP)^(CP/periods_per_year))-1)*L1378,2))</f>
        <v/>
      </c>
      <c r="H1379" s="6" t="str">
        <f>IF(C1379="","",IF(C1379=nper,L1378+G1379,MIN(L1378+G1379,IF(F1379=F1378,H1378,IF($G$11="Acc Bi-Weekly",ROUND((-PMT(((1+F1379/CP)^(CP/12))-1,(nper-C1379+1)*12/26,L1378))/2,2),IF($G$11="Acc Weekly",ROUND((-PMT(((1+F1379/CP)^(CP/12))-1,(nper-C1379+1)*12/52,L1378))/4,2),ROUND(-PMT(((1+F1379/CP)^(CP/periods_per_year))-1,nper-C1379+1,L1378),2)))))))</f>
        <v/>
      </c>
      <c r="I1379" s="6" t="str">
        <f>IF(OR(C1379="",C1379&lt;$G$22),"",IF(L1378&lt;=H1379,0,IF(IF(AND(C1379&gt;=$G$22,MOD(C1379-$G$22,int)=0),$G$23,0)+H1379&gt;=L1378+G1379,L1378+G1379-H1379,IF(AND(C1379&gt;=$G$22,MOD(C1379-$G$22,int)=0),$G$23,0)+IF(IF(AND(C1379&gt;=$G$22,MOD(C1379-$G$22,int)=0),$G$23,0)+IF(MOD(C1379-$G$27,periods_per_year)=0,$G$26,0)+H1379&lt;L1378+G1379,IF(MOD(C1379-$G$27,periods_per_year)=0,$G$26,0),L1378+G1379-IF(AND(C1379&gt;=$G$22,MOD(C1379-$G$22,int)=0),$G$23,0)-H1379))))</f>
        <v/>
      </c>
      <c r="J1379" s="7"/>
      <c r="K1379" s="6" t="str">
        <f t="shared" si="114"/>
        <v/>
      </c>
      <c r="L1379" s="6" t="str">
        <f t="shared" si="115"/>
        <v/>
      </c>
    </row>
    <row r="1380" spans="3:12">
      <c r="C1380" s="3" t="str">
        <f t="shared" si="112"/>
        <v/>
      </c>
      <c r="D1380" s="4" t="str">
        <f t="shared" si="116"/>
        <v/>
      </c>
      <c r="E1380" s="8" t="str">
        <f>IF(C1380="","",IF(MOD(C1380,periods_per_year)=0,C1380/periods_per_year,""))</f>
        <v/>
      </c>
      <c r="F1380" s="5" t="str">
        <f t="shared" si="113"/>
        <v/>
      </c>
      <c r="G1380" s="6" t="str">
        <f>IF(C1380="","",ROUND((((1+F1380/CP)^(CP/periods_per_year))-1)*L1379,2))</f>
        <v/>
      </c>
      <c r="H1380" s="6" t="str">
        <f>IF(C1380="","",IF(C1380=nper,L1379+G1380,MIN(L1379+G1380,IF(F1380=F1379,H1379,IF($G$11="Acc Bi-Weekly",ROUND((-PMT(((1+F1380/CP)^(CP/12))-1,(nper-C1380+1)*12/26,L1379))/2,2),IF($G$11="Acc Weekly",ROUND((-PMT(((1+F1380/CP)^(CP/12))-1,(nper-C1380+1)*12/52,L1379))/4,2),ROUND(-PMT(((1+F1380/CP)^(CP/periods_per_year))-1,nper-C1380+1,L1379),2)))))))</f>
        <v/>
      </c>
      <c r="I1380" s="6" t="str">
        <f>IF(OR(C1380="",C1380&lt;$G$22),"",IF(L1379&lt;=H1380,0,IF(IF(AND(C1380&gt;=$G$22,MOD(C1380-$G$22,int)=0),$G$23,0)+H1380&gt;=L1379+G1380,L1379+G1380-H1380,IF(AND(C1380&gt;=$G$22,MOD(C1380-$G$22,int)=0),$G$23,0)+IF(IF(AND(C1380&gt;=$G$22,MOD(C1380-$G$22,int)=0),$G$23,0)+IF(MOD(C1380-$G$27,periods_per_year)=0,$G$26,0)+H1380&lt;L1379+G1380,IF(MOD(C1380-$G$27,periods_per_year)=0,$G$26,0),L1379+G1380-IF(AND(C1380&gt;=$G$22,MOD(C1380-$G$22,int)=0),$G$23,0)-H1380))))</f>
        <v/>
      </c>
      <c r="J1380" s="7"/>
      <c r="K1380" s="6" t="str">
        <f t="shared" si="114"/>
        <v/>
      </c>
      <c r="L1380" s="6" t="str">
        <f t="shared" si="115"/>
        <v/>
      </c>
    </row>
    <row r="1381" spans="3:12">
      <c r="C1381" s="3" t="str">
        <f t="shared" si="112"/>
        <v/>
      </c>
      <c r="D1381" s="4" t="str">
        <f t="shared" si="116"/>
        <v/>
      </c>
      <c r="E1381" s="8" t="str">
        <f>IF(C1381="","",IF(MOD(C1381,periods_per_year)=0,C1381/periods_per_year,""))</f>
        <v/>
      </c>
      <c r="F1381" s="5" t="str">
        <f t="shared" si="113"/>
        <v/>
      </c>
      <c r="G1381" s="6" t="str">
        <f>IF(C1381="","",ROUND((((1+F1381/CP)^(CP/periods_per_year))-1)*L1380,2))</f>
        <v/>
      </c>
      <c r="H1381" s="6" t="str">
        <f>IF(C1381="","",IF(C1381=nper,L1380+G1381,MIN(L1380+G1381,IF(F1381=F1380,H1380,IF($G$11="Acc Bi-Weekly",ROUND((-PMT(((1+F1381/CP)^(CP/12))-1,(nper-C1381+1)*12/26,L1380))/2,2),IF($G$11="Acc Weekly",ROUND((-PMT(((1+F1381/CP)^(CP/12))-1,(nper-C1381+1)*12/52,L1380))/4,2),ROUND(-PMT(((1+F1381/CP)^(CP/periods_per_year))-1,nper-C1381+1,L1380),2)))))))</f>
        <v/>
      </c>
      <c r="I1381" s="6" t="str">
        <f>IF(OR(C1381="",C1381&lt;$G$22),"",IF(L1380&lt;=H1381,0,IF(IF(AND(C1381&gt;=$G$22,MOD(C1381-$G$22,int)=0),$G$23,0)+H1381&gt;=L1380+G1381,L1380+G1381-H1381,IF(AND(C1381&gt;=$G$22,MOD(C1381-$G$22,int)=0),$G$23,0)+IF(IF(AND(C1381&gt;=$G$22,MOD(C1381-$G$22,int)=0),$G$23,0)+IF(MOD(C1381-$G$27,periods_per_year)=0,$G$26,0)+H1381&lt;L1380+G1381,IF(MOD(C1381-$G$27,periods_per_year)=0,$G$26,0),L1380+G1381-IF(AND(C1381&gt;=$G$22,MOD(C1381-$G$22,int)=0),$G$23,0)-H1381))))</f>
        <v/>
      </c>
      <c r="J1381" s="7"/>
      <c r="K1381" s="6" t="str">
        <f t="shared" si="114"/>
        <v/>
      </c>
      <c r="L1381" s="6" t="str">
        <f t="shared" si="115"/>
        <v/>
      </c>
    </row>
    <row r="1382" spans="3:12">
      <c r="C1382" s="3" t="str">
        <f t="shared" si="112"/>
        <v/>
      </c>
      <c r="D1382" s="4" t="str">
        <f t="shared" si="116"/>
        <v/>
      </c>
      <c r="E1382" s="8" t="str">
        <f>IF(C1382="","",IF(MOD(C1382,periods_per_year)=0,C1382/periods_per_year,""))</f>
        <v/>
      </c>
      <c r="F1382" s="5" t="str">
        <f t="shared" si="113"/>
        <v/>
      </c>
      <c r="G1382" s="6" t="str">
        <f>IF(C1382="","",ROUND((((1+F1382/CP)^(CP/periods_per_year))-1)*L1381,2))</f>
        <v/>
      </c>
      <c r="H1382" s="6" t="str">
        <f>IF(C1382="","",IF(C1382=nper,L1381+G1382,MIN(L1381+G1382,IF(F1382=F1381,H1381,IF($G$11="Acc Bi-Weekly",ROUND((-PMT(((1+F1382/CP)^(CP/12))-1,(nper-C1382+1)*12/26,L1381))/2,2),IF($G$11="Acc Weekly",ROUND((-PMT(((1+F1382/CP)^(CP/12))-1,(nper-C1382+1)*12/52,L1381))/4,2),ROUND(-PMT(((1+F1382/CP)^(CP/periods_per_year))-1,nper-C1382+1,L1381),2)))))))</f>
        <v/>
      </c>
      <c r="I1382" s="6" t="str">
        <f>IF(OR(C1382="",C1382&lt;$G$22),"",IF(L1381&lt;=H1382,0,IF(IF(AND(C1382&gt;=$G$22,MOD(C1382-$G$22,int)=0),$G$23,0)+H1382&gt;=L1381+G1382,L1381+G1382-H1382,IF(AND(C1382&gt;=$G$22,MOD(C1382-$G$22,int)=0),$G$23,0)+IF(IF(AND(C1382&gt;=$G$22,MOD(C1382-$G$22,int)=0),$G$23,0)+IF(MOD(C1382-$G$27,periods_per_year)=0,$G$26,0)+H1382&lt;L1381+G1382,IF(MOD(C1382-$G$27,periods_per_year)=0,$G$26,0),L1381+G1382-IF(AND(C1382&gt;=$G$22,MOD(C1382-$G$22,int)=0),$G$23,0)-H1382))))</f>
        <v/>
      </c>
      <c r="J1382" s="7"/>
      <c r="K1382" s="6" t="str">
        <f t="shared" si="114"/>
        <v/>
      </c>
      <c r="L1382" s="6" t="str">
        <f t="shared" si="115"/>
        <v/>
      </c>
    </row>
    <row r="1383" spans="3:12">
      <c r="C1383" s="3" t="str">
        <f t="shared" si="112"/>
        <v/>
      </c>
      <c r="D1383" s="4" t="str">
        <f t="shared" si="116"/>
        <v/>
      </c>
      <c r="E1383" s="8" t="str">
        <f>IF(C1383="","",IF(MOD(C1383,periods_per_year)=0,C1383/periods_per_year,""))</f>
        <v/>
      </c>
      <c r="F1383" s="5" t="str">
        <f t="shared" si="113"/>
        <v/>
      </c>
      <c r="G1383" s="6" t="str">
        <f>IF(C1383="","",ROUND((((1+F1383/CP)^(CP/periods_per_year))-1)*L1382,2))</f>
        <v/>
      </c>
      <c r="H1383" s="6" t="str">
        <f>IF(C1383="","",IF(C1383=nper,L1382+G1383,MIN(L1382+G1383,IF(F1383=F1382,H1382,IF($G$11="Acc Bi-Weekly",ROUND((-PMT(((1+F1383/CP)^(CP/12))-1,(nper-C1383+1)*12/26,L1382))/2,2),IF($G$11="Acc Weekly",ROUND((-PMT(((1+F1383/CP)^(CP/12))-1,(nper-C1383+1)*12/52,L1382))/4,2),ROUND(-PMT(((1+F1383/CP)^(CP/periods_per_year))-1,nper-C1383+1,L1382),2)))))))</f>
        <v/>
      </c>
      <c r="I1383" s="6" t="str">
        <f>IF(OR(C1383="",C1383&lt;$G$22),"",IF(L1382&lt;=H1383,0,IF(IF(AND(C1383&gt;=$G$22,MOD(C1383-$G$22,int)=0),$G$23,0)+H1383&gt;=L1382+G1383,L1382+G1383-H1383,IF(AND(C1383&gt;=$G$22,MOD(C1383-$G$22,int)=0),$G$23,0)+IF(IF(AND(C1383&gt;=$G$22,MOD(C1383-$G$22,int)=0),$G$23,0)+IF(MOD(C1383-$G$27,periods_per_year)=0,$G$26,0)+H1383&lt;L1382+G1383,IF(MOD(C1383-$G$27,periods_per_year)=0,$G$26,0),L1382+G1383-IF(AND(C1383&gt;=$G$22,MOD(C1383-$G$22,int)=0),$G$23,0)-H1383))))</f>
        <v/>
      </c>
      <c r="J1383" s="7"/>
      <c r="K1383" s="6" t="str">
        <f t="shared" si="114"/>
        <v/>
      </c>
      <c r="L1383" s="6" t="str">
        <f t="shared" si="115"/>
        <v/>
      </c>
    </row>
    <row r="1384" spans="3:12">
      <c r="C1384" s="3" t="str">
        <f t="shared" si="112"/>
        <v/>
      </c>
      <c r="D1384" s="4" t="str">
        <f t="shared" si="116"/>
        <v/>
      </c>
      <c r="E1384" s="8" t="str">
        <f>IF(C1384="","",IF(MOD(C1384,periods_per_year)=0,C1384/periods_per_year,""))</f>
        <v/>
      </c>
      <c r="F1384" s="5" t="str">
        <f t="shared" si="113"/>
        <v/>
      </c>
      <c r="G1384" s="6" t="str">
        <f>IF(C1384="","",ROUND((((1+F1384/CP)^(CP/periods_per_year))-1)*L1383,2))</f>
        <v/>
      </c>
      <c r="H1384" s="6" t="str">
        <f>IF(C1384="","",IF(C1384=nper,L1383+G1384,MIN(L1383+G1384,IF(F1384=F1383,H1383,IF($G$11="Acc Bi-Weekly",ROUND((-PMT(((1+F1384/CP)^(CP/12))-1,(nper-C1384+1)*12/26,L1383))/2,2),IF($G$11="Acc Weekly",ROUND((-PMT(((1+F1384/CP)^(CP/12))-1,(nper-C1384+1)*12/52,L1383))/4,2),ROUND(-PMT(((1+F1384/CP)^(CP/periods_per_year))-1,nper-C1384+1,L1383),2)))))))</f>
        <v/>
      </c>
      <c r="I1384" s="6" t="str">
        <f>IF(OR(C1384="",C1384&lt;$G$22),"",IF(L1383&lt;=H1384,0,IF(IF(AND(C1384&gt;=$G$22,MOD(C1384-$G$22,int)=0),$G$23,0)+H1384&gt;=L1383+G1384,L1383+G1384-H1384,IF(AND(C1384&gt;=$G$22,MOD(C1384-$G$22,int)=0),$G$23,0)+IF(IF(AND(C1384&gt;=$G$22,MOD(C1384-$G$22,int)=0),$G$23,0)+IF(MOD(C1384-$G$27,periods_per_year)=0,$G$26,0)+H1384&lt;L1383+G1384,IF(MOD(C1384-$G$27,periods_per_year)=0,$G$26,0),L1383+G1384-IF(AND(C1384&gt;=$G$22,MOD(C1384-$G$22,int)=0),$G$23,0)-H1384))))</f>
        <v/>
      </c>
      <c r="J1384" s="7"/>
      <c r="K1384" s="6" t="str">
        <f t="shared" si="114"/>
        <v/>
      </c>
      <c r="L1384" s="6" t="str">
        <f t="shared" si="115"/>
        <v/>
      </c>
    </row>
    <row r="1385" spans="3:12">
      <c r="C1385" s="3" t="str">
        <f t="shared" ref="C1385:C1448" si="117">IF(L1384="","",IF(OR(C1384&gt;=nper,ROUND(L1384,2)&lt;=0),"",C1384+1))</f>
        <v/>
      </c>
      <c r="D1385" s="4" t="str">
        <f t="shared" si="116"/>
        <v/>
      </c>
      <c r="E1385" s="8" t="str">
        <f t="shared" ref="E1385:E1448" si="118">IF(C1385="","",IF(MOD(C1385,periods_per_year)=0,C1385/periods_per_year,""))</f>
        <v/>
      </c>
      <c r="F1385" s="5" t="str">
        <f t="shared" ref="F1385:F1448" si="119">IF(C1385="","",start_rate)</f>
        <v/>
      </c>
      <c r="G1385" s="6" t="str">
        <f>IF(C1385="","",ROUND((((1+F1385/CP)^(CP/periods_per_year))-1)*L1384,2))</f>
        <v/>
      </c>
      <c r="H1385" s="6" t="str">
        <f>IF(C1385="","",IF(C1385=nper,L1384+G1385,MIN(L1384+G1385,IF(F1385=F1384,H1384,IF($G$11="Acc Bi-Weekly",ROUND((-PMT(((1+F1385/CP)^(CP/12))-1,(nper-C1385+1)*12/26,L1384))/2,2),IF($G$11="Acc Weekly",ROUND((-PMT(((1+F1385/CP)^(CP/12))-1,(nper-C1385+1)*12/52,L1384))/4,2),ROUND(-PMT(((1+F1385/CP)^(CP/periods_per_year))-1,nper-C1385+1,L1384),2)))))))</f>
        <v/>
      </c>
      <c r="I1385" s="6" t="str">
        <f>IF(OR(C1385="",C1385&lt;$G$22),"",IF(L1384&lt;=H1385,0,IF(IF(AND(C1385&gt;=$G$22,MOD(C1385-$G$22,int)=0),$G$23,0)+H1385&gt;=L1384+G1385,L1384+G1385-H1385,IF(AND(C1385&gt;=$G$22,MOD(C1385-$G$22,int)=0),$G$23,0)+IF(IF(AND(C1385&gt;=$G$22,MOD(C1385-$G$22,int)=0),$G$23,0)+IF(MOD(C1385-$G$27,periods_per_year)=0,$G$26,0)+H1385&lt;L1384+G1385,IF(MOD(C1385-$G$27,periods_per_year)=0,$G$26,0),L1384+G1385-IF(AND(C1385&gt;=$G$22,MOD(C1385-$G$22,int)=0),$G$23,0)-H1385))))</f>
        <v/>
      </c>
      <c r="J1385" s="7"/>
      <c r="K1385" s="6" t="str">
        <f t="shared" ref="K1385:K1448" si="120">IF(C1385="","",H1385-G1385+J1385+IF(I1385="",0,I1385))</f>
        <v/>
      </c>
      <c r="L1385" s="6" t="str">
        <f t="shared" ref="L1385:L1448" si="121">IF(C1385="","",L1384-K1385)</f>
        <v/>
      </c>
    </row>
    <row r="1386" spans="3:12">
      <c r="C1386" s="3" t="str">
        <f t="shared" si="117"/>
        <v/>
      </c>
      <c r="D1386" s="4" t="str">
        <f t="shared" si="116"/>
        <v/>
      </c>
      <c r="E1386" s="8" t="str">
        <f t="shared" si="118"/>
        <v/>
      </c>
      <c r="F1386" s="5" t="str">
        <f t="shared" si="119"/>
        <v/>
      </c>
      <c r="G1386" s="6" t="str">
        <f>IF(C1386="","",ROUND((((1+F1386/CP)^(CP/periods_per_year))-1)*L1385,2))</f>
        <v/>
      </c>
      <c r="H1386" s="6" t="str">
        <f>IF(C1386="","",IF(C1386=nper,L1385+G1386,MIN(L1385+G1386,IF(F1386=F1385,H1385,IF($G$11="Acc Bi-Weekly",ROUND((-PMT(((1+F1386/CP)^(CP/12))-1,(nper-C1386+1)*12/26,L1385))/2,2),IF($G$11="Acc Weekly",ROUND((-PMT(((1+F1386/CP)^(CP/12))-1,(nper-C1386+1)*12/52,L1385))/4,2),ROUND(-PMT(((1+F1386/CP)^(CP/periods_per_year))-1,nper-C1386+1,L1385),2)))))))</f>
        <v/>
      </c>
      <c r="I1386" s="6" t="str">
        <f>IF(OR(C1386="",C1386&lt;$G$22),"",IF(L1385&lt;=H1386,0,IF(IF(AND(C1386&gt;=$G$22,MOD(C1386-$G$22,int)=0),$G$23,0)+H1386&gt;=L1385+G1386,L1385+G1386-H1386,IF(AND(C1386&gt;=$G$22,MOD(C1386-$G$22,int)=0),$G$23,0)+IF(IF(AND(C1386&gt;=$G$22,MOD(C1386-$G$22,int)=0),$G$23,0)+IF(MOD(C1386-$G$27,periods_per_year)=0,$G$26,0)+H1386&lt;L1385+G1386,IF(MOD(C1386-$G$27,periods_per_year)=0,$G$26,0),L1385+G1386-IF(AND(C1386&gt;=$G$22,MOD(C1386-$G$22,int)=0),$G$23,0)-H1386))))</f>
        <v/>
      </c>
      <c r="J1386" s="7"/>
      <c r="K1386" s="6" t="str">
        <f t="shared" si="120"/>
        <v/>
      </c>
      <c r="L1386" s="6" t="str">
        <f t="shared" si="121"/>
        <v/>
      </c>
    </row>
    <row r="1387" spans="3:12">
      <c r="C1387" s="3" t="str">
        <f t="shared" si="117"/>
        <v/>
      </c>
      <c r="D1387" s="4" t="str">
        <f t="shared" ref="D1387:D1450" si="122">IF(C1387="","",EDATE(D1386,1))</f>
        <v/>
      </c>
      <c r="E1387" s="8" t="str">
        <f t="shared" si="118"/>
        <v/>
      </c>
      <c r="F1387" s="5" t="str">
        <f t="shared" si="119"/>
        <v/>
      </c>
      <c r="G1387" s="6" t="str">
        <f>IF(C1387="","",ROUND((((1+F1387/CP)^(CP/periods_per_year))-1)*L1386,2))</f>
        <v/>
      </c>
      <c r="H1387" s="6" t="str">
        <f>IF(C1387="","",IF(C1387=nper,L1386+G1387,MIN(L1386+G1387,IF(F1387=F1386,H1386,IF($G$11="Acc Bi-Weekly",ROUND((-PMT(((1+F1387/CP)^(CP/12))-1,(nper-C1387+1)*12/26,L1386))/2,2),IF($G$11="Acc Weekly",ROUND((-PMT(((1+F1387/CP)^(CP/12))-1,(nper-C1387+1)*12/52,L1386))/4,2),ROUND(-PMT(((1+F1387/CP)^(CP/periods_per_year))-1,nper-C1387+1,L1386),2)))))))</f>
        <v/>
      </c>
      <c r="I1387" s="6" t="str">
        <f>IF(OR(C1387="",C1387&lt;$G$22),"",IF(L1386&lt;=H1387,0,IF(IF(AND(C1387&gt;=$G$22,MOD(C1387-$G$22,int)=0),$G$23,0)+H1387&gt;=L1386+G1387,L1386+G1387-H1387,IF(AND(C1387&gt;=$G$22,MOD(C1387-$G$22,int)=0),$G$23,0)+IF(IF(AND(C1387&gt;=$G$22,MOD(C1387-$G$22,int)=0),$G$23,0)+IF(MOD(C1387-$G$27,periods_per_year)=0,$G$26,0)+H1387&lt;L1386+G1387,IF(MOD(C1387-$G$27,periods_per_year)=0,$G$26,0),L1386+G1387-IF(AND(C1387&gt;=$G$22,MOD(C1387-$G$22,int)=0),$G$23,0)-H1387))))</f>
        <v/>
      </c>
      <c r="J1387" s="7"/>
      <c r="K1387" s="6" t="str">
        <f t="shared" si="120"/>
        <v/>
      </c>
      <c r="L1387" s="6" t="str">
        <f t="shared" si="121"/>
        <v/>
      </c>
    </row>
    <row r="1388" spans="3:12">
      <c r="C1388" s="3" t="str">
        <f t="shared" si="117"/>
        <v/>
      </c>
      <c r="D1388" s="4" t="str">
        <f t="shared" si="122"/>
        <v/>
      </c>
      <c r="E1388" s="8" t="str">
        <f t="shared" si="118"/>
        <v/>
      </c>
      <c r="F1388" s="5" t="str">
        <f t="shared" si="119"/>
        <v/>
      </c>
      <c r="G1388" s="6" t="str">
        <f>IF(C1388="","",ROUND((((1+F1388/CP)^(CP/periods_per_year))-1)*L1387,2))</f>
        <v/>
      </c>
      <c r="H1388" s="6" t="str">
        <f>IF(C1388="","",IF(C1388=nper,L1387+G1388,MIN(L1387+G1388,IF(F1388=F1387,H1387,IF($G$11="Acc Bi-Weekly",ROUND((-PMT(((1+F1388/CP)^(CP/12))-1,(nper-C1388+1)*12/26,L1387))/2,2),IF($G$11="Acc Weekly",ROUND((-PMT(((1+F1388/CP)^(CP/12))-1,(nper-C1388+1)*12/52,L1387))/4,2),ROUND(-PMT(((1+F1388/CP)^(CP/periods_per_year))-1,nper-C1388+1,L1387),2)))))))</f>
        <v/>
      </c>
      <c r="I1388" s="6" t="str">
        <f>IF(OR(C1388="",C1388&lt;$G$22),"",IF(L1387&lt;=H1388,0,IF(IF(AND(C1388&gt;=$G$22,MOD(C1388-$G$22,int)=0),$G$23,0)+H1388&gt;=L1387+G1388,L1387+G1388-H1388,IF(AND(C1388&gt;=$G$22,MOD(C1388-$G$22,int)=0),$G$23,0)+IF(IF(AND(C1388&gt;=$G$22,MOD(C1388-$G$22,int)=0),$G$23,0)+IF(MOD(C1388-$G$27,periods_per_year)=0,$G$26,0)+H1388&lt;L1387+G1388,IF(MOD(C1388-$G$27,periods_per_year)=0,$G$26,0),L1387+G1388-IF(AND(C1388&gt;=$G$22,MOD(C1388-$G$22,int)=0),$G$23,0)-H1388))))</f>
        <v/>
      </c>
      <c r="J1388" s="7"/>
      <c r="K1388" s="6" t="str">
        <f t="shared" si="120"/>
        <v/>
      </c>
      <c r="L1388" s="6" t="str">
        <f t="shared" si="121"/>
        <v/>
      </c>
    </row>
    <row r="1389" spans="3:12">
      <c r="C1389" s="3" t="str">
        <f t="shared" si="117"/>
        <v/>
      </c>
      <c r="D1389" s="4" t="str">
        <f t="shared" si="122"/>
        <v/>
      </c>
      <c r="E1389" s="8" t="str">
        <f t="shared" si="118"/>
        <v/>
      </c>
      <c r="F1389" s="5" t="str">
        <f t="shared" si="119"/>
        <v/>
      </c>
      <c r="G1389" s="6" t="str">
        <f>IF(C1389="","",ROUND((((1+F1389/CP)^(CP/periods_per_year))-1)*L1388,2))</f>
        <v/>
      </c>
      <c r="H1389" s="6" t="str">
        <f>IF(C1389="","",IF(C1389=nper,L1388+G1389,MIN(L1388+G1389,IF(F1389=F1388,H1388,IF($G$11="Acc Bi-Weekly",ROUND((-PMT(((1+F1389/CP)^(CP/12))-1,(nper-C1389+1)*12/26,L1388))/2,2),IF($G$11="Acc Weekly",ROUND((-PMT(((1+F1389/CP)^(CP/12))-1,(nper-C1389+1)*12/52,L1388))/4,2),ROUND(-PMT(((1+F1389/CP)^(CP/periods_per_year))-1,nper-C1389+1,L1388),2)))))))</f>
        <v/>
      </c>
      <c r="I1389" s="6" t="str">
        <f>IF(OR(C1389="",C1389&lt;$G$22),"",IF(L1388&lt;=H1389,0,IF(IF(AND(C1389&gt;=$G$22,MOD(C1389-$G$22,int)=0),$G$23,0)+H1389&gt;=L1388+G1389,L1388+G1389-H1389,IF(AND(C1389&gt;=$G$22,MOD(C1389-$G$22,int)=0),$G$23,0)+IF(IF(AND(C1389&gt;=$G$22,MOD(C1389-$G$22,int)=0),$G$23,0)+IF(MOD(C1389-$G$27,periods_per_year)=0,$G$26,0)+H1389&lt;L1388+G1389,IF(MOD(C1389-$G$27,periods_per_year)=0,$G$26,0),L1388+G1389-IF(AND(C1389&gt;=$G$22,MOD(C1389-$G$22,int)=0),$G$23,0)-H1389))))</f>
        <v/>
      </c>
      <c r="J1389" s="7"/>
      <c r="K1389" s="6" t="str">
        <f t="shared" si="120"/>
        <v/>
      </c>
      <c r="L1389" s="6" t="str">
        <f t="shared" si="121"/>
        <v/>
      </c>
    </row>
    <row r="1390" spans="3:12">
      <c r="C1390" s="3" t="str">
        <f t="shared" si="117"/>
        <v/>
      </c>
      <c r="D1390" s="4" t="str">
        <f t="shared" si="122"/>
        <v/>
      </c>
      <c r="E1390" s="8" t="str">
        <f t="shared" si="118"/>
        <v/>
      </c>
      <c r="F1390" s="5" t="str">
        <f t="shared" si="119"/>
        <v/>
      </c>
      <c r="G1390" s="6" t="str">
        <f>IF(C1390="","",ROUND((((1+F1390/CP)^(CP/periods_per_year))-1)*L1389,2))</f>
        <v/>
      </c>
      <c r="H1390" s="6" t="str">
        <f>IF(C1390="","",IF(C1390=nper,L1389+G1390,MIN(L1389+G1390,IF(F1390=F1389,H1389,IF($G$11="Acc Bi-Weekly",ROUND((-PMT(((1+F1390/CP)^(CP/12))-1,(nper-C1390+1)*12/26,L1389))/2,2),IF($G$11="Acc Weekly",ROUND((-PMT(((1+F1390/CP)^(CP/12))-1,(nper-C1390+1)*12/52,L1389))/4,2),ROUND(-PMT(((1+F1390/CP)^(CP/periods_per_year))-1,nper-C1390+1,L1389),2)))))))</f>
        <v/>
      </c>
      <c r="I1390" s="6" t="str">
        <f>IF(OR(C1390="",C1390&lt;$G$22),"",IF(L1389&lt;=H1390,0,IF(IF(AND(C1390&gt;=$G$22,MOD(C1390-$G$22,int)=0),$G$23,0)+H1390&gt;=L1389+G1390,L1389+G1390-H1390,IF(AND(C1390&gt;=$G$22,MOD(C1390-$G$22,int)=0),$G$23,0)+IF(IF(AND(C1390&gt;=$G$22,MOD(C1390-$G$22,int)=0),$G$23,0)+IF(MOD(C1390-$G$27,periods_per_year)=0,$G$26,0)+H1390&lt;L1389+G1390,IF(MOD(C1390-$G$27,periods_per_year)=0,$G$26,0),L1389+G1390-IF(AND(C1390&gt;=$G$22,MOD(C1390-$G$22,int)=0),$G$23,0)-H1390))))</f>
        <v/>
      </c>
      <c r="J1390" s="7"/>
      <c r="K1390" s="6" t="str">
        <f t="shared" si="120"/>
        <v/>
      </c>
      <c r="L1390" s="6" t="str">
        <f t="shared" si="121"/>
        <v/>
      </c>
    </row>
    <row r="1391" spans="3:12">
      <c r="C1391" s="3" t="str">
        <f t="shared" si="117"/>
        <v/>
      </c>
      <c r="D1391" s="4" t="str">
        <f t="shared" si="122"/>
        <v/>
      </c>
      <c r="E1391" s="8" t="str">
        <f t="shared" si="118"/>
        <v/>
      </c>
      <c r="F1391" s="5" t="str">
        <f t="shared" si="119"/>
        <v/>
      </c>
      <c r="G1391" s="6" t="str">
        <f>IF(C1391="","",ROUND((((1+F1391/CP)^(CP/periods_per_year))-1)*L1390,2))</f>
        <v/>
      </c>
      <c r="H1391" s="6" t="str">
        <f>IF(C1391="","",IF(C1391=nper,L1390+G1391,MIN(L1390+G1391,IF(F1391=F1390,H1390,IF($G$11="Acc Bi-Weekly",ROUND((-PMT(((1+F1391/CP)^(CP/12))-1,(nper-C1391+1)*12/26,L1390))/2,2),IF($G$11="Acc Weekly",ROUND((-PMT(((1+F1391/CP)^(CP/12))-1,(nper-C1391+1)*12/52,L1390))/4,2),ROUND(-PMT(((1+F1391/CP)^(CP/periods_per_year))-1,nper-C1391+1,L1390),2)))))))</f>
        <v/>
      </c>
      <c r="I1391" s="6" t="str">
        <f>IF(OR(C1391="",C1391&lt;$G$22),"",IF(L1390&lt;=H1391,0,IF(IF(AND(C1391&gt;=$G$22,MOD(C1391-$G$22,int)=0),$G$23,0)+H1391&gt;=L1390+G1391,L1390+G1391-H1391,IF(AND(C1391&gt;=$G$22,MOD(C1391-$G$22,int)=0),$G$23,0)+IF(IF(AND(C1391&gt;=$G$22,MOD(C1391-$G$22,int)=0),$G$23,0)+IF(MOD(C1391-$G$27,periods_per_year)=0,$G$26,0)+H1391&lt;L1390+G1391,IF(MOD(C1391-$G$27,periods_per_year)=0,$G$26,0),L1390+G1391-IF(AND(C1391&gt;=$G$22,MOD(C1391-$G$22,int)=0),$G$23,0)-H1391))))</f>
        <v/>
      </c>
      <c r="J1391" s="7"/>
      <c r="K1391" s="6" t="str">
        <f t="shared" si="120"/>
        <v/>
      </c>
      <c r="L1391" s="6" t="str">
        <f t="shared" si="121"/>
        <v/>
      </c>
    </row>
    <row r="1392" spans="3:12">
      <c r="C1392" s="3" t="str">
        <f t="shared" si="117"/>
        <v/>
      </c>
      <c r="D1392" s="4" t="str">
        <f t="shared" si="122"/>
        <v/>
      </c>
      <c r="E1392" s="8" t="str">
        <f t="shared" si="118"/>
        <v/>
      </c>
      <c r="F1392" s="5" t="str">
        <f t="shared" si="119"/>
        <v/>
      </c>
      <c r="G1392" s="6" t="str">
        <f>IF(C1392="","",ROUND((((1+F1392/CP)^(CP/periods_per_year))-1)*L1391,2))</f>
        <v/>
      </c>
      <c r="H1392" s="6" t="str">
        <f>IF(C1392="","",IF(C1392=nper,L1391+G1392,MIN(L1391+G1392,IF(F1392=F1391,H1391,IF($G$11="Acc Bi-Weekly",ROUND((-PMT(((1+F1392/CP)^(CP/12))-1,(nper-C1392+1)*12/26,L1391))/2,2),IF($G$11="Acc Weekly",ROUND((-PMT(((1+F1392/CP)^(CP/12))-1,(nper-C1392+1)*12/52,L1391))/4,2),ROUND(-PMT(((1+F1392/CP)^(CP/periods_per_year))-1,nper-C1392+1,L1391),2)))))))</f>
        <v/>
      </c>
      <c r="I1392" s="6" t="str">
        <f>IF(OR(C1392="",C1392&lt;$G$22),"",IF(L1391&lt;=H1392,0,IF(IF(AND(C1392&gt;=$G$22,MOD(C1392-$G$22,int)=0),$G$23,0)+H1392&gt;=L1391+G1392,L1391+G1392-H1392,IF(AND(C1392&gt;=$G$22,MOD(C1392-$G$22,int)=0),$G$23,0)+IF(IF(AND(C1392&gt;=$G$22,MOD(C1392-$G$22,int)=0),$G$23,0)+IF(MOD(C1392-$G$27,periods_per_year)=0,$G$26,0)+H1392&lt;L1391+G1392,IF(MOD(C1392-$G$27,periods_per_year)=0,$G$26,0),L1391+G1392-IF(AND(C1392&gt;=$G$22,MOD(C1392-$G$22,int)=0),$G$23,0)-H1392))))</f>
        <v/>
      </c>
      <c r="J1392" s="7"/>
      <c r="K1392" s="6" t="str">
        <f t="shared" si="120"/>
        <v/>
      </c>
      <c r="L1392" s="6" t="str">
        <f t="shared" si="121"/>
        <v/>
      </c>
    </row>
    <row r="1393" spans="3:12">
      <c r="C1393" s="3" t="str">
        <f t="shared" si="117"/>
        <v/>
      </c>
      <c r="D1393" s="4" t="str">
        <f t="shared" si="122"/>
        <v/>
      </c>
      <c r="E1393" s="8" t="str">
        <f t="shared" si="118"/>
        <v/>
      </c>
      <c r="F1393" s="5" t="str">
        <f t="shared" si="119"/>
        <v/>
      </c>
      <c r="G1393" s="6" t="str">
        <f>IF(C1393="","",ROUND((((1+F1393/CP)^(CP/periods_per_year))-1)*L1392,2))</f>
        <v/>
      </c>
      <c r="H1393" s="6" t="str">
        <f>IF(C1393="","",IF(C1393=nper,L1392+G1393,MIN(L1392+G1393,IF(F1393=F1392,H1392,IF($G$11="Acc Bi-Weekly",ROUND((-PMT(((1+F1393/CP)^(CP/12))-1,(nper-C1393+1)*12/26,L1392))/2,2),IF($G$11="Acc Weekly",ROUND((-PMT(((1+F1393/CP)^(CP/12))-1,(nper-C1393+1)*12/52,L1392))/4,2),ROUND(-PMT(((1+F1393/CP)^(CP/periods_per_year))-1,nper-C1393+1,L1392),2)))))))</f>
        <v/>
      </c>
      <c r="I1393" s="6" t="str">
        <f>IF(OR(C1393="",C1393&lt;$G$22),"",IF(L1392&lt;=H1393,0,IF(IF(AND(C1393&gt;=$G$22,MOD(C1393-$G$22,int)=0),$G$23,0)+H1393&gt;=L1392+G1393,L1392+G1393-H1393,IF(AND(C1393&gt;=$G$22,MOD(C1393-$G$22,int)=0),$G$23,0)+IF(IF(AND(C1393&gt;=$G$22,MOD(C1393-$G$22,int)=0),$G$23,0)+IF(MOD(C1393-$G$27,periods_per_year)=0,$G$26,0)+H1393&lt;L1392+G1393,IF(MOD(C1393-$G$27,periods_per_year)=0,$G$26,0),L1392+G1393-IF(AND(C1393&gt;=$G$22,MOD(C1393-$G$22,int)=0),$G$23,0)-H1393))))</f>
        <v/>
      </c>
      <c r="J1393" s="7"/>
      <c r="K1393" s="6" t="str">
        <f t="shared" si="120"/>
        <v/>
      </c>
      <c r="L1393" s="6" t="str">
        <f t="shared" si="121"/>
        <v/>
      </c>
    </row>
    <row r="1394" spans="3:12">
      <c r="C1394" s="3" t="str">
        <f t="shared" si="117"/>
        <v/>
      </c>
      <c r="D1394" s="4" t="str">
        <f t="shared" si="122"/>
        <v/>
      </c>
      <c r="E1394" s="8" t="str">
        <f t="shared" si="118"/>
        <v/>
      </c>
      <c r="F1394" s="5" t="str">
        <f t="shared" si="119"/>
        <v/>
      </c>
      <c r="G1394" s="6" t="str">
        <f>IF(C1394="","",ROUND((((1+F1394/CP)^(CP/periods_per_year))-1)*L1393,2))</f>
        <v/>
      </c>
      <c r="H1394" s="6" t="str">
        <f>IF(C1394="","",IF(C1394=nper,L1393+G1394,MIN(L1393+G1394,IF(F1394=F1393,H1393,IF($G$11="Acc Bi-Weekly",ROUND((-PMT(((1+F1394/CP)^(CP/12))-1,(nper-C1394+1)*12/26,L1393))/2,2),IF($G$11="Acc Weekly",ROUND((-PMT(((1+F1394/CP)^(CP/12))-1,(nper-C1394+1)*12/52,L1393))/4,2),ROUND(-PMT(((1+F1394/CP)^(CP/periods_per_year))-1,nper-C1394+1,L1393),2)))))))</f>
        <v/>
      </c>
      <c r="I1394" s="6" t="str">
        <f>IF(OR(C1394="",C1394&lt;$G$22),"",IF(L1393&lt;=H1394,0,IF(IF(AND(C1394&gt;=$G$22,MOD(C1394-$G$22,int)=0),$G$23,0)+H1394&gt;=L1393+G1394,L1393+G1394-H1394,IF(AND(C1394&gt;=$G$22,MOD(C1394-$G$22,int)=0),$G$23,0)+IF(IF(AND(C1394&gt;=$G$22,MOD(C1394-$G$22,int)=0),$G$23,0)+IF(MOD(C1394-$G$27,periods_per_year)=0,$G$26,0)+H1394&lt;L1393+G1394,IF(MOD(C1394-$G$27,periods_per_year)=0,$G$26,0),L1393+G1394-IF(AND(C1394&gt;=$G$22,MOD(C1394-$G$22,int)=0),$G$23,0)-H1394))))</f>
        <v/>
      </c>
      <c r="J1394" s="7"/>
      <c r="K1394" s="6" t="str">
        <f t="shared" si="120"/>
        <v/>
      </c>
      <c r="L1394" s="6" t="str">
        <f t="shared" si="121"/>
        <v/>
      </c>
    </row>
    <row r="1395" spans="3:12">
      <c r="C1395" s="3" t="str">
        <f t="shared" si="117"/>
        <v/>
      </c>
      <c r="D1395" s="4" t="str">
        <f t="shared" si="122"/>
        <v/>
      </c>
      <c r="E1395" s="8" t="str">
        <f t="shared" si="118"/>
        <v/>
      </c>
      <c r="F1395" s="5" t="str">
        <f t="shared" si="119"/>
        <v/>
      </c>
      <c r="G1395" s="6" t="str">
        <f>IF(C1395="","",ROUND((((1+F1395/CP)^(CP/periods_per_year))-1)*L1394,2))</f>
        <v/>
      </c>
      <c r="H1395" s="6" t="str">
        <f>IF(C1395="","",IF(C1395=nper,L1394+G1395,MIN(L1394+G1395,IF(F1395=F1394,H1394,IF($G$11="Acc Bi-Weekly",ROUND((-PMT(((1+F1395/CP)^(CP/12))-1,(nper-C1395+1)*12/26,L1394))/2,2),IF($G$11="Acc Weekly",ROUND((-PMT(((1+F1395/CP)^(CP/12))-1,(nper-C1395+1)*12/52,L1394))/4,2),ROUND(-PMT(((1+F1395/CP)^(CP/periods_per_year))-1,nper-C1395+1,L1394),2)))))))</f>
        <v/>
      </c>
      <c r="I1395" s="6" t="str">
        <f>IF(OR(C1395="",C1395&lt;$G$22),"",IF(L1394&lt;=H1395,0,IF(IF(AND(C1395&gt;=$G$22,MOD(C1395-$G$22,int)=0),$G$23,0)+H1395&gt;=L1394+G1395,L1394+G1395-H1395,IF(AND(C1395&gt;=$G$22,MOD(C1395-$G$22,int)=0),$G$23,0)+IF(IF(AND(C1395&gt;=$G$22,MOD(C1395-$G$22,int)=0),$G$23,0)+IF(MOD(C1395-$G$27,periods_per_year)=0,$G$26,0)+H1395&lt;L1394+G1395,IF(MOD(C1395-$G$27,periods_per_year)=0,$G$26,0),L1394+G1395-IF(AND(C1395&gt;=$G$22,MOD(C1395-$G$22,int)=0),$G$23,0)-H1395))))</f>
        <v/>
      </c>
      <c r="J1395" s="7"/>
      <c r="K1395" s="6" t="str">
        <f t="shared" si="120"/>
        <v/>
      </c>
      <c r="L1395" s="6" t="str">
        <f t="shared" si="121"/>
        <v/>
      </c>
    </row>
    <row r="1396" spans="3:12">
      <c r="C1396" s="3" t="str">
        <f t="shared" si="117"/>
        <v/>
      </c>
      <c r="D1396" s="4" t="str">
        <f t="shared" si="122"/>
        <v/>
      </c>
      <c r="E1396" s="8" t="str">
        <f t="shared" si="118"/>
        <v/>
      </c>
      <c r="F1396" s="5" t="str">
        <f t="shared" si="119"/>
        <v/>
      </c>
      <c r="G1396" s="6" t="str">
        <f>IF(C1396="","",ROUND((((1+F1396/CP)^(CP/periods_per_year))-1)*L1395,2))</f>
        <v/>
      </c>
      <c r="H1396" s="6" t="str">
        <f>IF(C1396="","",IF(C1396=nper,L1395+G1396,MIN(L1395+G1396,IF(F1396=F1395,H1395,IF($G$11="Acc Bi-Weekly",ROUND((-PMT(((1+F1396/CP)^(CP/12))-1,(nper-C1396+1)*12/26,L1395))/2,2),IF($G$11="Acc Weekly",ROUND((-PMT(((1+F1396/CP)^(CP/12))-1,(nper-C1396+1)*12/52,L1395))/4,2),ROUND(-PMT(((1+F1396/CP)^(CP/periods_per_year))-1,nper-C1396+1,L1395),2)))))))</f>
        <v/>
      </c>
      <c r="I1396" s="6" t="str">
        <f>IF(OR(C1396="",C1396&lt;$G$22),"",IF(L1395&lt;=H1396,0,IF(IF(AND(C1396&gt;=$G$22,MOD(C1396-$G$22,int)=0),$G$23,0)+H1396&gt;=L1395+G1396,L1395+G1396-H1396,IF(AND(C1396&gt;=$G$22,MOD(C1396-$G$22,int)=0),$G$23,0)+IF(IF(AND(C1396&gt;=$G$22,MOD(C1396-$G$22,int)=0),$G$23,0)+IF(MOD(C1396-$G$27,periods_per_year)=0,$G$26,0)+H1396&lt;L1395+G1396,IF(MOD(C1396-$G$27,periods_per_year)=0,$G$26,0),L1395+G1396-IF(AND(C1396&gt;=$G$22,MOD(C1396-$G$22,int)=0),$G$23,0)-H1396))))</f>
        <v/>
      </c>
      <c r="J1396" s="7"/>
      <c r="K1396" s="6" t="str">
        <f t="shared" si="120"/>
        <v/>
      </c>
      <c r="L1396" s="6" t="str">
        <f t="shared" si="121"/>
        <v/>
      </c>
    </row>
    <row r="1397" spans="3:12">
      <c r="C1397" s="3" t="str">
        <f t="shared" si="117"/>
        <v/>
      </c>
      <c r="D1397" s="4" t="str">
        <f t="shared" si="122"/>
        <v/>
      </c>
      <c r="E1397" s="8" t="str">
        <f t="shared" si="118"/>
        <v/>
      </c>
      <c r="F1397" s="5" t="str">
        <f t="shared" si="119"/>
        <v/>
      </c>
      <c r="G1397" s="6" t="str">
        <f>IF(C1397="","",ROUND((((1+F1397/CP)^(CP/periods_per_year))-1)*L1396,2))</f>
        <v/>
      </c>
      <c r="H1397" s="6" t="str">
        <f>IF(C1397="","",IF(C1397=nper,L1396+G1397,MIN(L1396+G1397,IF(F1397=F1396,H1396,IF($G$11="Acc Bi-Weekly",ROUND((-PMT(((1+F1397/CP)^(CP/12))-1,(nper-C1397+1)*12/26,L1396))/2,2),IF($G$11="Acc Weekly",ROUND((-PMT(((1+F1397/CP)^(CP/12))-1,(nper-C1397+1)*12/52,L1396))/4,2),ROUND(-PMT(((1+F1397/CP)^(CP/periods_per_year))-1,nper-C1397+1,L1396),2)))))))</f>
        <v/>
      </c>
      <c r="I1397" s="6" t="str">
        <f>IF(OR(C1397="",C1397&lt;$G$22),"",IF(L1396&lt;=H1397,0,IF(IF(AND(C1397&gt;=$G$22,MOD(C1397-$G$22,int)=0),$G$23,0)+H1397&gt;=L1396+G1397,L1396+G1397-H1397,IF(AND(C1397&gt;=$G$22,MOD(C1397-$G$22,int)=0),$G$23,0)+IF(IF(AND(C1397&gt;=$G$22,MOD(C1397-$G$22,int)=0),$G$23,0)+IF(MOD(C1397-$G$27,periods_per_year)=0,$G$26,0)+H1397&lt;L1396+G1397,IF(MOD(C1397-$G$27,periods_per_year)=0,$G$26,0),L1396+G1397-IF(AND(C1397&gt;=$G$22,MOD(C1397-$G$22,int)=0),$G$23,0)-H1397))))</f>
        <v/>
      </c>
      <c r="J1397" s="7"/>
      <c r="K1397" s="6" t="str">
        <f t="shared" si="120"/>
        <v/>
      </c>
      <c r="L1397" s="6" t="str">
        <f t="shared" si="121"/>
        <v/>
      </c>
    </row>
    <row r="1398" spans="3:12">
      <c r="C1398" s="3" t="str">
        <f t="shared" si="117"/>
        <v/>
      </c>
      <c r="D1398" s="4" t="str">
        <f t="shared" si="122"/>
        <v/>
      </c>
      <c r="E1398" s="8" t="str">
        <f t="shared" si="118"/>
        <v/>
      </c>
      <c r="F1398" s="5" t="str">
        <f t="shared" si="119"/>
        <v/>
      </c>
      <c r="G1398" s="6" t="str">
        <f>IF(C1398="","",ROUND((((1+F1398/CP)^(CP/periods_per_year))-1)*L1397,2))</f>
        <v/>
      </c>
      <c r="H1398" s="6" t="str">
        <f>IF(C1398="","",IF(C1398=nper,L1397+G1398,MIN(L1397+G1398,IF(F1398=F1397,H1397,IF($G$11="Acc Bi-Weekly",ROUND((-PMT(((1+F1398/CP)^(CP/12))-1,(nper-C1398+1)*12/26,L1397))/2,2),IF($G$11="Acc Weekly",ROUND((-PMT(((1+F1398/CP)^(CP/12))-1,(nper-C1398+1)*12/52,L1397))/4,2),ROUND(-PMT(((1+F1398/CP)^(CP/periods_per_year))-1,nper-C1398+1,L1397),2)))))))</f>
        <v/>
      </c>
      <c r="I1398" s="6" t="str">
        <f>IF(OR(C1398="",C1398&lt;$G$22),"",IF(L1397&lt;=H1398,0,IF(IF(AND(C1398&gt;=$G$22,MOD(C1398-$G$22,int)=0),$G$23,0)+H1398&gt;=L1397+G1398,L1397+G1398-H1398,IF(AND(C1398&gt;=$G$22,MOD(C1398-$G$22,int)=0),$G$23,0)+IF(IF(AND(C1398&gt;=$G$22,MOD(C1398-$G$22,int)=0),$G$23,0)+IF(MOD(C1398-$G$27,periods_per_year)=0,$G$26,0)+H1398&lt;L1397+G1398,IF(MOD(C1398-$G$27,periods_per_year)=0,$G$26,0),L1397+G1398-IF(AND(C1398&gt;=$G$22,MOD(C1398-$G$22,int)=0),$G$23,0)-H1398))))</f>
        <v/>
      </c>
      <c r="J1398" s="7"/>
      <c r="K1398" s="6" t="str">
        <f t="shared" si="120"/>
        <v/>
      </c>
      <c r="L1398" s="6" t="str">
        <f t="shared" si="121"/>
        <v/>
      </c>
    </row>
    <row r="1399" spans="3:12">
      <c r="C1399" s="3" t="str">
        <f t="shared" si="117"/>
        <v/>
      </c>
      <c r="D1399" s="4" t="str">
        <f t="shared" si="122"/>
        <v/>
      </c>
      <c r="E1399" s="8" t="str">
        <f t="shared" si="118"/>
        <v/>
      </c>
      <c r="F1399" s="5" t="str">
        <f t="shared" si="119"/>
        <v/>
      </c>
      <c r="G1399" s="6" t="str">
        <f>IF(C1399="","",ROUND((((1+F1399/CP)^(CP/periods_per_year))-1)*L1398,2))</f>
        <v/>
      </c>
      <c r="H1399" s="6" t="str">
        <f>IF(C1399="","",IF(C1399=nper,L1398+G1399,MIN(L1398+G1399,IF(F1399=F1398,H1398,IF($G$11="Acc Bi-Weekly",ROUND((-PMT(((1+F1399/CP)^(CP/12))-1,(nper-C1399+1)*12/26,L1398))/2,2),IF($G$11="Acc Weekly",ROUND((-PMT(((1+F1399/CP)^(CP/12))-1,(nper-C1399+1)*12/52,L1398))/4,2),ROUND(-PMT(((1+F1399/CP)^(CP/periods_per_year))-1,nper-C1399+1,L1398),2)))))))</f>
        <v/>
      </c>
      <c r="I1399" s="6" t="str">
        <f>IF(OR(C1399="",C1399&lt;$G$22),"",IF(L1398&lt;=H1399,0,IF(IF(AND(C1399&gt;=$G$22,MOD(C1399-$G$22,int)=0),$G$23,0)+H1399&gt;=L1398+G1399,L1398+G1399-H1399,IF(AND(C1399&gt;=$G$22,MOD(C1399-$G$22,int)=0),$G$23,0)+IF(IF(AND(C1399&gt;=$G$22,MOD(C1399-$G$22,int)=0),$G$23,0)+IF(MOD(C1399-$G$27,periods_per_year)=0,$G$26,0)+H1399&lt;L1398+G1399,IF(MOD(C1399-$G$27,periods_per_year)=0,$G$26,0),L1398+G1399-IF(AND(C1399&gt;=$G$22,MOD(C1399-$G$22,int)=0),$G$23,0)-H1399))))</f>
        <v/>
      </c>
      <c r="J1399" s="7"/>
      <c r="K1399" s="6" t="str">
        <f t="shared" si="120"/>
        <v/>
      </c>
      <c r="L1399" s="6" t="str">
        <f t="shared" si="121"/>
        <v/>
      </c>
    </row>
    <row r="1400" spans="3:12">
      <c r="C1400" s="3" t="str">
        <f t="shared" si="117"/>
        <v/>
      </c>
      <c r="D1400" s="4" t="str">
        <f t="shared" si="122"/>
        <v/>
      </c>
      <c r="E1400" s="8" t="str">
        <f t="shared" si="118"/>
        <v/>
      </c>
      <c r="F1400" s="5" t="str">
        <f t="shared" si="119"/>
        <v/>
      </c>
      <c r="G1400" s="6" t="str">
        <f>IF(C1400="","",ROUND((((1+F1400/CP)^(CP/periods_per_year))-1)*L1399,2))</f>
        <v/>
      </c>
      <c r="H1400" s="6" t="str">
        <f>IF(C1400="","",IF(C1400=nper,L1399+G1400,MIN(L1399+G1400,IF(F1400=F1399,H1399,IF($G$11="Acc Bi-Weekly",ROUND((-PMT(((1+F1400/CP)^(CP/12))-1,(nper-C1400+1)*12/26,L1399))/2,2),IF($G$11="Acc Weekly",ROUND((-PMT(((1+F1400/CP)^(CP/12))-1,(nper-C1400+1)*12/52,L1399))/4,2),ROUND(-PMT(((1+F1400/CP)^(CP/periods_per_year))-1,nper-C1400+1,L1399),2)))))))</f>
        <v/>
      </c>
      <c r="I1400" s="6" t="str">
        <f>IF(OR(C1400="",C1400&lt;$G$22),"",IF(L1399&lt;=H1400,0,IF(IF(AND(C1400&gt;=$G$22,MOD(C1400-$G$22,int)=0),$G$23,0)+H1400&gt;=L1399+G1400,L1399+G1400-H1400,IF(AND(C1400&gt;=$G$22,MOD(C1400-$G$22,int)=0),$G$23,0)+IF(IF(AND(C1400&gt;=$G$22,MOD(C1400-$G$22,int)=0),$G$23,0)+IF(MOD(C1400-$G$27,periods_per_year)=0,$G$26,0)+H1400&lt;L1399+G1400,IF(MOD(C1400-$G$27,periods_per_year)=0,$G$26,0),L1399+G1400-IF(AND(C1400&gt;=$G$22,MOD(C1400-$G$22,int)=0),$G$23,0)-H1400))))</f>
        <v/>
      </c>
      <c r="J1400" s="7"/>
      <c r="K1400" s="6" t="str">
        <f t="shared" si="120"/>
        <v/>
      </c>
      <c r="L1400" s="6" t="str">
        <f t="shared" si="121"/>
        <v/>
      </c>
    </row>
    <row r="1401" spans="3:12">
      <c r="C1401" s="3" t="str">
        <f t="shared" si="117"/>
        <v/>
      </c>
      <c r="D1401" s="4" t="str">
        <f t="shared" si="122"/>
        <v/>
      </c>
      <c r="E1401" s="8" t="str">
        <f t="shared" si="118"/>
        <v/>
      </c>
      <c r="F1401" s="5" t="str">
        <f t="shared" si="119"/>
        <v/>
      </c>
      <c r="G1401" s="6" t="str">
        <f>IF(C1401="","",ROUND((((1+F1401/CP)^(CP/periods_per_year))-1)*L1400,2))</f>
        <v/>
      </c>
      <c r="H1401" s="6" t="str">
        <f>IF(C1401="","",IF(C1401=nper,L1400+G1401,MIN(L1400+G1401,IF(F1401=F1400,H1400,IF($G$11="Acc Bi-Weekly",ROUND((-PMT(((1+F1401/CP)^(CP/12))-1,(nper-C1401+1)*12/26,L1400))/2,2),IF($G$11="Acc Weekly",ROUND((-PMT(((1+F1401/CP)^(CP/12))-1,(nper-C1401+1)*12/52,L1400))/4,2),ROUND(-PMT(((1+F1401/CP)^(CP/periods_per_year))-1,nper-C1401+1,L1400),2)))))))</f>
        <v/>
      </c>
      <c r="I1401" s="6" t="str">
        <f>IF(OR(C1401="",C1401&lt;$G$22),"",IF(L1400&lt;=H1401,0,IF(IF(AND(C1401&gt;=$G$22,MOD(C1401-$G$22,int)=0),$G$23,0)+H1401&gt;=L1400+G1401,L1400+G1401-H1401,IF(AND(C1401&gt;=$G$22,MOD(C1401-$G$22,int)=0),$G$23,0)+IF(IF(AND(C1401&gt;=$G$22,MOD(C1401-$G$22,int)=0),$G$23,0)+IF(MOD(C1401-$G$27,periods_per_year)=0,$G$26,0)+H1401&lt;L1400+G1401,IF(MOD(C1401-$G$27,periods_per_year)=0,$G$26,0),L1400+G1401-IF(AND(C1401&gt;=$G$22,MOD(C1401-$G$22,int)=0),$G$23,0)-H1401))))</f>
        <v/>
      </c>
      <c r="J1401" s="7"/>
      <c r="K1401" s="6" t="str">
        <f t="shared" si="120"/>
        <v/>
      </c>
      <c r="L1401" s="6" t="str">
        <f t="shared" si="121"/>
        <v/>
      </c>
    </row>
    <row r="1402" spans="3:12">
      <c r="C1402" s="3" t="str">
        <f t="shared" si="117"/>
        <v/>
      </c>
      <c r="D1402" s="4" t="str">
        <f t="shared" si="122"/>
        <v/>
      </c>
      <c r="E1402" s="8" t="str">
        <f t="shared" si="118"/>
        <v/>
      </c>
      <c r="F1402" s="5" t="str">
        <f t="shared" si="119"/>
        <v/>
      </c>
      <c r="G1402" s="6" t="str">
        <f>IF(C1402="","",ROUND((((1+F1402/CP)^(CP/periods_per_year))-1)*L1401,2))</f>
        <v/>
      </c>
      <c r="H1402" s="6" t="str">
        <f>IF(C1402="","",IF(C1402=nper,L1401+G1402,MIN(L1401+G1402,IF(F1402=F1401,H1401,IF($G$11="Acc Bi-Weekly",ROUND((-PMT(((1+F1402/CP)^(CP/12))-1,(nper-C1402+1)*12/26,L1401))/2,2),IF($G$11="Acc Weekly",ROUND((-PMT(((1+F1402/CP)^(CP/12))-1,(nper-C1402+1)*12/52,L1401))/4,2),ROUND(-PMT(((1+F1402/CP)^(CP/periods_per_year))-1,nper-C1402+1,L1401),2)))))))</f>
        <v/>
      </c>
      <c r="I1402" s="6" t="str">
        <f>IF(OR(C1402="",C1402&lt;$G$22),"",IF(L1401&lt;=H1402,0,IF(IF(AND(C1402&gt;=$G$22,MOD(C1402-$G$22,int)=0),$G$23,0)+H1402&gt;=L1401+G1402,L1401+G1402-H1402,IF(AND(C1402&gt;=$G$22,MOD(C1402-$G$22,int)=0),$G$23,0)+IF(IF(AND(C1402&gt;=$G$22,MOD(C1402-$G$22,int)=0),$G$23,0)+IF(MOD(C1402-$G$27,periods_per_year)=0,$G$26,0)+H1402&lt;L1401+G1402,IF(MOD(C1402-$G$27,periods_per_year)=0,$G$26,0),L1401+G1402-IF(AND(C1402&gt;=$G$22,MOD(C1402-$G$22,int)=0),$G$23,0)-H1402))))</f>
        <v/>
      </c>
      <c r="J1402" s="7"/>
      <c r="K1402" s="6" t="str">
        <f t="shared" si="120"/>
        <v/>
      </c>
      <c r="L1402" s="6" t="str">
        <f t="shared" si="121"/>
        <v/>
      </c>
    </row>
    <row r="1403" spans="3:12">
      <c r="C1403" s="3" t="str">
        <f t="shared" si="117"/>
        <v/>
      </c>
      <c r="D1403" s="4" t="str">
        <f t="shared" si="122"/>
        <v/>
      </c>
      <c r="E1403" s="8" t="str">
        <f t="shared" si="118"/>
        <v/>
      </c>
      <c r="F1403" s="5" t="str">
        <f t="shared" si="119"/>
        <v/>
      </c>
      <c r="G1403" s="6" t="str">
        <f>IF(C1403="","",ROUND((((1+F1403/CP)^(CP/periods_per_year))-1)*L1402,2))</f>
        <v/>
      </c>
      <c r="H1403" s="6" t="str">
        <f>IF(C1403="","",IF(C1403=nper,L1402+G1403,MIN(L1402+G1403,IF(F1403=F1402,H1402,IF($G$11="Acc Bi-Weekly",ROUND((-PMT(((1+F1403/CP)^(CP/12))-1,(nper-C1403+1)*12/26,L1402))/2,2),IF($G$11="Acc Weekly",ROUND((-PMT(((1+F1403/CP)^(CP/12))-1,(nper-C1403+1)*12/52,L1402))/4,2),ROUND(-PMT(((1+F1403/CP)^(CP/periods_per_year))-1,nper-C1403+1,L1402),2)))))))</f>
        <v/>
      </c>
      <c r="I1403" s="6" t="str">
        <f>IF(OR(C1403="",C1403&lt;$G$22),"",IF(L1402&lt;=H1403,0,IF(IF(AND(C1403&gt;=$G$22,MOD(C1403-$G$22,int)=0),$G$23,0)+H1403&gt;=L1402+G1403,L1402+G1403-H1403,IF(AND(C1403&gt;=$G$22,MOD(C1403-$G$22,int)=0),$G$23,0)+IF(IF(AND(C1403&gt;=$G$22,MOD(C1403-$G$22,int)=0),$G$23,0)+IF(MOD(C1403-$G$27,periods_per_year)=0,$G$26,0)+H1403&lt;L1402+G1403,IF(MOD(C1403-$G$27,periods_per_year)=0,$G$26,0),L1402+G1403-IF(AND(C1403&gt;=$G$22,MOD(C1403-$G$22,int)=0),$G$23,0)-H1403))))</f>
        <v/>
      </c>
      <c r="J1403" s="7"/>
      <c r="K1403" s="6" t="str">
        <f t="shared" si="120"/>
        <v/>
      </c>
      <c r="L1403" s="6" t="str">
        <f t="shared" si="121"/>
        <v/>
      </c>
    </row>
    <row r="1404" spans="3:12">
      <c r="C1404" s="3" t="str">
        <f t="shared" si="117"/>
        <v/>
      </c>
      <c r="D1404" s="4" t="str">
        <f t="shared" si="122"/>
        <v/>
      </c>
      <c r="E1404" s="8" t="str">
        <f t="shared" si="118"/>
        <v/>
      </c>
      <c r="F1404" s="5" t="str">
        <f t="shared" si="119"/>
        <v/>
      </c>
      <c r="G1404" s="6" t="str">
        <f>IF(C1404="","",ROUND((((1+F1404/CP)^(CP/periods_per_year))-1)*L1403,2))</f>
        <v/>
      </c>
      <c r="H1404" s="6" t="str">
        <f>IF(C1404="","",IF(C1404=nper,L1403+G1404,MIN(L1403+G1404,IF(F1404=F1403,H1403,IF($G$11="Acc Bi-Weekly",ROUND((-PMT(((1+F1404/CP)^(CP/12))-1,(nper-C1404+1)*12/26,L1403))/2,2),IF($G$11="Acc Weekly",ROUND((-PMT(((1+F1404/CP)^(CP/12))-1,(nper-C1404+1)*12/52,L1403))/4,2),ROUND(-PMT(((1+F1404/CP)^(CP/periods_per_year))-1,nper-C1404+1,L1403),2)))))))</f>
        <v/>
      </c>
      <c r="I1404" s="6" t="str">
        <f>IF(OR(C1404="",C1404&lt;$G$22),"",IF(L1403&lt;=H1404,0,IF(IF(AND(C1404&gt;=$G$22,MOD(C1404-$G$22,int)=0),$G$23,0)+H1404&gt;=L1403+G1404,L1403+G1404-H1404,IF(AND(C1404&gt;=$G$22,MOD(C1404-$G$22,int)=0),$G$23,0)+IF(IF(AND(C1404&gt;=$G$22,MOD(C1404-$G$22,int)=0),$G$23,0)+IF(MOD(C1404-$G$27,periods_per_year)=0,$G$26,0)+H1404&lt;L1403+G1404,IF(MOD(C1404-$G$27,periods_per_year)=0,$G$26,0),L1403+G1404-IF(AND(C1404&gt;=$G$22,MOD(C1404-$G$22,int)=0),$G$23,0)-H1404))))</f>
        <v/>
      </c>
      <c r="J1404" s="7"/>
      <c r="K1404" s="6" t="str">
        <f t="shared" si="120"/>
        <v/>
      </c>
      <c r="L1404" s="6" t="str">
        <f t="shared" si="121"/>
        <v/>
      </c>
    </row>
    <row r="1405" spans="3:12">
      <c r="C1405" s="3" t="str">
        <f t="shared" si="117"/>
        <v/>
      </c>
      <c r="D1405" s="4" t="str">
        <f t="shared" si="122"/>
        <v/>
      </c>
      <c r="E1405" s="8" t="str">
        <f t="shared" si="118"/>
        <v/>
      </c>
      <c r="F1405" s="5" t="str">
        <f t="shared" si="119"/>
        <v/>
      </c>
      <c r="G1405" s="6" t="str">
        <f>IF(C1405="","",ROUND((((1+F1405/CP)^(CP/periods_per_year))-1)*L1404,2))</f>
        <v/>
      </c>
      <c r="H1405" s="6" t="str">
        <f>IF(C1405="","",IF(C1405=nper,L1404+G1405,MIN(L1404+G1405,IF(F1405=F1404,H1404,IF($G$11="Acc Bi-Weekly",ROUND((-PMT(((1+F1405/CP)^(CP/12))-1,(nper-C1405+1)*12/26,L1404))/2,2),IF($G$11="Acc Weekly",ROUND((-PMT(((1+F1405/CP)^(CP/12))-1,(nper-C1405+1)*12/52,L1404))/4,2),ROUND(-PMT(((1+F1405/CP)^(CP/periods_per_year))-1,nper-C1405+1,L1404),2)))))))</f>
        <v/>
      </c>
      <c r="I1405" s="6" t="str">
        <f>IF(OR(C1405="",C1405&lt;$G$22),"",IF(L1404&lt;=H1405,0,IF(IF(AND(C1405&gt;=$G$22,MOD(C1405-$G$22,int)=0),$G$23,0)+H1405&gt;=L1404+G1405,L1404+G1405-H1405,IF(AND(C1405&gt;=$G$22,MOD(C1405-$G$22,int)=0),$G$23,0)+IF(IF(AND(C1405&gt;=$G$22,MOD(C1405-$G$22,int)=0),$G$23,0)+IF(MOD(C1405-$G$27,periods_per_year)=0,$G$26,0)+H1405&lt;L1404+G1405,IF(MOD(C1405-$G$27,periods_per_year)=0,$G$26,0),L1404+G1405-IF(AND(C1405&gt;=$G$22,MOD(C1405-$G$22,int)=0),$G$23,0)-H1405))))</f>
        <v/>
      </c>
      <c r="J1405" s="7"/>
      <c r="K1405" s="6" t="str">
        <f t="shared" si="120"/>
        <v/>
      </c>
      <c r="L1405" s="6" t="str">
        <f t="shared" si="121"/>
        <v/>
      </c>
    </row>
    <row r="1406" spans="3:12">
      <c r="C1406" s="3" t="str">
        <f t="shared" si="117"/>
        <v/>
      </c>
      <c r="D1406" s="4" t="str">
        <f t="shared" si="122"/>
        <v/>
      </c>
      <c r="E1406" s="8" t="str">
        <f t="shared" si="118"/>
        <v/>
      </c>
      <c r="F1406" s="5" t="str">
        <f t="shared" si="119"/>
        <v/>
      </c>
      <c r="G1406" s="6" t="str">
        <f>IF(C1406="","",ROUND((((1+F1406/CP)^(CP/periods_per_year))-1)*L1405,2))</f>
        <v/>
      </c>
      <c r="H1406" s="6" t="str">
        <f>IF(C1406="","",IF(C1406=nper,L1405+G1406,MIN(L1405+G1406,IF(F1406=F1405,H1405,IF($G$11="Acc Bi-Weekly",ROUND((-PMT(((1+F1406/CP)^(CP/12))-1,(nper-C1406+1)*12/26,L1405))/2,2),IF($G$11="Acc Weekly",ROUND((-PMT(((1+F1406/CP)^(CP/12))-1,(nper-C1406+1)*12/52,L1405))/4,2),ROUND(-PMT(((1+F1406/CP)^(CP/periods_per_year))-1,nper-C1406+1,L1405),2)))))))</f>
        <v/>
      </c>
      <c r="I1406" s="6" t="str">
        <f>IF(OR(C1406="",C1406&lt;$G$22),"",IF(L1405&lt;=H1406,0,IF(IF(AND(C1406&gt;=$G$22,MOD(C1406-$G$22,int)=0),$G$23,0)+H1406&gt;=L1405+G1406,L1405+G1406-H1406,IF(AND(C1406&gt;=$G$22,MOD(C1406-$G$22,int)=0),$G$23,0)+IF(IF(AND(C1406&gt;=$G$22,MOD(C1406-$G$22,int)=0),$G$23,0)+IF(MOD(C1406-$G$27,periods_per_year)=0,$G$26,0)+H1406&lt;L1405+G1406,IF(MOD(C1406-$G$27,periods_per_year)=0,$G$26,0),L1405+G1406-IF(AND(C1406&gt;=$G$22,MOD(C1406-$G$22,int)=0),$G$23,0)-H1406))))</f>
        <v/>
      </c>
      <c r="J1406" s="7"/>
      <c r="K1406" s="6" t="str">
        <f t="shared" si="120"/>
        <v/>
      </c>
      <c r="L1406" s="6" t="str">
        <f t="shared" si="121"/>
        <v/>
      </c>
    </row>
    <row r="1407" spans="3:12">
      <c r="C1407" s="3" t="str">
        <f t="shared" si="117"/>
        <v/>
      </c>
      <c r="D1407" s="4" t="str">
        <f t="shared" si="122"/>
        <v/>
      </c>
      <c r="E1407" s="8" t="str">
        <f t="shared" si="118"/>
        <v/>
      </c>
      <c r="F1407" s="5" t="str">
        <f t="shared" si="119"/>
        <v/>
      </c>
      <c r="G1407" s="6" t="str">
        <f>IF(C1407="","",ROUND((((1+F1407/CP)^(CP/periods_per_year))-1)*L1406,2))</f>
        <v/>
      </c>
      <c r="H1407" s="6" t="str">
        <f>IF(C1407="","",IF(C1407=nper,L1406+G1407,MIN(L1406+G1407,IF(F1407=F1406,H1406,IF($G$11="Acc Bi-Weekly",ROUND((-PMT(((1+F1407/CP)^(CP/12))-1,(nper-C1407+1)*12/26,L1406))/2,2),IF($G$11="Acc Weekly",ROUND((-PMT(((1+F1407/CP)^(CP/12))-1,(nper-C1407+1)*12/52,L1406))/4,2),ROUND(-PMT(((1+F1407/CP)^(CP/periods_per_year))-1,nper-C1407+1,L1406),2)))))))</f>
        <v/>
      </c>
      <c r="I1407" s="6" t="str">
        <f>IF(OR(C1407="",C1407&lt;$G$22),"",IF(L1406&lt;=H1407,0,IF(IF(AND(C1407&gt;=$G$22,MOD(C1407-$G$22,int)=0),$G$23,0)+H1407&gt;=L1406+G1407,L1406+G1407-H1407,IF(AND(C1407&gt;=$G$22,MOD(C1407-$G$22,int)=0),$G$23,0)+IF(IF(AND(C1407&gt;=$G$22,MOD(C1407-$G$22,int)=0),$G$23,0)+IF(MOD(C1407-$G$27,periods_per_year)=0,$G$26,0)+H1407&lt;L1406+G1407,IF(MOD(C1407-$G$27,periods_per_year)=0,$G$26,0),L1406+G1407-IF(AND(C1407&gt;=$G$22,MOD(C1407-$G$22,int)=0),$G$23,0)-H1407))))</f>
        <v/>
      </c>
      <c r="J1407" s="7"/>
      <c r="K1407" s="6" t="str">
        <f t="shared" si="120"/>
        <v/>
      </c>
      <c r="L1407" s="6" t="str">
        <f t="shared" si="121"/>
        <v/>
      </c>
    </row>
    <row r="1408" spans="3:12">
      <c r="C1408" s="3" t="str">
        <f t="shared" si="117"/>
        <v/>
      </c>
      <c r="D1408" s="4" t="str">
        <f t="shared" si="122"/>
        <v/>
      </c>
      <c r="E1408" s="8" t="str">
        <f t="shared" si="118"/>
        <v/>
      </c>
      <c r="F1408" s="5" t="str">
        <f t="shared" si="119"/>
        <v/>
      </c>
      <c r="G1408" s="6" t="str">
        <f>IF(C1408="","",ROUND((((1+F1408/CP)^(CP/periods_per_year))-1)*L1407,2))</f>
        <v/>
      </c>
      <c r="H1408" s="6" t="str">
        <f>IF(C1408="","",IF(C1408=nper,L1407+G1408,MIN(L1407+G1408,IF(F1408=F1407,H1407,IF($G$11="Acc Bi-Weekly",ROUND((-PMT(((1+F1408/CP)^(CP/12))-1,(nper-C1408+1)*12/26,L1407))/2,2),IF($G$11="Acc Weekly",ROUND((-PMT(((1+F1408/CP)^(CP/12))-1,(nper-C1408+1)*12/52,L1407))/4,2),ROUND(-PMT(((1+F1408/CP)^(CP/periods_per_year))-1,nper-C1408+1,L1407),2)))))))</f>
        <v/>
      </c>
      <c r="I1408" s="6" t="str">
        <f>IF(OR(C1408="",C1408&lt;$G$22),"",IF(L1407&lt;=H1408,0,IF(IF(AND(C1408&gt;=$G$22,MOD(C1408-$G$22,int)=0),$G$23,0)+H1408&gt;=L1407+G1408,L1407+G1408-H1408,IF(AND(C1408&gt;=$G$22,MOD(C1408-$G$22,int)=0),$G$23,0)+IF(IF(AND(C1408&gt;=$G$22,MOD(C1408-$G$22,int)=0),$G$23,0)+IF(MOD(C1408-$G$27,periods_per_year)=0,$G$26,0)+H1408&lt;L1407+G1408,IF(MOD(C1408-$G$27,periods_per_year)=0,$G$26,0),L1407+G1408-IF(AND(C1408&gt;=$G$22,MOD(C1408-$G$22,int)=0),$G$23,0)-H1408))))</f>
        <v/>
      </c>
      <c r="J1408" s="7"/>
      <c r="K1408" s="6" t="str">
        <f t="shared" si="120"/>
        <v/>
      </c>
      <c r="L1408" s="6" t="str">
        <f t="shared" si="121"/>
        <v/>
      </c>
    </row>
    <row r="1409" spans="3:12">
      <c r="C1409" s="3" t="str">
        <f t="shared" si="117"/>
        <v/>
      </c>
      <c r="D1409" s="4" t="str">
        <f t="shared" si="122"/>
        <v/>
      </c>
      <c r="E1409" s="8" t="str">
        <f t="shared" si="118"/>
        <v/>
      </c>
      <c r="F1409" s="5" t="str">
        <f t="shared" si="119"/>
        <v/>
      </c>
      <c r="G1409" s="6" t="str">
        <f>IF(C1409="","",ROUND((((1+F1409/CP)^(CP/periods_per_year))-1)*L1408,2))</f>
        <v/>
      </c>
      <c r="H1409" s="6" t="str">
        <f>IF(C1409="","",IF(C1409=nper,L1408+G1409,MIN(L1408+G1409,IF(F1409=F1408,H1408,IF($G$11="Acc Bi-Weekly",ROUND((-PMT(((1+F1409/CP)^(CP/12))-1,(nper-C1409+1)*12/26,L1408))/2,2),IF($G$11="Acc Weekly",ROUND((-PMT(((1+F1409/CP)^(CP/12))-1,(nper-C1409+1)*12/52,L1408))/4,2),ROUND(-PMT(((1+F1409/CP)^(CP/periods_per_year))-1,nper-C1409+1,L1408),2)))))))</f>
        <v/>
      </c>
      <c r="I1409" s="6" t="str">
        <f>IF(OR(C1409="",C1409&lt;$G$22),"",IF(L1408&lt;=H1409,0,IF(IF(AND(C1409&gt;=$G$22,MOD(C1409-$G$22,int)=0),$G$23,0)+H1409&gt;=L1408+G1409,L1408+G1409-H1409,IF(AND(C1409&gt;=$G$22,MOD(C1409-$G$22,int)=0),$G$23,0)+IF(IF(AND(C1409&gt;=$G$22,MOD(C1409-$G$22,int)=0),$G$23,0)+IF(MOD(C1409-$G$27,periods_per_year)=0,$G$26,0)+H1409&lt;L1408+G1409,IF(MOD(C1409-$G$27,periods_per_year)=0,$G$26,0),L1408+G1409-IF(AND(C1409&gt;=$G$22,MOD(C1409-$G$22,int)=0),$G$23,0)-H1409))))</f>
        <v/>
      </c>
      <c r="J1409" s="7"/>
      <c r="K1409" s="6" t="str">
        <f t="shared" si="120"/>
        <v/>
      </c>
      <c r="L1409" s="6" t="str">
        <f t="shared" si="121"/>
        <v/>
      </c>
    </row>
    <row r="1410" spans="3:12">
      <c r="C1410" s="3" t="str">
        <f t="shared" si="117"/>
        <v/>
      </c>
      <c r="D1410" s="4" t="str">
        <f t="shared" si="122"/>
        <v/>
      </c>
      <c r="E1410" s="8" t="str">
        <f t="shared" si="118"/>
        <v/>
      </c>
      <c r="F1410" s="5" t="str">
        <f t="shared" si="119"/>
        <v/>
      </c>
      <c r="G1410" s="6" t="str">
        <f>IF(C1410="","",ROUND((((1+F1410/CP)^(CP/periods_per_year))-1)*L1409,2))</f>
        <v/>
      </c>
      <c r="H1410" s="6" t="str">
        <f>IF(C1410="","",IF(C1410=nper,L1409+G1410,MIN(L1409+G1410,IF(F1410=F1409,H1409,IF($G$11="Acc Bi-Weekly",ROUND((-PMT(((1+F1410/CP)^(CP/12))-1,(nper-C1410+1)*12/26,L1409))/2,2),IF($G$11="Acc Weekly",ROUND((-PMT(((1+F1410/CP)^(CP/12))-1,(nper-C1410+1)*12/52,L1409))/4,2),ROUND(-PMT(((1+F1410/CP)^(CP/periods_per_year))-1,nper-C1410+1,L1409),2)))))))</f>
        <v/>
      </c>
      <c r="I1410" s="6" t="str">
        <f>IF(OR(C1410="",C1410&lt;$G$22),"",IF(L1409&lt;=H1410,0,IF(IF(AND(C1410&gt;=$G$22,MOD(C1410-$G$22,int)=0),$G$23,0)+H1410&gt;=L1409+G1410,L1409+G1410-H1410,IF(AND(C1410&gt;=$G$22,MOD(C1410-$G$22,int)=0),$G$23,0)+IF(IF(AND(C1410&gt;=$G$22,MOD(C1410-$G$22,int)=0),$G$23,0)+IF(MOD(C1410-$G$27,periods_per_year)=0,$G$26,0)+H1410&lt;L1409+G1410,IF(MOD(C1410-$G$27,periods_per_year)=0,$G$26,0),L1409+G1410-IF(AND(C1410&gt;=$G$22,MOD(C1410-$G$22,int)=0),$G$23,0)-H1410))))</f>
        <v/>
      </c>
      <c r="J1410" s="7"/>
      <c r="K1410" s="6" t="str">
        <f t="shared" si="120"/>
        <v/>
      </c>
      <c r="L1410" s="6" t="str">
        <f t="shared" si="121"/>
        <v/>
      </c>
    </row>
    <row r="1411" spans="3:12">
      <c r="C1411" s="3" t="str">
        <f t="shared" si="117"/>
        <v/>
      </c>
      <c r="D1411" s="4" t="str">
        <f t="shared" si="122"/>
        <v/>
      </c>
      <c r="E1411" s="8" t="str">
        <f t="shared" si="118"/>
        <v/>
      </c>
      <c r="F1411" s="5" t="str">
        <f t="shared" si="119"/>
        <v/>
      </c>
      <c r="G1411" s="6" t="str">
        <f>IF(C1411="","",ROUND((((1+F1411/CP)^(CP/periods_per_year))-1)*L1410,2))</f>
        <v/>
      </c>
      <c r="H1411" s="6" t="str">
        <f>IF(C1411="","",IF(C1411=nper,L1410+G1411,MIN(L1410+G1411,IF(F1411=F1410,H1410,IF($G$11="Acc Bi-Weekly",ROUND((-PMT(((1+F1411/CP)^(CP/12))-1,(nper-C1411+1)*12/26,L1410))/2,2),IF($G$11="Acc Weekly",ROUND((-PMT(((1+F1411/CP)^(CP/12))-1,(nper-C1411+1)*12/52,L1410))/4,2),ROUND(-PMT(((1+F1411/CP)^(CP/periods_per_year))-1,nper-C1411+1,L1410),2)))))))</f>
        <v/>
      </c>
      <c r="I1411" s="6" t="str">
        <f>IF(OR(C1411="",C1411&lt;$G$22),"",IF(L1410&lt;=H1411,0,IF(IF(AND(C1411&gt;=$G$22,MOD(C1411-$G$22,int)=0),$G$23,0)+H1411&gt;=L1410+G1411,L1410+G1411-H1411,IF(AND(C1411&gt;=$G$22,MOD(C1411-$G$22,int)=0),$G$23,0)+IF(IF(AND(C1411&gt;=$G$22,MOD(C1411-$G$22,int)=0),$G$23,0)+IF(MOD(C1411-$G$27,periods_per_year)=0,$G$26,0)+H1411&lt;L1410+G1411,IF(MOD(C1411-$G$27,periods_per_year)=0,$G$26,0),L1410+G1411-IF(AND(C1411&gt;=$G$22,MOD(C1411-$G$22,int)=0),$G$23,0)-H1411))))</f>
        <v/>
      </c>
      <c r="J1411" s="7"/>
      <c r="K1411" s="6" t="str">
        <f t="shared" si="120"/>
        <v/>
      </c>
      <c r="L1411" s="6" t="str">
        <f t="shared" si="121"/>
        <v/>
      </c>
    </row>
    <row r="1412" spans="3:12">
      <c r="C1412" s="3" t="str">
        <f t="shared" si="117"/>
        <v/>
      </c>
      <c r="D1412" s="4" t="str">
        <f t="shared" si="122"/>
        <v/>
      </c>
      <c r="E1412" s="8" t="str">
        <f t="shared" si="118"/>
        <v/>
      </c>
      <c r="F1412" s="5" t="str">
        <f t="shared" si="119"/>
        <v/>
      </c>
      <c r="G1412" s="6" t="str">
        <f>IF(C1412="","",ROUND((((1+F1412/CP)^(CP/periods_per_year))-1)*L1411,2))</f>
        <v/>
      </c>
      <c r="H1412" s="6" t="str">
        <f>IF(C1412="","",IF(C1412=nper,L1411+G1412,MIN(L1411+G1412,IF(F1412=F1411,H1411,IF($G$11="Acc Bi-Weekly",ROUND((-PMT(((1+F1412/CP)^(CP/12))-1,(nper-C1412+1)*12/26,L1411))/2,2),IF($G$11="Acc Weekly",ROUND((-PMT(((1+F1412/CP)^(CP/12))-1,(nper-C1412+1)*12/52,L1411))/4,2),ROUND(-PMT(((1+F1412/CP)^(CP/periods_per_year))-1,nper-C1412+1,L1411),2)))))))</f>
        <v/>
      </c>
      <c r="I1412" s="6" t="str">
        <f>IF(OR(C1412="",C1412&lt;$G$22),"",IF(L1411&lt;=H1412,0,IF(IF(AND(C1412&gt;=$G$22,MOD(C1412-$G$22,int)=0),$G$23,0)+H1412&gt;=L1411+G1412,L1411+G1412-H1412,IF(AND(C1412&gt;=$G$22,MOD(C1412-$G$22,int)=0),$G$23,0)+IF(IF(AND(C1412&gt;=$G$22,MOD(C1412-$G$22,int)=0),$G$23,0)+IF(MOD(C1412-$G$27,periods_per_year)=0,$G$26,0)+H1412&lt;L1411+G1412,IF(MOD(C1412-$G$27,periods_per_year)=0,$G$26,0),L1411+G1412-IF(AND(C1412&gt;=$G$22,MOD(C1412-$G$22,int)=0),$G$23,0)-H1412))))</f>
        <v/>
      </c>
      <c r="J1412" s="7"/>
      <c r="K1412" s="6" t="str">
        <f t="shared" si="120"/>
        <v/>
      </c>
      <c r="L1412" s="6" t="str">
        <f t="shared" si="121"/>
        <v/>
      </c>
    </row>
    <row r="1413" spans="3:12">
      <c r="C1413" s="3" t="str">
        <f t="shared" si="117"/>
        <v/>
      </c>
      <c r="D1413" s="4" t="str">
        <f t="shared" si="122"/>
        <v/>
      </c>
      <c r="E1413" s="8" t="str">
        <f t="shared" si="118"/>
        <v/>
      </c>
      <c r="F1413" s="5" t="str">
        <f t="shared" si="119"/>
        <v/>
      </c>
      <c r="G1413" s="6" t="str">
        <f>IF(C1413="","",ROUND((((1+F1413/CP)^(CP/periods_per_year))-1)*L1412,2))</f>
        <v/>
      </c>
      <c r="H1413" s="6" t="str">
        <f>IF(C1413="","",IF(C1413=nper,L1412+G1413,MIN(L1412+G1413,IF(F1413=F1412,H1412,IF($G$11="Acc Bi-Weekly",ROUND((-PMT(((1+F1413/CP)^(CP/12))-1,(nper-C1413+1)*12/26,L1412))/2,2),IF($G$11="Acc Weekly",ROUND((-PMT(((1+F1413/CP)^(CP/12))-1,(nper-C1413+1)*12/52,L1412))/4,2),ROUND(-PMT(((1+F1413/CP)^(CP/periods_per_year))-1,nper-C1413+1,L1412),2)))))))</f>
        <v/>
      </c>
      <c r="I1413" s="6" t="str">
        <f>IF(OR(C1413="",C1413&lt;$G$22),"",IF(L1412&lt;=H1413,0,IF(IF(AND(C1413&gt;=$G$22,MOD(C1413-$G$22,int)=0),$G$23,0)+H1413&gt;=L1412+G1413,L1412+G1413-H1413,IF(AND(C1413&gt;=$G$22,MOD(C1413-$G$22,int)=0),$G$23,0)+IF(IF(AND(C1413&gt;=$G$22,MOD(C1413-$G$22,int)=0),$G$23,0)+IF(MOD(C1413-$G$27,periods_per_year)=0,$G$26,0)+H1413&lt;L1412+G1413,IF(MOD(C1413-$G$27,periods_per_year)=0,$G$26,0),L1412+G1413-IF(AND(C1413&gt;=$G$22,MOD(C1413-$G$22,int)=0),$G$23,0)-H1413))))</f>
        <v/>
      </c>
      <c r="J1413" s="7"/>
      <c r="K1413" s="6" t="str">
        <f t="shared" si="120"/>
        <v/>
      </c>
      <c r="L1413" s="6" t="str">
        <f t="shared" si="121"/>
        <v/>
      </c>
    </row>
    <row r="1414" spans="3:12">
      <c r="C1414" s="3" t="str">
        <f t="shared" si="117"/>
        <v/>
      </c>
      <c r="D1414" s="4" t="str">
        <f t="shared" si="122"/>
        <v/>
      </c>
      <c r="E1414" s="8" t="str">
        <f t="shared" si="118"/>
        <v/>
      </c>
      <c r="F1414" s="5" t="str">
        <f t="shared" si="119"/>
        <v/>
      </c>
      <c r="G1414" s="6" t="str">
        <f>IF(C1414="","",ROUND((((1+F1414/CP)^(CP/periods_per_year))-1)*L1413,2))</f>
        <v/>
      </c>
      <c r="H1414" s="6" t="str">
        <f>IF(C1414="","",IF(C1414=nper,L1413+G1414,MIN(L1413+G1414,IF(F1414=F1413,H1413,IF($G$11="Acc Bi-Weekly",ROUND((-PMT(((1+F1414/CP)^(CP/12))-1,(nper-C1414+1)*12/26,L1413))/2,2),IF($G$11="Acc Weekly",ROUND((-PMT(((1+F1414/CP)^(CP/12))-1,(nper-C1414+1)*12/52,L1413))/4,2),ROUND(-PMT(((1+F1414/CP)^(CP/periods_per_year))-1,nper-C1414+1,L1413),2)))))))</f>
        <v/>
      </c>
      <c r="I1414" s="6" t="str">
        <f>IF(OR(C1414="",C1414&lt;$G$22),"",IF(L1413&lt;=H1414,0,IF(IF(AND(C1414&gt;=$G$22,MOD(C1414-$G$22,int)=0),$G$23,0)+H1414&gt;=L1413+G1414,L1413+G1414-H1414,IF(AND(C1414&gt;=$G$22,MOD(C1414-$G$22,int)=0),$G$23,0)+IF(IF(AND(C1414&gt;=$G$22,MOD(C1414-$G$22,int)=0),$G$23,0)+IF(MOD(C1414-$G$27,periods_per_year)=0,$G$26,0)+H1414&lt;L1413+G1414,IF(MOD(C1414-$G$27,periods_per_year)=0,$G$26,0),L1413+G1414-IF(AND(C1414&gt;=$G$22,MOD(C1414-$G$22,int)=0),$G$23,0)-H1414))))</f>
        <v/>
      </c>
      <c r="J1414" s="7"/>
      <c r="K1414" s="6" t="str">
        <f t="shared" si="120"/>
        <v/>
      </c>
      <c r="L1414" s="6" t="str">
        <f t="shared" si="121"/>
        <v/>
      </c>
    </row>
    <row r="1415" spans="3:12">
      <c r="C1415" s="3" t="str">
        <f t="shared" si="117"/>
        <v/>
      </c>
      <c r="D1415" s="4" t="str">
        <f t="shared" si="122"/>
        <v/>
      </c>
      <c r="E1415" s="8" t="str">
        <f t="shared" si="118"/>
        <v/>
      </c>
      <c r="F1415" s="5" t="str">
        <f t="shared" si="119"/>
        <v/>
      </c>
      <c r="G1415" s="6" t="str">
        <f>IF(C1415="","",ROUND((((1+F1415/CP)^(CP/periods_per_year))-1)*L1414,2))</f>
        <v/>
      </c>
      <c r="H1415" s="6" t="str">
        <f>IF(C1415="","",IF(C1415=nper,L1414+G1415,MIN(L1414+G1415,IF(F1415=F1414,H1414,IF($G$11="Acc Bi-Weekly",ROUND((-PMT(((1+F1415/CP)^(CP/12))-1,(nper-C1415+1)*12/26,L1414))/2,2),IF($G$11="Acc Weekly",ROUND((-PMT(((1+F1415/CP)^(CP/12))-1,(nper-C1415+1)*12/52,L1414))/4,2),ROUND(-PMT(((1+F1415/CP)^(CP/periods_per_year))-1,nper-C1415+1,L1414),2)))))))</f>
        <v/>
      </c>
      <c r="I1415" s="6" t="str">
        <f>IF(OR(C1415="",C1415&lt;$G$22),"",IF(L1414&lt;=H1415,0,IF(IF(AND(C1415&gt;=$G$22,MOD(C1415-$G$22,int)=0),$G$23,0)+H1415&gt;=L1414+G1415,L1414+G1415-H1415,IF(AND(C1415&gt;=$G$22,MOD(C1415-$G$22,int)=0),$G$23,0)+IF(IF(AND(C1415&gt;=$G$22,MOD(C1415-$G$22,int)=0),$G$23,0)+IF(MOD(C1415-$G$27,periods_per_year)=0,$G$26,0)+H1415&lt;L1414+G1415,IF(MOD(C1415-$G$27,periods_per_year)=0,$G$26,0),L1414+G1415-IF(AND(C1415&gt;=$G$22,MOD(C1415-$G$22,int)=0),$G$23,0)-H1415))))</f>
        <v/>
      </c>
      <c r="J1415" s="7"/>
      <c r="K1415" s="6" t="str">
        <f t="shared" si="120"/>
        <v/>
      </c>
      <c r="L1415" s="6" t="str">
        <f t="shared" si="121"/>
        <v/>
      </c>
    </row>
    <row r="1416" spans="3:12">
      <c r="C1416" s="3" t="str">
        <f t="shared" si="117"/>
        <v/>
      </c>
      <c r="D1416" s="4" t="str">
        <f t="shared" si="122"/>
        <v/>
      </c>
      <c r="E1416" s="8" t="str">
        <f t="shared" si="118"/>
        <v/>
      </c>
      <c r="F1416" s="5" t="str">
        <f t="shared" si="119"/>
        <v/>
      </c>
      <c r="G1416" s="6" t="str">
        <f>IF(C1416="","",ROUND((((1+F1416/CP)^(CP/periods_per_year))-1)*L1415,2))</f>
        <v/>
      </c>
      <c r="H1416" s="6" t="str">
        <f>IF(C1416="","",IF(C1416=nper,L1415+G1416,MIN(L1415+G1416,IF(F1416=F1415,H1415,IF($G$11="Acc Bi-Weekly",ROUND((-PMT(((1+F1416/CP)^(CP/12))-1,(nper-C1416+1)*12/26,L1415))/2,2),IF($G$11="Acc Weekly",ROUND((-PMT(((1+F1416/CP)^(CP/12))-1,(nper-C1416+1)*12/52,L1415))/4,2),ROUND(-PMT(((1+F1416/CP)^(CP/periods_per_year))-1,nper-C1416+1,L1415),2)))))))</f>
        <v/>
      </c>
      <c r="I1416" s="6" t="str">
        <f>IF(OR(C1416="",C1416&lt;$G$22),"",IF(L1415&lt;=H1416,0,IF(IF(AND(C1416&gt;=$G$22,MOD(C1416-$G$22,int)=0),$G$23,0)+H1416&gt;=L1415+G1416,L1415+G1416-H1416,IF(AND(C1416&gt;=$G$22,MOD(C1416-$G$22,int)=0),$G$23,0)+IF(IF(AND(C1416&gt;=$G$22,MOD(C1416-$G$22,int)=0),$G$23,0)+IF(MOD(C1416-$G$27,periods_per_year)=0,$G$26,0)+H1416&lt;L1415+G1416,IF(MOD(C1416-$G$27,periods_per_year)=0,$G$26,0),L1415+G1416-IF(AND(C1416&gt;=$G$22,MOD(C1416-$G$22,int)=0),$G$23,0)-H1416))))</f>
        <v/>
      </c>
      <c r="J1416" s="7"/>
      <c r="K1416" s="6" t="str">
        <f t="shared" si="120"/>
        <v/>
      </c>
      <c r="L1416" s="6" t="str">
        <f t="shared" si="121"/>
        <v/>
      </c>
    </row>
    <row r="1417" spans="3:12">
      <c r="C1417" s="3" t="str">
        <f t="shared" si="117"/>
        <v/>
      </c>
      <c r="D1417" s="4" t="str">
        <f t="shared" si="122"/>
        <v/>
      </c>
      <c r="E1417" s="8" t="str">
        <f t="shared" si="118"/>
        <v/>
      </c>
      <c r="F1417" s="5" t="str">
        <f t="shared" si="119"/>
        <v/>
      </c>
      <c r="G1417" s="6" t="str">
        <f>IF(C1417="","",ROUND((((1+F1417/CP)^(CP/periods_per_year))-1)*L1416,2))</f>
        <v/>
      </c>
      <c r="H1417" s="6" t="str">
        <f>IF(C1417="","",IF(C1417=nper,L1416+G1417,MIN(L1416+G1417,IF(F1417=F1416,H1416,IF($G$11="Acc Bi-Weekly",ROUND((-PMT(((1+F1417/CP)^(CP/12))-1,(nper-C1417+1)*12/26,L1416))/2,2),IF($G$11="Acc Weekly",ROUND((-PMT(((1+F1417/CP)^(CP/12))-1,(nper-C1417+1)*12/52,L1416))/4,2),ROUND(-PMT(((1+F1417/CP)^(CP/periods_per_year))-1,nper-C1417+1,L1416),2)))))))</f>
        <v/>
      </c>
      <c r="I1417" s="6" t="str">
        <f>IF(OR(C1417="",C1417&lt;$G$22),"",IF(L1416&lt;=H1417,0,IF(IF(AND(C1417&gt;=$G$22,MOD(C1417-$G$22,int)=0),$G$23,0)+H1417&gt;=L1416+G1417,L1416+G1417-H1417,IF(AND(C1417&gt;=$G$22,MOD(C1417-$G$22,int)=0),$G$23,0)+IF(IF(AND(C1417&gt;=$G$22,MOD(C1417-$G$22,int)=0),$G$23,0)+IF(MOD(C1417-$G$27,periods_per_year)=0,$G$26,0)+H1417&lt;L1416+G1417,IF(MOD(C1417-$G$27,periods_per_year)=0,$G$26,0),L1416+G1417-IF(AND(C1417&gt;=$G$22,MOD(C1417-$G$22,int)=0),$G$23,0)-H1417))))</f>
        <v/>
      </c>
      <c r="J1417" s="7"/>
      <c r="K1417" s="6" t="str">
        <f t="shared" si="120"/>
        <v/>
      </c>
      <c r="L1417" s="6" t="str">
        <f t="shared" si="121"/>
        <v/>
      </c>
    </row>
    <row r="1418" spans="3:12">
      <c r="C1418" s="3" t="str">
        <f t="shared" si="117"/>
        <v/>
      </c>
      <c r="D1418" s="4" t="str">
        <f t="shared" si="122"/>
        <v/>
      </c>
      <c r="E1418" s="8" t="str">
        <f t="shared" si="118"/>
        <v/>
      </c>
      <c r="F1418" s="5" t="str">
        <f t="shared" si="119"/>
        <v/>
      </c>
      <c r="G1418" s="6" t="str">
        <f>IF(C1418="","",ROUND((((1+F1418/CP)^(CP/periods_per_year))-1)*L1417,2))</f>
        <v/>
      </c>
      <c r="H1418" s="6" t="str">
        <f>IF(C1418="","",IF(C1418=nper,L1417+G1418,MIN(L1417+G1418,IF(F1418=F1417,H1417,IF($G$11="Acc Bi-Weekly",ROUND((-PMT(((1+F1418/CP)^(CP/12))-1,(nper-C1418+1)*12/26,L1417))/2,2),IF($G$11="Acc Weekly",ROUND((-PMT(((1+F1418/CP)^(CP/12))-1,(nper-C1418+1)*12/52,L1417))/4,2),ROUND(-PMT(((1+F1418/CP)^(CP/periods_per_year))-1,nper-C1418+1,L1417),2)))))))</f>
        <v/>
      </c>
      <c r="I1418" s="6" t="str">
        <f>IF(OR(C1418="",C1418&lt;$G$22),"",IF(L1417&lt;=H1418,0,IF(IF(AND(C1418&gt;=$G$22,MOD(C1418-$G$22,int)=0),$G$23,0)+H1418&gt;=L1417+G1418,L1417+G1418-H1418,IF(AND(C1418&gt;=$G$22,MOD(C1418-$G$22,int)=0),$G$23,0)+IF(IF(AND(C1418&gt;=$G$22,MOD(C1418-$G$22,int)=0),$G$23,0)+IF(MOD(C1418-$G$27,periods_per_year)=0,$G$26,0)+H1418&lt;L1417+G1418,IF(MOD(C1418-$G$27,periods_per_year)=0,$G$26,0),L1417+G1418-IF(AND(C1418&gt;=$G$22,MOD(C1418-$G$22,int)=0),$G$23,0)-H1418))))</f>
        <v/>
      </c>
      <c r="J1418" s="7"/>
      <c r="K1418" s="6" t="str">
        <f t="shared" si="120"/>
        <v/>
      </c>
      <c r="L1418" s="6" t="str">
        <f t="shared" si="121"/>
        <v/>
      </c>
    </row>
    <row r="1419" spans="3:12">
      <c r="C1419" s="3" t="str">
        <f t="shared" si="117"/>
        <v/>
      </c>
      <c r="D1419" s="4" t="str">
        <f t="shared" si="122"/>
        <v/>
      </c>
      <c r="E1419" s="8" t="str">
        <f t="shared" si="118"/>
        <v/>
      </c>
      <c r="F1419" s="5" t="str">
        <f t="shared" si="119"/>
        <v/>
      </c>
      <c r="G1419" s="6" t="str">
        <f>IF(C1419="","",ROUND((((1+F1419/CP)^(CP/periods_per_year))-1)*L1418,2))</f>
        <v/>
      </c>
      <c r="H1419" s="6" t="str">
        <f>IF(C1419="","",IF(C1419=nper,L1418+G1419,MIN(L1418+G1419,IF(F1419=F1418,H1418,IF($G$11="Acc Bi-Weekly",ROUND((-PMT(((1+F1419/CP)^(CP/12))-1,(nper-C1419+1)*12/26,L1418))/2,2),IF($G$11="Acc Weekly",ROUND((-PMT(((1+F1419/CP)^(CP/12))-1,(nper-C1419+1)*12/52,L1418))/4,2),ROUND(-PMT(((1+F1419/CP)^(CP/periods_per_year))-1,nper-C1419+1,L1418),2)))))))</f>
        <v/>
      </c>
      <c r="I1419" s="6" t="str">
        <f>IF(OR(C1419="",C1419&lt;$G$22),"",IF(L1418&lt;=H1419,0,IF(IF(AND(C1419&gt;=$G$22,MOD(C1419-$G$22,int)=0),$G$23,0)+H1419&gt;=L1418+G1419,L1418+G1419-H1419,IF(AND(C1419&gt;=$G$22,MOD(C1419-$G$22,int)=0),$G$23,0)+IF(IF(AND(C1419&gt;=$G$22,MOD(C1419-$G$22,int)=0),$G$23,0)+IF(MOD(C1419-$G$27,periods_per_year)=0,$G$26,0)+H1419&lt;L1418+G1419,IF(MOD(C1419-$G$27,periods_per_year)=0,$G$26,0),L1418+G1419-IF(AND(C1419&gt;=$G$22,MOD(C1419-$G$22,int)=0),$G$23,0)-H1419))))</f>
        <v/>
      </c>
      <c r="J1419" s="7"/>
      <c r="K1419" s="6" t="str">
        <f t="shared" si="120"/>
        <v/>
      </c>
      <c r="L1419" s="6" t="str">
        <f t="shared" si="121"/>
        <v/>
      </c>
    </row>
    <row r="1420" spans="3:12">
      <c r="C1420" s="3" t="str">
        <f t="shared" si="117"/>
        <v/>
      </c>
      <c r="D1420" s="4" t="str">
        <f t="shared" si="122"/>
        <v/>
      </c>
      <c r="E1420" s="8" t="str">
        <f t="shared" si="118"/>
        <v/>
      </c>
      <c r="F1420" s="5" t="str">
        <f t="shared" si="119"/>
        <v/>
      </c>
      <c r="G1420" s="6" t="str">
        <f>IF(C1420="","",ROUND((((1+F1420/CP)^(CP/periods_per_year))-1)*L1419,2))</f>
        <v/>
      </c>
      <c r="H1420" s="6" t="str">
        <f>IF(C1420="","",IF(C1420=nper,L1419+G1420,MIN(L1419+G1420,IF(F1420=F1419,H1419,IF($G$11="Acc Bi-Weekly",ROUND((-PMT(((1+F1420/CP)^(CP/12))-1,(nper-C1420+1)*12/26,L1419))/2,2),IF($G$11="Acc Weekly",ROUND((-PMT(((1+F1420/CP)^(CP/12))-1,(nper-C1420+1)*12/52,L1419))/4,2),ROUND(-PMT(((1+F1420/CP)^(CP/periods_per_year))-1,nper-C1420+1,L1419),2)))))))</f>
        <v/>
      </c>
      <c r="I1420" s="6" t="str">
        <f>IF(OR(C1420="",C1420&lt;$G$22),"",IF(L1419&lt;=H1420,0,IF(IF(AND(C1420&gt;=$G$22,MOD(C1420-$G$22,int)=0),$G$23,0)+H1420&gt;=L1419+G1420,L1419+G1420-H1420,IF(AND(C1420&gt;=$G$22,MOD(C1420-$G$22,int)=0),$G$23,0)+IF(IF(AND(C1420&gt;=$G$22,MOD(C1420-$G$22,int)=0),$G$23,0)+IF(MOD(C1420-$G$27,periods_per_year)=0,$G$26,0)+H1420&lt;L1419+G1420,IF(MOD(C1420-$G$27,periods_per_year)=0,$G$26,0),L1419+G1420-IF(AND(C1420&gt;=$G$22,MOD(C1420-$G$22,int)=0),$G$23,0)-H1420))))</f>
        <v/>
      </c>
      <c r="J1420" s="7"/>
      <c r="K1420" s="6" t="str">
        <f t="shared" si="120"/>
        <v/>
      </c>
      <c r="L1420" s="6" t="str">
        <f t="shared" si="121"/>
        <v/>
      </c>
    </row>
    <row r="1421" spans="3:12">
      <c r="C1421" s="3" t="str">
        <f t="shared" si="117"/>
        <v/>
      </c>
      <c r="D1421" s="4" t="str">
        <f t="shared" si="122"/>
        <v/>
      </c>
      <c r="E1421" s="8" t="str">
        <f t="shared" si="118"/>
        <v/>
      </c>
      <c r="F1421" s="5" t="str">
        <f t="shared" si="119"/>
        <v/>
      </c>
      <c r="G1421" s="6" t="str">
        <f>IF(C1421="","",ROUND((((1+F1421/CP)^(CP/periods_per_year))-1)*L1420,2))</f>
        <v/>
      </c>
      <c r="H1421" s="6" t="str">
        <f>IF(C1421="","",IF(C1421=nper,L1420+G1421,MIN(L1420+G1421,IF(F1421=F1420,H1420,IF($G$11="Acc Bi-Weekly",ROUND((-PMT(((1+F1421/CP)^(CP/12))-1,(nper-C1421+1)*12/26,L1420))/2,2),IF($G$11="Acc Weekly",ROUND((-PMT(((1+F1421/CP)^(CP/12))-1,(nper-C1421+1)*12/52,L1420))/4,2),ROUND(-PMT(((1+F1421/CP)^(CP/periods_per_year))-1,nper-C1421+1,L1420),2)))))))</f>
        <v/>
      </c>
      <c r="I1421" s="6" t="str">
        <f>IF(OR(C1421="",C1421&lt;$G$22),"",IF(L1420&lt;=H1421,0,IF(IF(AND(C1421&gt;=$G$22,MOD(C1421-$G$22,int)=0),$G$23,0)+H1421&gt;=L1420+G1421,L1420+G1421-H1421,IF(AND(C1421&gt;=$G$22,MOD(C1421-$G$22,int)=0),$G$23,0)+IF(IF(AND(C1421&gt;=$G$22,MOD(C1421-$G$22,int)=0),$G$23,0)+IF(MOD(C1421-$G$27,periods_per_year)=0,$G$26,0)+H1421&lt;L1420+G1421,IF(MOD(C1421-$G$27,periods_per_year)=0,$G$26,0),L1420+G1421-IF(AND(C1421&gt;=$G$22,MOD(C1421-$G$22,int)=0),$G$23,0)-H1421))))</f>
        <v/>
      </c>
      <c r="J1421" s="7"/>
      <c r="K1421" s="6" t="str">
        <f t="shared" si="120"/>
        <v/>
      </c>
      <c r="L1421" s="6" t="str">
        <f t="shared" si="121"/>
        <v/>
      </c>
    </row>
    <row r="1422" spans="3:12">
      <c r="C1422" s="3" t="str">
        <f t="shared" si="117"/>
        <v/>
      </c>
      <c r="D1422" s="4" t="str">
        <f t="shared" si="122"/>
        <v/>
      </c>
      <c r="E1422" s="8" t="str">
        <f t="shared" si="118"/>
        <v/>
      </c>
      <c r="F1422" s="5" t="str">
        <f t="shared" si="119"/>
        <v/>
      </c>
      <c r="G1422" s="6" t="str">
        <f>IF(C1422="","",ROUND((((1+F1422/CP)^(CP/periods_per_year))-1)*L1421,2))</f>
        <v/>
      </c>
      <c r="H1422" s="6" t="str">
        <f>IF(C1422="","",IF(C1422=nper,L1421+G1422,MIN(L1421+G1422,IF(F1422=F1421,H1421,IF($G$11="Acc Bi-Weekly",ROUND((-PMT(((1+F1422/CP)^(CP/12))-1,(nper-C1422+1)*12/26,L1421))/2,2),IF($G$11="Acc Weekly",ROUND((-PMT(((1+F1422/CP)^(CP/12))-1,(nper-C1422+1)*12/52,L1421))/4,2),ROUND(-PMT(((1+F1422/CP)^(CP/periods_per_year))-1,nper-C1422+1,L1421),2)))))))</f>
        <v/>
      </c>
      <c r="I1422" s="6" t="str">
        <f>IF(OR(C1422="",C1422&lt;$G$22),"",IF(L1421&lt;=H1422,0,IF(IF(AND(C1422&gt;=$G$22,MOD(C1422-$G$22,int)=0),$G$23,0)+H1422&gt;=L1421+G1422,L1421+G1422-H1422,IF(AND(C1422&gt;=$G$22,MOD(C1422-$G$22,int)=0),$G$23,0)+IF(IF(AND(C1422&gt;=$G$22,MOD(C1422-$G$22,int)=0),$G$23,0)+IF(MOD(C1422-$G$27,periods_per_year)=0,$G$26,0)+H1422&lt;L1421+G1422,IF(MOD(C1422-$G$27,periods_per_year)=0,$G$26,0),L1421+G1422-IF(AND(C1422&gt;=$G$22,MOD(C1422-$G$22,int)=0),$G$23,0)-H1422))))</f>
        <v/>
      </c>
      <c r="J1422" s="7"/>
      <c r="K1422" s="6" t="str">
        <f t="shared" si="120"/>
        <v/>
      </c>
      <c r="L1422" s="6" t="str">
        <f t="shared" si="121"/>
        <v/>
      </c>
    </row>
    <row r="1423" spans="3:12">
      <c r="C1423" s="3" t="str">
        <f t="shared" si="117"/>
        <v/>
      </c>
      <c r="D1423" s="4" t="str">
        <f t="shared" si="122"/>
        <v/>
      </c>
      <c r="E1423" s="8" t="str">
        <f t="shared" si="118"/>
        <v/>
      </c>
      <c r="F1423" s="5" t="str">
        <f t="shared" si="119"/>
        <v/>
      </c>
      <c r="G1423" s="6" t="str">
        <f>IF(C1423="","",ROUND((((1+F1423/CP)^(CP/periods_per_year))-1)*L1422,2))</f>
        <v/>
      </c>
      <c r="H1423" s="6" t="str">
        <f>IF(C1423="","",IF(C1423=nper,L1422+G1423,MIN(L1422+G1423,IF(F1423=F1422,H1422,IF($G$11="Acc Bi-Weekly",ROUND((-PMT(((1+F1423/CP)^(CP/12))-1,(nper-C1423+1)*12/26,L1422))/2,2),IF($G$11="Acc Weekly",ROUND((-PMT(((1+F1423/CP)^(CP/12))-1,(nper-C1423+1)*12/52,L1422))/4,2),ROUND(-PMT(((1+F1423/CP)^(CP/periods_per_year))-1,nper-C1423+1,L1422),2)))))))</f>
        <v/>
      </c>
      <c r="I1423" s="6" t="str">
        <f>IF(OR(C1423="",C1423&lt;$G$22),"",IF(L1422&lt;=H1423,0,IF(IF(AND(C1423&gt;=$G$22,MOD(C1423-$G$22,int)=0),$G$23,0)+H1423&gt;=L1422+G1423,L1422+G1423-H1423,IF(AND(C1423&gt;=$G$22,MOD(C1423-$G$22,int)=0),$G$23,0)+IF(IF(AND(C1423&gt;=$G$22,MOD(C1423-$G$22,int)=0),$G$23,0)+IF(MOD(C1423-$G$27,periods_per_year)=0,$G$26,0)+H1423&lt;L1422+G1423,IF(MOD(C1423-$G$27,periods_per_year)=0,$G$26,0),L1422+G1423-IF(AND(C1423&gt;=$G$22,MOD(C1423-$G$22,int)=0),$G$23,0)-H1423))))</f>
        <v/>
      </c>
      <c r="J1423" s="7"/>
      <c r="K1423" s="6" t="str">
        <f t="shared" si="120"/>
        <v/>
      </c>
      <c r="L1423" s="6" t="str">
        <f t="shared" si="121"/>
        <v/>
      </c>
    </row>
    <row r="1424" spans="3:12">
      <c r="C1424" s="3" t="str">
        <f t="shared" si="117"/>
        <v/>
      </c>
      <c r="D1424" s="4" t="str">
        <f t="shared" si="122"/>
        <v/>
      </c>
      <c r="E1424" s="8" t="str">
        <f t="shared" si="118"/>
        <v/>
      </c>
      <c r="F1424" s="5" t="str">
        <f t="shared" si="119"/>
        <v/>
      </c>
      <c r="G1424" s="6" t="str">
        <f>IF(C1424="","",ROUND((((1+F1424/CP)^(CP/periods_per_year))-1)*L1423,2))</f>
        <v/>
      </c>
      <c r="H1424" s="6" t="str">
        <f>IF(C1424="","",IF(C1424=nper,L1423+G1424,MIN(L1423+G1424,IF(F1424=F1423,H1423,IF($G$11="Acc Bi-Weekly",ROUND((-PMT(((1+F1424/CP)^(CP/12))-1,(nper-C1424+1)*12/26,L1423))/2,2),IF($G$11="Acc Weekly",ROUND((-PMT(((1+F1424/CP)^(CP/12))-1,(nper-C1424+1)*12/52,L1423))/4,2),ROUND(-PMT(((1+F1424/CP)^(CP/periods_per_year))-1,nper-C1424+1,L1423),2)))))))</f>
        <v/>
      </c>
      <c r="I1424" s="6" t="str">
        <f>IF(OR(C1424="",C1424&lt;$G$22),"",IF(L1423&lt;=H1424,0,IF(IF(AND(C1424&gt;=$G$22,MOD(C1424-$G$22,int)=0),$G$23,0)+H1424&gt;=L1423+G1424,L1423+G1424-H1424,IF(AND(C1424&gt;=$G$22,MOD(C1424-$G$22,int)=0),$G$23,0)+IF(IF(AND(C1424&gt;=$G$22,MOD(C1424-$G$22,int)=0),$G$23,0)+IF(MOD(C1424-$G$27,periods_per_year)=0,$G$26,0)+H1424&lt;L1423+G1424,IF(MOD(C1424-$G$27,periods_per_year)=0,$G$26,0),L1423+G1424-IF(AND(C1424&gt;=$G$22,MOD(C1424-$G$22,int)=0),$G$23,0)-H1424))))</f>
        <v/>
      </c>
      <c r="J1424" s="7"/>
      <c r="K1424" s="6" t="str">
        <f t="shared" si="120"/>
        <v/>
      </c>
      <c r="L1424" s="6" t="str">
        <f t="shared" si="121"/>
        <v/>
      </c>
    </row>
    <row r="1425" spans="3:12">
      <c r="C1425" s="3" t="str">
        <f t="shared" si="117"/>
        <v/>
      </c>
      <c r="D1425" s="4" t="str">
        <f t="shared" si="122"/>
        <v/>
      </c>
      <c r="E1425" s="8" t="str">
        <f t="shared" si="118"/>
        <v/>
      </c>
      <c r="F1425" s="5" t="str">
        <f t="shared" si="119"/>
        <v/>
      </c>
      <c r="G1425" s="6" t="str">
        <f>IF(C1425="","",ROUND((((1+F1425/CP)^(CP/periods_per_year))-1)*L1424,2))</f>
        <v/>
      </c>
      <c r="H1425" s="6" t="str">
        <f>IF(C1425="","",IF(C1425=nper,L1424+G1425,MIN(L1424+G1425,IF(F1425=F1424,H1424,IF($G$11="Acc Bi-Weekly",ROUND((-PMT(((1+F1425/CP)^(CP/12))-1,(nper-C1425+1)*12/26,L1424))/2,2),IF($G$11="Acc Weekly",ROUND((-PMT(((1+F1425/CP)^(CP/12))-1,(nper-C1425+1)*12/52,L1424))/4,2),ROUND(-PMT(((1+F1425/CP)^(CP/periods_per_year))-1,nper-C1425+1,L1424),2)))))))</f>
        <v/>
      </c>
      <c r="I1425" s="6" t="str">
        <f>IF(OR(C1425="",C1425&lt;$G$22),"",IF(L1424&lt;=H1425,0,IF(IF(AND(C1425&gt;=$G$22,MOD(C1425-$G$22,int)=0),$G$23,0)+H1425&gt;=L1424+G1425,L1424+G1425-H1425,IF(AND(C1425&gt;=$G$22,MOD(C1425-$G$22,int)=0),$G$23,0)+IF(IF(AND(C1425&gt;=$G$22,MOD(C1425-$G$22,int)=0),$G$23,0)+IF(MOD(C1425-$G$27,periods_per_year)=0,$G$26,0)+H1425&lt;L1424+G1425,IF(MOD(C1425-$G$27,periods_per_year)=0,$G$26,0),L1424+G1425-IF(AND(C1425&gt;=$G$22,MOD(C1425-$G$22,int)=0),$G$23,0)-H1425))))</f>
        <v/>
      </c>
      <c r="J1425" s="7"/>
      <c r="K1425" s="6" t="str">
        <f t="shared" si="120"/>
        <v/>
      </c>
      <c r="L1425" s="6" t="str">
        <f t="shared" si="121"/>
        <v/>
      </c>
    </row>
    <row r="1426" spans="3:12">
      <c r="C1426" s="3" t="str">
        <f t="shared" si="117"/>
        <v/>
      </c>
      <c r="D1426" s="4" t="str">
        <f t="shared" si="122"/>
        <v/>
      </c>
      <c r="E1426" s="8" t="str">
        <f t="shared" si="118"/>
        <v/>
      </c>
      <c r="F1426" s="5" t="str">
        <f t="shared" si="119"/>
        <v/>
      </c>
      <c r="G1426" s="6" t="str">
        <f>IF(C1426="","",ROUND((((1+F1426/CP)^(CP/periods_per_year))-1)*L1425,2))</f>
        <v/>
      </c>
      <c r="H1426" s="6" t="str">
        <f>IF(C1426="","",IF(C1426=nper,L1425+G1426,MIN(L1425+G1426,IF(F1426=F1425,H1425,IF($G$11="Acc Bi-Weekly",ROUND((-PMT(((1+F1426/CP)^(CP/12))-1,(nper-C1426+1)*12/26,L1425))/2,2),IF($G$11="Acc Weekly",ROUND((-PMT(((1+F1426/CP)^(CP/12))-1,(nper-C1426+1)*12/52,L1425))/4,2),ROUND(-PMT(((1+F1426/CP)^(CP/periods_per_year))-1,nper-C1426+1,L1425),2)))))))</f>
        <v/>
      </c>
      <c r="I1426" s="6" t="str">
        <f>IF(OR(C1426="",C1426&lt;$G$22),"",IF(L1425&lt;=H1426,0,IF(IF(AND(C1426&gt;=$G$22,MOD(C1426-$G$22,int)=0),$G$23,0)+H1426&gt;=L1425+G1426,L1425+G1426-H1426,IF(AND(C1426&gt;=$G$22,MOD(C1426-$G$22,int)=0),$G$23,0)+IF(IF(AND(C1426&gt;=$G$22,MOD(C1426-$G$22,int)=0),$G$23,0)+IF(MOD(C1426-$G$27,periods_per_year)=0,$G$26,0)+H1426&lt;L1425+G1426,IF(MOD(C1426-$G$27,periods_per_year)=0,$G$26,0),L1425+G1426-IF(AND(C1426&gt;=$G$22,MOD(C1426-$G$22,int)=0),$G$23,0)-H1426))))</f>
        <v/>
      </c>
      <c r="J1426" s="7"/>
      <c r="K1426" s="6" t="str">
        <f t="shared" si="120"/>
        <v/>
      </c>
      <c r="L1426" s="6" t="str">
        <f t="shared" si="121"/>
        <v/>
      </c>
    </row>
    <row r="1427" spans="3:12">
      <c r="C1427" s="3" t="str">
        <f t="shared" si="117"/>
        <v/>
      </c>
      <c r="D1427" s="4" t="str">
        <f t="shared" si="122"/>
        <v/>
      </c>
      <c r="E1427" s="8" t="str">
        <f t="shared" si="118"/>
        <v/>
      </c>
      <c r="F1427" s="5" t="str">
        <f t="shared" si="119"/>
        <v/>
      </c>
      <c r="G1427" s="6" t="str">
        <f>IF(C1427="","",ROUND((((1+F1427/CP)^(CP/periods_per_year))-1)*L1426,2))</f>
        <v/>
      </c>
      <c r="H1427" s="6" t="str">
        <f>IF(C1427="","",IF(C1427=nper,L1426+G1427,MIN(L1426+G1427,IF(F1427=F1426,H1426,IF($G$11="Acc Bi-Weekly",ROUND((-PMT(((1+F1427/CP)^(CP/12))-1,(nper-C1427+1)*12/26,L1426))/2,2),IF($G$11="Acc Weekly",ROUND((-PMT(((1+F1427/CP)^(CP/12))-1,(nper-C1427+1)*12/52,L1426))/4,2),ROUND(-PMT(((1+F1427/CP)^(CP/periods_per_year))-1,nper-C1427+1,L1426),2)))))))</f>
        <v/>
      </c>
      <c r="I1427" s="6" t="str">
        <f>IF(OR(C1427="",C1427&lt;$G$22),"",IF(L1426&lt;=H1427,0,IF(IF(AND(C1427&gt;=$G$22,MOD(C1427-$G$22,int)=0),$G$23,0)+H1427&gt;=L1426+G1427,L1426+G1427-H1427,IF(AND(C1427&gt;=$G$22,MOD(C1427-$G$22,int)=0),$G$23,0)+IF(IF(AND(C1427&gt;=$G$22,MOD(C1427-$G$22,int)=0),$G$23,0)+IF(MOD(C1427-$G$27,periods_per_year)=0,$G$26,0)+H1427&lt;L1426+G1427,IF(MOD(C1427-$G$27,periods_per_year)=0,$G$26,0),L1426+G1427-IF(AND(C1427&gt;=$G$22,MOD(C1427-$G$22,int)=0),$G$23,0)-H1427))))</f>
        <v/>
      </c>
      <c r="J1427" s="7"/>
      <c r="K1427" s="6" t="str">
        <f t="shared" si="120"/>
        <v/>
      </c>
      <c r="L1427" s="6" t="str">
        <f t="shared" si="121"/>
        <v/>
      </c>
    </row>
    <row r="1428" spans="3:12">
      <c r="C1428" s="3" t="str">
        <f t="shared" si="117"/>
        <v/>
      </c>
      <c r="D1428" s="4" t="str">
        <f t="shared" si="122"/>
        <v/>
      </c>
      <c r="E1428" s="8" t="str">
        <f t="shared" si="118"/>
        <v/>
      </c>
      <c r="F1428" s="5" t="str">
        <f t="shared" si="119"/>
        <v/>
      </c>
      <c r="G1428" s="6" t="str">
        <f>IF(C1428="","",ROUND((((1+F1428/CP)^(CP/periods_per_year))-1)*L1427,2))</f>
        <v/>
      </c>
      <c r="H1428" s="6" t="str">
        <f>IF(C1428="","",IF(C1428=nper,L1427+G1428,MIN(L1427+G1428,IF(F1428=F1427,H1427,IF($G$11="Acc Bi-Weekly",ROUND((-PMT(((1+F1428/CP)^(CP/12))-1,(nper-C1428+1)*12/26,L1427))/2,2),IF($G$11="Acc Weekly",ROUND((-PMT(((1+F1428/CP)^(CP/12))-1,(nper-C1428+1)*12/52,L1427))/4,2),ROUND(-PMT(((1+F1428/CP)^(CP/periods_per_year))-1,nper-C1428+1,L1427),2)))))))</f>
        <v/>
      </c>
      <c r="I1428" s="6" t="str">
        <f>IF(OR(C1428="",C1428&lt;$G$22),"",IF(L1427&lt;=H1428,0,IF(IF(AND(C1428&gt;=$G$22,MOD(C1428-$G$22,int)=0),$G$23,0)+H1428&gt;=L1427+G1428,L1427+G1428-H1428,IF(AND(C1428&gt;=$G$22,MOD(C1428-$G$22,int)=0),$G$23,0)+IF(IF(AND(C1428&gt;=$G$22,MOD(C1428-$G$22,int)=0),$G$23,0)+IF(MOD(C1428-$G$27,periods_per_year)=0,$G$26,0)+H1428&lt;L1427+G1428,IF(MOD(C1428-$G$27,periods_per_year)=0,$G$26,0),L1427+G1428-IF(AND(C1428&gt;=$G$22,MOD(C1428-$G$22,int)=0),$G$23,0)-H1428))))</f>
        <v/>
      </c>
      <c r="J1428" s="7"/>
      <c r="K1428" s="6" t="str">
        <f t="shared" si="120"/>
        <v/>
      </c>
      <c r="L1428" s="6" t="str">
        <f t="shared" si="121"/>
        <v/>
      </c>
    </row>
    <row r="1429" spans="3:12">
      <c r="C1429" s="3" t="str">
        <f t="shared" si="117"/>
        <v/>
      </c>
      <c r="D1429" s="4" t="str">
        <f t="shared" si="122"/>
        <v/>
      </c>
      <c r="E1429" s="8" t="str">
        <f t="shared" si="118"/>
        <v/>
      </c>
      <c r="F1429" s="5" t="str">
        <f t="shared" si="119"/>
        <v/>
      </c>
      <c r="G1429" s="6" t="str">
        <f>IF(C1429="","",ROUND((((1+F1429/CP)^(CP/periods_per_year))-1)*L1428,2))</f>
        <v/>
      </c>
      <c r="H1429" s="6" t="str">
        <f>IF(C1429="","",IF(C1429=nper,L1428+G1429,MIN(L1428+G1429,IF(F1429=F1428,H1428,IF($G$11="Acc Bi-Weekly",ROUND((-PMT(((1+F1429/CP)^(CP/12))-1,(nper-C1429+1)*12/26,L1428))/2,2),IF($G$11="Acc Weekly",ROUND((-PMT(((1+F1429/CP)^(CP/12))-1,(nper-C1429+1)*12/52,L1428))/4,2),ROUND(-PMT(((1+F1429/CP)^(CP/periods_per_year))-1,nper-C1429+1,L1428),2)))))))</f>
        <v/>
      </c>
      <c r="I1429" s="6" t="str">
        <f>IF(OR(C1429="",C1429&lt;$G$22),"",IF(L1428&lt;=H1429,0,IF(IF(AND(C1429&gt;=$G$22,MOD(C1429-$G$22,int)=0),$G$23,0)+H1429&gt;=L1428+G1429,L1428+G1429-H1429,IF(AND(C1429&gt;=$G$22,MOD(C1429-$G$22,int)=0),$G$23,0)+IF(IF(AND(C1429&gt;=$G$22,MOD(C1429-$G$22,int)=0),$G$23,0)+IF(MOD(C1429-$G$27,periods_per_year)=0,$G$26,0)+H1429&lt;L1428+G1429,IF(MOD(C1429-$G$27,periods_per_year)=0,$G$26,0),L1428+G1429-IF(AND(C1429&gt;=$G$22,MOD(C1429-$G$22,int)=0),$G$23,0)-H1429))))</f>
        <v/>
      </c>
      <c r="J1429" s="7"/>
      <c r="K1429" s="6" t="str">
        <f t="shared" si="120"/>
        <v/>
      </c>
      <c r="L1429" s="6" t="str">
        <f t="shared" si="121"/>
        <v/>
      </c>
    </row>
    <row r="1430" spans="3:12">
      <c r="C1430" s="3" t="str">
        <f t="shared" si="117"/>
        <v/>
      </c>
      <c r="D1430" s="4" t="str">
        <f t="shared" si="122"/>
        <v/>
      </c>
      <c r="E1430" s="8" t="str">
        <f t="shared" si="118"/>
        <v/>
      </c>
      <c r="F1430" s="5" t="str">
        <f t="shared" si="119"/>
        <v/>
      </c>
      <c r="G1430" s="6" t="str">
        <f>IF(C1430="","",ROUND((((1+F1430/CP)^(CP/periods_per_year))-1)*L1429,2))</f>
        <v/>
      </c>
      <c r="H1430" s="6" t="str">
        <f>IF(C1430="","",IF(C1430=nper,L1429+G1430,MIN(L1429+G1430,IF(F1430=F1429,H1429,IF($G$11="Acc Bi-Weekly",ROUND((-PMT(((1+F1430/CP)^(CP/12))-1,(nper-C1430+1)*12/26,L1429))/2,2),IF($G$11="Acc Weekly",ROUND((-PMT(((1+F1430/CP)^(CP/12))-1,(nper-C1430+1)*12/52,L1429))/4,2),ROUND(-PMT(((1+F1430/CP)^(CP/periods_per_year))-1,nper-C1430+1,L1429),2)))))))</f>
        <v/>
      </c>
      <c r="I1430" s="6" t="str">
        <f>IF(OR(C1430="",C1430&lt;$G$22),"",IF(L1429&lt;=H1430,0,IF(IF(AND(C1430&gt;=$G$22,MOD(C1430-$G$22,int)=0),$G$23,0)+H1430&gt;=L1429+G1430,L1429+G1430-H1430,IF(AND(C1430&gt;=$G$22,MOD(C1430-$G$22,int)=0),$G$23,0)+IF(IF(AND(C1430&gt;=$G$22,MOD(C1430-$G$22,int)=0),$G$23,0)+IF(MOD(C1430-$G$27,periods_per_year)=0,$G$26,0)+H1430&lt;L1429+G1430,IF(MOD(C1430-$G$27,periods_per_year)=0,$G$26,0),L1429+G1430-IF(AND(C1430&gt;=$G$22,MOD(C1430-$G$22,int)=0),$G$23,0)-H1430))))</f>
        <v/>
      </c>
      <c r="J1430" s="7"/>
      <c r="K1430" s="6" t="str">
        <f t="shared" si="120"/>
        <v/>
      </c>
      <c r="L1430" s="6" t="str">
        <f t="shared" si="121"/>
        <v/>
      </c>
    </row>
    <row r="1431" spans="3:12">
      <c r="C1431" s="3" t="str">
        <f t="shared" si="117"/>
        <v/>
      </c>
      <c r="D1431" s="4" t="str">
        <f t="shared" si="122"/>
        <v/>
      </c>
      <c r="E1431" s="8" t="str">
        <f t="shared" si="118"/>
        <v/>
      </c>
      <c r="F1431" s="5" t="str">
        <f t="shared" si="119"/>
        <v/>
      </c>
      <c r="G1431" s="6" t="str">
        <f>IF(C1431="","",ROUND((((1+F1431/CP)^(CP/periods_per_year))-1)*L1430,2))</f>
        <v/>
      </c>
      <c r="H1431" s="6" t="str">
        <f>IF(C1431="","",IF(C1431=nper,L1430+G1431,MIN(L1430+G1431,IF(F1431=F1430,H1430,IF($G$11="Acc Bi-Weekly",ROUND((-PMT(((1+F1431/CP)^(CP/12))-1,(nper-C1431+1)*12/26,L1430))/2,2),IF($G$11="Acc Weekly",ROUND((-PMT(((1+F1431/CP)^(CP/12))-1,(nper-C1431+1)*12/52,L1430))/4,2),ROUND(-PMT(((1+F1431/CP)^(CP/periods_per_year))-1,nper-C1431+1,L1430),2)))))))</f>
        <v/>
      </c>
      <c r="I1431" s="6" t="str">
        <f>IF(OR(C1431="",C1431&lt;$G$22),"",IF(L1430&lt;=H1431,0,IF(IF(AND(C1431&gt;=$G$22,MOD(C1431-$G$22,int)=0),$G$23,0)+H1431&gt;=L1430+G1431,L1430+G1431-H1431,IF(AND(C1431&gt;=$G$22,MOD(C1431-$G$22,int)=0),$G$23,0)+IF(IF(AND(C1431&gt;=$G$22,MOD(C1431-$G$22,int)=0),$G$23,0)+IF(MOD(C1431-$G$27,periods_per_year)=0,$G$26,0)+H1431&lt;L1430+G1431,IF(MOD(C1431-$G$27,periods_per_year)=0,$G$26,0),L1430+G1431-IF(AND(C1431&gt;=$G$22,MOD(C1431-$G$22,int)=0),$G$23,0)-H1431))))</f>
        <v/>
      </c>
      <c r="J1431" s="7"/>
      <c r="K1431" s="6" t="str">
        <f t="shared" si="120"/>
        <v/>
      </c>
      <c r="L1431" s="6" t="str">
        <f t="shared" si="121"/>
        <v/>
      </c>
    </row>
    <row r="1432" spans="3:12">
      <c r="C1432" s="3" t="str">
        <f t="shared" si="117"/>
        <v/>
      </c>
      <c r="D1432" s="4" t="str">
        <f t="shared" si="122"/>
        <v/>
      </c>
      <c r="E1432" s="8" t="str">
        <f t="shared" si="118"/>
        <v/>
      </c>
      <c r="F1432" s="5" t="str">
        <f t="shared" si="119"/>
        <v/>
      </c>
      <c r="G1432" s="6" t="str">
        <f>IF(C1432="","",ROUND((((1+F1432/CP)^(CP/periods_per_year))-1)*L1431,2))</f>
        <v/>
      </c>
      <c r="H1432" s="6" t="str">
        <f>IF(C1432="","",IF(C1432=nper,L1431+G1432,MIN(L1431+G1432,IF(F1432=F1431,H1431,IF($G$11="Acc Bi-Weekly",ROUND((-PMT(((1+F1432/CP)^(CP/12))-1,(nper-C1432+1)*12/26,L1431))/2,2),IF($G$11="Acc Weekly",ROUND((-PMT(((1+F1432/CP)^(CP/12))-1,(nper-C1432+1)*12/52,L1431))/4,2),ROUND(-PMT(((1+F1432/CP)^(CP/periods_per_year))-1,nper-C1432+1,L1431),2)))))))</f>
        <v/>
      </c>
      <c r="I1432" s="6" t="str">
        <f>IF(OR(C1432="",C1432&lt;$G$22),"",IF(L1431&lt;=H1432,0,IF(IF(AND(C1432&gt;=$G$22,MOD(C1432-$G$22,int)=0),$G$23,0)+H1432&gt;=L1431+G1432,L1431+G1432-H1432,IF(AND(C1432&gt;=$G$22,MOD(C1432-$G$22,int)=0),$G$23,0)+IF(IF(AND(C1432&gt;=$G$22,MOD(C1432-$G$22,int)=0),$G$23,0)+IF(MOD(C1432-$G$27,periods_per_year)=0,$G$26,0)+H1432&lt;L1431+G1432,IF(MOD(C1432-$G$27,periods_per_year)=0,$G$26,0),L1431+G1432-IF(AND(C1432&gt;=$G$22,MOD(C1432-$G$22,int)=0),$G$23,0)-H1432))))</f>
        <v/>
      </c>
      <c r="J1432" s="7"/>
      <c r="K1432" s="6" t="str">
        <f t="shared" si="120"/>
        <v/>
      </c>
      <c r="L1432" s="6" t="str">
        <f t="shared" si="121"/>
        <v/>
      </c>
    </row>
    <row r="1433" spans="3:12">
      <c r="C1433" s="3" t="str">
        <f t="shared" si="117"/>
        <v/>
      </c>
      <c r="D1433" s="4" t="str">
        <f t="shared" si="122"/>
        <v/>
      </c>
      <c r="E1433" s="8" t="str">
        <f t="shared" si="118"/>
        <v/>
      </c>
      <c r="F1433" s="5" t="str">
        <f t="shared" si="119"/>
        <v/>
      </c>
      <c r="G1433" s="6" t="str">
        <f>IF(C1433="","",ROUND((((1+F1433/CP)^(CP/periods_per_year))-1)*L1432,2))</f>
        <v/>
      </c>
      <c r="H1433" s="6" t="str">
        <f>IF(C1433="","",IF(C1433=nper,L1432+G1433,MIN(L1432+G1433,IF(F1433=F1432,H1432,IF($G$11="Acc Bi-Weekly",ROUND((-PMT(((1+F1433/CP)^(CP/12))-1,(nper-C1433+1)*12/26,L1432))/2,2),IF($G$11="Acc Weekly",ROUND((-PMT(((1+F1433/CP)^(CP/12))-1,(nper-C1433+1)*12/52,L1432))/4,2),ROUND(-PMT(((1+F1433/CP)^(CP/periods_per_year))-1,nper-C1433+1,L1432),2)))))))</f>
        <v/>
      </c>
      <c r="I1433" s="6" t="str">
        <f>IF(OR(C1433="",C1433&lt;$G$22),"",IF(L1432&lt;=H1433,0,IF(IF(AND(C1433&gt;=$G$22,MOD(C1433-$G$22,int)=0),$G$23,0)+H1433&gt;=L1432+G1433,L1432+G1433-H1433,IF(AND(C1433&gt;=$G$22,MOD(C1433-$G$22,int)=0),$G$23,0)+IF(IF(AND(C1433&gt;=$G$22,MOD(C1433-$G$22,int)=0),$G$23,0)+IF(MOD(C1433-$G$27,periods_per_year)=0,$G$26,0)+H1433&lt;L1432+G1433,IF(MOD(C1433-$G$27,periods_per_year)=0,$G$26,0),L1432+G1433-IF(AND(C1433&gt;=$G$22,MOD(C1433-$G$22,int)=0),$G$23,0)-H1433))))</f>
        <v/>
      </c>
      <c r="J1433" s="7"/>
      <c r="K1433" s="6" t="str">
        <f t="shared" si="120"/>
        <v/>
      </c>
      <c r="L1433" s="6" t="str">
        <f t="shared" si="121"/>
        <v/>
      </c>
    </row>
    <row r="1434" spans="3:12">
      <c r="C1434" s="3" t="str">
        <f t="shared" si="117"/>
        <v/>
      </c>
      <c r="D1434" s="4" t="str">
        <f t="shared" si="122"/>
        <v/>
      </c>
      <c r="E1434" s="8" t="str">
        <f t="shared" si="118"/>
        <v/>
      </c>
      <c r="F1434" s="5" t="str">
        <f t="shared" si="119"/>
        <v/>
      </c>
      <c r="G1434" s="6" t="str">
        <f>IF(C1434="","",ROUND((((1+F1434/CP)^(CP/periods_per_year))-1)*L1433,2))</f>
        <v/>
      </c>
      <c r="H1434" s="6" t="str">
        <f>IF(C1434="","",IF(C1434=nper,L1433+G1434,MIN(L1433+G1434,IF(F1434=F1433,H1433,IF($G$11="Acc Bi-Weekly",ROUND((-PMT(((1+F1434/CP)^(CP/12))-1,(nper-C1434+1)*12/26,L1433))/2,2),IF($G$11="Acc Weekly",ROUND((-PMT(((1+F1434/CP)^(CP/12))-1,(nper-C1434+1)*12/52,L1433))/4,2),ROUND(-PMT(((1+F1434/CP)^(CP/periods_per_year))-1,nper-C1434+1,L1433),2)))))))</f>
        <v/>
      </c>
      <c r="I1434" s="6" t="str">
        <f>IF(OR(C1434="",C1434&lt;$G$22),"",IF(L1433&lt;=H1434,0,IF(IF(AND(C1434&gt;=$G$22,MOD(C1434-$G$22,int)=0),$G$23,0)+H1434&gt;=L1433+G1434,L1433+G1434-H1434,IF(AND(C1434&gt;=$G$22,MOD(C1434-$G$22,int)=0),$G$23,0)+IF(IF(AND(C1434&gt;=$G$22,MOD(C1434-$G$22,int)=0),$G$23,0)+IF(MOD(C1434-$G$27,periods_per_year)=0,$G$26,0)+H1434&lt;L1433+G1434,IF(MOD(C1434-$G$27,periods_per_year)=0,$G$26,0),L1433+G1434-IF(AND(C1434&gt;=$G$22,MOD(C1434-$G$22,int)=0),$G$23,0)-H1434))))</f>
        <v/>
      </c>
      <c r="J1434" s="7"/>
      <c r="K1434" s="6" t="str">
        <f t="shared" si="120"/>
        <v/>
      </c>
      <c r="L1434" s="6" t="str">
        <f t="shared" si="121"/>
        <v/>
      </c>
    </row>
    <row r="1435" spans="3:12">
      <c r="C1435" s="3" t="str">
        <f t="shared" si="117"/>
        <v/>
      </c>
      <c r="D1435" s="4" t="str">
        <f t="shared" si="122"/>
        <v/>
      </c>
      <c r="E1435" s="8" t="str">
        <f t="shared" si="118"/>
        <v/>
      </c>
      <c r="F1435" s="5" t="str">
        <f t="shared" si="119"/>
        <v/>
      </c>
      <c r="G1435" s="6" t="str">
        <f>IF(C1435="","",ROUND((((1+F1435/CP)^(CP/periods_per_year))-1)*L1434,2))</f>
        <v/>
      </c>
      <c r="H1435" s="6" t="str">
        <f>IF(C1435="","",IF(C1435=nper,L1434+G1435,MIN(L1434+G1435,IF(F1435=F1434,H1434,IF($G$11="Acc Bi-Weekly",ROUND((-PMT(((1+F1435/CP)^(CP/12))-1,(nper-C1435+1)*12/26,L1434))/2,2),IF($G$11="Acc Weekly",ROUND((-PMT(((1+F1435/CP)^(CP/12))-1,(nper-C1435+1)*12/52,L1434))/4,2),ROUND(-PMT(((1+F1435/CP)^(CP/periods_per_year))-1,nper-C1435+1,L1434),2)))))))</f>
        <v/>
      </c>
      <c r="I1435" s="6" t="str">
        <f>IF(OR(C1435="",C1435&lt;$G$22),"",IF(L1434&lt;=H1435,0,IF(IF(AND(C1435&gt;=$G$22,MOD(C1435-$G$22,int)=0),$G$23,0)+H1435&gt;=L1434+G1435,L1434+G1435-H1435,IF(AND(C1435&gt;=$G$22,MOD(C1435-$G$22,int)=0),$G$23,0)+IF(IF(AND(C1435&gt;=$G$22,MOD(C1435-$G$22,int)=0),$G$23,0)+IF(MOD(C1435-$G$27,periods_per_year)=0,$G$26,0)+H1435&lt;L1434+G1435,IF(MOD(C1435-$G$27,periods_per_year)=0,$G$26,0),L1434+G1435-IF(AND(C1435&gt;=$G$22,MOD(C1435-$G$22,int)=0),$G$23,0)-H1435))))</f>
        <v/>
      </c>
      <c r="J1435" s="7"/>
      <c r="K1435" s="6" t="str">
        <f t="shared" si="120"/>
        <v/>
      </c>
      <c r="L1435" s="6" t="str">
        <f t="shared" si="121"/>
        <v/>
      </c>
    </row>
    <row r="1436" spans="3:12">
      <c r="C1436" s="3" t="str">
        <f t="shared" si="117"/>
        <v/>
      </c>
      <c r="D1436" s="4" t="str">
        <f t="shared" si="122"/>
        <v/>
      </c>
      <c r="E1436" s="8" t="str">
        <f t="shared" si="118"/>
        <v/>
      </c>
      <c r="F1436" s="5" t="str">
        <f t="shared" si="119"/>
        <v/>
      </c>
      <c r="G1436" s="6" t="str">
        <f>IF(C1436="","",ROUND((((1+F1436/CP)^(CP/periods_per_year))-1)*L1435,2))</f>
        <v/>
      </c>
      <c r="H1436" s="6" t="str">
        <f>IF(C1436="","",IF(C1436=nper,L1435+G1436,MIN(L1435+G1436,IF(F1436=F1435,H1435,IF($G$11="Acc Bi-Weekly",ROUND((-PMT(((1+F1436/CP)^(CP/12))-1,(nper-C1436+1)*12/26,L1435))/2,2),IF($G$11="Acc Weekly",ROUND((-PMT(((1+F1436/CP)^(CP/12))-1,(nper-C1436+1)*12/52,L1435))/4,2),ROUND(-PMT(((1+F1436/CP)^(CP/periods_per_year))-1,nper-C1436+1,L1435),2)))))))</f>
        <v/>
      </c>
      <c r="I1436" s="6" t="str">
        <f>IF(OR(C1436="",C1436&lt;$G$22),"",IF(L1435&lt;=H1436,0,IF(IF(AND(C1436&gt;=$G$22,MOD(C1436-$G$22,int)=0),$G$23,0)+H1436&gt;=L1435+G1436,L1435+G1436-H1436,IF(AND(C1436&gt;=$G$22,MOD(C1436-$G$22,int)=0),$G$23,0)+IF(IF(AND(C1436&gt;=$G$22,MOD(C1436-$G$22,int)=0),$G$23,0)+IF(MOD(C1436-$G$27,periods_per_year)=0,$G$26,0)+H1436&lt;L1435+G1436,IF(MOD(C1436-$G$27,periods_per_year)=0,$G$26,0),L1435+G1436-IF(AND(C1436&gt;=$G$22,MOD(C1436-$G$22,int)=0),$G$23,0)-H1436))))</f>
        <v/>
      </c>
      <c r="J1436" s="7"/>
      <c r="K1436" s="6" t="str">
        <f t="shared" si="120"/>
        <v/>
      </c>
      <c r="L1436" s="6" t="str">
        <f t="shared" si="121"/>
        <v/>
      </c>
    </row>
    <row r="1437" spans="3:12">
      <c r="C1437" s="3" t="str">
        <f t="shared" si="117"/>
        <v/>
      </c>
      <c r="D1437" s="4" t="str">
        <f t="shared" si="122"/>
        <v/>
      </c>
      <c r="E1437" s="8" t="str">
        <f t="shared" si="118"/>
        <v/>
      </c>
      <c r="F1437" s="5" t="str">
        <f t="shared" si="119"/>
        <v/>
      </c>
      <c r="G1437" s="6" t="str">
        <f>IF(C1437="","",ROUND((((1+F1437/CP)^(CP/periods_per_year))-1)*L1436,2))</f>
        <v/>
      </c>
      <c r="H1437" s="6" t="str">
        <f>IF(C1437="","",IF(C1437=nper,L1436+G1437,MIN(L1436+G1437,IF(F1437=F1436,H1436,IF($G$11="Acc Bi-Weekly",ROUND((-PMT(((1+F1437/CP)^(CP/12))-1,(nper-C1437+1)*12/26,L1436))/2,2),IF($G$11="Acc Weekly",ROUND((-PMT(((1+F1437/CP)^(CP/12))-1,(nper-C1437+1)*12/52,L1436))/4,2),ROUND(-PMT(((1+F1437/CP)^(CP/periods_per_year))-1,nper-C1437+1,L1436),2)))))))</f>
        <v/>
      </c>
      <c r="I1437" s="6" t="str">
        <f>IF(OR(C1437="",C1437&lt;$G$22),"",IF(L1436&lt;=H1437,0,IF(IF(AND(C1437&gt;=$G$22,MOD(C1437-$G$22,int)=0),$G$23,0)+H1437&gt;=L1436+G1437,L1436+G1437-H1437,IF(AND(C1437&gt;=$G$22,MOD(C1437-$G$22,int)=0),$G$23,0)+IF(IF(AND(C1437&gt;=$G$22,MOD(C1437-$G$22,int)=0),$G$23,0)+IF(MOD(C1437-$G$27,periods_per_year)=0,$G$26,0)+H1437&lt;L1436+G1437,IF(MOD(C1437-$G$27,periods_per_year)=0,$G$26,0),L1436+G1437-IF(AND(C1437&gt;=$G$22,MOD(C1437-$G$22,int)=0),$G$23,0)-H1437))))</f>
        <v/>
      </c>
      <c r="J1437" s="7"/>
      <c r="K1437" s="6" t="str">
        <f t="shared" si="120"/>
        <v/>
      </c>
      <c r="L1437" s="6" t="str">
        <f t="shared" si="121"/>
        <v/>
      </c>
    </row>
    <row r="1438" spans="3:12">
      <c r="C1438" s="3" t="str">
        <f t="shared" si="117"/>
        <v/>
      </c>
      <c r="D1438" s="4" t="str">
        <f t="shared" si="122"/>
        <v/>
      </c>
      <c r="E1438" s="8" t="str">
        <f t="shared" si="118"/>
        <v/>
      </c>
      <c r="F1438" s="5" t="str">
        <f t="shared" si="119"/>
        <v/>
      </c>
      <c r="G1438" s="6" t="str">
        <f>IF(C1438="","",ROUND((((1+F1438/CP)^(CP/periods_per_year))-1)*L1437,2))</f>
        <v/>
      </c>
      <c r="H1438" s="6" t="str">
        <f>IF(C1438="","",IF(C1438=nper,L1437+G1438,MIN(L1437+G1438,IF(F1438=F1437,H1437,IF($G$11="Acc Bi-Weekly",ROUND((-PMT(((1+F1438/CP)^(CP/12))-1,(nper-C1438+1)*12/26,L1437))/2,2),IF($G$11="Acc Weekly",ROUND((-PMT(((1+F1438/CP)^(CP/12))-1,(nper-C1438+1)*12/52,L1437))/4,2),ROUND(-PMT(((1+F1438/CP)^(CP/periods_per_year))-1,nper-C1438+1,L1437),2)))))))</f>
        <v/>
      </c>
      <c r="I1438" s="6" t="str">
        <f>IF(OR(C1438="",C1438&lt;$G$22),"",IF(L1437&lt;=H1438,0,IF(IF(AND(C1438&gt;=$G$22,MOD(C1438-$G$22,int)=0),$G$23,0)+H1438&gt;=L1437+G1438,L1437+G1438-H1438,IF(AND(C1438&gt;=$G$22,MOD(C1438-$G$22,int)=0),$G$23,0)+IF(IF(AND(C1438&gt;=$G$22,MOD(C1438-$G$22,int)=0),$G$23,0)+IF(MOD(C1438-$G$27,periods_per_year)=0,$G$26,0)+H1438&lt;L1437+G1438,IF(MOD(C1438-$G$27,periods_per_year)=0,$G$26,0),L1437+G1438-IF(AND(C1438&gt;=$G$22,MOD(C1438-$G$22,int)=0),$G$23,0)-H1438))))</f>
        <v/>
      </c>
      <c r="J1438" s="7"/>
      <c r="K1438" s="6" t="str">
        <f t="shared" si="120"/>
        <v/>
      </c>
      <c r="L1438" s="6" t="str">
        <f t="shared" si="121"/>
        <v/>
      </c>
    </row>
    <row r="1439" spans="3:12">
      <c r="C1439" s="3" t="str">
        <f t="shared" si="117"/>
        <v/>
      </c>
      <c r="D1439" s="4" t="str">
        <f t="shared" si="122"/>
        <v/>
      </c>
      <c r="E1439" s="8" t="str">
        <f t="shared" si="118"/>
        <v/>
      </c>
      <c r="F1439" s="5" t="str">
        <f t="shared" si="119"/>
        <v/>
      </c>
      <c r="G1439" s="6" t="str">
        <f>IF(C1439="","",ROUND((((1+F1439/CP)^(CP/periods_per_year))-1)*L1438,2))</f>
        <v/>
      </c>
      <c r="H1439" s="6" t="str">
        <f>IF(C1439="","",IF(C1439=nper,L1438+G1439,MIN(L1438+G1439,IF(F1439=F1438,H1438,IF($G$11="Acc Bi-Weekly",ROUND((-PMT(((1+F1439/CP)^(CP/12))-1,(nper-C1439+1)*12/26,L1438))/2,2),IF($G$11="Acc Weekly",ROUND((-PMT(((1+F1439/CP)^(CP/12))-1,(nper-C1439+1)*12/52,L1438))/4,2),ROUND(-PMT(((1+F1439/CP)^(CP/periods_per_year))-1,nper-C1439+1,L1438),2)))))))</f>
        <v/>
      </c>
      <c r="I1439" s="6" t="str">
        <f>IF(OR(C1439="",C1439&lt;$G$22),"",IF(L1438&lt;=H1439,0,IF(IF(AND(C1439&gt;=$G$22,MOD(C1439-$G$22,int)=0),$G$23,0)+H1439&gt;=L1438+G1439,L1438+G1439-H1439,IF(AND(C1439&gt;=$G$22,MOD(C1439-$G$22,int)=0),$G$23,0)+IF(IF(AND(C1439&gt;=$G$22,MOD(C1439-$G$22,int)=0),$G$23,0)+IF(MOD(C1439-$G$27,periods_per_year)=0,$G$26,0)+H1439&lt;L1438+G1439,IF(MOD(C1439-$G$27,periods_per_year)=0,$G$26,0),L1438+G1439-IF(AND(C1439&gt;=$G$22,MOD(C1439-$G$22,int)=0),$G$23,0)-H1439))))</f>
        <v/>
      </c>
      <c r="J1439" s="7"/>
      <c r="K1439" s="6" t="str">
        <f t="shared" si="120"/>
        <v/>
      </c>
      <c r="L1439" s="6" t="str">
        <f t="shared" si="121"/>
        <v/>
      </c>
    </row>
    <row r="1440" spans="3:12">
      <c r="C1440" s="3" t="str">
        <f t="shared" si="117"/>
        <v/>
      </c>
      <c r="D1440" s="4" t="str">
        <f t="shared" si="122"/>
        <v/>
      </c>
      <c r="E1440" s="8" t="str">
        <f t="shared" si="118"/>
        <v/>
      </c>
      <c r="F1440" s="5" t="str">
        <f t="shared" si="119"/>
        <v/>
      </c>
      <c r="G1440" s="6" t="str">
        <f>IF(C1440="","",ROUND((((1+F1440/CP)^(CP/periods_per_year))-1)*L1439,2))</f>
        <v/>
      </c>
      <c r="H1440" s="6" t="str">
        <f>IF(C1440="","",IF(C1440=nper,L1439+G1440,MIN(L1439+G1440,IF(F1440=F1439,H1439,IF($G$11="Acc Bi-Weekly",ROUND((-PMT(((1+F1440/CP)^(CP/12))-1,(nper-C1440+1)*12/26,L1439))/2,2),IF($G$11="Acc Weekly",ROUND((-PMT(((1+F1440/CP)^(CP/12))-1,(nper-C1440+1)*12/52,L1439))/4,2),ROUND(-PMT(((1+F1440/CP)^(CP/periods_per_year))-1,nper-C1440+1,L1439),2)))))))</f>
        <v/>
      </c>
      <c r="I1440" s="6" t="str">
        <f>IF(OR(C1440="",C1440&lt;$G$22),"",IF(L1439&lt;=H1440,0,IF(IF(AND(C1440&gt;=$G$22,MOD(C1440-$G$22,int)=0),$G$23,0)+H1440&gt;=L1439+G1440,L1439+G1440-H1440,IF(AND(C1440&gt;=$G$22,MOD(C1440-$G$22,int)=0),$G$23,0)+IF(IF(AND(C1440&gt;=$G$22,MOD(C1440-$G$22,int)=0),$G$23,0)+IF(MOD(C1440-$G$27,periods_per_year)=0,$G$26,0)+H1440&lt;L1439+G1440,IF(MOD(C1440-$G$27,periods_per_year)=0,$G$26,0),L1439+G1440-IF(AND(C1440&gt;=$G$22,MOD(C1440-$G$22,int)=0),$G$23,0)-H1440))))</f>
        <v/>
      </c>
      <c r="J1440" s="7"/>
      <c r="K1440" s="6" t="str">
        <f t="shared" si="120"/>
        <v/>
      </c>
      <c r="L1440" s="6" t="str">
        <f t="shared" si="121"/>
        <v/>
      </c>
    </row>
    <row r="1441" spans="3:12">
      <c r="C1441" s="3" t="str">
        <f t="shared" si="117"/>
        <v/>
      </c>
      <c r="D1441" s="4" t="str">
        <f t="shared" si="122"/>
        <v/>
      </c>
      <c r="E1441" s="8" t="str">
        <f t="shared" si="118"/>
        <v/>
      </c>
      <c r="F1441" s="5" t="str">
        <f t="shared" si="119"/>
        <v/>
      </c>
      <c r="G1441" s="6" t="str">
        <f>IF(C1441="","",ROUND((((1+F1441/CP)^(CP/periods_per_year))-1)*L1440,2))</f>
        <v/>
      </c>
      <c r="H1441" s="6" t="str">
        <f>IF(C1441="","",IF(C1441=nper,L1440+G1441,MIN(L1440+G1441,IF(F1441=F1440,H1440,IF($G$11="Acc Bi-Weekly",ROUND((-PMT(((1+F1441/CP)^(CP/12))-1,(nper-C1441+1)*12/26,L1440))/2,2),IF($G$11="Acc Weekly",ROUND((-PMT(((1+F1441/CP)^(CP/12))-1,(nper-C1441+1)*12/52,L1440))/4,2),ROUND(-PMT(((1+F1441/CP)^(CP/periods_per_year))-1,nper-C1441+1,L1440),2)))))))</f>
        <v/>
      </c>
      <c r="I1441" s="6" t="str">
        <f>IF(OR(C1441="",C1441&lt;$G$22),"",IF(L1440&lt;=H1441,0,IF(IF(AND(C1441&gt;=$G$22,MOD(C1441-$G$22,int)=0),$G$23,0)+H1441&gt;=L1440+G1441,L1440+G1441-H1441,IF(AND(C1441&gt;=$G$22,MOD(C1441-$G$22,int)=0),$G$23,0)+IF(IF(AND(C1441&gt;=$G$22,MOD(C1441-$G$22,int)=0),$G$23,0)+IF(MOD(C1441-$G$27,periods_per_year)=0,$G$26,0)+H1441&lt;L1440+G1441,IF(MOD(C1441-$G$27,periods_per_year)=0,$G$26,0),L1440+G1441-IF(AND(C1441&gt;=$G$22,MOD(C1441-$G$22,int)=0),$G$23,0)-H1441))))</f>
        <v/>
      </c>
      <c r="J1441" s="7"/>
      <c r="K1441" s="6" t="str">
        <f t="shared" si="120"/>
        <v/>
      </c>
      <c r="L1441" s="6" t="str">
        <f t="shared" si="121"/>
        <v/>
      </c>
    </row>
    <row r="1442" spans="3:12">
      <c r="C1442" s="3" t="str">
        <f t="shared" si="117"/>
        <v/>
      </c>
      <c r="D1442" s="4" t="str">
        <f t="shared" si="122"/>
        <v/>
      </c>
      <c r="E1442" s="8" t="str">
        <f t="shared" si="118"/>
        <v/>
      </c>
      <c r="F1442" s="5" t="str">
        <f t="shared" si="119"/>
        <v/>
      </c>
      <c r="G1442" s="6" t="str">
        <f>IF(C1442="","",ROUND((((1+F1442/CP)^(CP/periods_per_year))-1)*L1441,2))</f>
        <v/>
      </c>
      <c r="H1442" s="6" t="str">
        <f>IF(C1442="","",IF(C1442=nper,L1441+G1442,MIN(L1441+G1442,IF(F1442=F1441,H1441,IF($G$11="Acc Bi-Weekly",ROUND((-PMT(((1+F1442/CP)^(CP/12))-1,(nper-C1442+1)*12/26,L1441))/2,2),IF($G$11="Acc Weekly",ROUND((-PMT(((1+F1442/CP)^(CP/12))-1,(nper-C1442+1)*12/52,L1441))/4,2),ROUND(-PMT(((1+F1442/CP)^(CP/periods_per_year))-1,nper-C1442+1,L1441),2)))))))</f>
        <v/>
      </c>
      <c r="I1442" s="6" t="str">
        <f>IF(OR(C1442="",C1442&lt;$G$22),"",IF(L1441&lt;=H1442,0,IF(IF(AND(C1442&gt;=$G$22,MOD(C1442-$G$22,int)=0),$G$23,0)+H1442&gt;=L1441+G1442,L1441+G1442-H1442,IF(AND(C1442&gt;=$G$22,MOD(C1442-$G$22,int)=0),$G$23,0)+IF(IF(AND(C1442&gt;=$G$22,MOD(C1442-$G$22,int)=0),$G$23,0)+IF(MOD(C1442-$G$27,periods_per_year)=0,$G$26,0)+H1442&lt;L1441+G1442,IF(MOD(C1442-$G$27,periods_per_year)=0,$G$26,0),L1441+G1442-IF(AND(C1442&gt;=$G$22,MOD(C1442-$G$22,int)=0),$G$23,0)-H1442))))</f>
        <v/>
      </c>
      <c r="J1442" s="7"/>
      <c r="K1442" s="6" t="str">
        <f t="shared" si="120"/>
        <v/>
      </c>
      <c r="L1442" s="6" t="str">
        <f t="shared" si="121"/>
        <v/>
      </c>
    </row>
    <row r="1443" spans="3:12">
      <c r="C1443" s="3" t="str">
        <f t="shared" si="117"/>
        <v/>
      </c>
      <c r="D1443" s="4" t="str">
        <f t="shared" si="122"/>
        <v/>
      </c>
      <c r="E1443" s="8" t="str">
        <f t="shared" si="118"/>
        <v/>
      </c>
      <c r="F1443" s="5" t="str">
        <f t="shared" si="119"/>
        <v/>
      </c>
      <c r="G1443" s="6" t="str">
        <f>IF(C1443="","",ROUND((((1+F1443/CP)^(CP/periods_per_year))-1)*L1442,2))</f>
        <v/>
      </c>
      <c r="H1443" s="6" t="str">
        <f>IF(C1443="","",IF(C1443=nper,L1442+G1443,MIN(L1442+G1443,IF(F1443=F1442,H1442,IF($G$11="Acc Bi-Weekly",ROUND((-PMT(((1+F1443/CP)^(CP/12))-1,(nper-C1443+1)*12/26,L1442))/2,2),IF($G$11="Acc Weekly",ROUND((-PMT(((1+F1443/CP)^(CP/12))-1,(nper-C1443+1)*12/52,L1442))/4,2),ROUND(-PMT(((1+F1443/CP)^(CP/periods_per_year))-1,nper-C1443+1,L1442),2)))))))</f>
        <v/>
      </c>
      <c r="I1443" s="6" t="str">
        <f>IF(OR(C1443="",C1443&lt;$G$22),"",IF(L1442&lt;=H1443,0,IF(IF(AND(C1443&gt;=$G$22,MOD(C1443-$G$22,int)=0),$G$23,0)+H1443&gt;=L1442+G1443,L1442+G1443-H1443,IF(AND(C1443&gt;=$G$22,MOD(C1443-$G$22,int)=0),$G$23,0)+IF(IF(AND(C1443&gt;=$G$22,MOD(C1443-$G$22,int)=0),$G$23,0)+IF(MOD(C1443-$G$27,periods_per_year)=0,$G$26,0)+H1443&lt;L1442+G1443,IF(MOD(C1443-$G$27,periods_per_year)=0,$G$26,0),L1442+G1443-IF(AND(C1443&gt;=$G$22,MOD(C1443-$G$22,int)=0),$G$23,0)-H1443))))</f>
        <v/>
      </c>
      <c r="J1443" s="7"/>
      <c r="K1443" s="6" t="str">
        <f t="shared" si="120"/>
        <v/>
      </c>
      <c r="L1443" s="6" t="str">
        <f t="shared" si="121"/>
        <v/>
      </c>
    </row>
    <row r="1444" spans="3:12">
      <c r="C1444" s="3" t="str">
        <f t="shared" si="117"/>
        <v/>
      </c>
      <c r="D1444" s="4" t="str">
        <f t="shared" si="122"/>
        <v/>
      </c>
      <c r="E1444" s="8" t="str">
        <f t="shared" si="118"/>
        <v/>
      </c>
      <c r="F1444" s="5" t="str">
        <f t="shared" si="119"/>
        <v/>
      </c>
      <c r="G1444" s="6" t="str">
        <f>IF(C1444="","",ROUND((((1+F1444/CP)^(CP/periods_per_year))-1)*L1443,2))</f>
        <v/>
      </c>
      <c r="H1444" s="6" t="str">
        <f>IF(C1444="","",IF(C1444=nper,L1443+G1444,MIN(L1443+G1444,IF(F1444=F1443,H1443,IF($G$11="Acc Bi-Weekly",ROUND((-PMT(((1+F1444/CP)^(CP/12))-1,(nper-C1444+1)*12/26,L1443))/2,2),IF($G$11="Acc Weekly",ROUND((-PMT(((1+F1444/CP)^(CP/12))-1,(nper-C1444+1)*12/52,L1443))/4,2),ROUND(-PMT(((1+F1444/CP)^(CP/periods_per_year))-1,nper-C1444+1,L1443),2)))))))</f>
        <v/>
      </c>
      <c r="I1444" s="6" t="str">
        <f>IF(OR(C1444="",C1444&lt;$G$22),"",IF(L1443&lt;=H1444,0,IF(IF(AND(C1444&gt;=$G$22,MOD(C1444-$G$22,int)=0),$G$23,0)+H1444&gt;=L1443+G1444,L1443+G1444-H1444,IF(AND(C1444&gt;=$G$22,MOD(C1444-$G$22,int)=0),$G$23,0)+IF(IF(AND(C1444&gt;=$G$22,MOD(C1444-$G$22,int)=0),$G$23,0)+IF(MOD(C1444-$G$27,periods_per_year)=0,$G$26,0)+H1444&lt;L1443+G1444,IF(MOD(C1444-$G$27,periods_per_year)=0,$G$26,0),L1443+G1444-IF(AND(C1444&gt;=$G$22,MOD(C1444-$G$22,int)=0),$G$23,0)-H1444))))</f>
        <v/>
      </c>
      <c r="J1444" s="7"/>
      <c r="K1444" s="6" t="str">
        <f t="shared" si="120"/>
        <v/>
      </c>
      <c r="L1444" s="6" t="str">
        <f t="shared" si="121"/>
        <v/>
      </c>
    </row>
    <row r="1445" spans="3:12">
      <c r="C1445" s="3" t="str">
        <f t="shared" si="117"/>
        <v/>
      </c>
      <c r="D1445" s="4" t="str">
        <f t="shared" si="122"/>
        <v/>
      </c>
      <c r="E1445" s="8" t="str">
        <f t="shared" si="118"/>
        <v/>
      </c>
      <c r="F1445" s="5" t="str">
        <f t="shared" si="119"/>
        <v/>
      </c>
      <c r="G1445" s="6" t="str">
        <f>IF(C1445="","",ROUND((((1+F1445/CP)^(CP/periods_per_year))-1)*L1444,2))</f>
        <v/>
      </c>
      <c r="H1445" s="6" t="str">
        <f>IF(C1445="","",IF(C1445=nper,L1444+G1445,MIN(L1444+G1445,IF(F1445=F1444,H1444,IF($G$11="Acc Bi-Weekly",ROUND((-PMT(((1+F1445/CP)^(CP/12))-1,(nper-C1445+1)*12/26,L1444))/2,2),IF($G$11="Acc Weekly",ROUND((-PMT(((1+F1445/CP)^(CP/12))-1,(nper-C1445+1)*12/52,L1444))/4,2),ROUND(-PMT(((1+F1445/CP)^(CP/periods_per_year))-1,nper-C1445+1,L1444),2)))))))</f>
        <v/>
      </c>
      <c r="I1445" s="6" t="str">
        <f>IF(OR(C1445="",C1445&lt;$G$22),"",IF(L1444&lt;=H1445,0,IF(IF(AND(C1445&gt;=$G$22,MOD(C1445-$G$22,int)=0),$G$23,0)+H1445&gt;=L1444+G1445,L1444+G1445-H1445,IF(AND(C1445&gt;=$G$22,MOD(C1445-$G$22,int)=0),$G$23,0)+IF(IF(AND(C1445&gt;=$G$22,MOD(C1445-$G$22,int)=0),$G$23,0)+IF(MOD(C1445-$G$27,periods_per_year)=0,$G$26,0)+H1445&lt;L1444+G1445,IF(MOD(C1445-$G$27,periods_per_year)=0,$G$26,0),L1444+G1445-IF(AND(C1445&gt;=$G$22,MOD(C1445-$G$22,int)=0),$G$23,0)-H1445))))</f>
        <v/>
      </c>
      <c r="J1445" s="7"/>
      <c r="K1445" s="6" t="str">
        <f t="shared" si="120"/>
        <v/>
      </c>
      <c r="L1445" s="6" t="str">
        <f t="shared" si="121"/>
        <v/>
      </c>
    </row>
    <row r="1446" spans="3:12">
      <c r="C1446" s="3" t="str">
        <f t="shared" si="117"/>
        <v/>
      </c>
      <c r="D1446" s="4" t="str">
        <f t="shared" si="122"/>
        <v/>
      </c>
      <c r="E1446" s="8" t="str">
        <f t="shared" si="118"/>
        <v/>
      </c>
      <c r="F1446" s="5" t="str">
        <f t="shared" si="119"/>
        <v/>
      </c>
      <c r="G1446" s="6" t="str">
        <f>IF(C1446="","",ROUND((((1+F1446/CP)^(CP/periods_per_year))-1)*L1445,2))</f>
        <v/>
      </c>
      <c r="H1446" s="6" t="str">
        <f>IF(C1446="","",IF(C1446=nper,L1445+G1446,MIN(L1445+G1446,IF(F1446=F1445,H1445,IF($G$11="Acc Bi-Weekly",ROUND((-PMT(((1+F1446/CP)^(CP/12))-1,(nper-C1446+1)*12/26,L1445))/2,2),IF($G$11="Acc Weekly",ROUND((-PMT(((1+F1446/CP)^(CP/12))-1,(nper-C1446+1)*12/52,L1445))/4,2),ROUND(-PMT(((1+F1446/CP)^(CP/periods_per_year))-1,nper-C1446+1,L1445),2)))))))</f>
        <v/>
      </c>
      <c r="I1446" s="6" t="str">
        <f>IF(OR(C1446="",C1446&lt;$G$22),"",IF(L1445&lt;=H1446,0,IF(IF(AND(C1446&gt;=$G$22,MOD(C1446-$G$22,int)=0),$G$23,0)+H1446&gt;=L1445+G1446,L1445+G1446-H1446,IF(AND(C1446&gt;=$G$22,MOD(C1446-$G$22,int)=0),$G$23,0)+IF(IF(AND(C1446&gt;=$G$22,MOD(C1446-$G$22,int)=0),$G$23,0)+IF(MOD(C1446-$G$27,periods_per_year)=0,$G$26,0)+H1446&lt;L1445+G1446,IF(MOD(C1446-$G$27,periods_per_year)=0,$G$26,0),L1445+G1446-IF(AND(C1446&gt;=$G$22,MOD(C1446-$G$22,int)=0),$G$23,0)-H1446))))</f>
        <v/>
      </c>
      <c r="J1446" s="7"/>
      <c r="K1446" s="6" t="str">
        <f t="shared" si="120"/>
        <v/>
      </c>
      <c r="L1446" s="6" t="str">
        <f t="shared" si="121"/>
        <v/>
      </c>
    </row>
    <row r="1447" spans="3:12">
      <c r="C1447" s="3" t="str">
        <f t="shared" si="117"/>
        <v/>
      </c>
      <c r="D1447" s="4" t="str">
        <f t="shared" si="122"/>
        <v/>
      </c>
      <c r="E1447" s="8" t="str">
        <f t="shared" si="118"/>
        <v/>
      </c>
      <c r="F1447" s="5" t="str">
        <f t="shared" si="119"/>
        <v/>
      </c>
      <c r="G1447" s="6" t="str">
        <f>IF(C1447="","",ROUND((((1+F1447/CP)^(CP/periods_per_year))-1)*L1446,2))</f>
        <v/>
      </c>
      <c r="H1447" s="6" t="str">
        <f>IF(C1447="","",IF(C1447=nper,L1446+G1447,MIN(L1446+G1447,IF(F1447=F1446,H1446,IF($G$11="Acc Bi-Weekly",ROUND((-PMT(((1+F1447/CP)^(CP/12))-1,(nper-C1447+1)*12/26,L1446))/2,2),IF($G$11="Acc Weekly",ROUND((-PMT(((1+F1447/CP)^(CP/12))-1,(nper-C1447+1)*12/52,L1446))/4,2),ROUND(-PMT(((1+F1447/CP)^(CP/periods_per_year))-1,nper-C1447+1,L1446),2)))))))</f>
        <v/>
      </c>
      <c r="I1447" s="6" t="str">
        <f>IF(OR(C1447="",C1447&lt;$G$22),"",IF(L1446&lt;=H1447,0,IF(IF(AND(C1447&gt;=$G$22,MOD(C1447-$G$22,int)=0),$G$23,0)+H1447&gt;=L1446+G1447,L1446+G1447-H1447,IF(AND(C1447&gt;=$G$22,MOD(C1447-$G$22,int)=0),$G$23,0)+IF(IF(AND(C1447&gt;=$G$22,MOD(C1447-$G$22,int)=0),$G$23,0)+IF(MOD(C1447-$G$27,periods_per_year)=0,$G$26,0)+H1447&lt;L1446+G1447,IF(MOD(C1447-$G$27,periods_per_year)=0,$G$26,0),L1446+G1447-IF(AND(C1447&gt;=$G$22,MOD(C1447-$G$22,int)=0),$G$23,0)-H1447))))</f>
        <v/>
      </c>
      <c r="J1447" s="7"/>
      <c r="K1447" s="6" t="str">
        <f t="shared" si="120"/>
        <v/>
      </c>
      <c r="L1447" s="6" t="str">
        <f t="shared" si="121"/>
        <v/>
      </c>
    </row>
    <row r="1448" spans="3:12">
      <c r="C1448" s="3" t="str">
        <f t="shared" si="117"/>
        <v/>
      </c>
      <c r="D1448" s="4" t="str">
        <f t="shared" si="122"/>
        <v/>
      </c>
      <c r="E1448" s="8" t="str">
        <f t="shared" si="118"/>
        <v/>
      </c>
      <c r="F1448" s="5" t="str">
        <f t="shared" si="119"/>
        <v/>
      </c>
      <c r="G1448" s="6" t="str">
        <f>IF(C1448="","",ROUND((((1+F1448/CP)^(CP/periods_per_year))-1)*L1447,2))</f>
        <v/>
      </c>
      <c r="H1448" s="6" t="str">
        <f>IF(C1448="","",IF(C1448=nper,L1447+G1448,MIN(L1447+G1448,IF(F1448=F1447,H1447,IF($G$11="Acc Bi-Weekly",ROUND((-PMT(((1+F1448/CP)^(CP/12))-1,(nper-C1448+1)*12/26,L1447))/2,2),IF($G$11="Acc Weekly",ROUND((-PMT(((1+F1448/CP)^(CP/12))-1,(nper-C1448+1)*12/52,L1447))/4,2),ROUND(-PMT(((1+F1448/CP)^(CP/periods_per_year))-1,nper-C1448+1,L1447),2)))))))</f>
        <v/>
      </c>
      <c r="I1448" s="6" t="str">
        <f>IF(OR(C1448="",C1448&lt;$G$22),"",IF(L1447&lt;=H1448,0,IF(IF(AND(C1448&gt;=$G$22,MOD(C1448-$G$22,int)=0),$G$23,0)+H1448&gt;=L1447+G1448,L1447+G1448-H1448,IF(AND(C1448&gt;=$G$22,MOD(C1448-$G$22,int)=0),$G$23,0)+IF(IF(AND(C1448&gt;=$G$22,MOD(C1448-$G$22,int)=0),$G$23,0)+IF(MOD(C1448-$G$27,periods_per_year)=0,$G$26,0)+H1448&lt;L1447+G1448,IF(MOD(C1448-$G$27,periods_per_year)=0,$G$26,0),L1447+G1448-IF(AND(C1448&gt;=$G$22,MOD(C1448-$G$22,int)=0),$G$23,0)-H1448))))</f>
        <v/>
      </c>
      <c r="J1448" s="7"/>
      <c r="K1448" s="6" t="str">
        <f t="shared" si="120"/>
        <v/>
      </c>
      <c r="L1448" s="6" t="str">
        <f t="shared" si="121"/>
        <v/>
      </c>
    </row>
    <row r="1449" spans="3:12">
      <c r="C1449" s="3" t="str">
        <f t="shared" ref="C1449:C1512" si="123">IF(L1448="","",IF(OR(C1448&gt;=nper,ROUND(L1448,2)&lt;=0),"",C1448+1))</f>
        <v/>
      </c>
      <c r="D1449" s="4" t="str">
        <f t="shared" si="122"/>
        <v/>
      </c>
      <c r="E1449" s="8" t="str">
        <f>IF(C1449="","",IF(MOD(C1449,periods_per_year)=0,C1449/periods_per_year,""))</f>
        <v/>
      </c>
      <c r="F1449" s="5" t="str">
        <f t="shared" ref="F1449:F1512" si="124">IF(C1449="","",start_rate)</f>
        <v/>
      </c>
      <c r="G1449" s="6" t="str">
        <f>IF(C1449="","",ROUND((((1+F1449/CP)^(CP/periods_per_year))-1)*L1448,2))</f>
        <v/>
      </c>
      <c r="H1449" s="6" t="str">
        <f>IF(C1449="","",IF(C1449=nper,L1448+G1449,MIN(L1448+G1449,IF(F1449=F1448,H1448,IF($G$11="Acc Bi-Weekly",ROUND((-PMT(((1+F1449/CP)^(CP/12))-1,(nper-C1449+1)*12/26,L1448))/2,2),IF($G$11="Acc Weekly",ROUND((-PMT(((1+F1449/CP)^(CP/12))-1,(nper-C1449+1)*12/52,L1448))/4,2),ROUND(-PMT(((1+F1449/CP)^(CP/periods_per_year))-1,nper-C1449+1,L1448),2)))))))</f>
        <v/>
      </c>
      <c r="I1449" s="6" t="str">
        <f>IF(OR(C1449="",C1449&lt;$G$22),"",IF(L1448&lt;=H1449,0,IF(IF(AND(C1449&gt;=$G$22,MOD(C1449-$G$22,int)=0),$G$23,0)+H1449&gt;=L1448+G1449,L1448+G1449-H1449,IF(AND(C1449&gt;=$G$22,MOD(C1449-$G$22,int)=0),$G$23,0)+IF(IF(AND(C1449&gt;=$G$22,MOD(C1449-$G$22,int)=0),$G$23,0)+IF(MOD(C1449-$G$27,periods_per_year)=0,$G$26,0)+H1449&lt;L1448+G1449,IF(MOD(C1449-$G$27,periods_per_year)=0,$G$26,0),L1448+G1449-IF(AND(C1449&gt;=$G$22,MOD(C1449-$G$22,int)=0),$G$23,0)-H1449))))</f>
        <v/>
      </c>
      <c r="J1449" s="7"/>
      <c r="K1449" s="6" t="str">
        <f t="shared" ref="K1449:K1512" si="125">IF(C1449="","",H1449-G1449+J1449+IF(I1449="",0,I1449))</f>
        <v/>
      </c>
      <c r="L1449" s="6" t="str">
        <f t="shared" ref="L1449:L1512" si="126">IF(C1449="","",L1448-K1449)</f>
        <v/>
      </c>
    </row>
    <row r="1450" spans="3:12">
      <c r="C1450" s="3" t="str">
        <f t="shared" si="123"/>
        <v/>
      </c>
      <c r="D1450" s="4" t="str">
        <f t="shared" si="122"/>
        <v/>
      </c>
      <c r="E1450" s="8" t="str">
        <f>IF(C1450="","",IF(MOD(C1450,periods_per_year)=0,C1450/periods_per_year,""))</f>
        <v/>
      </c>
      <c r="F1450" s="5" t="str">
        <f t="shared" si="124"/>
        <v/>
      </c>
      <c r="G1450" s="6" t="str">
        <f>IF(C1450="","",ROUND((((1+F1450/CP)^(CP/periods_per_year))-1)*L1449,2))</f>
        <v/>
      </c>
      <c r="H1450" s="6" t="str">
        <f>IF(C1450="","",IF(C1450=nper,L1449+G1450,MIN(L1449+G1450,IF(F1450=F1449,H1449,IF($G$11="Acc Bi-Weekly",ROUND((-PMT(((1+F1450/CP)^(CP/12))-1,(nper-C1450+1)*12/26,L1449))/2,2),IF($G$11="Acc Weekly",ROUND((-PMT(((1+F1450/CP)^(CP/12))-1,(nper-C1450+1)*12/52,L1449))/4,2),ROUND(-PMT(((1+F1450/CP)^(CP/periods_per_year))-1,nper-C1450+1,L1449),2)))))))</f>
        <v/>
      </c>
      <c r="I1450" s="6" t="str">
        <f>IF(OR(C1450="",C1450&lt;$G$22),"",IF(L1449&lt;=H1450,0,IF(IF(AND(C1450&gt;=$G$22,MOD(C1450-$G$22,int)=0),$G$23,0)+H1450&gt;=L1449+G1450,L1449+G1450-H1450,IF(AND(C1450&gt;=$G$22,MOD(C1450-$G$22,int)=0),$G$23,0)+IF(IF(AND(C1450&gt;=$G$22,MOD(C1450-$G$22,int)=0),$G$23,0)+IF(MOD(C1450-$G$27,periods_per_year)=0,$G$26,0)+H1450&lt;L1449+G1450,IF(MOD(C1450-$G$27,periods_per_year)=0,$G$26,0),L1449+G1450-IF(AND(C1450&gt;=$G$22,MOD(C1450-$G$22,int)=0),$G$23,0)-H1450))))</f>
        <v/>
      </c>
      <c r="J1450" s="7"/>
      <c r="K1450" s="6" t="str">
        <f t="shared" si="125"/>
        <v/>
      </c>
      <c r="L1450" s="6" t="str">
        <f t="shared" si="126"/>
        <v/>
      </c>
    </row>
    <row r="1451" spans="3:12">
      <c r="C1451" s="3" t="str">
        <f t="shared" si="123"/>
        <v/>
      </c>
      <c r="D1451" s="4" t="str">
        <f t="shared" ref="D1451:D1514" si="127">IF(C1451="","",EDATE(D1450,1))</f>
        <v/>
      </c>
      <c r="E1451" s="8" t="str">
        <f>IF(C1451="","",IF(MOD(C1451,periods_per_year)=0,C1451/periods_per_year,""))</f>
        <v/>
      </c>
      <c r="F1451" s="5" t="str">
        <f t="shared" si="124"/>
        <v/>
      </c>
      <c r="G1451" s="6" t="str">
        <f>IF(C1451="","",ROUND((((1+F1451/CP)^(CP/periods_per_year))-1)*L1450,2))</f>
        <v/>
      </c>
      <c r="H1451" s="6" t="str">
        <f>IF(C1451="","",IF(C1451=nper,L1450+G1451,MIN(L1450+G1451,IF(F1451=F1450,H1450,IF($G$11="Acc Bi-Weekly",ROUND((-PMT(((1+F1451/CP)^(CP/12))-1,(nper-C1451+1)*12/26,L1450))/2,2),IF($G$11="Acc Weekly",ROUND((-PMT(((1+F1451/CP)^(CP/12))-1,(nper-C1451+1)*12/52,L1450))/4,2),ROUND(-PMT(((1+F1451/CP)^(CP/periods_per_year))-1,nper-C1451+1,L1450),2)))))))</f>
        <v/>
      </c>
      <c r="I1451" s="6" t="str">
        <f>IF(OR(C1451="",C1451&lt;$G$22),"",IF(L1450&lt;=H1451,0,IF(IF(AND(C1451&gt;=$G$22,MOD(C1451-$G$22,int)=0),$G$23,0)+H1451&gt;=L1450+G1451,L1450+G1451-H1451,IF(AND(C1451&gt;=$G$22,MOD(C1451-$G$22,int)=0),$G$23,0)+IF(IF(AND(C1451&gt;=$G$22,MOD(C1451-$G$22,int)=0),$G$23,0)+IF(MOD(C1451-$G$27,periods_per_year)=0,$G$26,0)+H1451&lt;L1450+G1451,IF(MOD(C1451-$G$27,periods_per_year)=0,$G$26,0),L1450+G1451-IF(AND(C1451&gt;=$G$22,MOD(C1451-$G$22,int)=0),$G$23,0)-H1451))))</f>
        <v/>
      </c>
      <c r="J1451" s="7"/>
      <c r="K1451" s="6" t="str">
        <f t="shared" si="125"/>
        <v/>
      </c>
      <c r="L1451" s="6" t="str">
        <f t="shared" si="126"/>
        <v/>
      </c>
    </row>
    <row r="1452" spans="3:12">
      <c r="C1452" s="3" t="str">
        <f t="shared" si="123"/>
        <v/>
      </c>
      <c r="D1452" s="4" t="str">
        <f t="shared" si="127"/>
        <v/>
      </c>
      <c r="E1452" s="8" t="str">
        <f>IF(C1452="","",IF(MOD(C1452,periods_per_year)=0,C1452/periods_per_year,""))</f>
        <v/>
      </c>
      <c r="F1452" s="5" t="str">
        <f t="shared" si="124"/>
        <v/>
      </c>
      <c r="G1452" s="6" t="str">
        <f>IF(C1452="","",ROUND((((1+F1452/CP)^(CP/periods_per_year))-1)*L1451,2))</f>
        <v/>
      </c>
      <c r="H1452" s="6" t="str">
        <f>IF(C1452="","",IF(C1452=nper,L1451+G1452,MIN(L1451+G1452,IF(F1452=F1451,H1451,IF($G$11="Acc Bi-Weekly",ROUND((-PMT(((1+F1452/CP)^(CP/12))-1,(nper-C1452+1)*12/26,L1451))/2,2),IF($G$11="Acc Weekly",ROUND((-PMT(((1+F1452/CP)^(CP/12))-1,(nper-C1452+1)*12/52,L1451))/4,2),ROUND(-PMT(((1+F1452/CP)^(CP/periods_per_year))-1,nper-C1452+1,L1451),2)))))))</f>
        <v/>
      </c>
      <c r="I1452" s="6" t="str">
        <f>IF(OR(C1452="",C1452&lt;$G$22),"",IF(L1451&lt;=H1452,0,IF(IF(AND(C1452&gt;=$G$22,MOD(C1452-$G$22,int)=0),$G$23,0)+H1452&gt;=L1451+G1452,L1451+G1452-H1452,IF(AND(C1452&gt;=$G$22,MOD(C1452-$G$22,int)=0),$G$23,0)+IF(IF(AND(C1452&gt;=$G$22,MOD(C1452-$G$22,int)=0),$G$23,0)+IF(MOD(C1452-$G$27,periods_per_year)=0,$G$26,0)+H1452&lt;L1451+G1452,IF(MOD(C1452-$G$27,periods_per_year)=0,$G$26,0),L1451+G1452-IF(AND(C1452&gt;=$G$22,MOD(C1452-$G$22,int)=0),$G$23,0)-H1452))))</f>
        <v/>
      </c>
      <c r="J1452" s="7"/>
      <c r="K1452" s="6" t="str">
        <f t="shared" si="125"/>
        <v/>
      </c>
      <c r="L1452" s="6" t="str">
        <f t="shared" si="126"/>
        <v/>
      </c>
    </row>
    <row r="1453" spans="3:12">
      <c r="C1453" s="3" t="str">
        <f t="shared" si="123"/>
        <v/>
      </c>
      <c r="D1453" s="4" t="str">
        <f t="shared" si="127"/>
        <v/>
      </c>
      <c r="E1453" s="8" t="str">
        <f>IF(C1453="","",IF(MOD(C1453,periods_per_year)=0,C1453/periods_per_year,""))</f>
        <v/>
      </c>
      <c r="F1453" s="5" t="str">
        <f t="shared" si="124"/>
        <v/>
      </c>
      <c r="G1453" s="6" t="str">
        <f>IF(C1453="","",ROUND((((1+F1453/CP)^(CP/periods_per_year))-1)*L1452,2))</f>
        <v/>
      </c>
      <c r="H1453" s="6" t="str">
        <f>IF(C1453="","",IF(C1453=nper,L1452+G1453,MIN(L1452+G1453,IF(F1453=F1452,H1452,IF($G$11="Acc Bi-Weekly",ROUND((-PMT(((1+F1453/CP)^(CP/12))-1,(nper-C1453+1)*12/26,L1452))/2,2),IF($G$11="Acc Weekly",ROUND((-PMT(((1+F1453/CP)^(CP/12))-1,(nper-C1453+1)*12/52,L1452))/4,2),ROUND(-PMT(((1+F1453/CP)^(CP/periods_per_year))-1,nper-C1453+1,L1452),2)))))))</f>
        <v/>
      </c>
      <c r="I1453" s="6" t="str">
        <f>IF(OR(C1453="",C1453&lt;$G$22),"",IF(L1452&lt;=H1453,0,IF(IF(AND(C1453&gt;=$G$22,MOD(C1453-$G$22,int)=0),$G$23,0)+H1453&gt;=L1452+G1453,L1452+G1453-H1453,IF(AND(C1453&gt;=$G$22,MOD(C1453-$G$22,int)=0),$G$23,0)+IF(IF(AND(C1453&gt;=$G$22,MOD(C1453-$G$22,int)=0),$G$23,0)+IF(MOD(C1453-$G$27,periods_per_year)=0,$G$26,0)+H1453&lt;L1452+G1453,IF(MOD(C1453-$G$27,periods_per_year)=0,$G$26,0),L1452+G1453-IF(AND(C1453&gt;=$G$22,MOD(C1453-$G$22,int)=0),$G$23,0)-H1453))))</f>
        <v/>
      </c>
      <c r="J1453" s="7"/>
      <c r="K1453" s="6" t="str">
        <f t="shared" si="125"/>
        <v/>
      </c>
      <c r="L1453" s="6" t="str">
        <f t="shared" si="126"/>
        <v/>
      </c>
    </row>
    <row r="1454" spans="3:12">
      <c r="C1454" s="3" t="str">
        <f t="shared" si="123"/>
        <v/>
      </c>
      <c r="D1454" s="4" t="str">
        <f t="shared" si="127"/>
        <v/>
      </c>
      <c r="E1454" s="8" t="str">
        <f>IF(C1454="","",IF(MOD(C1454,periods_per_year)=0,C1454/periods_per_year,""))</f>
        <v/>
      </c>
      <c r="F1454" s="5" t="str">
        <f t="shared" si="124"/>
        <v/>
      </c>
      <c r="G1454" s="6" t="str">
        <f>IF(C1454="","",ROUND((((1+F1454/CP)^(CP/periods_per_year))-1)*L1453,2))</f>
        <v/>
      </c>
      <c r="H1454" s="6" t="str">
        <f>IF(C1454="","",IF(C1454=nper,L1453+G1454,MIN(L1453+G1454,IF(F1454=F1453,H1453,IF($G$11="Acc Bi-Weekly",ROUND((-PMT(((1+F1454/CP)^(CP/12))-1,(nper-C1454+1)*12/26,L1453))/2,2),IF($G$11="Acc Weekly",ROUND((-PMT(((1+F1454/CP)^(CP/12))-1,(nper-C1454+1)*12/52,L1453))/4,2),ROUND(-PMT(((1+F1454/CP)^(CP/periods_per_year))-1,nper-C1454+1,L1453),2)))))))</f>
        <v/>
      </c>
      <c r="I1454" s="6" t="str">
        <f>IF(OR(C1454="",C1454&lt;$G$22),"",IF(L1453&lt;=H1454,0,IF(IF(AND(C1454&gt;=$G$22,MOD(C1454-$G$22,int)=0),$G$23,0)+H1454&gt;=L1453+G1454,L1453+G1454-H1454,IF(AND(C1454&gt;=$G$22,MOD(C1454-$G$22,int)=0),$G$23,0)+IF(IF(AND(C1454&gt;=$G$22,MOD(C1454-$G$22,int)=0),$G$23,0)+IF(MOD(C1454-$G$27,periods_per_year)=0,$G$26,0)+H1454&lt;L1453+G1454,IF(MOD(C1454-$G$27,periods_per_year)=0,$G$26,0),L1453+G1454-IF(AND(C1454&gt;=$G$22,MOD(C1454-$G$22,int)=0),$G$23,0)-H1454))))</f>
        <v/>
      </c>
      <c r="J1454" s="7"/>
      <c r="K1454" s="6" t="str">
        <f t="shared" si="125"/>
        <v/>
      </c>
      <c r="L1454" s="6" t="str">
        <f t="shared" si="126"/>
        <v/>
      </c>
    </row>
    <row r="1455" spans="3:12">
      <c r="C1455" s="3" t="str">
        <f t="shared" si="123"/>
        <v/>
      </c>
      <c r="D1455" s="4" t="str">
        <f t="shared" si="127"/>
        <v/>
      </c>
      <c r="E1455" s="8" t="str">
        <f>IF(C1455="","",IF(MOD(C1455,periods_per_year)=0,C1455/periods_per_year,""))</f>
        <v/>
      </c>
      <c r="F1455" s="5" t="str">
        <f t="shared" si="124"/>
        <v/>
      </c>
      <c r="G1455" s="6" t="str">
        <f>IF(C1455="","",ROUND((((1+F1455/CP)^(CP/periods_per_year))-1)*L1454,2))</f>
        <v/>
      </c>
      <c r="H1455" s="6" t="str">
        <f>IF(C1455="","",IF(C1455=nper,L1454+G1455,MIN(L1454+G1455,IF(F1455=F1454,H1454,IF($G$11="Acc Bi-Weekly",ROUND((-PMT(((1+F1455/CP)^(CP/12))-1,(nper-C1455+1)*12/26,L1454))/2,2),IF($G$11="Acc Weekly",ROUND((-PMT(((1+F1455/CP)^(CP/12))-1,(nper-C1455+1)*12/52,L1454))/4,2),ROUND(-PMT(((1+F1455/CP)^(CP/periods_per_year))-1,nper-C1455+1,L1454),2)))))))</f>
        <v/>
      </c>
      <c r="I1455" s="6" t="str">
        <f>IF(OR(C1455="",C1455&lt;$G$22),"",IF(L1454&lt;=H1455,0,IF(IF(AND(C1455&gt;=$G$22,MOD(C1455-$G$22,int)=0),$G$23,0)+H1455&gt;=L1454+G1455,L1454+G1455-H1455,IF(AND(C1455&gt;=$G$22,MOD(C1455-$G$22,int)=0),$G$23,0)+IF(IF(AND(C1455&gt;=$G$22,MOD(C1455-$G$22,int)=0),$G$23,0)+IF(MOD(C1455-$G$27,periods_per_year)=0,$G$26,0)+H1455&lt;L1454+G1455,IF(MOD(C1455-$G$27,periods_per_year)=0,$G$26,0),L1454+G1455-IF(AND(C1455&gt;=$G$22,MOD(C1455-$G$22,int)=0),$G$23,0)-H1455))))</f>
        <v/>
      </c>
      <c r="J1455" s="7"/>
      <c r="K1455" s="6" t="str">
        <f t="shared" si="125"/>
        <v/>
      </c>
      <c r="L1455" s="6" t="str">
        <f t="shared" si="126"/>
        <v/>
      </c>
    </row>
    <row r="1456" spans="3:12">
      <c r="C1456" s="3" t="str">
        <f t="shared" si="123"/>
        <v/>
      </c>
      <c r="D1456" s="4" t="str">
        <f t="shared" si="127"/>
        <v/>
      </c>
      <c r="E1456" s="8" t="str">
        <f>IF(C1456="","",IF(MOD(C1456,periods_per_year)=0,C1456/periods_per_year,""))</f>
        <v/>
      </c>
      <c r="F1456" s="5" t="str">
        <f t="shared" si="124"/>
        <v/>
      </c>
      <c r="G1456" s="6" t="str">
        <f>IF(C1456="","",ROUND((((1+F1456/CP)^(CP/periods_per_year))-1)*L1455,2))</f>
        <v/>
      </c>
      <c r="H1456" s="6" t="str">
        <f>IF(C1456="","",IF(C1456=nper,L1455+G1456,MIN(L1455+G1456,IF(F1456=F1455,H1455,IF($G$11="Acc Bi-Weekly",ROUND((-PMT(((1+F1456/CP)^(CP/12))-1,(nper-C1456+1)*12/26,L1455))/2,2),IF($G$11="Acc Weekly",ROUND((-PMT(((1+F1456/CP)^(CP/12))-1,(nper-C1456+1)*12/52,L1455))/4,2),ROUND(-PMT(((1+F1456/CP)^(CP/periods_per_year))-1,nper-C1456+1,L1455),2)))))))</f>
        <v/>
      </c>
      <c r="I1456" s="6" t="str">
        <f>IF(OR(C1456="",C1456&lt;$G$22),"",IF(L1455&lt;=H1456,0,IF(IF(AND(C1456&gt;=$G$22,MOD(C1456-$G$22,int)=0),$G$23,0)+H1456&gt;=L1455+G1456,L1455+G1456-H1456,IF(AND(C1456&gt;=$G$22,MOD(C1456-$G$22,int)=0),$G$23,0)+IF(IF(AND(C1456&gt;=$G$22,MOD(C1456-$G$22,int)=0),$G$23,0)+IF(MOD(C1456-$G$27,periods_per_year)=0,$G$26,0)+H1456&lt;L1455+G1456,IF(MOD(C1456-$G$27,periods_per_year)=0,$G$26,0),L1455+G1456-IF(AND(C1456&gt;=$G$22,MOD(C1456-$G$22,int)=0),$G$23,0)-H1456))))</f>
        <v/>
      </c>
      <c r="J1456" s="7"/>
      <c r="K1456" s="6" t="str">
        <f t="shared" si="125"/>
        <v/>
      </c>
      <c r="L1456" s="6" t="str">
        <f t="shared" si="126"/>
        <v/>
      </c>
    </row>
    <row r="1457" spans="3:12">
      <c r="C1457" s="3" t="str">
        <f t="shared" si="123"/>
        <v/>
      </c>
      <c r="D1457" s="4" t="str">
        <f t="shared" si="127"/>
        <v/>
      </c>
      <c r="E1457" s="8" t="str">
        <f>IF(C1457="","",IF(MOD(C1457,periods_per_year)=0,C1457/periods_per_year,""))</f>
        <v/>
      </c>
      <c r="F1457" s="5" t="str">
        <f t="shared" si="124"/>
        <v/>
      </c>
      <c r="G1457" s="6" t="str">
        <f>IF(C1457="","",ROUND((((1+F1457/CP)^(CP/periods_per_year))-1)*L1456,2))</f>
        <v/>
      </c>
      <c r="H1457" s="6" t="str">
        <f>IF(C1457="","",IF(C1457=nper,L1456+G1457,MIN(L1456+G1457,IF(F1457=F1456,H1456,IF($G$11="Acc Bi-Weekly",ROUND((-PMT(((1+F1457/CP)^(CP/12))-1,(nper-C1457+1)*12/26,L1456))/2,2),IF($G$11="Acc Weekly",ROUND((-PMT(((1+F1457/CP)^(CP/12))-1,(nper-C1457+1)*12/52,L1456))/4,2),ROUND(-PMT(((1+F1457/CP)^(CP/periods_per_year))-1,nper-C1457+1,L1456),2)))))))</f>
        <v/>
      </c>
      <c r="I1457" s="6" t="str">
        <f>IF(OR(C1457="",C1457&lt;$G$22),"",IF(L1456&lt;=H1457,0,IF(IF(AND(C1457&gt;=$G$22,MOD(C1457-$G$22,int)=0),$G$23,0)+H1457&gt;=L1456+G1457,L1456+G1457-H1457,IF(AND(C1457&gt;=$G$22,MOD(C1457-$G$22,int)=0),$G$23,0)+IF(IF(AND(C1457&gt;=$G$22,MOD(C1457-$G$22,int)=0),$G$23,0)+IF(MOD(C1457-$G$27,periods_per_year)=0,$G$26,0)+H1457&lt;L1456+G1457,IF(MOD(C1457-$G$27,periods_per_year)=0,$G$26,0),L1456+G1457-IF(AND(C1457&gt;=$G$22,MOD(C1457-$G$22,int)=0),$G$23,0)-H1457))))</f>
        <v/>
      </c>
      <c r="J1457" s="7"/>
      <c r="K1457" s="6" t="str">
        <f t="shared" si="125"/>
        <v/>
      </c>
      <c r="L1457" s="6" t="str">
        <f t="shared" si="126"/>
        <v/>
      </c>
    </row>
    <row r="1458" spans="3:12">
      <c r="C1458" s="3" t="str">
        <f t="shared" si="123"/>
        <v/>
      </c>
      <c r="D1458" s="4" t="str">
        <f t="shared" si="127"/>
        <v/>
      </c>
      <c r="E1458" s="8" t="str">
        <f>IF(C1458="","",IF(MOD(C1458,periods_per_year)=0,C1458/periods_per_year,""))</f>
        <v/>
      </c>
      <c r="F1458" s="5" t="str">
        <f t="shared" si="124"/>
        <v/>
      </c>
      <c r="G1458" s="6" t="str">
        <f>IF(C1458="","",ROUND((((1+F1458/CP)^(CP/periods_per_year))-1)*L1457,2))</f>
        <v/>
      </c>
      <c r="H1458" s="6" t="str">
        <f>IF(C1458="","",IF(C1458=nper,L1457+G1458,MIN(L1457+G1458,IF(F1458=F1457,H1457,IF($G$11="Acc Bi-Weekly",ROUND((-PMT(((1+F1458/CP)^(CP/12))-1,(nper-C1458+1)*12/26,L1457))/2,2),IF($G$11="Acc Weekly",ROUND((-PMT(((1+F1458/CP)^(CP/12))-1,(nper-C1458+1)*12/52,L1457))/4,2),ROUND(-PMT(((1+F1458/CP)^(CP/periods_per_year))-1,nper-C1458+1,L1457),2)))))))</f>
        <v/>
      </c>
      <c r="I1458" s="6" t="str">
        <f>IF(OR(C1458="",C1458&lt;$G$22),"",IF(L1457&lt;=H1458,0,IF(IF(AND(C1458&gt;=$G$22,MOD(C1458-$G$22,int)=0),$G$23,0)+H1458&gt;=L1457+G1458,L1457+G1458-H1458,IF(AND(C1458&gt;=$G$22,MOD(C1458-$G$22,int)=0),$G$23,0)+IF(IF(AND(C1458&gt;=$G$22,MOD(C1458-$G$22,int)=0),$G$23,0)+IF(MOD(C1458-$G$27,periods_per_year)=0,$G$26,0)+H1458&lt;L1457+G1458,IF(MOD(C1458-$G$27,periods_per_year)=0,$G$26,0),L1457+G1458-IF(AND(C1458&gt;=$G$22,MOD(C1458-$G$22,int)=0),$G$23,0)-H1458))))</f>
        <v/>
      </c>
      <c r="J1458" s="7"/>
      <c r="K1458" s="6" t="str">
        <f t="shared" si="125"/>
        <v/>
      </c>
      <c r="L1458" s="6" t="str">
        <f t="shared" si="126"/>
        <v/>
      </c>
    </row>
    <row r="1459" spans="3:12">
      <c r="C1459" s="3" t="str">
        <f t="shared" si="123"/>
        <v/>
      </c>
      <c r="D1459" s="4" t="str">
        <f t="shared" si="127"/>
        <v/>
      </c>
      <c r="E1459" s="8" t="str">
        <f>IF(C1459="","",IF(MOD(C1459,periods_per_year)=0,C1459/periods_per_year,""))</f>
        <v/>
      </c>
      <c r="F1459" s="5" t="str">
        <f t="shared" si="124"/>
        <v/>
      </c>
      <c r="G1459" s="6" t="str">
        <f>IF(C1459="","",ROUND((((1+F1459/CP)^(CP/periods_per_year))-1)*L1458,2))</f>
        <v/>
      </c>
      <c r="H1459" s="6" t="str">
        <f>IF(C1459="","",IF(C1459=nper,L1458+G1459,MIN(L1458+G1459,IF(F1459=F1458,H1458,IF($G$11="Acc Bi-Weekly",ROUND((-PMT(((1+F1459/CP)^(CP/12))-1,(nper-C1459+1)*12/26,L1458))/2,2),IF($G$11="Acc Weekly",ROUND((-PMT(((1+F1459/CP)^(CP/12))-1,(nper-C1459+1)*12/52,L1458))/4,2),ROUND(-PMT(((1+F1459/CP)^(CP/periods_per_year))-1,nper-C1459+1,L1458),2)))))))</f>
        <v/>
      </c>
      <c r="I1459" s="6" t="str">
        <f>IF(OR(C1459="",C1459&lt;$G$22),"",IF(L1458&lt;=H1459,0,IF(IF(AND(C1459&gt;=$G$22,MOD(C1459-$G$22,int)=0),$G$23,0)+H1459&gt;=L1458+G1459,L1458+G1459-H1459,IF(AND(C1459&gt;=$G$22,MOD(C1459-$G$22,int)=0),$G$23,0)+IF(IF(AND(C1459&gt;=$G$22,MOD(C1459-$G$22,int)=0),$G$23,0)+IF(MOD(C1459-$G$27,periods_per_year)=0,$G$26,0)+H1459&lt;L1458+G1459,IF(MOD(C1459-$G$27,periods_per_year)=0,$G$26,0),L1458+G1459-IF(AND(C1459&gt;=$G$22,MOD(C1459-$G$22,int)=0),$G$23,0)-H1459))))</f>
        <v/>
      </c>
      <c r="J1459" s="7"/>
      <c r="K1459" s="6" t="str">
        <f t="shared" si="125"/>
        <v/>
      </c>
      <c r="L1459" s="6" t="str">
        <f t="shared" si="126"/>
        <v/>
      </c>
    </row>
    <row r="1460" spans="3:12">
      <c r="C1460" s="3" t="str">
        <f t="shared" si="123"/>
        <v/>
      </c>
      <c r="D1460" s="4" t="str">
        <f t="shared" si="127"/>
        <v/>
      </c>
      <c r="E1460" s="8" t="str">
        <f>IF(C1460="","",IF(MOD(C1460,periods_per_year)=0,C1460/periods_per_year,""))</f>
        <v/>
      </c>
      <c r="F1460" s="5" t="str">
        <f t="shared" si="124"/>
        <v/>
      </c>
      <c r="G1460" s="6" t="str">
        <f>IF(C1460="","",ROUND((((1+F1460/CP)^(CP/periods_per_year))-1)*L1459,2))</f>
        <v/>
      </c>
      <c r="H1460" s="6" t="str">
        <f>IF(C1460="","",IF(C1460=nper,L1459+G1460,MIN(L1459+G1460,IF(F1460=F1459,H1459,IF($G$11="Acc Bi-Weekly",ROUND((-PMT(((1+F1460/CP)^(CP/12))-1,(nper-C1460+1)*12/26,L1459))/2,2),IF($G$11="Acc Weekly",ROUND((-PMT(((1+F1460/CP)^(CP/12))-1,(nper-C1460+1)*12/52,L1459))/4,2),ROUND(-PMT(((1+F1460/CP)^(CP/periods_per_year))-1,nper-C1460+1,L1459),2)))))))</f>
        <v/>
      </c>
      <c r="I1460" s="6" t="str">
        <f>IF(OR(C1460="",C1460&lt;$G$22),"",IF(L1459&lt;=H1460,0,IF(IF(AND(C1460&gt;=$G$22,MOD(C1460-$G$22,int)=0),$G$23,0)+H1460&gt;=L1459+G1460,L1459+G1460-H1460,IF(AND(C1460&gt;=$G$22,MOD(C1460-$G$22,int)=0),$G$23,0)+IF(IF(AND(C1460&gt;=$G$22,MOD(C1460-$G$22,int)=0),$G$23,0)+IF(MOD(C1460-$G$27,periods_per_year)=0,$G$26,0)+H1460&lt;L1459+G1460,IF(MOD(C1460-$G$27,periods_per_year)=0,$G$26,0),L1459+G1460-IF(AND(C1460&gt;=$G$22,MOD(C1460-$G$22,int)=0),$G$23,0)-H1460))))</f>
        <v/>
      </c>
      <c r="J1460" s="7"/>
      <c r="K1460" s="6" t="str">
        <f t="shared" si="125"/>
        <v/>
      </c>
      <c r="L1460" s="6" t="str">
        <f t="shared" si="126"/>
        <v/>
      </c>
    </row>
    <row r="1461" spans="3:12">
      <c r="C1461" s="3" t="str">
        <f t="shared" si="123"/>
        <v/>
      </c>
      <c r="D1461" s="4" t="str">
        <f t="shared" si="127"/>
        <v/>
      </c>
      <c r="E1461" s="8" t="str">
        <f>IF(C1461="","",IF(MOD(C1461,periods_per_year)=0,C1461/periods_per_year,""))</f>
        <v/>
      </c>
      <c r="F1461" s="5" t="str">
        <f t="shared" si="124"/>
        <v/>
      </c>
      <c r="G1461" s="6" t="str">
        <f>IF(C1461="","",ROUND((((1+F1461/CP)^(CP/periods_per_year))-1)*L1460,2))</f>
        <v/>
      </c>
      <c r="H1461" s="6" t="str">
        <f>IF(C1461="","",IF(C1461=nper,L1460+G1461,MIN(L1460+G1461,IF(F1461=F1460,H1460,IF($G$11="Acc Bi-Weekly",ROUND((-PMT(((1+F1461/CP)^(CP/12))-1,(nper-C1461+1)*12/26,L1460))/2,2),IF($G$11="Acc Weekly",ROUND((-PMT(((1+F1461/CP)^(CP/12))-1,(nper-C1461+1)*12/52,L1460))/4,2),ROUND(-PMT(((1+F1461/CP)^(CP/periods_per_year))-1,nper-C1461+1,L1460),2)))))))</f>
        <v/>
      </c>
      <c r="I1461" s="6" t="str">
        <f>IF(OR(C1461="",C1461&lt;$G$22),"",IF(L1460&lt;=H1461,0,IF(IF(AND(C1461&gt;=$G$22,MOD(C1461-$G$22,int)=0),$G$23,0)+H1461&gt;=L1460+G1461,L1460+G1461-H1461,IF(AND(C1461&gt;=$G$22,MOD(C1461-$G$22,int)=0),$G$23,0)+IF(IF(AND(C1461&gt;=$G$22,MOD(C1461-$G$22,int)=0),$G$23,0)+IF(MOD(C1461-$G$27,periods_per_year)=0,$G$26,0)+H1461&lt;L1460+G1461,IF(MOD(C1461-$G$27,periods_per_year)=0,$G$26,0),L1460+G1461-IF(AND(C1461&gt;=$G$22,MOD(C1461-$G$22,int)=0),$G$23,0)-H1461))))</f>
        <v/>
      </c>
      <c r="J1461" s="7"/>
      <c r="K1461" s="6" t="str">
        <f t="shared" si="125"/>
        <v/>
      </c>
      <c r="L1461" s="6" t="str">
        <f t="shared" si="126"/>
        <v/>
      </c>
    </row>
    <row r="1462" spans="3:12">
      <c r="C1462" s="3" t="str">
        <f t="shared" si="123"/>
        <v/>
      </c>
      <c r="D1462" s="4" t="str">
        <f t="shared" si="127"/>
        <v/>
      </c>
      <c r="E1462" s="8" t="str">
        <f>IF(C1462="","",IF(MOD(C1462,periods_per_year)=0,C1462/periods_per_year,""))</f>
        <v/>
      </c>
      <c r="F1462" s="5" t="str">
        <f t="shared" si="124"/>
        <v/>
      </c>
      <c r="G1462" s="6" t="str">
        <f>IF(C1462="","",ROUND((((1+F1462/CP)^(CP/periods_per_year))-1)*L1461,2))</f>
        <v/>
      </c>
      <c r="H1462" s="6" t="str">
        <f>IF(C1462="","",IF(C1462=nper,L1461+G1462,MIN(L1461+G1462,IF(F1462=F1461,H1461,IF($G$11="Acc Bi-Weekly",ROUND((-PMT(((1+F1462/CP)^(CP/12))-1,(nper-C1462+1)*12/26,L1461))/2,2),IF($G$11="Acc Weekly",ROUND((-PMT(((1+F1462/CP)^(CP/12))-1,(nper-C1462+1)*12/52,L1461))/4,2),ROUND(-PMT(((1+F1462/CP)^(CP/periods_per_year))-1,nper-C1462+1,L1461),2)))))))</f>
        <v/>
      </c>
      <c r="I1462" s="6" t="str">
        <f>IF(OR(C1462="",C1462&lt;$G$22),"",IF(L1461&lt;=H1462,0,IF(IF(AND(C1462&gt;=$G$22,MOD(C1462-$G$22,int)=0),$G$23,0)+H1462&gt;=L1461+G1462,L1461+G1462-H1462,IF(AND(C1462&gt;=$G$22,MOD(C1462-$G$22,int)=0),$G$23,0)+IF(IF(AND(C1462&gt;=$G$22,MOD(C1462-$G$22,int)=0),$G$23,0)+IF(MOD(C1462-$G$27,periods_per_year)=0,$G$26,0)+H1462&lt;L1461+G1462,IF(MOD(C1462-$G$27,periods_per_year)=0,$G$26,0),L1461+G1462-IF(AND(C1462&gt;=$G$22,MOD(C1462-$G$22,int)=0),$G$23,0)-H1462))))</f>
        <v/>
      </c>
      <c r="J1462" s="7"/>
      <c r="K1462" s="6" t="str">
        <f t="shared" si="125"/>
        <v/>
      </c>
      <c r="L1462" s="6" t="str">
        <f t="shared" si="126"/>
        <v/>
      </c>
    </row>
    <row r="1463" spans="3:12">
      <c r="C1463" s="3" t="str">
        <f t="shared" si="123"/>
        <v/>
      </c>
      <c r="D1463" s="4" t="str">
        <f t="shared" si="127"/>
        <v/>
      </c>
      <c r="E1463" s="8" t="str">
        <f>IF(C1463="","",IF(MOD(C1463,periods_per_year)=0,C1463/periods_per_year,""))</f>
        <v/>
      </c>
      <c r="F1463" s="5" t="str">
        <f t="shared" si="124"/>
        <v/>
      </c>
      <c r="G1463" s="6" t="str">
        <f>IF(C1463="","",ROUND((((1+F1463/CP)^(CP/periods_per_year))-1)*L1462,2))</f>
        <v/>
      </c>
      <c r="H1463" s="6" t="str">
        <f>IF(C1463="","",IF(C1463=nper,L1462+G1463,MIN(L1462+G1463,IF(F1463=F1462,H1462,IF($G$11="Acc Bi-Weekly",ROUND((-PMT(((1+F1463/CP)^(CP/12))-1,(nper-C1463+1)*12/26,L1462))/2,2),IF($G$11="Acc Weekly",ROUND((-PMT(((1+F1463/CP)^(CP/12))-1,(nper-C1463+1)*12/52,L1462))/4,2),ROUND(-PMT(((1+F1463/CP)^(CP/periods_per_year))-1,nper-C1463+1,L1462),2)))))))</f>
        <v/>
      </c>
      <c r="I1463" s="6" t="str">
        <f>IF(OR(C1463="",C1463&lt;$G$22),"",IF(L1462&lt;=H1463,0,IF(IF(AND(C1463&gt;=$G$22,MOD(C1463-$G$22,int)=0),$G$23,0)+H1463&gt;=L1462+G1463,L1462+G1463-H1463,IF(AND(C1463&gt;=$G$22,MOD(C1463-$G$22,int)=0),$G$23,0)+IF(IF(AND(C1463&gt;=$G$22,MOD(C1463-$G$22,int)=0),$G$23,0)+IF(MOD(C1463-$G$27,periods_per_year)=0,$G$26,0)+H1463&lt;L1462+G1463,IF(MOD(C1463-$G$27,periods_per_year)=0,$G$26,0),L1462+G1463-IF(AND(C1463&gt;=$G$22,MOD(C1463-$G$22,int)=0),$G$23,0)-H1463))))</f>
        <v/>
      </c>
      <c r="J1463" s="7"/>
      <c r="K1463" s="6" t="str">
        <f t="shared" si="125"/>
        <v/>
      </c>
      <c r="L1463" s="6" t="str">
        <f t="shared" si="126"/>
        <v/>
      </c>
    </row>
    <row r="1464" spans="3:12">
      <c r="C1464" s="3" t="str">
        <f t="shared" si="123"/>
        <v/>
      </c>
      <c r="D1464" s="4" t="str">
        <f t="shared" si="127"/>
        <v/>
      </c>
      <c r="E1464" s="8" t="str">
        <f>IF(C1464="","",IF(MOD(C1464,periods_per_year)=0,C1464/periods_per_year,""))</f>
        <v/>
      </c>
      <c r="F1464" s="5" t="str">
        <f t="shared" si="124"/>
        <v/>
      </c>
      <c r="G1464" s="6" t="str">
        <f>IF(C1464="","",ROUND((((1+F1464/CP)^(CP/periods_per_year))-1)*L1463,2))</f>
        <v/>
      </c>
      <c r="H1464" s="6" t="str">
        <f>IF(C1464="","",IF(C1464=nper,L1463+G1464,MIN(L1463+G1464,IF(F1464=F1463,H1463,IF($G$11="Acc Bi-Weekly",ROUND((-PMT(((1+F1464/CP)^(CP/12))-1,(nper-C1464+1)*12/26,L1463))/2,2),IF($G$11="Acc Weekly",ROUND((-PMT(((1+F1464/CP)^(CP/12))-1,(nper-C1464+1)*12/52,L1463))/4,2),ROUND(-PMT(((1+F1464/CP)^(CP/periods_per_year))-1,nper-C1464+1,L1463),2)))))))</f>
        <v/>
      </c>
      <c r="I1464" s="6" t="str">
        <f>IF(OR(C1464="",C1464&lt;$G$22),"",IF(L1463&lt;=H1464,0,IF(IF(AND(C1464&gt;=$G$22,MOD(C1464-$G$22,int)=0),$G$23,0)+H1464&gt;=L1463+G1464,L1463+G1464-H1464,IF(AND(C1464&gt;=$G$22,MOD(C1464-$G$22,int)=0),$G$23,0)+IF(IF(AND(C1464&gt;=$G$22,MOD(C1464-$G$22,int)=0),$G$23,0)+IF(MOD(C1464-$G$27,periods_per_year)=0,$G$26,0)+H1464&lt;L1463+G1464,IF(MOD(C1464-$G$27,periods_per_year)=0,$G$26,0),L1463+G1464-IF(AND(C1464&gt;=$G$22,MOD(C1464-$G$22,int)=0),$G$23,0)-H1464))))</f>
        <v/>
      </c>
      <c r="J1464" s="7"/>
      <c r="K1464" s="6" t="str">
        <f t="shared" si="125"/>
        <v/>
      </c>
      <c r="L1464" s="6" t="str">
        <f t="shared" si="126"/>
        <v/>
      </c>
    </row>
    <row r="1465" spans="3:12">
      <c r="C1465" s="3" t="str">
        <f t="shared" si="123"/>
        <v/>
      </c>
      <c r="D1465" s="4" t="str">
        <f t="shared" si="127"/>
        <v/>
      </c>
      <c r="E1465" s="8" t="str">
        <f>IF(C1465="","",IF(MOD(C1465,periods_per_year)=0,C1465/periods_per_year,""))</f>
        <v/>
      </c>
      <c r="F1465" s="5" t="str">
        <f t="shared" si="124"/>
        <v/>
      </c>
      <c r="G1465" s="6" t="str">
        <f>IF(C1465="","",ROUND((((1+F1465/CP)^(CP/periods_per_year))-1)*L1464,2))</f>
        <v/>
      </c>
      <c r="H1465" s="6" t="str">
        <f>IF(C1465="","",IF(C1465=nper,L1464+G1465,MIN(L1464+G1465,IF(F1465=F1464,H1464,IF($G$11="Acc Bi-Weekly",ROUND((-PMT(((1+F1465/CP)^(CP/12))-1,(nper-C1465+1)*12/26,L1464))/2,2),IF($G$11="Acc Weekly",ROUND((-PMT(((1+F1465/CP)^(CP/12))-1,(nper-C1465+1)*12/52,L1464))/4,2),ROUND(-PMT(((1+F1465/CP)^(CP/periods_per_year))-1,nper-C1465+1,L1464),2)))))))</f>
        <v/>
      </c>
      <c r="I1465" s="6" t="str">
        <f>IF(OR(C1465="",C1465&lt;$G$22),"",IF(L1464&lt;=H1465,0,IF(IF(AND(C1465&gt;=$G$22,MOD(C1465-$G$22,int)=0),$G$23,0)+H1465&gt;=L1464+G1465,L1464+G1465-H1465,IF(AND(C1465&gt;=$G$22,MOD(C1465-$G$22,int)=0),$G$23,0)+IF(IF(AND(C1465&gt;=$G$22,MOD(C1465-$G$22,int)=0),$G$23,0)+IF(MOD(C1465-$G$27,periods_per_year)=0,$G$26,0)+H1465&lt;L1464+G1465,IF(MOD(C1465-$G$27,periods_per_year)=0,$G$26,0),L1464+G1465-IF(AND(C1465&gt;=$G$22,MOD(C1465-$G$22,int)=0),$G$23,0)-H1465))))</f>
        <v/>
      </c>
      <c r="J1465" s="7"/>
      <c r="K1465" s="6" t="str">
        <f t="shared" si="125"/>
        <v/>
      </c>
      <c r="L1465" s="6" t="str">
        <f t="shared" si="126"/>
        <v/>
      </c>
    </row>
    <row r="1466" spans="3:12">
      <c r="C1466" s="3" t="str">
        <f t="shared" si="123"/>
        <v/>
      </c>
      <c r="D1466" s="4" t="str">
        <f t="shared" si="127"/>
        <v/>
      </c>
      <c r="E1466" s="8" t="str">
        <f>IF(C1466="","",IF(MOD(C1466,periods_per_year)=0,C1466/periods_per_year,""))</f>
        <v/>
      </c>
      <c r="F1466" s="5" t="str">
        <f t="shared" si="124"/>
        <v/>
      </c>
      <c r="G1466" s="6" t="str">
        <f>IF(C1466="","",ROUND((((1+F1466/CP)^(CP/periods_per_year))-1)*L1465,2))</f>
        <v/>
      </c>
      <c r="H1466" s="6" t="str">
        <f>IF(C1466="","",IF(C1466=nper,L1465+G1466,MIN(L1465+G1466,IF(F1466=F1465,H1465,IF($G$11="Acc Bi-Weekly",ROUND((-PMT(((1+F1466/CP)^(CP/12))-1,(nper-C1466+1)*12/26,L1465))/2,2),IF($G$11="Acc Weekly",ROUND((-PMT(((1+F1466/CP)^(CP/12))-1,(nper-C1466+1)*12/52,L1465))/4,2),ROUND(-PMT(((1+F1466/CP)^(CP/periods_per_year))-1,nper-C1466+1,L1465),2)))))))</f>
        <v/>
      </c>
      <c r="I1466" s="6" t="str">
        <f>IF(OR(C1466="",C1466&lt;$G$22),"",IF(L1465&lt;=H1466,0,IF(IF(AND(C1466&gt;=$G$22,MOD(C1466-$G$22,int)=0),$G$23,0)+H1466&gt;=L1465+G1466,L1465+G1466-H1466,IF(AND(C1466&gt;=$G$22,MOD(C1466-$G$22,int)=0),$G$23,0)+IF(IF(AND(C1466&gt;=$G$22,MOD(C1466-$G$22,int)=0),$G$23,0)+IF(MOD(C1466-$G$27,periods_per_year)=0,$G$26,0)+H1466&lt;L1465+G1466,IF(MOD(C1466-$G$27,periods_per_year)=0,$G$26,0),L1465+G1466-IF(AND(C1466&gt;=$G$22,MOD(C1466-$G$22,int)=0),$G$23,0)-H1466))))</f>
        <v/>
      </c>
      <c r="J1466" s="7"/>
      <c r="K1466" s="6" t="str">
        <f t="shared" si="125"/>
        <v/>
      </c>
      <c r="L1466" s="6" t="str">
        <f t="shared" si="126"/>
        <v/>
      </c>
    </row>
    <row r="1467" spans="3:12">
      <c r="C1467" s="3" t="str">
        <f t="shared" si="123"/>
        <v/>
      </c>
      <c r="D1467" s="4" t="str">
        <f t="shared" si="127"/>
        <v/>
      </c>
      <c r="E1467" s="8" t="str">
        <f>IF(C1467="","",IF(MOD(C1467,periods_per_year)=0,C1467/periods_per_year,""))</f>
        <v/>
      </c>
      <c r="F1467" s="5" t="str">
        <f t="shared" si="124"/>
        <v/>
      </c>
      <c r="G1467" s="6" t="str">
        <f>IF(C1467="","",ROUND((((1+F1467/CP)^(CP/periods_per_year))-1)*L1466,2))</f>
        <v/>
      </c>
      <c r="H1467" s="6" t="str">
        <f>IF(C1467="","",IF(C1467=nper,L1466+G1467,MIN(L1466+G1467,IF(F1467=F1466,H1466,IF($G$11="Acc Bi-Weekly",ROUND((-PMT(((1+F1467/CP)^(CP/12))-1,(nper-C1467+1)*12/26,L1466))/2,2),IF($G$11="Acc Weekly",ROUND((-PMT(((1+F1467/CP)^(CP/12))-1,(nper-C1467+1)*12/52,L1466))/4,2),ROUND(-PMT(((1+F1467/CP)^(CP/periods_per_year))-1,nper-C1467+1,L1466),2)))))))</f>
        <v/>
      </c>
      <c r="I1467" s="6" t="str">
        <f>IF(OR(C1467="",C1467&lt;$G$22),"",IF(L1466&lt;=H1467,0,IF(IF(AND(C1467&gt;=$G$22,MOD(C1467-$G$22,int)=0),$G$23,0)+H1467&gt;=L1466+G1467,L1466+G1467-H1467,IF(AND(C1467&gt;=$G$22,MOD(C1467-$G$22,int)=0),$G$23,0)+IF(IF(AND(C1467&gt;=$G$22,MOD(C1467-$G$22,int)=0),$G$23,0)+IF(MOD(C1467-$G$27,periods_per_year)=0,$G$26,0)+H1467&lt;L1466+G1467,IF(MOD(C1467-$G$27,periods_per_year)=0,$G$26,0),L1466+G1467-IF(AND(C1467&gt;=$G$22,MOD(C1467-$G$22,int)=0),$G$23,0)-H1467))))</f>
        <v/>
      </c>
      <c r="J1467" s="7"/>
      <c r="K1467" s="6" t="str">
        <f t="shared" si="125"/>
        <v/>
      </c>
      <c r="L1467" s="6" t="str">
        <f t="shared" si="126"/>
        <v/>
      </c>
    </row>
    <row r="1468" spans="3:12">
      <c r="C1468" s="3" t="str">
        <f t="shared" si="123"/>
        <v/>
      </c>
      <c r="D1468" s="4" t="str">
        <f t="shared" si="127"/>
        <v/>
      </c>
      <c r="E1468" s="8" t="str">
        <f>IF(C1468="","",IF(MOD(C1468,periods_per_year)=0,C1468/periods_per_year,""))</f>
        <v/>
      </c>
      <c r="F1468" s="5" t="str">
        <f t="shared" si="124"/>
        <v/>
      </c>
      <c r="G1468" s="6" t="str">
        <f>IF(C1468="","",ROUND((((1+F1468/CP)^(CP/periods_per_year))-1)*L1467,2))</f>
        <v/>
      </c>
      <c r="H1468" s="6" t="str">
        <f>IF(C1468="","",IF(C1468=nper,L1467+G1468,MIN(L1467+G1468,IF(F1468=F1467,H1467,IF($G$11="Acc Bi-Weekly",ROUND((-PMT(((1+F1468/CP)^(CP/12))-1,(nper-C1468+1)*12/26,L1467))/2,2),IF($G$11="Acc Weekly",ROUND((-PMT(((1+F1468/CP)^(CP/12))-1,(nper-C1468+1)*12/52,L1467))/4,2),ROUND(-PMT(((1+F1468/CP)^(CP/periods_per_year))-1,nper-C1468+1,L1467),2)))))))</f>
        <v/>
      </c>
      <c r="I1468" s="6" t="str">
        <f>IF(OR(C1468="",C1468&lt;$G$22),"",IF(L1467&lt;=H1468,0,IF(IF(AND(C1468&gt;=$G$22,MOD(C1468-$G$22,int)=0),$G$23,0)+H1468&gt;=L1467+G1468,L1467+G1468-H1468,IF(AND(C1468&gt;=$G$22,MOD(C1468-$G$22,int)=0),$G$23,0)+IF(IF(AND(C1468&gt;=$G$22,MOD(C1468-$G$22,int)=0),$G$23,0)+IF(MOD(C1468-$G$27,periods_per_year)=0,$G$26,0)+H1468&lt;L1467+G1468,IF(MOD(C1468-$G$27,periods_per_year)=0,$G$26,0),L1467+G1468-IF(AND(C1468&gt;=$G$22,MOD(C1468-$G$22,int)=0),$G$23,0)-H1468))))</f>
        <v/>
      </c>
      <c r="J1468" s="7"/>
      <c r="K1468" s="6" t="str">
        <f t="shared" si="125"/>
        <v/>
      </c>
      <c r="L1468" s="6" t="str">
        <f t="shared" si="126"/>
        <v/>
      </c>
    </row>
    <row r="1469" spans="3:12">
      <c r="C1469" s="3" t="str">
        <f t="shared" si="123"/>
        <v/>
      </c>
      <c r="D1469" s="4" t="str">
        <f t="shared" si="127"/>
        <v/>
      </c>
      <c r="E1469" s="8" t="str">
        <f>IF(C1469="","",IF(MOD(C1469,periods_per_year)=0,C1469/periods_per_year,""))</f>
        <v/>
      </c>
      <c r="F1469" s="5" t="str">
        <f t="shared" si="124"/>
        <v/>
      </c>
      <c r="G1469" s="6" t="str">
        <f>IF(C1469="","",ROUND((((1+F1469/CP)^(CP/periods_per_year))-1)*L1468,2))</f>
        <v/>
      </c>
      <c r="H1469" s="6" t="str">
        <f>IF(C1469="","",IF(C1469=nper,L1468+G1469,MIN(L1468+G1469,IF(F1469=F1468,H1468,IF($G$11="Acc Bi-Weekly",ROUND((-PMT(((1+F1469/CP)^(CP/12))-1,(nper-C1469+1)*12/26,L1468))/2,2),IF($G$11="Acc Weekly",ROUND((-PMT(((1+F1469/CP)^(CP/12))-1,(nper-C1469+1)*12/52,L1468))/4,2),ROUND(-PMT(((1+F1469/CP)^(CP/periods_per_year))-1,nper-C1469+1,L1468),2)))))))</f>
        <v/>
      </c>
      <c r="I1469" s="6" t="str">
        <f>IF(OR(C1469="",C1469&lt;$G$22),"",IF(L1468&lt;=H1469,0,IF(IF(AND(C1469&gt;=$G$22,MOD(C1469-$G$22,int)=0),$G$23,0)+H1469&gt;=L1468+G1469,L1468+G1469-H1469,IF(AND(C1469&gt;=$G$22,MOD(C1469-$G$22,int)=0),$G$23,0)+IF(IF(AND(C1469&gt;=$G$22,MOD(C1469-$G$22,int)=0),$G$23,0)+IF(MOD(C1469-$G$27,periods_per_year)=0,$G$26,0)+H1469&lt;L1468+G1469,IF(MOD(C1469-$G$27,periods_per_year)=0,$G$26,0),L1468+G1469-IF(AND(C1469&gt;=$G$22,MOD(C1469-$G$22,int)=0),$G$23,0)-H1469))))</f>
        <v/>
      </c>
      <c r="J1469" s="7"/>
      <c r="K1469" s="6" t="str">
        <f t="shared" si="125"/>
        <v/>
      </c>
      <c r="L1469" s="6" t="str">
        <f t="shared" si="126"/>
        <v/>
      </c>
    </row>
    <row r="1470" spans="3:12">
      <c r="C1470" s="3" t="str">
        <f t="shared" si="123"/>
        <v/>
      </c>
      <c r="D1470" s="4" t="str">
        <f t="shared" si="127"/>
        <v/>
      </c>
      <c r="E1470" s="8" t="str">
        <f>IF(C1470="","",IF(MOD(C1470,periods_per_year)=0,C1470/periods_per_year,""))</f>
        <v/>
      </c>
      <c r="F1470" s="5" t="str">
        <f t="shared" si="124"/>
        <v/>
      </c>
      <c r="G1470" s="6" t="str">
        <f>IF(C1470="","",ROUND((((1+F1470/CP)^(CP/periods_per_year))-1)*L1469,2))</f>
        <v/>
      </c>
      <c r="H1470" s="6" t="str">
        <f>IF(C1470="","",IF(C1470=nper,L1469+G1470,MIN(L1469+G1470,IF(F1470=F1469,H1469,IF($G$11="Acc Bi-Weekly",ROUND((-PMT(((1+F1470/CP)^(CP/12))-1,(nper-C1470+1)*12/26,L1469))/2,2),IF($G$11="Acc Weekly",ROUND((-PMT(((1+F1470/CP)^(CP/12))-1,(nper-C1470+1)*12/52,L1469))/4,2),ROUND(-PMT(((1+F1470/CP)^(CP/periods_per_year))-1,nper-C1470+1,L1469),2)))))))</f>
        <v/>
      </c>
      <c r="I1470" s="6" t="str">
        <f>IF(OR(C1470="",C1470&lt;$G$22),"",IF(L1469&lt;=H1470,0,IF(IF(AND(C1470&gt;=$G$22,MOD(C1470-$G$22,int)=0),$G$23,0)+H1470&gt;=L1469+G1470,L1469+G1470-H1470,IF(AND(C1470&gt;=$G$22,MOD(C1470-$G$22,int)=0),$G$23,0)+IF(IF(AND(C1470&gt;=$G$22,MOD(C1470-$G$22,int)=0),$G$23,0)+IF(MOD(C1470-$G$27,periods_per_year)=0,$G$26,0)+H1470&lt;L1469+G1470,IF(MOD(C1470-$G$27,periods_per_year)=0,$G$26,0),L1469+G1470-IF(AND(C1470&gt;=$G$22,MOD(C1470-$G$22,int)=0),$G$23,0)-H1470))))</f>
        <v/>
      </c>
      <c r="J1470" s="7"/>
      <c r="K1470" s="6" t="str">
        <f t="shared" si="125"/>
        <v/>
      </c>
      <c r="L1470" s="6" t="str">
        <f t="shared" si="126"/>
        <v/>
      </c>
    </row>
    <row r="1471" spans="3:12">
      <c r="C1471" s="3" t="str">
        <f t="shared" si="123"/>
        <v/>
      </c>
      <c r="D1471" s="4" t="str">
        <f t="shared" si="127"/>
        <v/>
      </c>
      <c r="E1471" s="8" t="str">
        <f>IF(C1471="","",IF(MOD(C1471,periods_per_year)=0,C1471/periods_per_year,""))</f>
        <v/>
      </c>
      <c r="F1471" s="5" t="str">
        <f t="shared" si="124"/>
        <v/>
      </c>
      <c r="G1471" s="6" t="str">
        <f>IF(C1471="","",ROUND((((1+F1471/CP)^(CP/periods_per_year))-1)*L1470,2))</f>
        <v/>
      </c>
      <c r="H1471" s="6" t="str">
        <f>IF(C1471="","",IF(C1471=nper,L1470+G1471,MIN(L1470+G1471,IF(F1471=F1470,H1470,IF($G$11="Acc Bi-Weekly",ROUND((-PMT(((1+F1471/CP)^(CP/12))-1,(nper-C1471+1)*12/26,L1470))/2,2),IF($G$11="Acc Weekly",ROUND((-PMT(((1+F1471/CP)^(CP/12))-1,(nper-C1471+1)*12/52,L1470))/4,2),ROUND(-PMT(((1+F1471/CP)^(CP/periods_per_year))-1,nper-C1471+1,L1470),2)))))))</f>
        <v/>
      </c>
      <c r="I1471" s="6" t="str">
        <f>IF(OR(C1471="",C1471&lt;$G$22),"",IF(L1470&lt;=H1471,0,IF(IF(AND(C1471&gt;=$G$22,MOD(C1471-$G$22,int)=0),$G$23,0)+H1471&gt;=L1470+G1471,L1470+G1471-H1471,IF(AND(C1471&gt;=$G$22,MOD(C1471-$G$22,int)=0),$G$23,0)+IF(IF(AND(C1471&gt;=$G$22,MOD(C1471-$G$22,int)=0),$G$23,0)+IF(MOD(C1471-$G$27,periods_per_year)=0,$G$26,0)+H1471&lt;L1470+G1471,IF(MOD(C1471-$G$27,periods_per_year)=0,$G$26,0),L1470+G1471-IF(AND(C1471&gt;=$G$22,MOD(C1471-$G$22,int)=0),$G$23,0)-H1471))))</f>
        <v/>
      </c>
      <c r="J1471" s="7"/>
      <c r="K1471" s="6" t="str">
        <f t="shared" si="125"/>
        <v/>
      </c>
      <c r="L1471" s="6" t="str">
        <f t="shared" si="126"/>
        <v/>
      </c>
    </row>
    <row r="1472" spans="3:12">
      <c r="C1472" s="3" t="str">
        <f t="shared" si="123"/>
        <v/>
      </c>
      <c r="D1472" s="4" t="str">
        <f t="shared" si="127"/>
        <v/>
      </c>
      <c r="E1472" s="8" t="str">
        <f>IF(C1472="","",IF(MOD(C1472,periods_per_year)=0,C1472/periods_per_year,""))</f>
        <v/>
      </c>
      <c r="F1472" s="5" t="str">
        <f t="shared" si="124"/>
        <v/>
      </c>
      <c r="G1472" s="6" t="str">
        <f>IF(C1472="","",ROUND((((1+F1472/CP)^(CP/periods_per_year))-1)*L1471,2))</f>
        <v/>
      </c>
      <c r="H1472" s="6" t="str">
        <f>IF(C1472="","",IF(C1472=nper,L1471+G1472,MIN(L1471+G1472,IF(F1472=F1471,H1471,IF($G$11="Acc Bi-Weekly",ROUND((-PMT(((1+F1472/CP)^(CP/12))-1,(nper-C1472+1)*12/26,L1471))/2,2),IF($G$11="Acc Weekly",ROUND((-PMT(((1+F1472/CP)^(CP/12))-1,(nper-C1472+1)*12/52,L1471))/4,2),ROUND(-PMT(((1+F1472/CP)^(CP/periods_per_year))-1,nper-C1472+1,L1471),2)))))))</f>
        <v/>
      </c>
      <c r="I1472" s="6" t="str">
        <f>IF(OR(C1472="",C1472&lt;$G$22),"",IF(L1471&lt;=H1472,0,IF(IF(AND(C1472&gt;=$G$22,MOD(C1472-$G$22,int)=0),$G$23,0)+H1472&gt;=L1471+G1472,L1471+G1472-H1472,IF(AND(C1472&gt;=$G$22,MOD(C1472-$G$22,int)=0),$G$23,0)+IF(IF(AND(C1472&gt;=$G$22,MOD(C1472-$G$22,int)=0),$G$23,0)+IF(MOD(C1472-$G$27,periods_per_year)=0,$G$26,0)+H1472&lt;L1471+G1472,IF(MOD(C1472-$G$27,periods_per_year)=0,$G$26,0),L1471+G1472-IF(AND(C1472&gt;=$G$22,MOD(C1472-$G$22,int)=0),$G$23,0)-H1472))))</f>
        <v/>
      </c>
      <c r="J1472" s="7"/>
      <c r="K1472" s="6" t="str">
        <f t="shared" si="125"/>
        <v/>
      </c>
      <c r="L1472" s="6" t="str">
        <f t="shared" si="126"/>
        <v/>
      </c>
    </row>
    <row r="1473" spans="3:12">
      <c r="C1473" s="3" t="str">
        <f t="shared" si="123"/>
        <v/>
      </c>
      <c r="D1473" s="4" t="str">
        <f t="shared" si="127"/>
        <v/>
      </c>
      <c r="E1473" s="8" t="str">
        <f>IF(C1473="","",IF(MOD(C1473,periods_per_year)=0,C1473/periods_per_year,""))</f>
        <v/>
      </c>
      <c r="F1473" s="5" t="str">
        <f t="shared" si="124"/>
        <v/>
      </c>
      <c r="G1473" s="6" t="str">
        <f>IF(C1473="","",ROUND((((1+F1473/CP)^(CP/periods_per_year))-1)*L1472,2))</f>
        <v/>
      </c>
      <c r="H1473" s="6" t="str">
        <f>IF(C1473="","",IF(C1473=nper,L1472+G1473,MIN(L1472+G1473,IF(F1473=F1472,H1472,IF($G$11="Acc Bi-Weekly",ROUND((-PMT(((1+F1473/CP)^(CP/12))-1,(nper-C1473+1)*12/26,L1472))/2,2),IF($G$11="Acc Weekly",ROUND((-PMT(((1+F1473/CP)^(CP/12))-1,(nper-C1473+1)*12/52,L1472))/4,2),ROUND(-PMT(((1+F1473/CP)^(CP/periods_per_year))-1,nper-C1473+1,L1472),2)))))))</f>
        <v/>
      </c>
      <c r="I1473" s="6" t="str">
        <f>IF(OR(C1473="",C1473&lt;$G$22),"",IF(L1472&lt;=H1473,0,IF(IF(AND(C1473&gt;=$G$22,MOD(C1473-$G$22,int)=0),$G$23,0)+H1473&gt;=L1472+G1473,L1472+G1473-H1473,IF(AND(C1473&gt;=$G$22,MOD(C1473-$G$22,int)=0),$G$23,0)+IF(IF(AND(C1473&gt;=$G$22,MOD(C1473-$G$22,int)=0),$G$23,0)+IF(MOD(C1473-$G$27,periods_per_year)=0,$G$26,0)+H1473&lt;L1472+G1473,IF(MOD(C1473-$G$27,periods_per_year)=0,$G$26,0),L1472+G1473-IF(AND(C1473&gt;=$G$22,MOD(C1473-$G$22,int)=0),$G$23,0)-H1473))))</f>
        <v/>
      </c>
      <c r="J1473" s="7"/>
      <c r="K1473" s="6" t="str">
        <f t="shared" si="125"/>
        <v/>
      </c>
      <c r="L1473" s="6" t="str">
        <f t="shared" si="126"/>
        <v/>
      </c>
    </row>
    <row r="1474" spans="3:12">
      <c r="C1474" s="3" t="str">
        <f t="shared" si="123"/>
        <v/>
      </c>
      <c r="D1474" s="4" t="str">
        <f t="shared" si="127"/>
        <v/>
      </c>
      <c r="E1474" s="8" t="str">
        <f>IF(C1474="","",IF(MOD(C1474,periods_per_year)=0,C1474/periods_per_year,""))</f>
        <v/>
      </c>
      <c r="F1474" s="5" t="str">
        <f t="shared" si="124"/>
        <v/>
      </c>
      <c r="G1474" s="6" t="str">
        <f>IF(C1474="","",ROUND((((1+F1474/CP)^(CP/periods_per_year))-1)*L1473,2))</f>
        <v/>
      </c>
      <c r="H1474" s="6" t="str">
        <f>IF(C1474="","",IF(C1474=nper,L1473+G1474,MIN(L1473+G1474,IF(F1474=F1473,H1473,IF($G$11="Acc Bi-Weekly",ROUND((-PMT(((1+F1474/CP)^(CP/12))-1,(nper-C1474+1)*12/26,L1473))/2,2),IF($G$11="Acc Weekly",ROUND((-PMT(((1+F1474/CP)^(CP/12))-1,(nper-C1474+1)*12/52,L1473))/4,2),ROUND(-PMT(((1+F1474/CP)^(CP/periods_per_year))-1,nper-C1474+1,L1473),2)))))))</f>
        <v/>
      </c>
      <c r="I1474" s="6" t="str">
        <f>IF(OR(C1474="",C1474&lt;$G$22),"",IF(L1473&lt;=H1474,0,IF(IF(AND(C1474&gt;=$G$22,MOD(C1474-$G$22,int)=0),$G$23,0)+H1474&gt;=L1473+G1474,L1473+G1474-H1474,IF(AND(C1474&gt;=$G$22,MOD(C1474-$G$22,int)=0),$G$23,0)+IF(IF(AND(C1474&gt;=$G$22,MOD(C1474-$G$22,int)=0),$G$23,0)+IF(MOD(C1474-$G$27,periods_per_year)=0,$G$26,0)+H1474&lt;L1473+G1474,IF(MOD(C1474-$G$27,periods_per_year)=0,$G$26,0),L1473+G1474-IF(AND(C1474&gt;=$G$22,MOD(C1474-$G$22,int)=0),$G$23,0)-H1474))))</f>
        <v/>
      </c>
      <c r="J1474" s="7"/>
      <c r="K1474" s="6" t="str">
        <f t="shared" si="125"/>
        <v/>
      </c>
      <c r="L1474" s="6" t="str">
        <f t="shared" si="126"/>
        <v/>
      </c>
    </row>
    <row r="1475" spans="3:12">
      <c r="C1475" s="3" t="str">
        <f t="shared" si="123"/>
        <v/>
      </c>
      <c r="D1475" s="4" t="str">
        <f t="shared" si="127"/>
        <v/>
      </c>
      <c r="E1475" s="8" t="str">
        <f>IF(C1475="","",IF(MOD(C1475,periods_per_year)=0,C1475/periods_per_year,""))</f>
        <v/>
      </c>
      <c r="F1475" s="5" t="str">
        <f t="shared" si="124"/>
        <v/>
      </c>
      <c r="G1475" s="6" t="str">
        <f>IF(C1475="","",ROUND((((1+F1475/CP)^(CP/periods_per_year))-1)*L1474,2))</f>
        <v/>
      </c>
      <c r="H1475" s="6" t="str">
        <f>IF(C1475="","",IF(C1475=nper,L1474+G1475,MIN(L1474+G1475,IF(F1475=F1474,H1474,IF($G$11="Acc Bi-Weekly",ROUND((-PMT(((1+F1475/CP)^(CP/12))-1,(nper-C1475+1)*12/26,L1474))/2,2),IF($G$11="Acc Weekly",ROUND((-PMT(((1+F1475/CP)^(CP/12))-1,(nper-C1475+1)*12/52,L1474))/4,2),ROUND(-PMT(((1+F1475/CP)^(CP/periods_per_year))-1,nper-C1475+1,L1474),2)))))))</f>
        <v/>
      </c>
      <c r="I1475" s="6" t="str">
        <f>IF(OR(C1475="",C1475&lt;$G$22),"",IF(L1474&lt;=H1475,0,IF(IF(AND(C1475&gt;=$G$22,MOD(C1475-$G$22,int)=0),$G$23,0)+H1475&gt;=L1474+G1475,L1474+G1475-H1475,IF(AND(C1475&gt;=$G$22,MOD(C1475-$G$22,int)=0),$G$23,0)+IF(IF(AND(C1475&gt;=$G$22,MOD(C1475-$G$22,int)=0),$G$23,0)+IF(MOD(C1475-$G$27,periods_per_year)=0,$G$26,0)+H1475&lt;L1474+G1475,IF(MOD(C1475-$G$27,periods_per_year)=0,$G$26,0),L1474+G1475-IF(AND(C1475&gt;=$G$22,MOD(C1475-$G$22,int)=0),$G$23,0)-H1475))))</f>
        <v/>
      </c>
      <c r="J1475" s="7"/>
      <c r="K1475" s="6" t="str">
        <f t="shared" si="125"/>
        <v/>
      </c>
      <c r="L1475" s="6" t="str">
        <f t="shared" si="126"/>
        <v/>
      </c>
    </row>
    <row r="1476" spans="3:12">
      <c r="C1476" s="3" t="str">
        <f t="shared" si="123"/>
        <v/>
      </c>
      <c r="D1476" s="4" t="str">
        <f t="shared" si="127"/>
        <v/>
      </c>
      <c r="E1476" s="8" t="str">
        <f>IF(C1476="","",IF(MOD(C1476,periods_per_year)=0,C1476/periods_per_year,""))</f>
        <v/>
      </c>
      <c r="F1476" s="5" t="str">
        <f t="shared" si="124"/>
        <v/>
      </c>
      <c r="G1476" s="6" t="str">
        <f>IF(C1476="","",ROUND((((1+F1476/CP)^(CP/periods_per_year))-1)*L1475,2))</f>
        <v/>
      </c>
      <c r="H1476" s="6" t="str">
        <f>IF(C1476="","",IF(C1476=nper,L1475+G1476,MIN(L1475+G1476,IF(F1476=F1475,H1475,IF($G$11="Acc Bi-Weekly",ROUND((-PMT(((1+F1476/CP)^(CP/12))-1,(nper-C1476+1)*12/26,L1475))/2,2),IF($G$11="Acc Weekly",ROUND((-PMT(((1+F1476/CP)^(CP/12))-1,(nper-C1476+1)*12/52,L1475))/4,2),ROUND(-PMT(((1+F1476/CP)^(CP/periods_per_year))-1,nper-C1476+1,L1475),2)))))))</f>
        <v/>
      </c>
      <c r="I1476" s="6" t="str">
        <f>IF(OR(C1476="",C1476&lt;$G$22),"",IF(L1475&lt;=H1476,0,IF(IF(AND(C1476&gt;=$G$22,MOD(C1476-$G$22,int)=0),$G$23,0)+H1476&gt;=L1475+G1476,L1475+G1476-H1476,IF(AND(C1476&gt;=$G$22,MOD(C1476-$G$22,int)=0),$G$23,0)+IF(IF(AND(C1476&gt;=$G$22,MOD(C1476-$G$22,int)=0),$G$23,0)+IF(MOD(C1476-$G$27,periods_per_year)=0,$G$26,0)+H1476&lt;L1475+G1476,IF(MOD(C1476-$G$27,periods_per_year)=0,$G$26,0),L1475+G1476-IF(AND(C1476&gt;=$G$22,MOD(C1476-$G$22,int)=0),$G$23,0)-H1476))))</f>
        <v/>
      </c>
      <c r="J1476" s="7"/>
      <c r="K1476" s="6" t="str">
        <f t="shared" si="125"/>
        <v/>
      </c>
      <c r="L1476" s="6" t="str">
        <f t="shared" si="126"/>
        <v/>
      </c>
    </row>
    <row r="1477" spans="3:12">
      <c r="C1477" s="3" t="str">
        <f t="shared" si="123"/>
        <v/>
      </c>
      <c r="D1477" s="4" t="str">
        <f t="shared" si="127"/>
        <v/>
      </c>
      <c r="E1477" s="8" t="str">
        <f>IF(C1477="","",IF(MOD(C1477,periods_per_year)=0,C1477/periods_per_year,""))</f>
        <v/>
      </c>
      <c r="F1477" s="5" t="str">
        <f t="shared" si="124"/>
        <v/>
      </c>
      <c r="G1477" s="6" t="str">
        <f>IF(C1477="","",ROUND((((1+F1477/CP)^(CP/periods_per_year))-1)*L1476,2))</f>
        <v/>
      </c>
      <c r="H1477" s="6" t="str">
        <f>IF(C1477="","",IF(C1477=nper,L1476+G1477,MIN(L1476+G1477,IF(F1477=F1476,H1476,IF($G$11="Acc Bi-Weekly",ROUND((-PMT(((1+F1477/CP)^(CP/12))-1,(nper-C1477+1)*12/26,L1476))/2,2),IF($G$11="Acc Weekly",ROUND((-PMT(((1+F1477/CP)^(CP/12))-1,(nper-C1477+1)*12/52,L1476))/4,2),ROUND(-PMT(((1+F1477/CP)^(CP/periods_per_year))-1,nper-C1477+1,L1476),2)))))))</f>
        <v/>
      </c>
      <c r="I1477" s="6" t="str">
        <f>IF(OR(C1477="",C1477&lt;$G$22),"",IF(L1476&lt;=H1477,0,IF(IF(AND(C1477&gt;=$G$22,MOD(C1477-$G$22,int)=0),$G$23,0)+H1477&gt;=L1476+G1477,L1476+G1477-H1477,IF(AND(C1477&gt;=$G$22,MOD(C1477-$G$22,int)=0),$G$23,0)+IF(IF(AND(C1477&gt;=$G$22,MOD(C1477-$G$22,int)=0),$G$23,0)+IF(MOD(C1477-$G$27,periods_per_year)=0,$G$26,0)+H1477&lt;L1476+G1477,IF(MOD(C1477-$G$27,periods_per_year)=0,$G$26,0),L1476+G1477-IF(AND(C1477&gt;=$G$22,MOD(C1477-$G$22,int)=0),$G$23,0)-H1477))))</f>
        <v/>
      </c>
      <c r="J1477" s="7"/>
      <c r="K1477" s="6" t="str">
        <f t="shared" si="125"/>
        <v/>
      </c>
      <c r="L1477" s="6" t="str">
        <f t="shared" si="126"/>
        <v/>
      </c>
    </row>
    <row r="1478" spans="3:12">
      <c r="C1478" s="3" t="str">
        <f t="shared" si="123"/>
        <v/>
      </c>
      <c r="D1478" s="4" t="str">
        <f t="shared" si="127"/>
        <v/>
      </c>
      <c r="E1478" s="8" t="str">
        <f>IF(C1478="","",IF(MOD(C1478,periods_per_year)=0,C1478/periods_per_year,""))</f>
        <v/>
      </c>
      <c r="F1478" s="5" t="str">
        <f t="shared" si="124"/>
        <v/>
      </c>
      <c r="G1478" s="6" t="str">
        <f>IF(C1478="","",ROUND((((1+F1478/CP)^(CP/periods_per_year))-1)*L1477,2))</f>
        <v/>
      </c>
      <c r="H1478" s="6" t="str">
        <f>IF(C1478="","",IF(C1478=nper,L1477+G1478,MIN(L1477+G1478,IF(F1478=F1477,H1477,IF($G$11="Acc Bi-Weekly",ROUND((-PMT(((1+F1478/CP)^(CP/12))-1,(nper-C1478+1)*12/26,L1477))/2,2),IF($G$11="Acc Weekly",ROUND((-PMT(((1+F1478/CP)^(CP/12))-1,(nper-C1478+1)*12/52,L1477))/4,2),ROUND(-PMT(((1+F1478/CP)^(CP/periods_per_year))-1,nper-C1478+1,L1477),2)))))))</f>
        <v/>
      </c>
      <c r="I1478" s="6" t="str">
        <f>IF(OR(C1478="",C1478&lt;$G$22),"",IF(L1477&lt;=H1478,0,IF(IF(AND(C1478&gt;=$G$22,MOD(C1478-$G$22,int)=0),$G$23,0)+H1478&gt;=L1477+G1478,L1477+G1478-H1478,IF(AND(C1478&gt;=$G$22,MOD(C1478-$G$22,int)=0),$G$23,0)+IF(IF(AND(C1478&gt;=$G$22,MOD(C1478-$G$22,int)=0),$G$23,0)+IF(MOD(C1478-$G$27,periods_per_year)=0,$G$26,0)+H1478&lt;L1477+G1478,IF(MOD(C1478-$G$27,periods_per_year)=0,$G$26,0),L1477+G1478-IF(AND(C1478&gt;=$G$22,MOD(C1478-$G$22,int)=0),$G$23,0)-H1478))))</f>
        <v/>
      </c>
      <c r="J1478" s="7"/>
      <c r="K1478" s="6" t="str">
        <f t="shared" si="125"/>
        <v/>
      </c>
      <c r="L1478" s="6" t="str">
        <f t="shared" si="126"/>
        <v/>
      </c>
    </row>
    <row r="1479" spans="3:12">
      <c r="C1479" s="3" t="str">
        <f t="shared" si="123"/>
        <v/>
      </c>
      <c r="D1479" s="4" t="str">
        <f t="shared" si="127"/>
        <v/>
      </c>
      <c r="E1479" s="8" t="str">
        <f>IF(C1479="","",IF(MOD(C1479,periods_per_year)=0,C1479/periods_per_year,""))</f>
        <v/>
      </c>
      <c r="F1479" s="5" t="str">
        <f t="shared" si="124"/>
        <v/>
      </c>
      <c r="G1479" s="6" t="str">
        <f>IF(C1479="","",ROUND((((1+F1479/CP)^(CP/periods_per_year))-1)*L1478,2))</f>
        <v/>
      </c>
      <c r="H1479" s="6" t="str">
        <f>IF(C1479="","",IF(C1479=nper,L1478+G1479,MIN(L1478+G1479,IF(F1479=F1478,H1478,IF($G$11="Acc Bi-Weekly",ROUND((-PMT(((1+F1479/CP)^(CP/12))-1,(nper-C1479+1)*12/26,L1478))/2,2),IF($G$11="Acc Weekly",ROUND((-PMT(((1+F1479/CP)^(CP/12))-1,(nper-C1479+1)*12/52,L1478))/4,2),ROUND(-PMT(((1+F1479/CP)^(CP/periods_per_year))-1,nper-C1479+1,L1478),2)))))))</f>
        <v/>
      </c>
      <c r="I1479" s="6" t="str">
        <f>IF(OR(C1479="",C1479&lt;$G$22),"",IF(L1478&lt;=H1479,0,IF(IF(AND(C1479&gt;=$G$22,MOD(C1479-$G$22,int)=0),$G$23,0)+H1479&gt;=L1478+G1479,L1478+G1479-H1479,IF(AND(C1479&gt;=$G$22,MOD(C1479-$G$22,int)=0),$G$23,0)+IF(IF(AND(C1479&gt;=$G$22,MOD(C1479-$G$22,int)=0),$G$23,0)+IF(MOD(C1479-$G$27,periods_per_year)=0,$G$26,0)+H1479&lt;L1478+G1479,IF(MOD(C1479-$G$27,periods_per_year)=0,$G$26,0),L1478+G1479-IF(AND(C1479&gt;=$G$22,MOD(C1479-$G$22,int)=0),$G$23,0)-H1479))))</f>
        <v/>
      </c>
      <c r="J1479" s="7"/>
      <c r="K1479" s="6" t="str">
        <f t="shared" si="125"/>
        <v/>
      </c>
      <c r="L1479" s="6" t="str">
        <f t="shared" si="126"/>
        <v/>
      </c>
    </row>
    <row r="1480" spans="3:12">
      <c r="C1480" s="3" t="str">
        <f t="shared" si="123"/>
        <v/>
      </c>
      <c r="D1480" s="4" t="str">
        <f t="shared" si="127"/>
        <v/>
      </c>
      <c r="E1480" s="8" t="str">
        <f>IF(C1480="","",IF(MOD(C1480,periods_per_year)=0,C1480/periods_per_year,""))</f>
        <v/>
      </c>
      <c r="F1480" s="5" t="str">
        <f t="shared" si="124"/>
        <v/>
      </c>
      <c r="G1480" s="6" t="str">
        <f>IF(C1480="","",ROUND((((1+F1480/CP)^(CP/periods_per_year))-1)*L1479,2))</f>
        <v/>
      </c>
      <c r="H1480" s="6" t="str">
        <f>IF(C1480="","",IF(C1480=nper,L1479+G1480,MIN(L1479+G1480,IF(F1480=F1479,H1479,IF($G$11="Acc Bi-Weekly",ROUND((-PMT(((1+F1480/CP)^(CP/12))-1,(nper-C1480+1)*12/26,L1479))/2,2),IF($G$11="Acc Weekly",ROUND((-PMT(((1+F1480/CP)^(CP/12))-1,(nper-C1480+1)*12/52,L1479))/4,2),ROUND(-PMT(((1+F1480/CP)^(CP/periods_per_year))-1,nper-C1480+1,L1479),2)))))))</f>
        <v/>
      </c>
      <c r="I1480" s="6" t="str">
        <f>IF(OR(C1480="",C1480&lt;$G$22),"",IF(L1479&lt;=H1480,0,IF(IF(AND(C1480&gt;=$G$22,MOD(C1480-$G$22,int)=0),$G$23,0)+H1480&gt;=L1479+G1480,L1479+G1480-H1480,IF(AND(C1480&gt;=$G$22,MOD(C1480-$G$22,int)=0),$G$23,0)+IF(IF(AND(C1480&gt;=$G$22,MOD(C1480-$G$22,int)=0),$G$23,0)+IF(MOD(C1480-$G$27,periods_per_year)=0,$G$26,0)+H1480&lt;L1479+G1480,IF(MOD(C1480-$G$27,periods_per_year)=0,$G$26,0),L1479+G1480-IF(AND(C1480&gt;=$G$22,MOD(C1480-$G$22,int)=0),$G$23,0)-H1480))))</f>
        <v/>
      </c>
      <c r="J1480" s="7"/>
      <c r="K1480" s="6" t="str">
        <f t="shared" si="125"/>
        <v/>
      </c>
      <c r="L1480" s="6" t="str">
        <f t="shared" si="126"/>
        <v/>
      </c>
    </row>
    <row r="1481" spans="3:12">
      <c r="C1481" s="3" t="str">
        <f t="shared" si="123"/>
        <v/>
      </c>
      <c r="D1481" s="4" t="str">
        <f t="shared" si="127"/>
        <v/>
      </c>
      <c r="E1481" s="8" t="str">
        <f>IF(C1481="","",IF(MOD(C1481,periods_per_year)=0,C1481/periods_per_year,""))</f>
        <v/>
      </c>
      <c r="F1481" s="5" t="str">
        <f t="shared" si="124"/>
        <v/>
      </c>
      <c r="G1481" s="6" t="str">
        <f>IF(C1481="","",ROUND((((1+F1481/CP)^(CP/periods_per_year))-1)*L1480,2))</f>
        <v/>
      </c>
      <c r="H1481" s="6" t="str">
        <f>IF(C1481="","",IF(C1481=nper,L1480+G1481,MIN(L1480+G1481,IF(F1481=F1480,H1480,IF($G$11="Acc Bi-Weekly",ROUND((-PMT(((1+F1481/CP)^(CP/12))-1,(nper-C1481+1)*12/26,L1480))/2,2),IF($G$11="Acc Weekly",ROUND((-PMT(((1+F1481/CP)^(CP/12))-1,(nper-C1481+1)*12/52,L1480))/4,2),ROUND(-PMT(((1+F1481/CP)^(CP/periods_per_year))-1,nper-C1481+1,L1480),2)))))))</f>
        <v/>
      </c>
      <c r="I1481" s="6" t="str">
        <f>IF(OR(C1481="",C1481&lt;$G$22),"",IF(L1480&lt;=H1481,0,IF(IF(AND(C1481&gt;=$G$22,MOD(C1481-$G$22,int)=0),$G$23,0)+H1481&gt;=L1480+G1481,L1480+G1481-H1481,IF(AND(C1481&gt;=$G$22,MOD(C1481-$G$22,int)=0),$G$23,0)+IF(IF(AND(C1481&gt;=$G$22,MOD(C1481-$G$22,int)=0),$G$23,0)+IF(MOD(C1481-$G$27,periods_per_year)=0,$G$26,0)+H1481&lt;L1480+G1481,IF(MOD(C1481-$G$27,periods_per_year)=0,$G$26,0),L1480+G1481-IF(AND(C1481&gt;=$G$22,MOD(C1481-$G$22,int)=0),$G$23,0)-H1481))))</f>
        <v/>
      </c>
      <c r="J1481" s="7"/>
      <c r="K1481" s="6" t="str">
        <f t="shared" si="125"/>
        <v/>
      </c>
      <c r="L1481" s="6" t="str">
        <f t="shared" si="126"/>
        <v/>
      </c>
    </row>
    <row r="1482" spans="3:12">
      <c r="C1482" s="3" t="str">
        <f t="shared" si="123"/>
        <v/>
      </c>
      <c r="D1482" s="4" t="str">
        <f t="shared" si="127"/>
        <v/>
      </c>
      <c r="E1482" s="8" t="str">
        <f>IF(C1482="","",IF(MOD(C1482,periods_per_year)=0,C1482/periods_per_year,""))</f>
        <v/>
      </c>
      <c r="F1482" s="5" t="str">
        <f t="shared" si="124"/>
        <v/>
      </c>
      <c r="G1482" s="6" t="str">
        <f>IF(C1482="","",ROUND((((1+F1482/CP)^(CP/periods_per_year))-1)*L1481,2))</f>
        <v/>
      </c>
      <c r="H1482" s="6" t="str">
        <f>IF(C1482="","",IF(C1482=nper,L1481+G1482,MIN(L1481+G1482,IF(F1482=F1481,H1481,IF($G$11="Acc Bi-Weekly",ROUND((-PMT(((1+F1482/CP)^(CP/12))-1,(nper-C1482+1)*12/26,L1481))/2,2),IF($G$11="Acc Weekly",ROUND((-PMT(((1+F1482/CP)^(CP/12))-1,(nper-C1482+1)*12/52,L1481))/4,2),ROUND(-PMT(((1+F1482/CP)^(CP/periods_per_year))-1,nper-C1482+1,L1481),2)))))))</f>
        <v/>
      </c>
      <c r="I1482" s="6" t="str">
        <f>IF(OR(C1482="",C1482&lt;$G$22),"",IF(L1481&lt;=H1482,0,IF(IF(AND(C1482&gt;=$G$22,MOD(C1482-$G$22,int)=0),$G$23,0)+H1482&gt;=L1481+G1482,L1481+G1482-H1482,IF(AND(C1482&gt;=$G$22,MOD(C1482-$G$22,int)=0),$G$23,0)+IF(IF(AND(C1482&gt;=$G$22,MOD(C1482-$G$22,int)=0),$G$23,0)+IF(MOD(C1482-$G$27,periods_per_year)=0,$G$26,0)+H1482&lt;L1481+G1482,IF(MOD(C1482-$G$27,periods_per_year)=0,$G$26,0),L1481+G1482-IF(AND(C1482&gt;=$G$22,MOD(C1482-$G$22,int)=0),$G$23,0)-H1482))))</f>
        <v/>
      </c>
      <c r="J1482" s="7"/>
      <c r="K1482" s="6" t="str">
        <f t="shared" si="125"/>
        <v/>
      </c>
      <c r="L1482" s="6" t="str">
        <f t="shared" si="126"/>
        <v/>
      </c>
    </row>
    <row r="1483" spans="3:12">
      <c r="C1483" s="3" t="str">
        <f t="shared" si="123"/>
        <v/>
      </c>
      <c r="D1483" s="4" t="str">
        <f t="shared" si="127"/>
        <v/>
      </c>
      <c r="E1483" s="8" t="str">
        <f>IF(C1483="","",IF(MOD(C1483,periods_per_year)=0,C1483/periods_per_year,""))</f>
        <v/>
      </c>
      <c r="F1483" s="5" t="str">
        <f t="shared" si="124"/>
        <v/>
      </c>
      <c r="G1483" s="6" t="str">
        <f>IF(C1483="","",ROUND((((1+F1483/CP)^(CP/periods_per_year))-1)*L1482,2))</f>
        <v/>
      </c>
      <c r="H1483" s="6" t="str">
        <f>IF(C1483="","",IF(C1483=nper,L1482+G1483,MIN(L1482+G1483,IF(F1483=F1482,H1482,IF($G$11="Acc Bi-Weekly",ROUND((-PMT(((1+F1483/CP)^(CP/12))-1,(nper-C1483+1)*12/26,L1482))/2,2),IF($G$11="Acc Weekly",ROUND((-PMT(((1+F1483/CP)^(CP/12))-1,(nper-C1483+1)*12/52,L1482))/4,2),ROUND(-PMT(((1+F1483/CP)^(CP/periods_per_year))-1,nper-C1483+1,L1482),2)))))))</f>
        <v/>
      </c>
      <c r="I1483" s="6" t="str">
        <f>IF(OR(C1483="",C1483&lt;$G$22),"",IF(L1482&lt;=H1483,0,IF(IF(AND(C1483&gt;=$G$22,MOD(C1483-$G$22,int)=0),$G$23,0)+H1483&gt;=L1482+G1483,L1482+G1483-H1483,IF(AND(C1483&gt;=$G$22,MOD(C1483-$G$22,int)=0),$G$23,0)+IF(IF(AND(C1483&gt;=$G$22,MOD(C1483-$G$22,int)=0),$G$23,0)+IF(MOD(C1483-$G$27,periods_per_year)=0,$G$26,0)+H1483&lt;L1482+G1483,IF(MOD(C1483-$G$27,periods_per_year)=0,$G$26,0),L1482+G1483-IF(AND(C1483&gt;=$G$22,MOD(C1483-$G$22,int)=0),$G$23,0)-H1483))))</f>
        <v/>
      </c>
      <c r="J1483" s="7"/>
      <c r="K1483" s="6" t="str">
        <f t="shared" si="125"/>
        <v/>
      </c>
      <c r="L1483" s="6" t="str">
        <f t="shared" si="126"/>
        <v/>
      </c>
    </row>
    <row r="1484" spans="3:12">
      <c r="C1484" s="3" t="str">
        <f t="shared" si="123"/>
        <v/>
      </c>
      <c r="D1484" s="4" t="str">
        <f t="shared" si="127"/>
        <v/>
      </c>
      <c r="E1484" s="8" t="str">
        <f>IF(C1484="","",IF(MOD(C1484,periods_per_year)=0,C1484/periods_per_year,""))</f>
        <v/>
      </c>
      <c r="F1484" s="5" t="str">
        <f t="shared" si="124"/>
        <v/>
      </c>
      <c r="G1484" s="6" t="str">
        <f>IF(C1484="","",ROUND((((1+F1484/CP)^(CP/periods_per_year))-1)*L1483,2))</f>
        <v/>
      </c>
      <c r="H1484" s="6" t="str">
        <f>IF(C1484="","",IF(C1484=nper,L1483+G1484,MIN(L1483+G1484,IF(F1484=F1483,H1483,IF($G$11="Acc Bi-Weekly",ROUND((-PMT(((1+F1484/CP)^(CP/12))-1,(nper-C1484+1)*12/26,L1483))/2,2),IF($G$11="Acc Weekly",ROUND((-PMT(((1+F1484/CP)^(CP/12))-1,(nper-C1484+1)*12/52,L1483))/4,2),ROUND(-PMT(((1+F1484/CP)^(CP/periods_per_year))-1,nper-C1484+1,L1483),2)))))))</f>
        <v/>
      </c>
      <c r="I1484" s="6" t="str">
        <f>IF(OR(C1484="",C1484&lt;$G$22),"",IF(L1483&lt;=H1484,0,IF(IF(AND(C1484&gt;=$G$22,MOD(C1484-$G$22,int)=0),$G$23,0)+H1484&gt;=L1483+G1484,L1483+G1484-H1484,IF(AND(C1484&gt;=$G$22,MOD(C1484-$G$22,int)=0),$G$23,0)+IF(IF(AND(C1484&gt;=$G$22,MOD(C1484-$G$22,int)=0),$G$23,0)+IF(MOD(C1484-$G$27,periods_per_year)=0,$G$26,0)+H1484&lt;L1483+G1484,IF(MOD(C1484-$G$27,periods_per_year)=0,$G$26,0),L1483+G1484-IF(AND(C1484&gt;=$G$22,MOD(C1484-$G$22,int)=0),$G$23,0)-H1484))))</f>
        <v/>
      </c>
      <c r="J1484" s="7"/>
      <c r="K1484" s="6" t="str">
        <f t="shared" si="125"/>
        <v/>
      </c>
      <c r="L1484" s="6" t="str">
        <f t="shared" si="126"/>
        <v/>
      </c>
    </row>
    <row r="1485" spans="3:12">
      <c r="C1485" s="3" t="str">
        <f t="shared" si="123"/>
        <v/>
      </c>
      <c r="D1485" s="4" t="str">
        <f t="shared" si="127"/>
        <v/>
      </c>
      <c r="E1485" s="8" t="str">
        <f>IF(C1485="","",IF(MOD(C1485,periods_per_year)=0,C1485/periods_per_year,""))</f>
        <v/>
      </c>
      <c r="F1485" s="5" t="str">
        <f t="shared" si="124"/>
        <v/>
      </c>
      <c r="G1485" s="6" t="str">
        <f>IF(C1485="","",ROUND((((1+F1485/CP)^(CP/periods_per_year))-1)*L1484,2))</f>
        <v/>
      </c>
      <c r="H1485" s="6" t="str">
        <f>IF(C1485="","",IF(C1485=nper,L1484+G1485,MIN(L1484+G1485,IF(F1485=F1484,H1484,IF($G$11="Acc Bi-Weekly",ROUND((-PMT(((1+F1485/CP)^(CP/12))-1,(nper-C1485+1)*12/26,L1484))/2,2),IF($G$11="Acc Weekly",ROUND((-PMT(((1+F1485/CP)^(CP/12))-1,(nper-C1485+1)*12/52,L1484))/4,2),ROUND(-PMT(((1+F1485/CP)^(CP/periods_per_year))-1,nper-C1485+1,L1484),2)))))))</f>
        <v/>
      </c>
      <c r="I1485" s="6" t="str">
        <f>IF(OR(C1485="",C1485&lt;$G$22),"",IF(L1484&lt;=H1485,0,IF(IF(AND(C1485&gt;=$G$22,MOD(C1485-$G$22,int)=0),$G$23,0)+H1485&gt;=L1484+G1485,L1484+G1485-H1485,IF(AND(C1485&gt;=$G$22,MOD(C1485-$G$22,int)=0),$G$23,0)+IF(IF(AND(C1485&gt;=$G$22,MOD(C1485-$G$22,int)=0),$G$23,0)+IF(MOD(C1485-$G$27,periods_per_year)=0,$G$26,0)+H1485&lt;L1484+G1485,IF(MOD(C1485-$G$27,periods_per_year)=0,$G$26,0),L1484+G1485-IF(AND(C1485&gt;=$G$22,MOD(C1485-$G$22,int)=0),$G$23,0)-H1485))))</f>
        <v/>
      </c>
      <c r="J1485" s="7"/>
      <c r="K1485" s="6" t="str">
        <f t="shared" si="125"/>
        <v/>
      </c>
      <c r="L1485" s="6" t="str">
        <f t="shared" si="126"/>
        <v/>
      </c>
    </row>
    <row r="1486" spans="3:12">
      <c r="C1486" s="3" t="str">
        <f t="shared" si="123"/>
        <v/>
      </c>
      <c r="D1486" s="4" t="str">
        <f t="shared" si="127"/>
        <v/>
      </c>
      <c r="E1486" s="8" t="str">
        <f>IF(C1486="","",IF(MOD(C1486,periods_per_year)=0,C1486/periods_per_year,""))</f>
        <v/>
      </c>
      <c r="F1486" s="5" t="str">
        <f t="shared" si="124"/>
        <v/>
      </c>
      <c r="G1486" s="6" t="str">
        <f>IF(C1486="","",ROUND((((1+F1486/CP)^(CP/periods_per_year))-1)*L1485,2))</f>
        <v/>
      </c>
      <c r="H1486" s="6" t="str">
        <f>IF(C1486="","",IF(C1486=nper,L1485+G1486,MIN(L1485+G1486,IF(F1486=F1485,H1485,IF($G$11="Acc Bi-Weekly",ROUND((-PMT(((1+F1486/CP)^(CP/12))-1,(nper-C1486+1)*12/26,L1485))/2,2),IF($G$11="Acc Weekly",ROUND((-PMT(((1+F1486/CP)^(CP/12))-1,(nper-C1486+1)*12/52,L1485))/4,2),ROUND(-PMT(((1+F1486/CP)^(CP/periods_per_year))-1,nper-C1486+1,L1485),2)))))))</f>
        <v/>
      </c>
      <c r="I1486" s="6" t="str">
        <f>IF(OR(C1486="",C1486&lt;$G$22),"",IF(L1485&lt;=H1486,0,IF(IF(AND(C1486&gt;=$G$22,MOD(C1486-$G$22,int)=0),$G$23,0)+H1486&gt;=L1485+G1486,L1485+G1486-H1486,IF(AND(C1486&gt;=$G$22,MOD(C1486-$G$22,int)=0),$G$23,0)+IF(IF(AND(C1486&gt;=$G$22,MOD(C1486-$G$22,int)=0),$G$23,0)+IF(MOD(C1486-$G$27,periods_per_year)=0,$G$26,0)+H1486&lt;L1485+G1486,IF(MOD(C1486-$G$27,periods_per_year)=0,$G$26,0),L1485+G1486-IF(AND(C1486&gt;=$G$22,MOD(C1486-$G$22,int)=0),$G$23,0)-H1486))))</f>
        <v/>
      </c>
      <c r="J1486" s="7"/>
      <c r="K1486" s="6" t="str">
        <f t="shared" si="125"/>
        <v/>
      </c>
      <c r="L1486" s="6" t="str">
        <f t="shared" si="126"/>
        <v/>
      </c>
    </row>
    <row r="1487" spans="3:12">
      <c r="C1487" s="3" t="str">
        <f t="shared" si="123"/>
        <v/>
      </c>
      <c r="D1487" s="4" t="str">
        <f t="shared" si="127"/>
        <v/>
      </c>
      <c r="E1487" s="8" t="str">
        <f>IF(C1487="","",IF(MOD(C1487,periods_per_year)=0,C1487/periods_per_year,""))</f>
        <v/>
      </c>
      <c r="F1487" s="5" t="str">
        <f t="shared" si="124"/>
        <v/>
      </c>
      <c r="G1487" s="6" t="str">
        <f>IF(C1487="","",ROUND((((1+F1487/CP)^(CP/periods_per_year))-1)*L1486,2))</f>
        <v/>
      </c>
      <c r="H1487" s="6" t="str">
        <f>IF(C1487="","",IF(C1487=nper,L1486+G1487,MIN(L1486+G1487,IF(F1487=F1486,H1486,IF($G$11="Acc Bi-Weekly",ROUND((-PMT(((1+F1487/CP)^(CP/12))-1,(nper-C1487+1)*12/26,L1486))/2,2),IF($G$11="Acc Weekly",ROUND((-PMT(((1+F1487/CP)^(CP/12))-1,(nper-C1487+1)*12/52,L1486))/4,2),ROUND(-PMT(((1+F1487/CP)^(CP/periods_per_year))-1,nper-C1487+1,L1486),2)))))))</f>
        <v/>
      </c>
      <c r="I1487" s="6" t="str">
        <f>IF(OR(C1487="",C1487&lt;$G$22),"",IF(L1486&lt;=H1487,0,IF(IF(AND(C1487&gt;=$G$22,MOD(C1487-$G$22,int)=0),$G$23,0)+H1487&gt;=L1486+G1487,L1486+G1487-H1487,IF(AND(C1487&gt;=$G$22,MOD(C1487-$G$22,int)=0),$G$23,0)+IF(IF(AND(C1487&gt;=$G$22,MOD(C1487-$G$22,int)=0),$G$23,0)+IF(MOD(C1487-$G$27,periods_per_year)=0,$G$26,0)+H1487&lt;L1486+G1487,IF(MOD(C1487-$G$27,periods_per_year)=0,$G$26,0),L1486+G1487-IF(AND(C1487&gt;=$G$22,MOD(C1487-$G$22,int)=0),$G$23,0)-H1487))))</f>
        <v/>
      </c>
      <c r="J1487" s="7"/>
      <c r="K1487" s="6" t="str">
        <f t="shared" si="125"/>
        <v/>
      </c>
      <c r="L1487" s="6" t="str">
        <f t="shared" si="126"/>
        <v/>
      </c>
    </row>
    <row r="1488" spans="3:12">
      <c r="C1488" s="3" t="str">
        <f t="shared" si="123"/>
        <v/>
      </c>
      <c r="D1488" s="4" t="str">
        <f t="shared" si="127"/>
        <v/>
      </c>
      <c r="E1488" s="8" t="str">
        <f>IF(C1488="","",IF(MOD(C1488,periods_per_year)=0,C1488/periods_per_year,""))</f>
        <v/>
      </c>
      <c r="F1488" s="5" t="str">
        <f t="shared" si="124"/>
        <v/>
      </c>
      <c r="G1488" s="6" t="str">
        <f>IF(C1488="","",ROUND((((1+F1488/CP)^(CP/periods_per_year))-1)*L1487,2))</f>
        <v/>
      </c>
      <c r="H1488" s="6" t="str">
        <f>IF(C1488="","",IF(C1488=nper,L1487+G1488,MIN(L1487+G1488,IF(F1488=F1487,H1487,IF($G$11="Acc Bi-Weekly",ROUND((-PMT(((1+F1488/CP)^(CP/12))-1,(nper-C1488+1)*12/26,L1487))/2,2),IF($G$11="Acc Weekly",ROUND((-PMT(((1+F1488/CP)^(CP/12))-1,(nper-C1488+1)*12/52,L1487))/4,2),ROUND(-PMT(((1+F1488/CP)^(CP/periods_per_year))-1,nper-C1488+1,L1487),2)))))))</f>
        <v/>
      </c>
      <c r="I1488" s="6" t="str">
        <f>IF(OR(C1488="",C1488&lt;$G$22),"",IF(L1487&lt;=H1488,0,IF(IF(AND(C1488&gt;=$G$22,MOD(C1488-$G$22,int)=0),$G$23,0)+H1488&gt;=L1487+G1488,L1487+G1488-H1488,IF(AND(C1488&gt;=$G$22,MOD(C1488-$G$22,int)=0),$G$23,0)+IF(IF(AND(C1488&gt;=$G$22,MOD(C1488-$G$22,int)=0),$G$23,0)+IF(MOD(C1488-$G$27,periods_per_year)=0,$G$26,0)+H1488&lt;L1487+G1488,IF(MOD(C1488-$G$27,periods_per_year)=0,$G$26,0),L1487+G1488-IF(AND(C1488&gt;=$G$22,MOD(C1488-$G$22,int)=0),$G$23,0)-H1488))))</f>
        <v/>
      </c>
      <c r="J1488" s="7"/>
      <c r="K1488" s="6" t="str">
        <f t="shared" si="125"/>
        <v/>
      </c>
      <c r="L1488" s="6" t="str">
        <f t="shared" si="126"/>
        <v/>
      </c>
    </row>
    <row r="1489" spans="3:12">
      <c r="C1489" s="3" t="str">
        <f t="shared" si="123"/>
        <v/>
      </c>
      <c r="D1489" s="4" t="str">
        <f t="shared" si="127"/>
        <v/>
      </c>
      <c r="E1489" s="8" t="str">
        <f>IF(C1489="","",IF(MOD(C1489,periods_per_year)=0,C1489/periods_per_year,""))</f>
        <v/>
      </c>
      <c r="F1489" s="5" t="str">
        <f t="shared" si="124"/>
        <v/>
      </c>
      <c r="G1489" s="6" t="str">
        <f>IF(C1489="","",ROUND((((1+F1489/CP)^(CP/periods_per_year))-1)*L1488,2))</f>
        <v/>
      </c>
      <c r="H1489" s="6" t="str">
        <f>IF(C1489="","",IF(C1489=nper,L1488+G1489,MIN(L1488+G1489,IF(F1489=F1488,H1488,IF($G$11="Acc Bi-Weekly",ROUND((-PMT(((1+F1489/CP)^(CP/12))-1,(nper-C1489+1)*12/26,L1488))/2,2),IF($G$11="Acc Weekly",ROUND((-PMT(((1+F1489/CP)^(CP/12))-1,(nper-C1489+1)*12/52,L1488))/4,2),ROUND(-PMT(((1+F1489/CP)^(CP/periods_per_year))-1,nper-C1489+1,L1488),2)))))))</f>
        <v/>
      </c>
      <c r="I1489" s="6" t="str">
        <f>IF(OR(C1489="",C1489&lt;$G$22),"",IF(L1488&lt;=H1489,0,IF(IF(AND(C1489&gt;=$G$22,MOD(C1489-$G$22,int)=0),$G$23,0)+H1489&gt;=L1488+G1489,L1488+G1489-H1489,IF(AND(C1489&gt;=$G$22,MOD(C1489-$G$22,int)=0),$G$23,0)+IF(IF(AND(C1489&gt;=$G$22,MOD(C1489-$G$22,int)=0),$G$23,0)+IF(MOD(C1489-$G$27,periods_per_year)=0,$G$26,0)+H1489&lt;L1488+G1489,IF(MOD(C1489-$G$27,periods_per_year)=0,$G$26,0),L1488+G1489-IF(AND(C1489&gt;=$G$22,MOD(C1489-$G$22,int)=0),$G$23,0)-H1489))))</f>
        <v/>
      </c>
      <c r="J1489" s="7"/>
      <c r="K1489" s="6" t="str">
        <f t="shared" si="125"/>
        <v/>
      </c>
      <c r="L1489" s="6" t="str">
        <f t="shared" si="126"/>
        <v/>
      </c>
    </row>
    <row r="1490" spans="3:12">
      <c r="C1490" s="3" t="str">
        <f t="shared" si="123"/>
        <v/>
      </c>
      <c r="D1490" s="4" t="str">
        <f t="shared" si="127"/>
        <v/>
      </c>
      <c r="E1490" s="8" t="str">
        <f>IF(C1490="","",IF(MOD(C1490,periods_per_year)=0,C1490/periods_per_year,""))</f>
        <v/>
      </c>
      <c r="F1490" s="5" t="str">
        <f t="shared" si="124"/>
        <v/>
      </c>
      <c r="G1490" s="6" t="str">
        <f>IF(C1490="","",ROUND((((1+F1490/CP)^(CP/periods_per_year))-1)*L1489,2))</f>
        <v/>
      </c>
      <c r="H1490" s="6" t="str">
        <f>IF(C1490="","",IF(C1490=nper,L1489+G1490,MIN(L1489+G1490,IF(F1490=F1489,H1489,IF($G$11="Acc Bi-Weekly",ROUND((-PMT(((1+F1490/CP)^(CP/12))-1,(nper-C1490+1)*12/26,L1489))/2,2),IF($G$11="Acc Weekly",ROUND((-PMT(((1+F1490/CP)^(CP/12))-1,(nper-C1490+1)*12/52,L1489))/4,2),ROUND(-PMT(((1+F1490/CP)^(CP/periods_per_year))-1,nper-C1490+1,L1489),2)))))))</f>
        <v/>
      </c>
      <c r="I1490" s="6" t="str">
        <f>IF(OR(C1490="",C1490&lt;$G$22),"",IF(L1489&lt;=H1490,0,IF(IF(AND(C1490&gt;=$G$22,MOD(C1490-$G$22,int)=0),$G$23,0)+H1490&gt;=L1489+G1490,L1489+G1490-H1490,IF(AND(C1490&gt;=$G$22,MOD(C1490-$G$22,int)=0),$G$23,0)+IF(IF(AND(C1490&gt;=$G$22,MOD(C1490-$G$22,int)=0),$G$23,0)+IF(MOD(C1490-$G$27,periods_per_year)=0,$G$26,0)+H1490&lt;L1489+G1490,IF(MOD(C1490-$G$27,periods_per_year)=0,$G$26,0),L1489+G1490-IF(AND(C1490&gt;=$G$22,MOD(C1490-$G$22,int)=0),$G$23,0)-H1490))))</f>
        <v/>
      </c>
      <c r="J1490" s="7"/>
      <c r="K1490" s="6" t="str">
        <f t="shared" si="125"/>
        <v/>
      </c>
      <c r="L1490" s="6" t="str">
        <f t="shared" si="126"/>
        <v/>
      </c>
    </row>
    <row r="1491" spans="3:12">
      <c r="C1491" s="3" t="str">
        <f t="shared" si="123"/>
        <v/>
      </c>
      <c r="D1491" s="4" t="str">
        <f t="shared" si="127"/>
        <v/>
      </c>
      <c r="E1491" s="8" t="str">
        <f>IF(C1491="","",IF(MOD(C1491,periods_per_year)=0,C1491/periods_per_year,""))</f>
        <v/>
      </c>
      <c r="F1491" s="5" t="str">
        <f t="shared" si="124"/>
        <v/>
      </c>
      <c r="G1491" s="6" t="str">
        <f>IF(C1491="","",ROUND((((1+F1491/CP)^(CP/periods_per_year))-1)*L1490,2))</f>
        <v/>
      </c>
      <c r="H1491" s="6" t="str">
        <f>IF(C1491="","",IF(C1491=nper,L1490+G1491,MIN(L1490+G1491,IF(F1491=F1490,H1490,IF($G$11="Acc Bi-Weekly",ROUND((-PMT(((1+F1491/CP)^(CP/12))-1,(nper-C1491+1)*12/26,L1490))/2,2),IF($G$11="Acc Weekly",ROUND((-PMT(((1+F1491/CP)^(CP/12))-1,(nper-C1491+1)*12/52,L1490))/4,2),ROUND(-PMT(((1+F1491/CP)^(CP/periods_per_year))-1,nper-C1491+1,L1490),2)))))))</f>
        <v/>
      </c>
      <c r="I1491" s="6" t="str">
        <f>IF(OR(C1491="",C1491&lt;$G$22),"",IF(L1490&lt;=H1491,0,IF(IF(AND(C1491&gt;=$G$22,MOD(C1491-$G$22,int)=0),$G$23,0)+H1491&gt;=L1490+G1491,L1490+G1491-H1491,IF(AND(C1491&gt;=$G$22,MOD(C1491-$G$22,int)=0),$G$23,0)+IF(IF(AND(C1491&gt;=$G$22,MOD(C1491-$G$22,int)=0),$G$23,0)+IF(MOD(C1491-$G$27,periods_per_year)=0,$G$26,0)+H1491&lt;L1490+G1491,IF(MOD(C1491-$G$27,periods_per_year)=0,$G$26,0),L1490+G1491-IF(AND(C1491&gt;=$G$22,MOD(C1491-$G$22,int)=0),$G$23,0)-H1491))))</f>
        <v/>
      </c>
      <c r="J1491" s="7"/>
      <c r="K1491" s="6" t="str">
        <f t="shared" si="125"/>
        <v/>
      </c>
      <c r="L1491" s="6" t="str">
        <f t="shared" si="126"/>
        <v/>
      </c>
    </row>
    <row r="1492" spans="3:12">
      <c r="C1492" s="3" t="str">
        <f t="shared" si="123"/>
        <v/>
      </c>
      <c r="D1492" s="4" t="str">
        <f t="shared" si="127"/>
        <v/>
      </c>
      <c r="E1492" s="8" t="str">
        <f>IF(C1492="","",IF(MOD(C1492,periods_per_year)=0,C1492/periods_per_year,""))</f>
        <v/>
      </c>
      <c r="F1492" s="5" t="str">
        <f t="shared" si="124"/>
        <v/>
      </c>
      <c r="G1492" s="6" t="str">
        <f>IF(C1492="","",ROUND((((1+F1492/CP)^(CP/periods_per_year))-1)*L1491,2))</f>
        <v/>
      </c>
      <c r="H1492" s="6" t="str">
        <f>IF(C1492="","",IF(C1492=nper,L1491+G1492,MIN(L1491+G1492,IF(F1492=F1491,H1491,IF($G$11="Acc Bi-Weekly",ROUND((-PMT(((1+F1492/CP)^(CP/12))-1,(nper-C1492+1)*12/26,L1491))/2,2),IF($G$11="Acc Weekly",ROUND((-PMT(((1+F1492/CP)^(CP/12))-1,(nper-C1492+1)*12/52,L1491))/4,2),ROUND(-PMT(((1+F1492/CP)^(CP/periods_per_year))-1,nper-C1492+1,L1491),2)))))))</f>
        <v/>
      </c>
      <c r="I1492" s="6" t="str">
        <f>IF(OR(C1492="",C1492&lt;$G$22),"",IF(L1491&lt;=H1492,0,IF(IF(AND(C1492&gt;=$G$22,MOD(C1492-$G$22,int)=0),$G$23,0)+H1492&gt;=L1491+G1492,L1491+G1492-H1492,IF(AND(C1492&gt;=$G$22,MOD(C1492-$G$22,int)=0),$G$23,0)+IF(IF(AND(C1492&gt;=$G$22,MOD(C1492-$G$22,int)=0),$G$23,0)+IF(MOD(C1492-$G$27,periods_per_year)=0,$G$26,0)+H1492&lt;L1491+G1492,IF(MOD(C1492-$G$27,periods_per_year)=0,$G$26,0),L1491+G1492-IF(AND(C1492&gt;=$G$22,MOD(C1492-$G$22,int)=0),$G$23,0)-H1492))))</f>
        <v/>
      </c>
      <c r="J1492" s="7"/>
      <c r="K1492" s="6" t="str">
        <f t="shared" si="125"/>
        <v/>
      </c>
      <c r="L1492" s="6" t="str">
        <f t="shared" si="126"/>
        <v/>
      </c>
    </row>
    <row r="1493" spans="3:12">
      <c r="C1493" s="3" t="str">
        <f t="shared" si="123"/>
        <v/>
      </c>
      <c r="D1493" s="4" t="str">
        <f t="shared" si="127"/>
        <v/>
      </c>
      <c r="E1493" s="8" t="str">
        <f>IF(C1493="","",IF(MOD(C1493,periods_per_year)=0,C1493/periods_per_year,""))</f>
        <v/>
      </c>
      <c r="F1493" s="5" t="str">
        <f t="shared" si="124"/>
        <v/>
      </c>
      <c r="G1493" s="6" t="str">
        <f>IF(C1493="","",ROUND((((1+F1493/CP)^(CP/periods_per_year))-1)*L1492,2))</f>
        <v/>
      </c>
      <c r="H1493" s="6" t="str">
        <f>IF(C1493="","",IF(C1493=nper,L1492+G1493,MIN(L1492+G1493,IF(F1493=F1492,H1492,IF($G$11="Acc Bi-Weekly",ROUND((-PMT(((1+F1493/CP)^(CP/12))-1,(nper-C1493+1)*12/26,L1492))/2,2),IF($G$11="Acc Weekly",ROUND((-PMT(((1+F1493/CP)^(CP/12))-1,(nper-C1493+1)*12/52,L1492))/4,2),ROUND(-PMT(((1+F1493/CP)^(CP/periods_per_year))-1,nper-C1493+1,L1492),2)))))))</f>
        <v/>
      </c>
      <c r="I1493" s="6" t="str">
        <f>IF(OR(C1493="",C1493&lt;$G$22),"",IF(L1492&lt;=H1493,0,IF(IF(AND(C1493&gt;=$G$22,MOD(C1493-$G$22,int)=0),$G$23,0)+H1493&gt;=L1492+G1493,L1492+G1493-H1493,IF(AND(C1493&gt;=$G$22,MOD(C1493-$G$22,int)=0),$G$23,0)+IF(IF(AND(C1493&gt;=$G$22,MOD(C1493-$G$22,int)=0),$G$23,0)+IF(MOD(C1493-$G$27,periods_per_year)=0,$G$26,0)+H1493&lt;L1492+G1493,IF(MOD(C1493-$G$27,periods_per_year)=0,$G$26,0),L1492+G1493-IF(AND(C1493&gt;=$G$22,MOD(C1493-$G$22,int)=0),$G$23,0)-H1493))))</f>
        <v/>
      </c>
      <c r="J1493" s="7"/>
      <c r="K1493" s="6" t="str">
        <f t="shared" si="125"/>
        <v/>
      </c>
      <c r="L1493" s="6" t="str">
        <f t="shared" si="126"/>
        <v/>
      </c>
    </row>
    <row r="1494" spans="3:12">
      <c r="C1494" s="3" t="str">
        <f t="shared" si="123"/>
        <v/>
      </c>
      <c r="D1494" s="4" t="str">
        <f t="shared" si="127"/>
        <v/>
      </c>
      <c r="E1494" s="8" t="str">
        <f>IF(C1494="","",IF(MOD(C1494,periods_per_year)=0,C1494/periods_per_year,""))</f>
        <v/>
      </c>
      <c r="F1494" s="5" t="str">
        <f t="shared" si="124"/>
        <v/>
      </c>
      <c r="G1494" s="6" t="str">
        <f>IF(C1494="","",ROUND((((1+F1494/CP)^(CP/periods_per_year))-1)*L1493,2))</f>
        <v/>
      </c>
      <c r="H1494" s="6" t="str">
        <f>IF(C1494="","",IF(C1494=nper,L1493+G1494,MIN(L1493+G1494,IF(F1494=F1493,H1493,IF($G$11="Acc Bi-Weekly",ROUND((-PMT(((1+F1494/CP)^(CP/12))-1,(nper-C1494+1)*12/26,L1493))/2,2),IF($G$11="Acc Weekly",ROUND((-PMT(((1+F1494/CP)^(CP/12))-1,(nper-C1494+1)*12/52,L1493))/4,2),ROUND(-PMT(((1+F1494/CP)^(CP/periods_per_year))-1,nper-C1494+1,L1493),2)))))))</f>
        <v/>
      </c>
      <c r="I1494" s="6" t="str">
        <f>IF(OR(C1494="",C1494&lt;$G$22),"",IF(L1493&lt;=H1494,0,IF(IF(AND(C1494&gt;=$G$22,MOD(C1494-$G$22,int)=0),$G$23,0)+H1494&gt;=L1493+G1494,L1493+G1494-H1494,IF(AND(C1494&gt;=$G$22,MOD(C1494-$G$22,int)=0),$G$23,0)+IF(IF(AND(C1494&gt;=$G$22,MOD(C1494-$G$22,int)=0),$G$23,0)+IF(MOD(C1494-$G$27,periods_per_year)=0,$G$26,0)+H1494&lt;L1493+G1494,IF(MOD(C1494-$G$27,periods_per_year)=0,$G$26,0),L1493+G1494-IF(AND(C1494&gt;=$G$22,MOD(C1494-$G$22,int)=0),$G$23,0)-H1494))))</f>
        <v/>
      </c>
      <c r="J1494" s="7"/>
      <c r="K1494" s="6" t="str">
        <f t="shared" si="125"/>
        <v/>
      </c>
      <c r="L1494" s="6" t="str">
        <f t="shared" si="126"/>
        <v/>
      </c>
    </row>
    <row r="1495" spans="3:12">
      <c r="C1495" s="3" t="str">
        <f t="shared" si="123"/>
        <v/>
      </c>
      <c r="D1495" s="4" t="str">
        <f t="shared" si="127"/>
        <v/>
      </c>
      <c r="E1495" s="8" t="str">
        <f>IF(C1495="","",IF(MOD(C1495,periods_per_year)=0,C1495/periods_per_year,""))</f>
        <v/>
      </c>
      <c r="F1495" s="5" t="str">
        <f t="shared" si="124"/>
        <v/>
      </c>
      <c r="G1495" s="6" t="str">
        <f>IF(C1495="","",ROUND((((1+F1495/CP)^(CP/periods_per_year))-1)*L1494,2))</f>
        <v/>
      </c>
      <c r="H1495" s="6" t="str">
        <f>IF(C1495="","",IF(C1495=nper,L1494+G1495,MIN(L1494+G1495,IF(F1495=F1494,H1494,IF($G$11="Acc Bi-Weekly",ROUND((-PMT(((1+F1495/CP)^(CP/12))-1,(nper-C1495+1)*12/26,L1494))/2,2),IF($G$11="Acc Weekly",ROUND((-PMT(((1+F1495/CP)^(CP/12))-1,(nper-C1495+1)*12/52,L1494))/4,2),ROUND(-PMT(((1+F1495/CP)^(CP/periods_per_year))-1,nper-C1495+1,L1494),2)))))))</f>
        <v/>
      </c>
      <c r="I1495" s="6" t="str">
        <f>IF(OR(C1495="",C1495&lt;$G$22),"",IF(L1494&lt;=H1495,0,IF(IF(AND(C1495&gt;=$G$22,MOD(C1495-$G$22,int)=0),$G$23,0)+H1495&gt;=L1494+G1495,L1494+G1495-H1495,IF(AND(C1495&gt;=$G$22,MOD(C1495-$G$22,int)=0),$G$23,0)+IF(IF(AND(C1495&gt;=$G$22,MOD(C1495-$G$22,int)=0),$G$23,0)+IF(MOD(C1495-$G$27,periods_per_year)=0,$G$26,0)+H1495&lt;L1494+G1495,IF(MOD(C1495-$G$27,periods_per_year)=0,$G$26,0),L1494+G1495-IF(AND(C1495&gt;=$G$22,MOD(C1495-$G$22,int)=0),$G$23,0)-H1495))))</f>
        <v/>
      </c>
      <c r="J1495" s="7"/>
      <c r="K1495" s="6" t="str">
        <f t="shared" si="125"/>
        <v/>
      </c>
      <c r="L1495" s="6" t="str">
        <f t="shared" si="126"/>
        <v/>
      </c>
    </row>
    <row r="1496" spans="3:12">
      <c r="C1496" s="3" t="str">
        <f t="shared" si="123"/>
        <v/>
      </c>
      <c r="D1496" s="4" t="str">
        <f t="shared" si="127"/>
        <v/>
      </c>
      <c r="E1496" s="8" t="str">
        <f>IF(C1496="","",IF(MOD(C1496,periods_per_year)=0,C1496/periods_per_year,""))</f>
        <v/>
      </c>
      <c r="F1496" s="5" t="str">
        <f t="shared" si="124"/>
        <v/>
      </c>
      <c r="G1496" s="6" t="str">
        <f>IF(C1496="","",ROUND((((1+F1496/CP)^(CP/periods_per_year))-1)*L1495,2))</f>
        <v/>
      </c>
      <c r="H1496" s="6" t="str">
        <f>IF(C1496="","",IF(C1496=nper,L1495+G1496,MIN(L1495+G1496,IF(F1496=F1495,H1495,IF($G$11="Acc Bi-Weekly",ROUND((-PMT(((1+F1496/CP)^(CP/12))-1,(nper-C1496+1)*12/26,L1495))/2,2),IF($G$11="Acc Weekly",ROUND((-PMT(((1+F1496/CP)^(CP/12))-1,(nper-C1496+1)*12/52,L1495))/4,2),ROUND(-PMT(((1+F1496/CP)^(CP/periods_per_year))-1,nper-C1496+1,L1495),2)))))))</f>
        <v/>
      </c>
      <c r="I1496" s="6" t="str">
        <f>IF(OR(C1496="",C1496&lt;$G$22),"",IF(L1495&lt;=H1496,0,IF(IF(AND(C1496&gt;=$G$22,MOD(C1496-$G$22,int)=0),$G$23,0)+H1496&gt;=L1495+G1496,L1495+G1496-H1496,IF(AND(C1496&gt;=$G$22,MOD(C1496-$G$22,int)=0),$G$23,0)+IF(IF(AND(C1496&gt;=$G$22,MOD(C1496-$G$22,int)=0),$G$23,0)+IF(MOD(C1496-$G$27,periods_per_year)=0,$G$26,0)+H1496&lt;L1495+G1496,IF(MOD(C1496-$G$27,periods_per_year)=0,$G$26,0),L1495+G1496-IF(AND(C1496&gt;=$G$22,MOD(C1496-$G$22,int)=0),$G$23,0)-H1496))))</f>
        <v/>
      </c>
      <c r="J1496" s="7"/>
      <c r="K1496" s="6" t="str">
        <f t="shared" si="125"/>
        <v/>
      </c>
      <c r="L1496" s="6" t="str">
        <f t="shared" si="126"/>
        <v/>
      </c>
    </row>
    <row r="1497" spans="3:12">
      <c r="C1497" s="3" t="str">
        <f t="shared" si="123"/>
        <v/>
      </c>
      <c r="D1497" s="4" t="str">
        <f t="shared" si="127"/>
        <v/>
      </c>
      <c r="E1497" s="8" t="str">
        <f>IF(C1497="","",IF(MOD(C1497,periods_per_year)=0,C1497/periods_per_year,""))</f>
        <v/>
      </c>
      <c r="F1497" s="5" t="str">
        <f t="shared" si="124"/>
        <v/>
      </c>
      <c r="G1497" s="6" t="str">
        <f>IF(C1497="","",ROUND((((1+F1497/CP)^(CP/periods_per_year))-1)*L1496,2))</f>
        <v/>
      </c>
      <c r="H1497" s="6" t="str">
        <f>IF(C1497="","",IF(C1497=nper,L1496+G1497,MIN(L1496+G1497,IF(F1497=F1496,H1496,IF($G$11="Acc Bi-Weekly",ROUND((-PMT(((1+F1497/CP)^(CP/12))-1,(nper-C1497+1)*12/26,L1496))/2,2),IF($G$11="Acc Weekly",ROUND((-PMT(((1+F1497/CP)^(CP/12))-1,(nper-C1497+1)*12/52,L1496))/4,2),ROUND(-PMT(((1+F1497/CP)^(CP/periods_per_year))-1,nper-C1497+1,L1496),2)))))))</f>
        <v/>
      </c>
      <c r="I1497" s="6" t="str">
        <f>IF(OR(C1497="",C1497&lt;$G$22),"",IF(L1496&lt;=H1497,0,IF(IF(AND(C1497&gt;=$G$22,MOD(C1497-$G$22,int)=0),$G$23,0)+H1497&gt;=L1496+G1497,L1496+G1497-H1497,IF(AND(C1497&gt;=$G$22,MOD(C1497-$G$22,int)=0),$G$23,0)+IF(IF(AND(C1497&gt;=$G$22,MOD(C1497-$G$22,int)=0),$G$23,0)+IF(MOD(C1497-$G$27,periods_per_year)=0,$G$26,0)+H1497&lt;L1496+G1497,IF(MOD(C1497-$G$27,periods_per_year)=0,$G$26,0),L1496+G1497-IF(AND(C1497&gt;=$G$22,MOD(C1497-$G$22,int)=0),$G$23,0)-H1497))))</f>
        <v/>
      </c>
      <c r="J1497" s="7"/>
      <c r="K1497" s="6" t="str">
        <f t="shared" si="125"/>
        <v/>
      </c>
      <c r="L1497" s="6" t="str">
        <f t="shared" si="126"/>
        <v/>
      </c>
    </row>
    <row r="1498" spans="3:12">
      <c r="C1498" s="3" t="str">
        <f t="shared" si="123"/>
        <v/>
      </c>
      <c r="D1498" s="4" t="str">
        <f t="shared" si="127"/>
        <v/>
      </c>
      <c r="E1498" s="8" t="str">
        <f>IF(C1498="","",IF(MOD(C1498,periods_per_year)=0,C1498/periods_per_year,""))</f>
        <v/>
      </c>
      <c r="F1498" s="5" t="str">
        <f t="shared" si="124"/>
        <v/>
      </c>
      <c r="G1498" s="6" t="str">
        <f>IF(C1498="","",ROUND((((1+F1498/CP)^(CP/periods_per_year))-1)*L1497,2))</f>
        <v/>
      </c>
      <c r="H1498" s="6" t="str">
        <f>IF(C1498="","",IF(C1498=nper,L1497+G1498,MIN(L1497+G1498,IF(F1498=F1497,H1497,IF($G$11="Acc Bi-Weekly",ROUND((-PMT(((1+F1498/CP)^(CP/12))-1,(nper-C1498+1)*12/26,L1497))/2,2),IF($G$11="Acc Weekly",ROUND((-PMT(((1+F1498/CP)^(CP/12))-1,(nper-C1498+1)*12/52,L1497))/4,2),ROUND(-PMT(((1+F1498/CP)^(CP/periods_per_year))-1,nper-C1498+1,L1497),2)))))))</f>
        <v/>
      </c>
      <c r="I1498" s="6" t="str">
        <f>IF(OR(C1498="",C1498&lt;$G$22),"",IF(L1497&lt;=H1498,0,IF(IF(AND(C1498&gt;=$G$22,MOD(C1498-$G$22,int)=0),$G$23,0)+H1498&gt;=L1497+G1498,L1497+G1498-H1498,IF(AND(C1498&gt;=$G$22,MOD(C1498-$G$22,int)=0),$G$23,0)+IF(IF(AND(C1498&gt;=$G$22,MOD(C1498-$G$22,int)=0),$G$23,0)+IF(MOD(C1498-$G$27,periods_per_year)=0,$G$26,0)+H1498&lt;L1497+G1498,IF(MOD(C1498-$G$27,periods_per_year)=0,$G$26,0),L1497+G1498-IF(AND(C1498&gt;=$G$22,MOD(C1498-$G$22,int)=0),$G$23,0)-H1498))))</f>
        <v/>
      </c>
      <c r="J1498" s="7"/>
      <c r="K1498" s="6" t="str">
        <f t="shared" si="125"/>
        <v/>
      </c>
      <c r="L1498" s="6" t="str">
        <f t="shared" si="126"/>
        <v/>
      </c>
    </row>
    <row r="1499" spans="3:12">
      <c r="C1499" s="3" t="str">
        <f t="shared" si="123"/>
        <v/>
      </c>
      <c r="D1499" s="4" t="str">
        <f t="shared" si="127"/>
        <v/>
      </c>
      <c r="E1499" s="8" t="str">
        <f>IF(C1499="","",IF(MOD(C1499,periods_per_year)=0,C1499/periods_per_year,""))</f>
        <v/>
      </c>
      <c r="F1499" s="5" t="str">
        <f t="shared" si="124"/>
        <v/>
      </c>
      <c r="G1499" s="6" t="str">
        <f>IF(C1499="","",ROUND((((1+F1499/CP)^(CP/periods_per_year))-1)*L1498,2))</f>
        <v/>
      </c>
      <c r="H1499" s="6" t="str">
        <f>IF(C1499="","",IF(C1499=nper,L1498+G1499,MIN(L1498+G1499,IF(F1499=F1498,H1498,IF($G$11="Acc Bi-Weekly",ROUND((-PMT(((1+F1499/CP)^(CP/12))-1,(nper-C1499+1)*12/26,L1498))/2,2),IF($G$11="Acc Weekly",ROUND((-PMT(((1+F1499/CP)^(CP/12))-1,(nper-C1499+1)*12/52,L1498))/4,2),ROUND(-PMT(((1+F1499/CP)^(CP/periods_per_year))-1,nper-C1499+1,L1498),2)))))))</f>
        <v/>
      </c>
      <c r="I1499" s="6" t="str">
        <f>IF(OR(C1499="",C1499&lt;$G$22),"",IF(L1498&lt;=H1499,0,IF(IF(AND(C1499&gt;=$G$22,MOD(C1499-$G$22,int)=0),$G$23,0)+H1499&gt;=L1498+G1499,L1498+G1499-H1499,IF(AND(C1499&gt;=$G$22,MOD(C1499-$G$22,int)=0),$G$23,0)+IF(IF(AND(C1499&gt;=$G$22,MOD(C1499-$G$22,int)=0),$G$23,0)+IF(MOD(C1499-$G$27,periods_per_year)=0,$G$26,0)+H1499&lt;L1498+G1499,IF(MOD(C1499-$G$27,periods_per_year)=0,$G$26,0),L1498+G1499-IF(AND(C1499&gt;=$G$22,MOD(C1499-$G$22,int)=0),$G$23,0)-H1499))))</f>
        <v/>
      </c>
      <c r="J1499" s="7"/>
      <c r="K1499" s="6" t="str">
        <f t="shared" si="125"/>
        <v/>
      </c>
      <c r="L1499" s="6" t="str">
        <f t="shared" si="126"/>
        <v/>
      </c>
    </row>
    <row r="1500" spans="3:12">
      <c r="C1500" s="3" t="str">
        <f t="shared" si="123"/>
        <v/>
      </c>
      <c r="D1500" s="4" t="str">
        <f t="shared" si="127"/>
        <v/>
      </c>
      <c r="E1500" s="8" t="str">
        <f>IF(C1500="","",IF(MOD(C1500,periods_per_year)=0,C1500/periods_per_year,""))</f>
        <v/>
      </c>
      <c r="F1500" s="5" t="str">
        <f t="shared" si="124"/>
        <v/>
      </c>
      <c r="G1500" s="6" t="str">
        <f>IF(C1500="","",ROUND((((1+F1500/CP)^(CP/periods_per_year))-1)*L1499,2))</f>
        <v/>
      </c>
      <c r="H1500" s="6" t="str">
        <f>IF(C1500="","",IF(C1500=nper,L1499+G1500,MIN(L1499+G1500,IF(F1500=F1499,H1499,IF($G$11="Acc Bi-Weekly",ROUND((-PMT(((1+F1500/CP)^(CP/12))-1,(nper-C1500+1)*12/26,L1499))/2,2),IF($G$11="Acc Weekly",ROUND((-PMT(((1+F1500/CP)^(CP/12))-1,(nper-C1500+1)*12/52,L1499))/4,2),ROUND(-PMT(((1+F1500/CP)^(CP/periods_per_year))-1,nper-C1500+1,L1499),2)))))))</f>
        <v/>
      </c>
      <c r="I1500" s="6" t="str">
        <f>IF(OR(C1500="",C1500&lt;$G$22),"",IF(L1499&lt;=H1500,0,IF(IF(AND(C1500&gt;=$G$22,MOD(C1500-$G$22,int)=0),$G$23,0)+H1500&gt;=L1499+G1500,L1499+G1500-H1500,IF(AND(C1500&gt;=$G$22,MOD(C1500-$G$22,int)=0),$G$23,0)+IF(IF(AND(C1500&gt;=$G$22,MOD(C1500-$G$22,int)=0),$G$23,0)+IF(MOD(C1500-$G$27,periods_per_year)=0,$G$26,0)+H1500&lt;L1499+G1500,IF(MOD(C1500-$G$27,periods_per_year)=0,$G$26,0),L1499+G1500-IF(AND(C1500&gt;=$G$22,MOD(C1500-$G$22,int)=0),$G$23,0)-H1500))))</f>
        <v/>
      </c>
      <c r="J1500" s="7"/>
      <c r="K1500" s="6" t="str">
        <f t="shared" si="125"/>
        <v/>
      </c>
      <c r="L1500" s="6" t="str">
        <f t="shared" si="126"/>
        <v/>
      </c>
    </row>
    <row r="1501" spans="3:12">
      <c r="C1501" s="3" t="str">
        <f t="shared" si="123"/>
        <v/>
      </c>
      <c r="D1501" s="4" t="str">
        <f t="shared" si="127"/>
        <v/>
      </c>
      <c r="E1501" s="8" t="str">
        <f>IF(C1501="","",IF(MOD(C1501,periods_per_year)=0,C1501/periods_per_year,""))</f>
        <v/>
      </c>
      <c r="F1501" s="5" t="str">
        <f t="shared" si="124"/>
        <v/>
      </c>
      <c r="G1501" s="6" t="str">
        <f>IF(C1501="","",ROUND((((1+F1501/CP)^(CP/periods_per_year))-1)*L1500,2))</f>
        <v/>
      </c>
      <c r="H1501" s="6" t="str">
        <f>IF(C1501="","",IF(C1501=nper,L1500+G1501,MIN(L1500+G1501,IF(F1501=F1500,H1500,IF($G$11="Acc Bi-Weekly",ROUND((-PMT(((1+F1501/CP)^(CP/12))-1,(nper-C1501+1)*12/26,L1500))/2,2),IF($G$11="Acc Weekly",ROUND((-PMT(((1+F1501/CP)^(CP/12))-1,(nper-C1501+1)*12/52,L1500))/4,2),ROUND(-PMT(((1+F1501/CP)^(CP/periods_per_year))-1,nper-C1501+1,L1500),2)))))))</f>
        <v/>
      </c>
      <c r="I1501" s="6" t="str">
        <f>IF(OR(C1501="",C1501&lt;$G$22),"",IF(L1500&lt;=H1501,0,IF(IF(AND(C1501&gt;=$G$22,MOD(C1501-$G$22,int)=0),$G$23,0)+H1501&gt;=L1500+G1501,L1500+G1501-H1501,IF(AND(C1501&gt;=$G$22,MOD(C1501-$G$22,int)=0),$G$23,0)+IF(IF(AND(C1501&gt;=$G$22,MOD(C1501-$G$22,int)=0),$G$23,0)+IF(MOD(C1501-$G$27,periods_per_year)=0,$G$26,0)+H1501&lt;L1500+G1501,IF(MOD(C1501-$G$27,periods_per_year)=0,$G$26,0),L1500+G1501-IF(AND(C1501&gt;=$G$22,MOD(C1501-$G$22,int)=0),$G$23,0)-H1501))))</f>
        <v/>
      </c>
      <c r="J1501" s="7"/>
      <c r="K1501" s="6" t="str">
        <f t="shared" si="125"/>
        <v/>
      </c>
      <c r="L1501" s="6" t="str">
        <f t="shared" si="126"/>
        <v/>
      </c>
    </row>
    <row r="1502" spans="3:12">
      <c r="C1502" s="3" t="str">
        <f t="shared" si="123"/>
        <v/>
      </c>
      <c r="D1502" s="4" t="str">
        <f t="shared" si="127"/>
        <v/>
      </c>
      <c r="E1502" s="8" t="str">
        <f>IF(C1502="","",IF(MOD(C1502,periods_per_year)=0,C1502/periods_per_year,""))</f>
        <v/>
      </c>
      <c r="F1502" s="5" t="str">
        <f t="shared" si="124"/>
        <v/>
      </c>
      <c r="G1502" s="6" t="str">
        <f>IF(C1502="","",ROUND((((1+F1502/CP)^(CP/periods_per_year))-1)*L1501,2))</f>
        <v/>
      </c>
      <c r="H1502" s="6" t="str">
        <f>IF(C1502="","",IF(C1502=nper,L1501+G1502,MIN(L1501+G1502,IF(F1502=F1501,H1501,IF($G$11="Acc Bi-Weekly",ROUND((-PMT(((1+F1502/CP)^(CP/12))-1,(nper-C1502+1)*12/26,L1501))/2,2),IF($G$11="Acc Weekly",ROUND((-PMT(((1+F1502/CP)^(CP/12))-1,(nper-C1502+1)*12/52,L1501))/4,2),ROUND(-PMT(((1+F1502/CP)^(CP/periods_per_year))-1,nper-C1502+1,L1501),2)))))))</f>
        <v/>
      </c>
      <c r="I1502" s="6" t="str">
        <f>IF(OR(C1502="",C1502&lt;$G$22),"",IF(L1501&lt;=H1502,0,IF(IF(AND(C1502&gt;=$G$22,MOD(C1502-$G$22,int)=0),$G$23,0)+H1502&gt;=L1501+G1502,L1501+G1502-H1502,IF(AND(C1502&gt;=$G$22,MOD(C1502-$G$22,int)=0),$G$23,0)+IF(IF(AND(C1502&gt;=$G$22,MOD(C1502-$G$22,int)=0),$G$23,0)+IF(MOD(C1502-$G$27,periods_per_year)=0,$G$26,0)+H1502&lt;L1501+G1502,IF(MOD(C1502-$G$27,periods_per_year)=0,$G$26,0),L1501+G1502-IF(AND(C1502&gt;=$G$22,MOD(C1502-$G$22,int)=0),$G$23,0)-H1502))))</f>
        <v/>
      </c>
      <c r="J1502" s="7"/>
      <c r="K1502" s="6" t="str">
        <f t="shared" si="125"/>
        <v/>
      </c>
      <c r="L1502" s="6" t="str">
        <f t="shared" si="126"/>
        <v/>
      </c>
    </row>
    <row r="1503" spans="3:12">
      <c r="C1503" s="3" t="str">
        <f t="shared" si="123"/>
        <v/>
      </c>
      <c r="D1503" s="4" t="str">
        <f t="shared" si="127"/>
        <v/>
      </c>
      <c r="E1503" s="8" t="str">
        <f>IF(C1503="","",IF(MOD(C1503,periods_per_year)=0,C1503/periods_per_year,""))</f>
        <v/>
      </c>
      <c r="F1503" s="5" t="str">
        <f t="shared" si="124"/>
        <v/>
      </c>
      <c r="G1503" s="6" t="str">
        <f>IF(C1503="","",ROUND((((1+F1503/CP)^(CP/periods_per_year))-1)*L1502,2))</f>
        <v/>
      </c>
      <c r="H1503" s="6" t="str">
        <f>IF(C1503="","",IF(C1503=nper,L1502+G1503,MIN(L1502+G1503,IF(F1503=F1502,H1502,IF($G$11="Acc Bi-Weekly",ROUND((-PMT(((1+F1503/CP)^(CP/12))-1,(nper-C1503+1)*12/26,L1502))/2,2),IF($G$11="Acc Weekly",ROUND((-PMT(((1+F1503/CP)^(CP/12))-1,(nper-C1503+1)*12/52,L1502))/4,2),ROUND(-PMT(((1+F1503/CP)^(CP/periods_per_year))-1,nper-C1503+1,L1502),2)))))))</f>
        <v/>
      </c>
      <c r="I1503" s="6" t="str">
        <f>IF(OR(C1503="",C1503&lt;$G$22),"",IF(L1502&lt;=H1503,0,IF(IF(AND(C1503&gt;=$G$22,MOD(C1503-$G$22,int)=0),$G$23,0)+H1503&gt;=L1502+G1503,L1502+G1503-H1503,IF(AND(C1503&gt;=$G$22,MOD(C1503-$G$22,int)=0),$G$23,0)+IF(IF(AND(C1503&gt;=$G$22,MOD(C1503-$G$22,int)=0),$G$23,0)+IF(MOD(C1503-$G$27,periods_per_year)=0,$G$26,0)+H1503&lt;L1502+G1503,IF(MOD(C1503-$G$27,periods_per_year)=0,$G$26,0),L1502+G1503-IF(AND(C1503&gt;=$G$22,MOD(C1503-$G$22,int)=0),$G$23,0)-H1503))))</f>
        <v/>
      </c>
      <c r="J1503" s="7"/>
      <c r="K1503" s="6" t="str">
        <f t="shared" si="125"/>
        <v/>
      </c>
      <c r="L1503" s="6" t="str">
        <f t="shared" si="126"/>
        <v/>
      </c>
    </row>
    <row r="1504" spans="3:12">
      <c r="C1504" s="3" t="str">
        <f t="shared" si="123"/>
        <v/>
      </c>
      <c r="D1504" s="4" t="str">
        <f t="shared" si="127"/>
        <v/>
      </c>
      <c r="E1504" s="8" t="str">
        <f>IF(C1504="","",IF(MOD(C1504,periods_per_year)=0,C1504/periods_per_year,""))</f>
        <v/>
      </c>
      <c r="F1504" s="5" t="str">
        <f t="shared" si="124"/>
        <v/>
      </c>
      <c r="G1504" s="6" t="str">
        <f>IF(C1504="","",ROUND((((1+F1504/CP)^(CP/periods_per_year))-1)*L1503,2))</f>
        <v/>
      </c>
      <c r="H1504" s="6" t="str">
        <f>IF(C1504="","",IF(C1504=nper,L1503+G1504,MIN(L1503+G1504,IF(F1504=F1503,H1503,IF($G$11="Acc Bi-Weekly",ROUND((-PMT(((1+F1504/CP)^(CP/12))-1,(nper-C1504+1)*12/26,L1503))/2,2),IF($G$11="Acc Weekly",ROUND((-PMT(((1+F1504/CP)^(CP/12))-1,(nper-C1504+1)*12/52,L1503))/4,2),ROUND(-PMT(((1+F1504/CP)^(CP/periods_per_year))-1,nper-C1504+1,L1503),2)))))))</f>
        <v/>
      </c>
      <c r="I1504" s="6" t="str">
        <f>IF(OR(C1504="",C1504&lt;$G$22),"",IF(L1503&lt;=H1504,0,IF(IF(AND(C1504&gt;=$G$22,MOD(C1504-$G$22,int)=0),$G$23,0)+H1504&gt;=L1503+G1504,L1503+G1504-H1504,IF(AND(C1504&gt;=$G$22,MOD(C1504-$G$22,int)=0),$G$23,0)+IF(IF(AND(C1504&gt;=$G$22,MOD(C1504-$G$22,int)=0),$G$23,0)+IF(MOD(C1504-$G$27,periods_per_year)=0,$G$26,0)+H1504&lt;L1503+G1504,IF(MOD(C1504-$G$27,periods_per_year)=0,$G$26,0),L1503+G1504-IF(AND(C1504&gt;=$G$22,MOD(C1504-$G$22,int)=0),$G$23,0)-H1504))))</f>
        <v/>
      </c>
      <c r="J1504" s="7"/>
      <c r="K1504" s="6" t="str">
        <f t="shared" si="125"/>
        <v/>
      </c>
      <c r="L1504" s="6" t="str">
        <f t="shared" si="126"/>
        <v/>
      </c>
    </row>
    <row r="1505" spans="3:12">
      <c r="C1505" s="3" t="str">
        <f t="shared" si="123"/>
        <v/>
      </c>
      <c r="D1505" s="4" t="str">
        <f t="shared" si="127"/>
        <v/>
      </c>
      <c r="E1505" s="8" t="str">
        <f>IF(C1505="","",IF(MOD(C1505,periods_per_year)=0,C1505/periods_per_year,""))</f>
        <v/>
      </c>
      <c r="F1505" s="5" t="str">
        <f t="shared" si="124"/>
        <v/>
      </c>
      <c r="G1505" s="6" t="str">
        <f>IF(C1505="","",ROUND((((1+F1505/CP)^(CP/periods_per_year))-1)*L1504,2))</f>
        <v/>
      </c>
      <c r="H1505" s="6" t="str">
        <f>IF(C1505="","",IF(C1505=nper,L1504+G1505,MIN(L1504+G1505,IF(F1505=F1504,H1504,IF($G$11="Acc Bi-Weekly",ROUND((-PMT(((1+F1505/CP)^(CP/12))-1,(nper-C1505+1)*12/26,L1504))/2,2),IF($G$11="Acc Weekly",ROUND((-PMT(((1+F1505/CP)^(CP/12))-1,(nper-C1505+1)*12/52,L1504))/4,2),ROUND(-PMT(((1+F1505/CP)^(CP/periods_per_year))-1,nper-C1505+1,L1504),2)))))))</f>
        <v/>
      </c>
      <c r="I1505" s="6" t="str">
        <f>IF(OR(C1505="",C1505&lt;$G$22),"",IF(L1504&lt;=H1505,0,IF(IF(AND(C1505&gt;=$G$22,MOD(C1505-$G$22,int)=0),$G$23,0)+H1505&gt;=L1504+G1505,L1504+G1505-H1505,IF(AND(C1505&gt;=$G$22,MOD(C1505-$G$22,int)=0),$G$23,0)+IF(IF(AND(C1505&gt;=$G$22,MOD(C1505-$G$22,int)=0),$G$23,0)+IF(MOD(C1505-$G$27,periods_per_year)=0,$G$26,0)+H1505&lt;L1504+G1505,IF(MOD(C1505-$G$27,periods_per_year)=0,$G$26,0),L1504+G1505-IF(AND(C1505&gt;=$G$22,MOD(C1505-$G$22,int)=0),$G$23,0)-H1505))))</f>
        <v/>
      </c>
      <c r="J1505" s="7"/>
      <c r="K1505" s="6" t="str">
        <f t="shared" si="125"/>
        <v/>
      </c>
      <c r="L1505" s="6" t="str">
        <f t="shared" si="126"/>
        <v/>
      </c>
    </row>
    <row r="1506" spans="3:12">
      <c r="C1506" s="3" t="str">
        <f t="shared" si="123"/>
        <v/>
      </c>
      <c r="D1506" s="4" t="str">
        <f t="shared" si="127"/>
        <v/>
      </c>
      <c r="E1506" s="8" t="str">
        <f>IF(C1506="","",IF(MOD(C1506,periods_per_year)=0,C1506/periods_per_year,""))</f>
        <v/>
      </c>
      <c r="F1506" s="5" t="str">
        <f t="shared" si="124"/>
        <v/>
      </c>
      <c r="G1506" s="6" t="str">
        <f>IF(C1506="","",ROUND((((1+F1506/CP)^(CP/periods_per_year))-1)*L1505,2))</f>
        <v/>
      </c>
      <c r="H1506" s="6" t="str">
        <f>IF(C1506="","",IF(C1506=nper,L1505+G1506,MIN(L1505+G1506,IF(F1506=F1505,H1505,IF($G$11="Acc Bi-Weekly",ROUND((-PMT(((1+F1506/CP)^(CP/12))-1,(nper-C1506+1)*12/26,L1505))/2,2),IF($G$11="Acc Weekly",ROUND((-PMT(((1+F1506/CP)^(CP/12))-1,(nper-C1506+1)*12/52,L1505))/4,2),ROUND(-PMT(((1+F1506/CP)^(CP/periods_per_year))-1,nper-C1506+1,L1505),2)))))))</f>
        <v/>
      </c>
      <c r="I1506" s="6" t="str">
        <f>IF(OR(C1506="",C1506&lt;$G$22),"",IF(L1505&lt;=H1506,0,IF(IF(AND(C1506&gt;=$G$22,MOD(C1506-$G$22,int)=0),$G$23,0)+H1506&gt;=L1505+G1506,L1505+G1506-H1506,IF(AND(C1506&gt;=$G$22,MOD(C1506-$G$22,int)=0),$G$23,0)+IF(IF(AND(C1506&gt;=$G$22,MOD(C1506-$G$22,int)=0),$G$23,0)+IF(MOD(C1506-$G$27,periods_per_year)=0,$G$26,0)+H1506&lt;L1505+G1506,IF(MOD(C1506-$G$27,periods_per_year)=0,$G$26,0),L1505+G1506-IF(AND(C1506&gt;=$G$22,MOD(C1506-$G$22,int)=0),$G$23,0)-H1506))))</f>
        <v/>
      </c>
      <c r="J1506" s="7"/>
      <c r="K1506" s="6" t="str">
        <f t="shared" si="125"/>
        <v/>
      </c>
      <c r="L1506" s="6" t="str">
        <f t="shared" si="126"/>
        <v/>
      </c>
    </row>
    <row r="1507" spans="3:12">
      <c r="C1507" s="3" t="str">
        <f t="shared" si="123"/>
        <v/>
      </c>
      <c r="D1507" s="4" t="str">
        <f t="shared" si="127"/>
        <v/>
      </c>
      <c r="E1507" s="8" t="str">
        <f>IF(C1507="","",IF(MOD(C1507,periods_per_year)=0,C1507/periods_per_year,""))</f>
        <v/>
      </c>
      <c r="F1507" s="5" t="str">
        <f t="shared" si="124"/>
        <v/>
      </c>
      <c r="G1507" s="6" t="str">
        <f>IF(C1507="","",ROUND((((1+F1507/CP)^(CP/periods_per_year))-1)*L1506,2))</f>
        <v/>
      </c>
      <c r="H1507" s="6" t="str">
        <f>IF(C1507="","",IF(C1507=nper,L1506+G1507,MIN(L1506+G1507,IF(F1507=F1506,H1506,IF($G$11="Acc Bi-Weekly",ROUND((-PMT(((1+F1507/CP)^(CP/12))-1,(nper-C1507+1)*12/26,L1506))/2,2),IF($G$11="Acc Weekly",ROUND((-PMT(((1+F1507/CP)^(CP/12))-1,(nper-C1507+1)*12/52,L1506))/4,2),ROUND(-PMT(((1+F1507/CP)^(CP/periods_per_year))-1,nper-C1507+1,L1506),2)))))))</f>
        <v/>
      </c>
      <c r="I1507" s="6" t="str">
        <f>IF(OR(C1507="",C1507&lt;$G$22),"",IF(L1506&lt;=H1507,0,IF(IF(AND(C1507&gt;=$G$22,MOD(C1507-$G$22,int)=0),$G$23,0)+H1507&gt;=L1506+G1507,L1506+G1507-H1507,IF(AND(C1507&gt;=$G$22,MOD(C1507-$G$22,int)=0),$G$23,0)+IF(IF(AND(C1507&gt;=$G$22,MOD(C1507-$G$22,int)=0),$G$23,0)+IF(MOD(C1507-$G$27,periods_per_year)=0,$G$26,0)+H1507&lt;L1506+G1507,IF(MOD(C1507-$G$27,periods_per_year)=0,$G$26,0),L1506+G1507-IF(AND(C1507&gt;=$G$22,MOD(C1507-$G$22,int)=0),$G$23,0)-H1507))))</f>
        <v/>
      </c>
      <c r="J1507" s="7"/>
      <c r="K1507" s="6" t="str">
        <f t="shared" si="125"/>
        <v/>
      </c>
      <c r="L1507" s="6" t="str">
        <f t="shared" si="126"/>
        <v/>
      </c>
    </row>
    <row r="1508" spans="3:12">
      <c r="C1508" s="3" t="str">
        <f t="shared" si="123"/>
        <v/>
      </c>
      <c r="D1508" s="4" t="str">
        <f t="shared" si="127"/>
        <v/>
      </c>
      <c r="E1508" s="8" t="str">
        <f>IF(C1508="","",IF(MOD(C1508,periods_per_year)=0,C1508/periods_per_year,""))</f>
        <v/>
      </c>
      <c r="F1508" s="5" t="str">
        <f t="shared" si="124"/>
        <v/>
      </c>
      <c r="G1508" s="6" t="str">
        <f>IF(C1508="","",ROUND((((1+F1508/CP)^(CP/periods_per_year))-1)*L1507,2))</f>
        <v/>
      </c>
      <c r="H1508" s="6" t="str">
        <f>IF(C1508="","",IF(C1508=nper,L1507+G1508,MIN(L1507+G1508,IF(F1508=F1507,H1507,IF($G$11="Acc Bi-Weekly",ROUND((-PMT(((1+F1508/CP)^(CP/12))-1,(nper-C1508+1)*12/26,L1507))/2,2),IF($G$11="Acc Weekly",ROUND((-PMT(((1+F1508/CP)^(CP/12))-1,(nper-C1508+1)*12/52,L1507))/4,2),ROUND(-PMT(((1+F1508/CP)^(CP/periods_per_year))-1,nper-C1508+1,L1507),2)))))))</f>
        <v/>
      </c>
      <c r="I1508" s="6" t="str">
        <f>IF(OR(C1508="",C1508&lt;$G$22),"",IF(L1507&lt;=H1508,0,IF(IF(AND(C1508&gt;=$G$22,MOD(C1508-$G$22,int)=0),$G$23,0)+H1508&gt;=L1507+G1508,L1507+G1508-H1508,IF(AND(C1508&gt;=$G$22,MOD(C1508-$G$22,int)=0),$G$23,0)+IF(IF(AND(C1508&gt;=$G$22,MOD(C1508-$G$22,int)=0),$G$23,0)+IF(MOD(C1508-$G$27,periods_per_year)=0,$G$26,0)+H1508&lt;L1507+G1508,IF(MOD(C1508-$G$27,periods_per_year)=0,$G$26,0),L1507+G1508-IF(AND(C1508&gt;=$G$22,MOD(C1508-$G$22,int)=0),$G$23,0)-H1508))))</f>
        <v/>
      </c>
      <c r="J1508" s="7"/>
      <c r="K1508" s="6" t="str">
        <f t="shared" si="125"/>
        <v/>
      </c>
      <c r="L1508" s="6" t="str">
        <f t="shared" si="126"/>
        <v/>
      </c>
    </row>
    <row r="1509" spans="3:12">
      <c r="C1509" s="3" t="str">
        <f t="shared" si="123"/>
        <v/>
      </c>
      <c r="D1509" s="4" t="str">
        <f t="shared" si="127"/>
        <v/>
      </c>
      <c r="E1509" s="8" t="str">
        <f>IF(C1509="","",IF(MOD(C1509,periods_per_year)=0,C1509/periods_per_year,""))</f>
        <v/>
      </c>
      <c r="F1509" s="5" t="str">
        <f t="shared" si="124"/>
        <v/>
      </c>
      <c r="G1509" s="6" t="str">
        <f>IF(C1509="","",ROUND((((1+F1509/CP)^(CP/periods_per_year))-1)*L1508,2))</f>
        <v/>
      </c>
      <c r="H1509" s="6" t="str">
        <f>IF(C1509="","",IF(C1509=nper,L1508+G1509,MIN(L1508+G1509,IF(F1509=F1508,H1508,IF($G$11="Acc Bi-Weekly",ROUND((-PMT(((1+F1509/CP)^(CP/12))-1,(nper-C1509+1)*12/26,L1508))/2,2),IF($G$11="Acc Weekly",ROUND((-PMT(((1+F1509/CP)^(CP/12))-1,(nper-C1509+1)*12/52,L1508))/4,2),ROUND(-PMT(((1+F1509/CP)^(CP/periods_per_year))-1,nper-C1509+1,L1508),2)))))))</f>
        <v/>
      </c>
      <c r="I1509" s="6" t="str">
        <f>IF(OR(C1509="",C1509&lt;$G$22),"",IF(L1508&lt;=H1509,0,IF(IF(AND(C1509&gt;=$G$22,MOD(C1509-$G$22,int)=0),$G$23,0)+H1509&gt;=L1508+G1509,L1508+G1509-H1509,IF(AND(C1509&gt;=$G$22,MOD(C1509-$G$22,int)=0),$G$23,0)+IF(IF(AND(C1509&gt;=$G$22,MOD(C1509-$G$22,int)=0),$G$23,0)+IF(MOD(C1509-$G$27,periods_per_year)=0,$G$26,0)+H1509&lt;L1508+G1509,IF(MOD(C1509-$G$27,periods_per_year)=0,$G$26,0),L1508+G1509-IF(AND(C1509&gt;=$G$22,MOD(C1509-$G$22,int)=0),$G$23,0)-H1509))))</f>
        <v/>
      </c>
      <c r="J1509" s="7"/>
      <c r="K1509" s="6" t="str">
        <f t="shared" si="125"/>
        <v/>
      </c>
      <c r="L1509" s="6" t="str">
        <f t="shared" si="126"/>
        <v/>
      </c>
    </row>
    <row r="1510" spans="3:12">
      <c r="C1510" s="3" t="str">
        <f t="shared" si="123"/>
        <v/>
      </c>
      <c r="D1510" s="4" t="str">
        <f t="shared" si="127"/>
        <v/>
      </c>
      <c r="E1510" s="8" t="str">
        <f>IF(C1510="","",IF(MOD(C1510,periods_per_year)=0,C1510/periods_per_year,""))</f>
        <v/>
      </c>
      <c r="F1510" s="5" t="str">
        <f t="shared" si="124"/>
        <v/>
      </c>
      <c r="G1510" s="6" t="str">
        <f>IF(C1510="","",ROUND((((1+F1510/CP)^(CP/periods_per_year))-1)*L1509,2))</f>
        <v/>
      </c>
      <c r="H1510" s="6" t="str">
        <f>IF(C1510="","",IF(C1510=nper,L1509+G1510,MIN(L1509+G1510,IF(F1510=F1509,H1509,IF($G$11="Acc Bi-Weekly",ROUND((-PMT(((1+F1510/CP)^(CP/12))-1,(nper-C1510+1)*12/26,L1509))/2,2),IF($G$11="Acc Weekly",ROUND((-PMT(((1+F1510/CP)^(CP/12))-1,(nper-C1510+1)*12/52,L1509))/4,2),ROUND(-PMT(((1+F1510/CP)^(CP/periods_per_year))-1,nper-C1510+1,L1509),2)))))))</f>
        <v/>
      </c>
      <c r="I1510" s="6" t="str">
        <f>IF(OR(C1510="",C1510&lt;$G$22),"",IF(L1509&lt;=H1510,0,IF(IF(AND(C1510&gt;=$G$22,MOD(C1510-$G$22,int)=0),$G$23,0)+H1510&gt;=L1509+G1510,L1509+G1510-H1510,IF(AND(C1510&gt;=$G$22,MOD(C1510-$G$22,int)=0),$G$23,0)+IF(IF(AND(C1510&gt;=$G$22,MOD(C1510-$G$22,int)=0),$G$23,0)+IF(MOD(C1510-$G$27,periods_per_year)=0,$G$26,0)+H1510&lt;L1509+G1510,IF(MOD(C1510-$G$27,periods_per_year)=0,$G$26,0),L1509+G1510-IF(AND(C1510&gt;=$G$22,MOD(C1510-$G$22,int)=0),$G$23,0)-H1510))))</f>
        <v/>
      </c>
      <c r="J1510" s="7"/>
      <c r="K1510" s="6" t="str">
        <f t="shared" si="125"/>
        <v/>
      </c>
      <c r="L1510" s="6" t="str">
        <f t="shared" si="126"/>
        <v/>
      </c>
    </row>
    <row r="1511" spans="3:12">
      <c r="C1511" s="3" t="str">
        <f t="shared" si="123"/>
        <v/>
      </c>
      <c r="D1511" s="4" t="str">
        <f t="shared" si="127"/>
        <v/>
      </c>
      <c r="E1511" s="8" t="str">
        <f>IF(C1511="","",IF(MOD(C1511,periods_per_year)=0,C1511/periods_per_year,""))</f>
        <v/>
      </c>
      <c r="F1511" s="5" t="str">
        <f t="shared" si="124"/>
        <v/>
      </c>
      <c r="G1511" s="6" t="str">
        <f>IF(C1511="","",ROUND((((1+F1511/CP)^(CP/periods_per_year))-1)*L1510,2))</f>
        <v/>
      </c>
      <c r="H1511" s="6" t="str">
        <f>IF(C1511="","",IF(C1511=nper,L1510+G1511,MIN(L1510+G1511,IF(F1511=F1510,H1510,IF($G$11="Acc Bi-Weekly",ROUND((-PMT(((1+F1511/CP)^(CP/12))-1,(nper-C1511+1)*12/26,L1510))/2,2),IF($G$11="Acc Weekly",ROUND((-PMT(((1+F1511/CP)^(CP/12))-1,(nper-C1511+1)*12/52,L1510))/4,2),ROUND(-PMT(((1+F1511/CP)^(CP/periods_per_year))-1,nper-C1511+1,L1510),2)))))))</f>
        <v/>
      </c>
      <c r="I1511" s="6" t="str">
        <f>IF(OR(C1511="",C1511&lt;$G$22),"",IF(L1510&lt;=H1511,0,IF(IF(AND(C1511&gt;=$G$22,MOD(C1511-$G$22,int)=0),$G$23,0)+H1511&gt;=L1510+G1511,L1510+G1511-H1511,IF(AND(C1511&gt;=$G$22,MOD(C1511-$G$22,int)=0),$G$23,0)+IF(IF(AND(C1511&gt;=$G$22,MOD(C1511-$G$22,int)=0),$G$23,0)+IF(MOD(C1511-$G$27,periods_per_year)=0,$G$26,0)+H1511&lt;L1510+G1511,IF(MOD(C1511-$G$27,periods_per_year)=0,$G$26,0),L1510+G1511-IF(AND(C1511&gt;=$G$22,MOD(C1511-$G$22,int)=0),$G$23,0)-H1511))))</f>
        <v/>
      </c>
      <c r="J1511" s="7"/>
      <c r="K1511" s="6" t="str">
        <f t="shared" si="125"/>
        <v/>
      </c>
      <c r="L1511" s="6" t="str">
        <f t="shared" si="126"/>
        <v/>
      </c>
    </row>
    <row r="1512" spans="3:12">
      <c r="C1512" s="3" t="str">
        <f t="shared" si="123"/>
        <v/>
      </c>
      <c r="D1512" s="4" t="str">
        <f t="shared" si="127"/>
        <v/>
      </c>
      <c r="E1512" s="8" t="str">
        <f>IF(C1512="","",IF(MOD(C1512,periods_per_year)=0,C1512/periods_per_year,""))</f>
        <v/>
      </c>
      <c r="F1512" s="5" t="str">
        <f t="shared" si="124"/>
        <v/>
      </c>
      <c r="G1512" s="6" t="str">
        <f>IF(C1512="","",ROUND((((1+F1512/CP)^(CP/periods_per_year))-1)*L1511,2))</f>
        <v/>
      </c>
      <c r="H1512" s="6" t="str">
        <f>IF(C1512="","",IF(C1512=nper,L1511+G1512,MIN(L1511+G1512,IF(F1512=F1511,H1511,IF($G$11="Acc Bi-Weekly",ROUND((-PMT(((1+F1512/CP)^(CP/12))-1,(nper-C1512+1)*12/26,L1511))/2,2),IF($G$11="Acc Weekly",ROUND((-PMT(((1+F1512/CP)^(CP/12))-1,(nper-C1512+1)*12/52,L1511))/4,2),ROUND(-PMT(((1+F1512/CP)^(CP/periods_per_year))-1,nper-C1512+1,L1511),2)))))))</f>
        <v/>
      </c>
      <c r="I1512" s="6" t="str">
        <f>IF(OR(C1512="",C1512&lt;$G$22),"",IF(L1511&lt;=H1512,0,IF(IF(AND(C1512&gt;=$G$22,MOD(C1512-$G$22,int)=0),$G$23,0)+H1512&gt;=L1511+G1512,L1511+G1512-H1512,IF(AND(C1512&gt;=$G$22,MOD(C1512-$G$22,int)=0),$G$23,0)+IF(IF(AND(C1512&gt;=$G$22,MOD(C1512-$G$22,int)=0),$G$23,0)+IF(MOD(C1512-$G$27,periods_per_year)=0,$G$26,0)+H1512&lt;L1511+G1512,IF(MOD(C1512-$G$27,periods_per_year)=0,$G$26,0),L1511+G1512-IF(AND(C1512&gt;=$G$22,MOD(C1512-$G$22,int)=0),$G$23,0)-H1512))))</f>
        <v/>
      </c>
      <c r="J1512" s="7"/>
      <c r="K1512" s="6" t="str">
        <f t="shared" si="125"/>
        <v/>
      </c>
      <c r="L1512" s="6" t="str">
        <f t="shared" si="126"/>
        <v/>
      </c>
    </row>
    <row r="1513" spans="3:12">
      <c r="C1513" s="3" t="str">
        <f t="shared" ref="C1513:C1576" si="128">IF(L1512="","",IF(OR(C1512&gt;=nper,ROUND(L1512,2)&lt;=0),"",C1512+1))</f>
        <v/>
      </c>
      <c r="D1513" s="4" t="str">
        <f t="shared" si="127"/>
        <v/>
      </c>
      <c r="E1513" s="8" t="str">
        <f>IF(C1513="","",IF(MOD(C1513,periods_per_year)=0,C1513/periods_per_year,""))</f>
        <v/>
      </c>
      <c r="F1513" s="5" t="str">
        <f t="shared" ref="F1513:F1576" si="129">IF(C1513="","",start_rate)</f>
        <v/>
      </c>
      <c r="G1513" s="6" t="str">
        <f>IF(C1513="","",ROUND((((1+F1513/CP)^(CP/periods_per_year))-1)*L1512,2))</f>
        <v/>
      </c>
      <c r="H1513" s="6" t="str">
        <f>IF(C1513="","",IF(C1513=nper,L1512+G1513,MIN(L1512+G1513,IF(F1513=F1512,H1512,IF($G$11="Acc Bi-Weekly",ROUND((-PMT(((1+F1513/CP)^(CP/12))-1,(nper-C1513+1)*12/26,L1512))/2,2),IF($G$11="Acc Weekly",ROUND((-PMT(((1+F1513/CP)^(CP/12))-1,(nper-C1513+1)*12/52,L1512))/4,2),ROUND(-PMT(((1+F1513/CP)^(CP/periods_per_year))-1,nper-C1513+1,L1512),2)))))))</f>
        <v/>
      </c>
      <c r="I1513" s="6" t="str">
        <f>IF(OR(C1513="",C1513&lt;$G$22),"",IF(L1512&lt;=H1513,0,IF(IF(AND(C1513&gt;=$G$22,MOD(C1513-$G$22,int)=0),$G$23,0)+H1513&gt;=L1512+G1513,L1512+G1513-H1513,IF(AND(C1513&gt;=$G$22,MOD(C1513-$G$22,int)=0),$G$23,0)+IF(IF(AND(C1513&gt;=$G$22,MOD(C1513-$G$22,int)=0),$G$23,0)+IF(MOD(C1513-$G$27,periods_per_year)=0,$G$26,0)+H1513&lt;L1512+G1513,IF(MOD(C1513-$G$27,periods_per_year)=0,$G$26,0),L1512+G1513-IF(AND(C1513&gt;=$G$22,MOD(C1513-$G$22,int)=0),$G$23,0)-H1513))))</f>
        <v/>
      </c>
      <c r="J1513" s="7"/>
      <c r="K1513" s="6" t="str">
        <f t="shared" ref="K1513:K1576" si="130">IF(C1513="","",H1513-G1513+J1513+IF(I1513="",0,I1513))</f>
        <v/>
      </c>
      <c r="L1513" s="6" t="str">
        <f t="shared" ref="L1513:L1576" si="131">IF(C1513="","",L1512-K1513)</f>
        <v/>
      </c>
    </row>
    <row r="1514" spans="3:12">
      <c r="C1514" s="3" t="str">
        <f t="shared" si="128"/>
        <v/>
      </c>
      <c r="D1514" s="4" t="str">
        <f t="shared" si="127"/>
        <v/>
      </c>
      <c r="E1514" s="8" t="str">
        <f>IF(C1514="","",IF(MOD(C1514,periods_per_year)=0,C1514/periods_per_year,""))</f>
        <v/>
      </c>
      <c r="F1514" s="5" t="str">
        <f t="shared" si="129"/>
        <v/>
      </c>
      <c r="G1514" s="6" t="str">
        <f>IF(C1514="","",ROUND((((1+F1514/CP)^(CP/periods_per_year))-1)*L1513,2))</f>
        <v/>
      </c>
      <c r="H1514" s="6" t="str">
        <f>IF(C1514="","",IF(C1514=nper,L1513+G1514,MIN(L1513+G1514,IF(F1514=F1513,H1513,IF($G$11="Acc Bi-Weekly",ROUND((-PMT(((1+F1514/CP)^(CP/12))-1,(nper-C1514+1)*12/26,L1513))/2,2),IF($G$11="Acc Weekly",ROUND((-PMT(((1+F1514/CP)^(CP/12))-1,(nper-C1514+1)*12/52,L1513))/4,2),ROUND(-PMT(((1+F1514/CP)^(CP/periods_per_year))-1,nper-C1514+1,L1513),2)))))))</f>
        <v/>
      </c>
      <c r="I1514" s="6" t="str">
        <f>IF(OR(C1514="",C1514&lt;$G$22),"",IF(L1513&lt;=H1514,0,IF(IF(AND(C1514&gt;=$G$22,MOD(C1514-$G$22,int)=0),$G$23,0)+H1514&gt;=L1513+G1514,L1513+G1514-H1514,IF(AND(C1514&gt;=$G$22,MOD(C1514-$G$22,int)=0),$G$23,0)+IF(IF(AND(C1514&gt;=$G$22,MOD(C1514-$G$22,int)=0),$G$23,0)+IF(MOD(C1514-$G$27,periods_per_year)=0,$G$26,0)+H1514&lt;L1513+G1514,IF(MOD(C1514-$G$27,periods_per_year)=0,$G$26,0),L1513+G1514-IF(AND(C1514&gt;=$G$22,MOD(C1514-$G$22,int)=0),$G$23,0)-H1514))))</f>
        <v/>
      </c>
      <c r="J1514" s="7"/>
      <c r="K1514" s="6" t="str">
        <f t="shared" si="130"/>
        <v/>
      </c>
      <c r="L1514" s="6" t="str">
        <f t="shared" si="131"/>
        <v/>
      </c>
    </row>
    <row r="1515" spans="3:12">
      <c r="C1515" s="3" t="str">
        <f t="shared" si="128"/>
        <v/>
      </c>
      <c r="D1515" s="4" t="str">
        <f t="shared" ref="D1515:D1578" si="132">IF(C1515="","",EDATE(D1514,1))</f>
        <v/>
      </c>
      <c r="E1515" s="8" t="str">
        <f>IF(C1515="","",IF(MOD(C1515,periods_per_year)=0,C1515/periods_per_year,""))</f>
        <v/>
      </c>
      <c r="F1515" s="5" t="str">
        <f t="shared" si="129"/>
        <v/>
      </c>
      <c r="G1515" s="6" t="str">
        <f>IF(C1515="","",ROUND((((1+F1515/CP)^(CP/periods_per_year))-1)*L1514,2))</f>
        <v/>
      </c>
      <c r="H1515" s="6" t="str">
        <f>IF(C1515="","",IF(C1515=nper,L1514+G1515,MIN(L1514+G1515,IF(F1515=F1514,H1514,IF($G$11="Acc Bi-Weekly",ROUND((-PMT(((1+F1515/CP)^(CP/12))-1,(nper-C1515+1)*12/26,L1514))/2,2),IF($G$11="Acc Weekly",ROUND((-PMT(((1+F1515/CP)^(CP/12))-1,(nper-C1515+1)*12/52,L1514))/4,2),ROUND(-PMT(((1+F1515/CP)^(CP/periods_per_year))-1,nper-C1515+1,L1514),2)))))))</f>
        <v/>
      </c>
      <c r="I1515" s="6" t="str">
        <f>IF(OR(C1515="",C1515&lt;$G$22),"",IF(L1514&lt;=H1515,0,IF(IF(AND(C1515&gt;=$G$22,MOD(C1515-$G$22,int)=0),$G$23,0)+H1515&gt;=L1514+G1515,L1514+G1515-H1515,IF(AND(C1515&gt;=$G$22,MOD(C1515-$G$22,int)=0),$G$23,0)+IF(IF(AND(C1515&gt;=$G$22,MOD(C1515-$G$22,int)=0),$G$23,0)+IF(MOD(C1515-$G$27,periods_per_year)=0,$G$26,0)+H1515&lt;L1514+G1515,IF(MOD(C1515-$G$27,periods_per_year)=0,$G$26,0),L1514+G1515-IF(AND(C1515&gt;=$G$22,MOD(C1515-$G$22,int)=0),$G$23,0)-H1515))))</f>
        <v/>
      </c>
      <c r="J1515" s="7"/>
      <c r="K1515" s="6" t="str">
        <f t="shared" si="130"/>
        <v/>
      </c>
      <c r="L1515" s="6" t="str">
        <f t="shared" si="131"/>
        <v/>
      </c>
    </row>
    <row r="1516" spans="3:12">
      <c r="C1516" s="3" t="str">
        <f t="shared" si="128"/>
        <v/>
      </c>
      <c r="D1516" s="4" t="str">
        <f t="shared" si="132"/>
        <v/>
      </c>
      <c r="E1516" s="8" t="str">
        <f>IF(C1516="","",IF(MOD(C1516,periods_per_year)=0,C1516/periods_per_year,""))</f>
        <v/>
      </c>
      <c r="F1516" s="5" t="str">
        <f t="shared" si="129"/>
        <v/>
      </c>
      <c r="G1516" s="6" t="str">
        <f>IF(C1516="","",ROUND((((1+F1516/CP)^(CP/periods_per_year))-1)*L1515,2))</f>
        <v/>
      </c>
      <c r="H1516" s="6" t="str">
        <f>IF(C1516="","",IF(C1516=nper,L1515+G1516,MIN(L1515+G1516,IF(F1516=F1515,H1515,IF($G$11="Acc Bi-Weekly",ROUND((-PMT(((1+F1516/CP)^(CP/12))-1,(nper-C1516+1)*12/26,L1515))/2,2),IF($G$11="Acc Weekly",ROUND((-PMT(((1+F1516/CP)^(CP/12))-1,(nper-C1516+1)*12/52,L1515))/4,2),ROUND(-PMT(((1+F1516/CP)^(CP/periods_per_year))-1,nper-C1516+1,L1515),2)))))))</f>
        <v/>
      </c>
      <c r="I1516" s="6" t="str">
        <f>IF(OR(C1516="",C1516&lt;$G$22),"",IF(L1515&lt;=H1516,0,IF(IF(AND(C1516&gt;=$G$22,MOD(C1516-$G$22,int)=0),$G$23,0)+H1516&gt;=L1515+G1516,L1515+G1516-H1516,IF(AND(C1516&gt;=$G$22,MOD(C1516-$G$22,int)=0),$G$23,0)+IF(IF(AND(C1516&gt;=$G$22,MOD(C1516-$G$22,int)=0),$G$23,0)+IF(MOD(C1516-$G$27,periods_per_year)=0,$G$26,0)+H1516&lt;L1515+G1516,IF(MOD(C1516-$G$27,periods_per_year)=0,$G$26,0),L1515+G1516-IF(AND(C1516&gt;=$G$22,MOD(C1516-$G$22,int)=0),$G$23,0)-H1516))))</f>
        <v/>
      </c>
      <c r="J1516" s="7"/>
      <c r="K1516" s="6" t="str">
        <f t="shared" si="130"/>
        <v/>
      </c>
      <c r="L1516" s="6" t="str">
        <f t="shared" si="131"/>
        <v/>
      </c>
    </row>
    <row r="1517" spans="3:12">
      <c r="C1517" s="3" t="str">
        <f t="shared" si="128"/>
        <v/>
      </c>
      <c r="D1517" s="4" t="str">
        <f t="shared" si="132"/>
        <v/>
      </c>
      <c r="E1517" s="8" t="str">
        <f>IF(C1517="","",IF(MOD(C1517,periods_per_year)=0,C1517/periods_per_year,""))</f>
        <v/>
      </c>
      <c r="F1517" s="5" t="str">
        <f t="shared" si="129"/>
        <v/>
      </c>
      <c r="G1517" s="6" t="str">
        <f>IF(C1517="","",ROUND((((1+F1517/CP)^(CP/periods_per_year))-1)*L1516,2))</f>
        <v/>
      </c>
      <c r="H1517" s="6" t="str">
        <f>IF(C1517="","",IF(C1517=nper,L1516+G1517,MIN(L1516+G1517,IF(F1517=F1516,H1516,IF($G$11="Acc Bi-Weekly",ROUND((-PMT(((1+F1517/CP)^(CP/12))-1,(nper-C1517+1)*12/26,L1516))/2,2),IF($G$11="Acc Weekly",ROUND((-PMT(((1+F1517/CP)^(CP/12))-1,(nper-C1517+1)*12/52,L1516))/4,2),ROUND(-PMT(((1+F1517/CP)^(CP/periods_per_year))-1,nper-C1517+1,L1516),2)))))))</f>
        <v/>
      </c>
      <c r="I1517" s="6" t="str">
        <f>IF(OR(C1517="",C1517&lt;$G$22),"",IF(L1516&lt;=H1517,0,IF(IF(AND(C1517&gt;=$G$22,MOD(C1517-$G$22,int)=0),$G$23,0)+H1517&gt;=L1516+G1517,L1516+G1517-H1517,IF(AND(C1517&gt;=$G$22,MOD(C1517-$G$22,int)=0),$G$23,0)+IF(IF(AND(C1517&gt;=$G$22,MOD(C1517-$G$22,int)=0),$G$23,0)+IF(MOD(C1517-$G$27,periods_per_year)=0,$G$26,0)+H1517&lt;L1516+G1517,IF(MOD(C1517-$G$27,periods_per_year)=0,$G$26,0),L1516+G1517-IF(AND(C1517&gt;=$G$22,MOD(C1517-$G$22,int)=0),$G$23,0)-H1517))))</f>
        <v/>
      </c>
      <c r="J1517" s="7"/>
      <c r="K1517" s="6" t="str">
        <f t="shared" si="130"/>
        <v/>
      </c>
      <c r="L1517" s="6" t="str">
        <f t="shared" si="131"/>
        <v/>
      </c>
    </row>
    <row r="1518" spans="3:12">
      <c r="C1518" s="3" t="str">
        <f t="shared" si="128"/>
        <v/>
      </c>
      <c r="D1518" s="4" t="str">
        <f t="shared" si="132"/>
        <v/>
      </c>
      <c r="E1518" s="8" t="str">
        <f>IF(C1518="","",IF(MOD(C1518,periods_per_year)=0,C1518/periods_per_year,""))</f>
        <v/>
      </c>
      <c r="F1518" s="5" t="str">
        <f t="shared" si="129"/>
        <v/>
      </c>
      <c r="G1518" s="6" t="str">
        <f>IF(C1518="","",ROUND((((1+F1518/CP)^(CP/periods_per_year))-1)*L1517,2))</f>
        <v/>
      </c>
      <c r="H1518" s="6" t="str">
        <f>IF(C1518="","",IF(C1518=nper,L1517+G1518,MIN(L1517+G1518,IF(F1518=F1517,H1517,IF($G$11="Acc Bi-Weekly",ROUND((-PMT(((1+F1518/CP)^(CP/12))-1,(nper-C1518+1)*12/26,L1517))/2,2),IF($G$11="Acc Weekly",ROUND((-PMT(((1+F1518/CP)^(CP/12))-1,(nper-C1518+1)*12/52,L1517))/4,2),ROUND(-PMT(((1+F1518/CP)^(CP/periods_per_year))-1,nper-C1518+1,L1517),2)))))))</f>
        <v/>
      </c>
      <c r="I1518" s="6" t="str">
        <f>IF(OR(C1518="",C1518&lt;$G$22),"",IF(L1517&lt;=H1518,0,IF(IF(AND(C1518&gt;=$G$22,MOD(C1518-$G$22,int)=0),$G$23,0)+H1518&gt;=L1517+G1518,L1517+G1518-H1518,IF(AND(C1518&gt;=$G$22,MOD(C1518-$G$22,int)=0),$G$23,0)+IF(IF(AND(C1518&gt;=$G$22,MOD(C1518-$G$22,int)=0),$G$23,0)+IF(MOD(C1518-$G$27,periods_per_year)=0,$G$26,0)+H1518&lt;L1517+G1518,IF(MOD(C1518-$G$27,periods_per_year)=0,$G$26,0),L1517+G1518-IF(AND(C1518&gt;=$G$22,MOD(C1518-$G$22,int)=0),$G$23,0)-H1518))))</f>
        <v/>
      </c>
      <c r="J1518" s="7"/>
      <c r="K1518" s="6" t="str">
        <f t="shared" si="130"/>
        <v/>
      </c>
      <c r="L1518" s="6" t="str">
        <f t="shared" si="131"/>
        <v/>
      </c>
    </row>
    <row r="1519" spans="3:12">
      <c r="C1519" s="3" t="str">
        <f t="shared" si="128"/>
        <v/>
      </c>
      <c r="D1519" s="4" t="str">
        <f t="shared" si="132"/>
        <v/>
      </c>
      <c r="E1519" s="8" t="str">
        <f>IF(C1519="","",IF(MOD(C1519,periods_per_year)=0,C1519/periods_per_year,""))</f>
        <v/>
      </c>
      <c r="F1519" s="5" t="str">
        <f t="shared" si="129"/>
        <v/>
      </c>
      <c r="G1519" s="6" t="str">
        <f>IF(C1519="","",ROUND((((1+F1519/CP)^(CP/periods_per_year))-1)*L1518,2))</f>
        <v/>
      </c>
      <c r="H1519" s="6" t="str">
        <f>IF(C1519="","",IF(C1519=nper,L1518+G1519,MIN(L1518+G1519,IF(F1519=F1518,H1518,IF($G$11="Acc Bi-Weekly",ROUND((-PMT(((1+F1519/CP)^(CP/12))-1,(nper-C1519+1)*12/26,L1518))/2,2),IF($G$11="Acc Weekly",ROUND((-PMT(((1+F1519/CP)^(CP/12))-1,(nper-C1519+1)*12/52,L1518))/4,2),ROUND(-PMT(((1+F1519/CP)^(CP/periods_per_year))-1,nper-C1519+1,L1518),2)))))))</f>
        <v/>
      </c>
      <c r="I1519" s="6" t="str">
        <f>IF(OR(C1519="",C1519&lt;$G$22),"",IF(L1518&lt;=H1519,0,IF(IF(AND(C1519&gt;=$G$22,MOD(C1519-$G$22,int)=0),$G$23,0)+H1519&gt;=L1518+G1519,L1518+G1519-H1519,IF(AND(C1519&gt;=$G$22,MOD(C1519-$G$22,int)=0),$G$23,0)+IF(IF(AND(C1519&gt;=$G$22,MOD(C1519-$G$22,int)=0),$G$23,0)+IF(MOD(C1519-$G$27,periods_per_year)=0,$G$26,0)+H1519&lt;L1518+G1519,IF(MOD(C1519-$G$27,periods_per_year)=0,$G$26,0),L1518+G1519-IF(AND(C1519&gt;=$G$22,MOD(C1519-$G$22,int)=0),$G$23,0)-H1519))))</f>
        <v/>
      </c>
      <c r="J1519" s="7"/>
      <c r="K1519" s="6" t="str">
        <f t="shared" si="130"/>
        <v/>
      </c>
      <c r="L1519" s="6" t="str">
        <f t="shared" si="131"/>
        <v/>
      </c>
    </row>
    <row r="1520" spans="3:12">
      <c r="C1520" s="3" t="str">
        <f t="shared" si="128"/>
        <v/>
      </c>
      <c r="D1520" s="4" t="str">
        <f t="shared" si="132"/>
        <v/>
      </c>
      <c r="E1520" s="8" t="str">
        <f>IF(C1520="","",IF(MOD(C1520,periods_per_year)=0,C1520/periods_per_year,""))</f>
        <v/>
      </c>
      <c r="F1520" s="5" t="str">
        <f t="shared" si="129"/>
        <v/>
      </c>
      <c r="G1520" s="6" t="str">
        <f>IF(C1520="","",ROUND((((1+F1520/CP)^(CP/periods_per_year))-1)*L1519,2))</f>
        <v/>
      </c>
      <c r="H1520" s="6" t="str">
        <f>IF(C1520="","",IF(C1520=nper,L1519+G1520,MIN(L1519+G1520,IF(F1520=F1519,H1519,IF($G$11="Acc Bi-Weekly",ROUND((-PMT(((1+F1520/CP)^(CP/12))-1,(nper-C1520+1)*12/26,L1519))/2,2),IF($G$11="Acc Weekly",ROUND((-PMT(((1+F1520/CP)^(CP/12))-1,(nper-C1520+1)*12/52,L1519))/4,2),ROUND(-PMT(((1+F1520/CP)^(CP/periods_per_year))-1,nper-C1520+1,L1519),2)))))))</f>
        <v/>
      </c>
      <c r="I1520" s="6" t="str">
        <f>IF(OR(C1520="",C1520&lt;$G$22),"",IF(L1519&lt;=H1520,0,IF(IF(AND(C1520&gt;=$G$22,MOD(C1520-$G$22,int)=0),$G$23,0)+H1520&gt;=L1519+G1520,L1519+G1520-H1520,IF(AND(C1520&gt;=$G$22,MOD(C1520-$G$22,int)=0),$G$23,0)+IF(IF(AND(C1520&gt;=$G$22,MOD(C1520-$G$22,int)=0),$G$23,0)+IF(MOD(C1520-$G$27,periods_per_year)=0,$G$26,0)+H1520&lt;L1519+G1520,IF(MOD(C1520-$G$27,periods_per_year)=0,$G$26,0),L1519+G1520-IF(AND(C1520&gt;=$G$22,MOD(C1520-$G$22,int)=0),$G$23,0)-H1520))))</f>
        <v/>
      </c>
      <c r="J1520" s="7"/>
      <c r="K1520" s="6" t="str">
        <f t="shared" si="130"/>
        <v/>
      </c>
      <c r="L1520" s="6" t="str">
        <f t="shared" si="131"/>
        <v/>
      </c>
    </row>
    <row r="1521" spans="3:12">
      <c r="C1521" s="3" t="str">
        <f t="shared" si="128"/>
        <v/>
      </c>
      <c r="D1521" s="4" t="str">
        <f t="shared" si="132"/>
        <v/>
      </c>
      <c r="E1521" s="8" t="str">
        <f>IF(C1521="","",IF(MOD(C1521,periods_per_year)=0,C1521/periods_per_year,""))</f>
        <v/>
      </c>
      <c r="F1521" s="5" t="str">
        <f t="shared" si="129"/>
        <v/>
      </c>
      <c r="G1521" s="6" t="str">
        <f>IF(C1521="","",ROUND((((1+F1521/CP)^(CP/periods_per_year))-1)*L1520,2))</f>
        <v/>
      </c>
      <c r="H1521" s="6" t="str">
        <f>IF(C1521="","",IF(C1521=nper,L1520+G1521,MIN(L1520+G1521,IF(F1521=F1520,H1520,IF($G$11="Acc Bi-Weekly",ROUND((-PMT(((1+F1521/CP)^(CP/12))-1,(nper-C1521+1)*12/26,L1520))/2,2),IF($G$11="Acc Weekly",ROUND((-PMT(((1+F1521/CP)^(CP/12))-1,(nper-C1521+1)*12/52,L1520))/4,2),ROUND(-PMT(((1+F1521/CP)^(CP/periods_per_year))-1,nper-C1521+1,L1520),2)))))))</f>
        <v/>
      </c>
      <c r="I1521" s="6" t="str">
        <f>IF(OR(C1521="",C1521&lt;$G$22),"",IF(L1520&lt;=H1521,0,IF(IF(AND(C1521&gt;=$G$22,MOD(C1521-$G$22,int)=0),$G$23,0)+H1521&gt;=L1520+G1521,L1520+G1521-H1521,IF(AND(C1521&gt;=$G$22,MOD(C1521-$G$22,int)=0),$G$23,0)+IF(IF(AND(C1521&gt;=$G$22,MOD(C1521-$G$22,int)=0),$G$23,0)+IF(MOD(C1521-$G$27,periods_per_year)=0,$G$26,0)+H1521&lt;L1520+G1521,IF(MOD(C1521-$G$27,periods_per_year)=0,$G$26,0),L1520+G1521-IF(AND(C1521&gt;=$G$22,MOD(C1521-$G$22,int)=0),$G$23,0)-H1521))))</f>
        <v/>
      </c>
      <c r="J1521" s="7"/>
      <c r="K1521" s="6" t="str">
        <f t="shared" si="130"/>
        <v/>
      </c>
      <c r="L1521" s="6" t="str">
        <f t="shared" si="131"/>
        <v/>
      </c>
    </row>
    <row r="1522" spans="3:12">
      <c r="C1522" s="3" t="str">
        <f t="shared" si="128"/>
        <v/>
      </c>
      <c r="D1522" s="4" t="str">
        <f t="shared" si="132"/>
        <v/>
      </c>
      <c r="E1522" s="8" t="str">
        <f>IF(C1522="","",IF(MOD(C1522,periods_per_year)=0,C1522/periods_per_year,""))</f>
        <v/>
      </c>
      <c r="F1522" s="5" t="str">
        <f t="shared" si="129"/>
        <v/>
      </c>
      <c r="G1522" s="6" t="str">
        <f>IF(C1522="","",ROUND((((1+F1522/CP)^(CP/periods_per_year))-1)*L1521,2))</f>
        <v/>
      </c>
      <c r="H1522" s="6" t="str">
        <f>IF(C1522="","",IF(C1522=nper,L1521+G1522,MIN(L1521+G1522,IF(F1522=F1521,H1521,IF($G$11="Acc Bi-Weekly",ROUND((-PMT(((1+F1522/CP)^(CP/12))-1,(nper-C1522+1)*12/26,L1521))/2,2),IF($G$11="Acc Weekly",ROUND((-PMT(((1+F1522/CP)^(CP/12))-1,(nper-C1522+1)*12/52,L1521))/4,2),ROUND(-PMT(((1+F1522/CP)^(CP/periods_per_year))-1,nper-C1522+1,L1521),2)))))))</f>
        <v/>
      </c>
      <c r="I1522" s="6" t="str">
        <f>IF(OR(C1522="",C1522&lt;$G$22),"",IF(L1521&lt;=H1522,0,IF(IF(AND(C1522&gt;=$G$22,MOD(C1522-$G$22,int)=0),$G$23,0)+H1522&gt;=L1521+G1522,L1521+G1522-H1522,IF(AND(C1522&gt;=$G$22,MOD(C1522-$G$22,int)=0),$G$23,0)+IF(IF(AND(C1522&gt;=$G$22,MOD(C1522-$G$22,int)=0),$G$23,0)+IF(MOD(C1522-$G$27,periods_per_year)=0,$G$26,0)+H1522&lt;L1521+G1522,IF(MOD(C1522-$G$27,periods_per_year)=0,$G$26,0),L1521+G1522-IF(AND(C1522&gt;=$G$22,MOD(C1522-$G$22,int)=0),$G$23,0)-H1522))))</f>
        <v/>
      </c>
      <c r="J1522" s="7"/>
      <c r="K1522" s="6" t="str">
        <f t="shared" si="130"/>
        <v/>
      </c>
      <c r="L1522" s="6" t="str">
        <f t="shared" si="131"/>
        <v/>
      </c>
    </row>
    <row r="1523" spans="3:12">
      <c r="C1523" s="3" t="str">
        <f t="shared" si="128"/>
        <v/>
      </c>
      <c r="D1523" s="4" t="str">
        <f t="shared" si="132"/>
        <v/>
      </c>
      <c r="E1523" s="8" t="str">
        <f>IF(C1523="","",IF(MOD(C1523,periods_per_year)=0,C1523/periods_per_year,""))</f>
        <v/>
      </c>
      <c r="F1523" s="5" t="str">
        <f t="shared" si="129"/>
        <v/>
      </c>
      <c r="G1523" s="6" t="str">
        <f>IF(C1523="","",ROUND((((1+F1523/CP)^(CP/periods_per_year))-1)*L1522,2))</f>
        <v/>
      </c>
      <c r="H1523" s="6" t="str">
        <f>IF(C1523="","",IF(C1523=nper,L1522+G1523,MIN(L1522+G1523,IF(F1523=F1522,H1522,IF($G$11="Acc Bi-Weekly",ROUND((-PMT(((1+F1523/CP)^(CP/12))-1,(nper-C1523+1)*12/26,L1522))/2,2),IF($G$11="Acc Weekly",ROUND((-PMT(((1+F1523/CP)^(CP/12))-1,(nper-C1523+1)*12/52,L1522))/4,2),ROUND(-PMT(((1+F1523/CP)^(CP/periods_per_year))-1,nper-C1523+1,L1522),2)))))))</f>
        <v/>
      </c>
      <c r="I1523" s="6" t="str">
        <f>IF(OR(C1523="",C1523&lt;$G$22),"",IF(L1522&lt;=H1523,0,IF(IF(AND(C1523&gt;=$G$22,MOD(C1523-$G$22,int)=0),$G$23,0)+H1523&gt;=L1522+G1523,L1522+G1523-H1523,IF(AND(C1523&gt;=$G$22,MOD(C1523-$G$22,int)=0),$G$23,0)+IF(IF(AND(C1523&gt;=$G$22,MOD(C1523-$G$22,int)=0),$G$23,0)+IF(MOD(C1523-$G$27,periods_per_year)=0,$G$26,0)+H1523&lt;L1522+G1523,IF(MOD(C1523-$G$27,periods_per_year)=0,$G$26,0),L1522+G1523-IF(AND(C1523&gt;=$G$22,MOD(C1523-$G$22,int)=0),$G$23,0)-H1523))))</f>
        <v/>
      </c>
      <c r="J1523" s="7"/>
      <c r="K1523" s="6" t="str">
        <f t="shared" si="130"/>
        <v/>
      </c>
      <c r="L1523" s="6" t="str">
        <f t="shared" si="131"/>
        <v/>
      </c>
    </row>
    <row r="1524" spans="3:12">
      <c r="C1524" s="3" t="str">
        <f t="shared" si="128"/>
        <v/>
      </c>
      <c r="D1524" s="4" t="str">
        <f t="shared" si="132"/>
        <v/>
      </c>
      <c r="E1524" s="8" t="str">
        <f>IF(C1524="","",IF(MOD(C1524,periods_per_year)=0,C1524/periods_per_year,""))</f>
        <v/>
      </c>
      <c r="F1524" s="5" t="str">
        <f t="shared" si="129"/>
        <v/>
      </c>
      <c r="G1524" s="6" t="str">
        <f>IF(C1524="","",ROUND((((1+F1524/CP)^(CP/periods_per_year))-1)*L1523,2))</f>
        <v/>
      </c>
      <c r="H1524" s="6" t="str">
        <f>IF(C1524="","",IF(C1524=nper,L1523+G1524,MIN(L1523+G1524,IF(F1524=F1523,H1523,IF($G$11="Acc Bi-Weekly",ROUND((-PMT(((1+F1524/CP)^(CP/12))-1,(nper-C1524+1)*12/26,L1523))/2,2),IF($G$11="Acc Weekly",ROUND((-PMT(((1+F1524/CP)^(CP/12))-1,(nper-C1524+1)*12/52,L1523))/4,2),ROUND(-PMT(((1+F1524/CP)^(CP/periods_per_year))-1,nper-C1524+1,L1523),2)))))))</f>
        <v/>
      </c>
      <c r="I1524" s="6" t="str">
        <f>IF(OR(C1524="",C1524&lt;$G$22),"",IF(L1523&lt;=H1524,0,IF(IF(AND(C1524&gt;=$G$22,MOD(C1524-$G$22,int)=0),$G$23,0)+H1524&gt;=L1523+G1524,L1523+G1524-H1524,IF(AND(C1524&gt;=$G$22,MOD(C1524-$G$22,int)=0),$G$23,0)+IF(IF(AND(C1524&gt;=$G$22,MOD(C1524-$G$22,int)=0),$G$23,0)+IF(MOD(C1524-$G$27,periods_per_year)=0,$G$26,0)+H1524&lt;L1523+G1524,IF(MOD(C1524-$G$27,periods_per_year)=0,$G$26,0),L1523+G1524-IF(AND(C1524&gt;=$G$22,MOD(C1524-$G$22,int)=0),$G$23,0)-H1524))))</f>
        <v/>
      </c>
      <c r="J1524" s="7"/>
      <c r="K1524" s="6" t="str">
        <f t="shared" si="130"/>
        <v/>
      </c>
      <c r="L1524" s="6" t="str">
        <f t="shared" si="131"/>
        <v/>
      </c>
    </row>
    <row r="1525" spans="3:12">
      <c r="C1525" s="3" t="str">
        <f t="shared" si="128"/>
        <v/>
      </c>
      <c r="D1525" s="4" t="str">
        <f t="shared" si="132"/>
        <v/>
      </c>
      <c r="E1525" s="8" t="str">
        <f>IF(C1525="","",IF(MOD(C1525,periods_per_year)=0,C1525/periods_per_year,""))</f>
        <v/>
      </c>
      <c r="F1525" s="5" t="str">
        <f t="shared" si="129"/>
        <v/>
      </c>
      <c r="G1525" s="6" t="str">
        <f>IF(C1525="","",ROUND((((1+F1525/CP)^(CP/periods_per_year))-1)*L1524,2))</f>
        <v/>
      </c>
      <c r="H1525" s="6" t="str">
        <f>IF(C1525="","",IF(C1525=nper,L1524+G1525,MIN(L1524+G1525,IF(F1525=F1524,H1524,IF($G$11="Acc Bi-Weekly",ROUND((-PMT(((1+F1525/CP)^(CP/12))-1,(nper-C1525+1)*12/26,L1524))/2,2),IF($G$11="Acc Weekly",ROUND((-PMT(((1+F1525/CP)^(CP/12))-1,(nper-C1525+1)*12/52,L1524))/4,2),ROUND(-PMT(((1+F1525/CP)^(CP/periods_per_year))-1,nper-C1525+1,L1524),2)))))))</f>
        <v/>
      </c>
      <c r="I1525" s="6" t="str">
        <f>IF(OR(C1525="",C1525&lt;$G$22),"",IF(L1524&lt;=H1525,0,IF(IF(AND(C1525&gt;=$G$22,MOD(C1525-$G$22,int)=0),$G$23,0)+H1525&gt;=L1524+G1525,L1524+G1525-H1525,IF(AND(C1525&gt;=$G$22,MOD(C1525-$G$22,int)=0),$G$23,0)+IF(IF(AND(C1525&gt;=$G$22,MOD(C1525-$G$22,int)=0),$G$23,0)+IF(MOD(C1525-$G$27,periods_per_year)=0,$G$26,0)+H1525&lt;L1524+G1525,IF(MOD(C1525-$G$27,periods_per_year)=0,$G$26,0),L1524+G1525-IF(AND(C1525&gt;=$G$22,MOD(C1525-$G$22,int)=0),$G$23,0)-H1525))))</f>
        <v/>
      </c>
      <c r="J1525" s="7"/>
      <c r="K1525" s="6" t="str">
        <f t="shared" si="130"/>
        <v/>
      </c>
      <c r="L1525" s="6" t="str">
        <f t="shared" si="131"/>
        <v/>
      </c>
    </row>
    <row r="1526" spans="3:12">
      <c r="C1526" s="3" t="str">
        <f t="shared" si="128"/>
        <v/>
      </c>
      <c r="D1526" s="4" t="str">
        <f t="shared" si="132"/>
        <v/>
      </c>
      <c r="E1526" s="8" t="str">
        <f>IF(C1526="","",IF(MOD(C1526,periods_per_year)=0,C1526/periods_per_year,""))</f>
        <v/>
      </c>
      <c r="F1526" s="5" t="str">
        <f t="shared" si="129"/>
        <v/>
      </c>
      <c r="G1526" s="6" t="str">
        <f>IF(C1526="","",ROUND((((1+F1526/CP)^(CP/periods_per_year))-1)*L1525,2))</f>
        <v/>
      </c>
      <c r="H1526" s="6" t="str">
        <f>IF(C1526="","",IF(C1526=nper,L1525+G1526,MIN(L1525+G1526,IF(F1526=F1525,H1525,IF($G$11="Acc Bi-Weekly",ROUND((-PMT(((1+F1526/CP)^(CP/12))-1,(nper-C1526+1)*12/26,L1525))/2,2),IF($G$11="Acc Weekly",ROUND((-PMT(((1+F1526/CP)^(CP/12))-1,(nper-C1526+1)*12/52,L1525))/4,2),ROUND(-PMT(((1+F1526/CP)^(CP/periods_per_year))-1,nper-C1526+1,L1525),2)))))))</f>
        <v/>
      </c>
      <c r="I1526" s="6" t="str">
        <f>IF(OR(C1526="",C1526&lt;$G$22),"",IF(L1525&lt;=H1526,0,IF(IF(AND(C1526&gt;=$G$22,MOD(C1526-$G$22,int)=0),$G$23,0)+H1526&gt;=L1525+G1526,L1525+G1526-H1526,IF(AND(C1526&gt;=$G$22,MOD(C1526-$G$22,int)=0),$G$23,0)+IF(IF(AND(C1526&gt;=$G$22,MOD(C1526-$G$22,int)=0),$G$23,0)+IF(MOD(C1526-$G$27,periods_per_year)=0,$G$26,0)+H1526&lt;L1525+G1526,IF(MOD(C1526-$G$27,periods_per_year)=0,$G$26,0),L1525+G1526-IF(AND(C1526&gt;=$G$22,MOD(C1526-$G$22,int)=0),$G$23,0)-H1526))))</f>
        <v/>
      </c>
      <c r="J1526" s="7"/>
      <c r="K1526" s="6" t="str">
        <f t="shared" si="130"/>
        <v/>
      </c>
      <c r="L1526" s="6" t="str">
        <f t="shared" si="131"/>
        <v/>
      </c>
    </row>
    <row r="1527" spans="3:12">
      <c r="C1527" s="3" t="str">
        <f t="shared" si="128"/>
        <v/>
      </c>
      <c r="D1527" s="4" t="str">
        <f t="shared" si="132"/>
        <v/>
      </c>
      <c r="E1527" s="8" t="str">
        <f>IF(C1527="","",IF(MOD(C1527,periods_per_year)=0,C1527/periods_per_year,""))</f>
        <v/>
      </c>
      <c r="F1527" s="5" t="str">
        <f t="shared" si="129"/>
        <v/>
      </c>
      <c r="G1527" s="6" t="str">
        <f>IF(C1527="","",ROUND((((1+F1527/CP)^(CP/periods_per_year))-1)*L1526,2))</f>
        <v/>
      </c>
      <c r="H1527" s="6" t="str">
        <f>IF(C1527="","",IF(C1527=nper,L1526+G1527,MIN(L1526+G1527,IF(F1527=F1526,H1526,IF($G$11="Acc Bi-Weekly",ROUND((-PMT(((1+F1527/CP)^(CP/12))-1,(nper-C1527+1)*12/26,L1526))/2,2),IF($G$11="Acc Weekly",ROUND((-PMT(((1+F1527/CP)^(CP/12))-1,(nper-C1527+1)*12/52,L1526))/4,2),ROUND(-PMT(((1+F1527/CP)^(CP/periods_per_year))-1,nper-C1527+1,L1526),2)))))))</f>
        <v/>
      </c>
      <c r="I1527" s="6" t="str">
        <f>IF(OR(C1527="",C1527&lt;$G$22),"",IF(L1526&lt;=H1527,0,IF(IF(AND(C1527&gt;=$G$22,MOD(C1527-$G$22,int)=0),$G$23,0)+H1527&gt;=L1526+G1527,L1526+G1527-H1527,IF(AND(C1527&gt;=$G$22,MOD(C1527-$G$22,int)=0),$G$23,0)+IF(IF(AND(C1527&gt;=$G$22,MOD(C1527-$G$22,int)=0),$G$23,0)+IF(MOD(C1527-$G$27,periods_per_year)=0,$G$26,0)+H1527&lt;L1526+G1527,IF(MOD(C1527-$G$27,periods_per_year)=0,$G$26,0),L1526+G1527-IF(AND(C1527&gt;=$G$22,MOD(C1527-$G$22,int)=0),$G$23,0)-H1527))))</f>
        <v/>
      </c>
      <c r="J1527" s="7"/>
      <c r="K1527" s="6" t="str">
        <f t="shared" si="130"/>
        <v/>
      </c>
      <c r="L1527" s="6" t="str">
        <f t="shared" si="131"/>
        <v/>
      </c>
    </row>
    <row r="1528" spans="3:12">
      <c r="C1528" s="3" t="str">
        <f t="shared" si="128"/>
        <v/>
      </c>
      <c r="D1528" s="4" t="str">
        <f t="shared" si="132"/>
        <v/>
      </c>
      <c r="E1528" s="8" t="str">
        <f>IF(C1528="","",IF(MOD(C1528,periods_per_year)=0,C1528/periods_per_year,""))</f>
        <v/>
      </c>
      <c r="F1528" s="5" t="str">
        <f t="shared" si="129"/>
        <v/>
      </c>
      <c r="G1528" s="6" t="str">
        <f>IF(C1528="","",ROUND((((1+F1528/CP)^(CP/periods_per_year))-1)*L1527,2))</f>
        <v/>
      </c>
      <c r="H1528" s="6" t="str">
        <f>IF(C1528="","",IF(C1528=nper,L1527+G1528,MIN(L1527+G1528,IF(F1528=F1527,H1527,IF($G$11="Acc Bi-Weekly",ROUND((-PMT(((1+F1528/CP)^(CP/12))-1,(nper-C1528+1)*12/26,L1527))/2,2),IF($G$11="Acc Weekly",ROUND((-PMT(((1+F1528/CP)^(CP/12))-1,(nper-C1528+1)*12/52,L1527))/4,2),ROUND(-PMT(((1+F1528/CP)^(CP/periods_per_year))-1,nper-C1528+1,L1527),2)))))))</f>
        <v/>
      </c>
      <c r="I1528" s="6" t="str">
        <f>IF(OR(C1528="",C1528&lt;$G$22),"",IF(L1527&lt;=H1528,0,IF(IF(AND(C1528&gt;=$G$22,MOD(C1528-$G$22,int)=0),$G$23,0)+H1528&gt;=L1527+G1528,L1527+G1528-H1528,IF(AND(C1528&gt;=$G$22,MOD(C1528-$G$22,int)=0),$G$23,0)+IF(IF(AND(C1528&gt;=$G$22,MOD(C1528-$G$22,int)=0),$G$23,0)+IF(MOD(C1528-$G$27,periods_per_year)=0,$G$26,0)+H1528&lt;L1527+G1528,IF(MOD(C1528-$G$27,periods_per_year)=0,$G$26,0),L1527+G1528-IF(AND(C1528&gt;=$G$22,MOD(C1528-$G$22,int)=0),$G$23,0)-H1528))))</f>
        <v/>
      </c>
      <c r="J1528" s="7"/>
      <c r="K1528" s="6" t="str">
        <f t="shared" si="130"/>
        <v/>
      </c>
      <c r="L1528" s="6" t="str">
        <f t="shared" si="131"/>
        <v/>
      </c>
    </row>
    <row r="1529" spans="3:12">
      <c r="C1529" s="3" t="str">
        <f t="shared" si="128"/>
        <v/>
      </c>
      <c r="D1529" s="4" t="str">
        <f t="shared" si="132"/>
        <v/>
      </c>
      <c r="E1529" s="8" t="str">
        <f>IF(C1529="","",IF(MOD(C1529,periods_per_year)=0,C1529/periods_per_year,""))</f>
        <v/>
      </c>
      <c r="F1529" s="5" t="str">
        <f t="shared" si="129"/>
        <v/>
      </c>
      <c r="G1529" s="6" t="str">
        <f>IF(C1529="","",ROUND((((1+F1529/CP)^(CP/periods_per_year))-1)*L1528,2))</f>
        <v/>
      </c>
      <c r="H1529" s="6" t="str">
        <f>IF(C1529="","",IF(C1529=nper,L1528+G1529,MIN(L1528+G1529,IF(F1529=F1528,H1528,IF($G$11="Acc Bi-Weekly",ROUND((-PMT(((1+F1529/CP)^(CP/12))-1,(nper-C1529+1)*12/26,L1528))/2,2),IF($G$11="Acc Weekly",ROUND((-PMT(((1+F1529/CP)^(CP/12))-1,(nper-C1529+1)*12/52,L1528))/4,2),ROUND(-PMT(((1+F1529/CP)^(CP/periods_per_year))-1,nper-C1529+1,L1528),2)))))))</f>
        <v/>
      </c>
      <c r="I1529" s="6" t="str">
        <f>IF(OR(C1529="",C1529&lt;$G$22),"",IF(L1528&lt;=H1529,0,IF(IF(AND(C1529&gt;=$G$22,MOD(C1529-$G$22,int)=0),$G$23,0)+H1529&gt;=L1528+G1529,L1528+G1529-H1529,IF(AND(C1529&gt;=$G$22,MOD(C1529-$G$22,int)=0),$G$23,0)+IF(IF(AND(C1529&gt;=$G$22,MOD(C1529-$G$22,int)=0),$G$23,0)+IF(MOD(C1529-$G$27,periods_per_year)=0,$G$26,0)+H1529&lt;L1528+G1529,IF(MOD(C1529-$G$27,periods_per_year)=0,$G$26,0),L1528+G1529-IF(AND(C1529&gt;=$G$22,MOD(C1529-$G$22,int)=0),$G$23,0)-H1529))))</f>
        <v/>
      </c>
      <c r="J1529" s="7"/>
      <c r="K1529" s="6" t="str">
        <f t="shared" si="130"/>
        <v/>
      </c>
      <c r="L1529" s="6" t="str">
        <f t="shared" si="131"/>
        <v/>
      </c>
    </row>
    <row r="1530" spans="3:12">
      <c r="C1530" s="3" t="str">
        <f t="shared" si="128"/>
        <v/>
      </c>
      <c r="D1530" s="4" t="str">
        <f t="shared" si="132"/>
        <v/>
      </c>
      <c r="E1530" s="8" t="str">
        <f>IF(C1530="","",IF(MOD(C1530,periods_per_year)=0,C1530/periods_per_year,""))</f>
        <v/>
      </c>
      <c r="F1530" s="5" t="str">
        <f t="shared" si="129"/>
        <v/>
      </c>
      <c r="G1530" s="6" t="str">
        <f>IF(C1530="","",ROUND((((1+F1530/CP)^(CP/periods_per_year))-1)*L1529,2))</f>
        <v/>
      </c>
      <c r="H1530" s="6" t="str">
        <f>IF(C1530="","",IF(C1530=nper,L1529+G1530,MIN(L1529+G1530,IF(F1530=F1529,H1529,IF($G$11="Acc Bi-Weekly",ROUND((-PMT(((1+F1530/CP)^(CP/12))-1,(nper-C1530+1)*12/26,L1529))/2,2),IF($G$11="Acc Weekly",ROUND((-PMT(((1+F1530/CP)^(CP/12))-1,(nper-C1530+1)*12/52,L1529))/4,2),ROUND(-PMT(((1+F1530/CP)^(CP/periods_per_year))-1,nper-C1530+1,L1529),2)))))))</f>
        <v/>
      </c>
      <c r="I1530" s="6" t="str">
        <f>IF(OR(C1530="",C1530&lt;$G$22),"",IF(L1529&lt;=H1530,0,IF(IF(AND(C1530&gt;=$G$22,MOD(C1530-$G$22,int)=0),$G$23,0)+H1530&gt;=L1529+G1530,L1529+G1530-H1530,IF(AND(C1530&gt;=$G$22,MOD(C1530-$G$22,int)=0),$G$23,0)+IF(IF(AND(C1530&gt;=$G$22,MOD(C1530-$G$22,int)=0),$G$23,0)+IF(MOD(C1530-$G$27,periods_per_year)=0,$G$26,0)+H1530&lt;L1529+G1530,IF(MOD(C1530-$G$27,periods_per_year)=0,$G$26,0),L1529+G1530-IF(AND(C1530&gt;=$G$22,MOD(C1530-$G$22,int)=0),$G$23,0)-H1530))))</f>
        <v/>
      </c>
      <c r="J1530" s="7"/>
      <c r="K1530" s="6" t="str">
        <f t="shared" si="130"/>
        <v/>
      </c>
      <c r="L1530" s="6" t="str">
        <f t="shared" si="131"/>
        <v/>
      </c>
    </row>
    <row r="1531" spans="3:12">
      <c r="C1531" s="3" t="str">
        <f t="shared" si="128"/>
        <v/>
      </c>
      <c r="D1531" s="4" t="str">
        <f t="shared" si="132"/>
        <v/>
      </c>
      <c r="E1531" s="8" t="str">
        <f>IF(C1531="","",IF(MOD(C1531,periods_per_year)=0,C1531/periods_per_year,""))</f>
        <v/>
      </c>
      <c r="F1531" s="5" t="str">
        <f t="shared" si="129"/>
        <v/>
      </c>
      <c r="G1531" s="6" t="str">
        <f>IF(C1531="","",ROUND((((1+F1531/CP)^(CP/periods_per_year))-1)*L1530,2))</f>
        <v/>
      </c>
      <c r="H1531" s="6" t="str">
        <f>IF(C1531="","",IF(C1531=nper,L1530+G1531,MIN(L1530+G1531,IF(F1531=F1530,H1530,IF($G$11="Acc Bi-Weekly",ROUND((-PMT(((1+F1531/CP)^(CP/12))-1,(nper-C1531+1)*12/26,L1530))/2,2),IF($G$11="Acc Weekly",ROUND((-PMT(((1+F1531/CP)^(CP/12))-1,(nper-C1531+1)*12/52,L1530))/4,2),ROUND(-PMT(((1+F1531/CP)^(CP/periods_per_year))-1,nper-C1531+1,L1530),2)))))))</f>
        <v/>
      </c>
      <c r="I1531" s="6" t="str">
        <f>IF(OR(C1531="",C1531&lt;$G$22),"",IF(L1530&lt;=H1531,0,IF(IF(AND(C1531&gt;=$G$22,MOD(C1531-$G$22,int)=0),$G$23,0)+H1531&gt;=L1530+G1531,L1530+G1531-H1531,IF(AND(C1531&gt;=$G$22,MOD(C1531-$G$22,int)=0),$G$23,0)+IF(IF(AND(C1531&gt;=$G$22,MOD(C1531-$G$22,int)=0),$G$23,0)+IF(MOD(C1531-$G$27,periods_per_year)=0,$G$26,0)+H1531&lt;L1530+G1531,IF(MOD(C1531-$G$27,periods_per_year)=0,$G$26,0),L1530+G1531-IF(AND(C1531&gt;=$G$22,MOD(C1531-$G$22,int)=0),$G$23,0)-H1531))))</f>
        <v/>
      </c>
      <c r="J1531" s="7"/>
      <c r="K1531" s="6" t="str">
        <f t="shared" si="130"/>
        <v/>
      </c>
      <c r="L1531" s="6" t="str">
        <f t="shared" si="131"/>
        <v/>
      </c>
    </row>
    <row r="1532" spans="3:12">
      <c r="C1532" s="3" t="str">
        <f t="shared" si="128"/>
        <v/>
      </c>
      <c r="D1532" s="4" t="str">
        <f t="shared" si="132"/>
        <v/>
      </c>
      <c r="E1532" s="8" t="str">
        <f>IF(C1532="","",IF(MOD(C1532,periods_per_year)=0,C1532/periods_per_year,""))</f>
        <v/>
      </c>
      <c r="F1532" s="5" t="str">
        <f t="shared" si="129"/>
        <v/>
      </c>
      <c r="G1532" s="6" t="str">
        <f>IF(C1532="","",ROUND((((1+F1532/CP)^(CP/periods_per_year))-1)*L1531,2))</f>
        <v/>
      </c>
      <c r="H1532" s="6" t="str">
        <f>IF(C1532="","",IF(C1532=nper,L1531+G1532,MIN(L1531+G1532,IF(F1532=F1531,H1531,IF($G$11="Acc Bi-Weekly",ROUND((-PMT(((1+F1532/CP)^(CP/12))-1,(nper-C1532+1)*12/26,L1531))/2,2),IF($G$11="Acc Weekly",ROUND((-PMT(((1+F1532/CP)^(CP/12))-1,(nper-C1532+1)*12/52,L1531))/4,2),ROUND(-PMT(((1+F1532/CP)^(CP/periods_per_year))-1,nper-C1532+1,L1531),2)))))))</f>
        <v/>
      </c>
      <c r="I1532" s="6" t="str">
        <f>IF(OR(C1532="",C1532&lt;$G$22),"",IF(L1531&lt;=H1532,0,IF(IF(AND(C1532&gt;=$G$22,MOD(C1532-$G$22,int)=0),$G$23,0)+H1532&gt;=L1531+G1532,L1531+G1532-H1532,IF(AND(C1532&gt;=$G$22,MOD(C1532-$G$22,int)=0),$G$23,0)+IF(IF(AND(C1532&gt;=$G$22,MOD(C1532-$G$22,int)=0),$G$23,0)+IF(MOD(C1532-$G$27,periods_per_year)=0,$G$26,0)+H1532&lt;L1531+G1532,IF(MOD(C1532-$G$27,periods_per_year)=0,$G$26,0),L1531+G1532-IF(AND(C1532&gt;=$G$22,MOD(C1532-$G$22,int)=0),$G$23,0)-H1532))))</f>
        <v/>
      </c>
      <c r="J1532" s="7"/>
      <c r="K1532" s="6" t="str">
        <f t="shared" si="130"/>
        <v/>
      </c>
      <c r="L1532" s="6" t="str">
        <f t="shared" si="131"/>
        <v/>
      </c>
    </row>
    <row r="1533" spans="3:12">
      <c r="C1533" s="3" t="str">
        <f t="shared" si="128"/>
        <v/>
      </c>
      <c r="D1533" s="4" t="str">
        <f t="shared" si="132"/>
        <v/>
      </c>
      <c r="E1533" s="8" t="str">
        <f>IF(C1533="","",IF(MOD(C1533,periods_per_year)=0,C1533/periods_per_year,""))</f>
        <v/>
      </c>
      <c r="F1533" s="5" t="str">
        <f t="shared" si="129"/>
        <v/>
      </c>
      <c r="G1533" s="6" t="str">
        <f>IF(C1533="","",ROUND((((1+F1533/CP)^(CP/periods_per_year))-1)*L1532,2))</f>
        <v/>
      </c>
      <c r="H1533" s="6" t="str">
        <f>IF(C1533="","",IF(C1533=nper,L1532+G1533,MIN(L1532+G1533,IF(F1533=F1532,H1532,IF($G$11="Acc Bi-Weekly",ROUND((-PMT(((1+F1533/CP)^(CP/12))-1,(nper-C1533+1)*12/26,L1532))/2,2),IF($G$11="Acc Weekly",ROUND((-PMT(((1+F1533/CP)^(CP/12))-1,(nper-C1533+1)*12/52,L1532))/4,2),ROUND(-PMT(((1+F1533/CP)^(CP/periods_per_year))-1,nper-C1533+1,L1532),2)))))))</f>
        <v/>
      </c>
      <c r="I1533" s="6" t="str">
        <f>IF(OR(C1533="",C1533&lt;$G$22),"",IF(L1532&lt;=H1533,0,IF(IF(AND(C1533&gt;=$G$22,MOD(C1533-$G$22,int)=0),$G$23,0)+H1533&gt;=L1532+G1533,L1532+G1533-H1533,IF(AND(C1533&gt;=$G$22,MOD(C1533-$G$22,int)=0),$G$23,0)+IF(IF(AND(C1533&gt;=$G$22,MOD(C1533-$G$22,int)=0),$G$23,0)+IF(MOD(C1533-$G$27,periods_per_year)=0,$G$26,0)+H1533&lt;L1532+G1533,IF(MOD(C1533-$G$27,periods_per_year)=0,$G$26,0),L1532+G1533-IF(AND(C1533&gt;=$G$22,MOD(C1533-$G$22,int)=0),$G$23,0)-H1533))))</f>
        <v/>
      </c>
      <c r="J1533" s="7"/>
      <c r="K1533" s="6" t="str">
        <f t="shared" si="130"/>
        <v/>
      </c>
      <c r="L1533" s="6" t="str">
        <f t="shared" si="131"/>
        <v/>
      </c>
    </row>
    <row r="1534" spans="3:12">
      <c r="C1534" s="3" t="str">
        <f t="shared" si="128"/>
        <v/>
      </c>
      <c r="D1534" s="4" t="str">
        <f t="shared" si="132"/>
        <v/>
      </c>
      <c r="E1534" s="8" t="str">
        <f>IF(C1534="","",IF(MOD(C1534,periods_per_year)=0,C1534/periods_per_year,""))</f>
        <v/>
      </c>
      <c r="F1534" s="5" t="str">
        <f t="shared" si="129"/>
        <v/>
      </c>
      <c r="G1534" s="6" t="str">
        <f>IF(C1534="","",ROUND((((1+F1534/CP)^(CP/periods_per_year))-1)*L1533,2))</f>
        <v/>
      </c>
      <c r="H1534" s="6" t="str">
        <f>IF(C1534="","",IF(C1534=nper,L1533+G1534,MIN(L1533+G1534,IF(F1534=F1533,H1533,IF($G$11="Acc Bi-Weekly",ROUND((-PMT(((1+F1534/CP)^(CP/12))-1,(nper-C1534+1)*12/26,L1533))/2,2),IF($G$11="Acc Weekly",ROUND((-PMT(((1+F1534/CP)^(CP/12))-1,(nper-C1534+1)*12/52,L1533))/4,2),ROUND(-PMT(((1+F1534/CP)^(CP/periods_per_year))-1,nper-C1534+1,L1533),2)))))))</f>
        <v/>
      </c>
      <c r="I1534" s="6" t="str">
        <f>IF(OR(C1534="",C1534&lt;$G$22),"",IF(L1533&lt;=H1534,0,IF(IF(AND(C1534&gt;=$G$22,MOD(C1534-$G$22,int)=0),$G$23,0)+H1534&gt;=L1533+G1534,L1533+G1534-H1534,IF(AND(C1534&gt;=$G$22,MOD(C1534-$G$22,int)=0),$G$23,0)+IF(IF(AND(C1534&gt;=$G$22,MOD(C1534-$G$22,int)=0),$G$23,0)+IF(MOD(C1534-$G$27,periods_per_year)=0,$G$26,0)+H1534&lt;L1533+G1534,IF(MOD(C1534-$G$27,periods_per_year)=0,$G$26,0),L1533+G1534-IF(AND(C1534&gt;=$G$22,MOD(C1534-$G$22,int)=0),$G$23,0)-H1534))))</f>
        <v/>
      </c>
      <c r="J1534" s="7"/>
      <c r="K1534" s="6" t="str">
        <f t="shared" si="130"/>
        <v/>
      </c>
      <c r="L1534" s="6" t="str">
        <f t="shared" si="131"/>
        <v/>
      </c>
    </row>
    <row r="1535" spans="3:12">
      <c r="C1535" s="3" t="str">
        <f t="shared" si="128"/>
        <v/>
      </c>
      <c r="D1535" s="4" t="str">
        <f t="shared" si="132"/>
        <v/>
      </c>
      <c r="E1535" s="8" t="str">
        <f>IF(C1535="","",IF(MOD(C1535,periods_per_year)=0,C1535/periods_per_year,""))</f>
        <v/>
      </c>
      <c r="F1535" s="5" t="str">
        <f t="shared" si="129"/>
        <v/>
      </c>
      <c r="G1535" s="6" t="str">
        <f>IF(C1535="","",ROUND((((1+F1535/CP)^(CP/periods_per_year))-1)*L1534,2))</f>
        <v/>
      </c>
      <c r="H1535" s="6" t="str">
        <f>IF(C1535="","",IF(C1535=nper,L1534+G1535,MIN(L1534+G1535,IF(F1535=F1534,H1534,IF($G$11="Acc Bi-Weekly",ROUND((-PMT(((1+F1535/CP)^(CP/12))-1,(nper-C1535+1)*12/26,L1534))/2,2),IF($G$11="Acc Weekly",ROUND((-PMT(((1+F1535/CP)^(CP/12))-1,(nper-C1535+1)*12/52,L1534))/4,2),ROUND(-PMT(((1+F1535/CP)^(CP/periods_per_year))-1,nper-C1535+1,L1534),2)))))))</f>
        <v/>
      </c>
      <c r="I1535" s="6" t="str">
        <f>IF(OR(C1535="",C1535&lt;$G$22),"",IF(L1534&lt;=H1535,0,IF(IF(AND(C1535&gt;=$G$22,MOD(C1535-$G$22,int)=0),$G$23,0)+H1535&gt;=L1534+G1535,L1534+G1535-H1535,IF(AND(C1535&gt;=$G$22,MOD(C1535-$G$22,int)=0),$G$23,0)+IF(IF(AND(C1535&gt;=$G$22,MOD(C1535-$G$22,int)=0),$G$23,0)+IF(MOD(C1535-$G$27,periods_per_year)=0,$G$26,0)+H1535&lt;L1534+G1535,IF(MOD(C1535-$G$27,periods_per_year)=0,$G$26,0),L1534+G1535-IF(AND(C1535&gt;=$G$22,MOD(C1535-$G$22,int)=0),$G$23,0)-H1535))))</f>
        <v/>
      </c>
      <c r="J1535" s="7"/>
      <c r="K1535" s="6" t="str">
        <f t="shared" si="130"/>
        <v/>
      </c>
      <c r="L1535" s="6" t="str">
        <f t="shared" si="131"/>
        <v/>
      </c>
    </row>
    <row r="1536" spans="3:12">
      <c r="C1536" s="3" t="str">
        <f t="shared" si="128"/>
        <v/>
      </c>
      <c r="D1536" s="4" t="str">
        <f t="shared" si="132"/>
        <v/>
      </c>
      <c r="E1536" s="8" t="str">
        <f>IF(C1536="","",IF(MOD(C1536,periods_per_year)=0,C1536/periods_per_year,""))</f>
        <v/>
      </c>
      <c r="F1536" s="5" t="str">
        <f t="shared" si="129"/>
        <v/>
      </c>
      <c r="G1536" s="6" t="str">
        <f>IF(C1536="","",ROUND((((1+F1536/CP)^(CP/periods_per_year))-1)*L1535,2))</f>
        <v/>
      </c>
      <c r="H1536" s="6" t="str">
        <f>IF(C1536="","",IF(C1536=nper,L1535+G1536,MIN(L1535+G1536,IF(F1536=F1535,H1535,IF($G$11="Acc Bi-Weekly",ROUND((-PMT(((1+F1536/CP)^(CP/12))-1,(nper-C1536+1)*12/26,L1535))/2,2),IF($G$11="Acc Weekly",ROUND((-PMT(((1+F1536/CP)^(CP/12))-1,(nper-C1536+1)*12/52,L1535))/4,2),ROUND(-PMT(((1+F1536/CP)^(CP/periods_per_year))-1,nper-C1536+1,L1535),2)))))))</f>
        <v/>
      </c>
      <c r="I1536" s="6" t="str">
        <f>IF(OR(C1536="",C1536&lt;$G$22),"",IF(L1535&lt;=H1536,0,IF(IF(AND(C1536&gt;=$G$22,MOD(C1536-$G$22,int)=0),$G$23,0)+H1536&gt;=L1535+G1536,L1535+G1536-H1536,IF(AND(C1536&gt;=$G$22,MOD(C1536-$G$22,int)=0),$G$23,0)+IF(IF(AND(C1536&gt;=$G$22,MOD(C1536-$G$22,int)=0),$G$23,0)+IF(MOD(C1536-$G$27,periods_per_year)=0,$G$26,0)+H1536&lt;L1535+G1536,IF(MOD(C1536-$G$27,periods_per_year)=0,$G$26,0),L1535+G1536-IF(AND(C1536&gt;=$G$22,MOD(C1536-$G$22,int)=0),$G$23,0)-H1536))))</f>
        <v/>
      </c>
      <c r="J1536" s="7"/>
      <c r="K1536" s="6" t="str">
        <f t="shared" si="130"/>
        <v/>
      </c>
      <c r="L1536" s="6" t="str">
        <f t="shared" si="131"/>
        <v/>
      </c>
    </row>
    <row r="1537" spans="3:12">
      <c r="C1537" s="3" t="str">
        <f t="shared" si="128"/>
        <v/>
      </c>
      <c r="D1537" s="4" t="str">
        <f t="shared" si="132"/>
        <v/>
      </c>
      <c r="E1537" s="8" t="str">
        <f>IF(C1537="","",IF(MOD(C1537,periods_per_year)=0,C1537/periods_per_year,""))</f>
        <v/>
      </c>
      <c r="F1537" s="5" t="str">
        <f t="shared" si="129"/>
        <v/>
      </c>
      <c r="G1537" s="6" t="str">
        <f>IF(C1537="","",ROUND((((1+F1537/CP)^(CP/periods_per_year))-1)*L1536,2))</f>
        <v/>
      </c>
      <c r="H1537" s="6" t="str">
        <f>IF(C1537="","",IF(C1537=nper,L1536+G1537,MIN(L1536+G1537,IF(F1537=F1536,H1536,IF($G$11="Acc Bi-Weekly",ROUND((-PMT(((1+F1537/CP)^(CP/12))-1,(nper-C1537+1)*12/26,L1536))/2,2),IF($G$11="Acc Weekly",ROUND((-PMT(((1+F1537/CP)^(CP/12))-1,(nper-C1537+1)*12/52,L1536))/4,2),ROUND(-PMT(((1+F1537/CP)^(CP/periods_per_year))-1,nper-C1537+1,L1536),2)))))))</f>
        <v/>
      </c>
      <c r="I1537" s="6" t="str">
        <f>IF(OR(C1537="",C1537&lt;$G$22),"",IF(L1536&lt;=H1537,0,IF(IF(AND(C1537&gt;=$G$22,MOD(C1537-$G$22,int)=0),$G$23,0)+H1537&gt;=L1536+G1537,L1536+G1537-H1537,IF(AND(C1537&gt;=$G$22,MOD(C1537-$G$22,int)=0),$G$23,0)+IF(IF(AND(C1537&gt;=$G$22,MOD(C1537-$G$22,int)=0),$G$23,0)+IF(MOD(C1537-$G$27,periods_per_year)=0,$G$26,0)+H1537&lt;L1536+G1537,IF(MOD(C1537-$G$27,periods_per_year)=0,$G$26,0),L1536+G1537-IF(AND(C1537&gt;=$G$22,MOD(C1537-$G$22,int)=0),$G$23,0)-H1537))))</f>
        <v/>
      </c>
      <c r="J1537" s="7"/>
      <c r="K1537" s="6" t="str">
        <f t="shared" si="130"/>
        <v/>
      </c>
      <c r="L1537" s="6" t="str">
        <f t="shared" si="131"/>
        <v/>
      </c>
    </row>
    <row r="1538" spans="3:12">
      <c r="C1538" s="3" t="str">
        <f t="shared" si="128"/>
        <v/>
      </c>
      <c r="D1538" s="4" t="str">
        <f t="shared" si="132"/>
        <v/>
      </c>
      <c r="E1538" s="8" t="str">
        <f>IF(C1538="","",IF(MOD(C1538,periods_per_year)=0,C1538/periods_per_year,""))</f>
        <v/>
      </c>
      <c r="F1538" s="5" t="str">
        <f t="shared" si="129"/>
        <v/>
      </c>
      <c r="G1538" s="6" t="str">
        <f>IF(C1538="","",ROUND((((1+F1538/CP)^(CP/periods_per_year))-1)*L1537,2))</f>
        <v/>
      </c>
      <c r="H1538" s="6" t="str">
        <f>IF(C1538="","",IF(C1538=nper,L1537+G1538,MIN(L1537+G1538,IF(F1538=F1537,H1537,IF($G$11="Acc Bi-Weekly",ROUND((-PMT(((1+F1538/CP)^(CP/12))-1,(nper-C1538+1)*12/26,L1537))/2,2),IF($G$11="Acc Weekly",ROUND((-PMT(((1+F1538/CP)^(CP/12))-1,(nper-C1538+1)*12/52,L1537))/4,2),ROUND(-PMT(((1+F1538/CP)^(CP/periods_per_year))-1,nper-C1538+1,L1537),2)))))))</f>
        <v/>
      </c>
      <c r="I1538" s="6" t="str">
        <f>IF(OR(C1538="",C1538&lt;$G$22),"",IF(L1537&lt;=H1538,0,IF(IF(AND(C1538&gt;=$G$22,MOD(C1538-$G$22,int)=0),$G$23,0)+H1538&gt;=L1537+G1538,L1537+G1538-H1538,IF(AND(C1538&gt;=$G$22,MOD(C1538-$G$22,int)=0),$G$23,0)+IF(IF(AND(C1538&gt;=$G$22,MOD(C1538-$G$22,int)=0),$G$23,0)+IF(MOD(C1538-$G$27,periods_per_year)=0,$G$26,0)+H1538&lt;L1537+G1538,IF(MOD(C1538-$G$27,periods_per_year)=0,$G$26,0),L1537+G1538-IF(AND(C1538&gt;=$G$22,MOD(C1538-$G$22,int)=0),$G$23,0)-H1538))))</f>
        <v/>
      </c>
      <c r="J1538" s="7"/>
      <c r="K1538" s="6" t="str">
        <f t="shared" si="130"/>
        <v/>
      </c>
      <c r="L1538" s="6" t="str">
        <f t="shared" si="131"/>
        <v/>
      </c>
    </row>
    <row r="1539" spans="3:12">
      <c r="C1539" s="3" t="str">
        <f t="shared" si="128"/>
        <v/>
      </c>
      <c r="D1539" s="4" t="str">
        <f t="shared" si="132"/>
        <v/>
      </c>
      <c r="E1539" s="8" t="str">
        <f>IF(C1539="","",IF(MOD(C1539,periods_per_year)=0,C1539/periods_per_year,""))</f>
        <v/>
      </c>
      <c r="F1539" s="5" t="str">
        <f t="shared" si="129"/>
        <v/>
      </c>
      <c r="G1539" s="6" t="str">
        <f>IF(C1539="","",ROUND((((1+F1539/CP)^(CP/periods_per_year))-1)*L1538,2))</f>
        <v/>
      </c>
      <c r="H1539" s="6" t="str">
        <f>IF(C1539="","",IF(C1539=nper,L1538+G1539,MIN(L1538+G1539,IF(F1539=F1538,H1538,IF($G$11="Acc Bi-Weekly",ROUND((-PMT(((1+F1539/CP)^(CP/12))-1,(nper-C1539+1)*12/26,L1538))/2,2),IF($G$11="Acc Weekly",ROUND((-PMT(((1+F1539/CP)^(CP/12))-1,(nper-C1539+1)*12/52,L1538))/4,2),ROUND(-PMT(((1+F1539/CP)^(CP/periods_per_year))-1,nper-C1539+1,L1538),2)))))))</f>
        <v/>
      </c>
      <c r="I1539" s="6" t="str">
        <f>IF(OR(C1539="",C1539&lt;$G$22),"",IF(L1538&lt;=H1539,0,IF(IF(AND(C1539&gt;=$G$22,MOD(C1539-$G$22,int)=0),$G$23,0)+H1539&gt;=L1538+G1539,L1538+G1539-H1539,IF(AND(C1539&gt;=$G$22,MOD(C1539-$G$22,int)=0),$G$23,0)+IF(IF(AND(C1539&gt;=$G$22,MOD(C1539-$G$22,int)=0),$G$23,0)+IF(MOD(C1539-$G$27,periods_per_year)=0,$G$26,0)+H1539&lt;L1538+G1539,IF(MOD(C1539-$G$27,periods_per_year)=0,$G$26,0),L1538+G1539-IF(AND(C1539&gt;=$G$22,MOD(C1539-$G$22,int)=0),$G$23,0)-H1539))))</f>
        <v/>
      </c>
      <c r="J1539" s="7"/>
      <c r="K1539" s="6" t="str">
        <f t="shared" si="130"/>
        <v/>
      </c>
      <c r="L1539" s="6" t="str">
        <f t="shared" si="131"/>
        <v/>
      </c>
    </row>
    <row r="1540" spans="3:12">
      <c r="C1540" s="3" t="str">
        <f t="shared" si="128"/>
        <v/>
      </c>
      <c r="D1540" s="4" t="str">
        <f t="shared" si="132"/>
        <v/>
      </c>
      <c r="E1540" s="8" t="str">
        <f>IF(C1540="","",IF(MOD(C1540,periods_per_year)=0,C1540/periods_per_year,""))</f>
        <v/>
      </c>
      <c r="F1540" s="5" t="str">
        <f t="shared" si="129"/>
        <v/>
      </c>
      <c r="G1540" s="6" t="str">
        <f>IF(C1540="","",ROUND((((1+F1540/CP)^(CP/periods_per_year))-1)*L1539,2))</f>
        <v/>
      </c>
      <c r="H1540" s="6" t="str">
        <f>IF(C1540="","",IF(C1540=nper,L1539+G1540,MIN(L1539+G1540,IF(F1540=F1539,H1539,IF($G$11="Acc Bi-Weekly",ROUND((-PMT(((1+F1540/CP)^(CP/12))-1,(nper-C1540+1)*12/26,L1539))/2,2),IF($G$11="Acc Weekly",ROUND((-PMT(((1+F1540/CP)^(CP/12))-1,(nper-C1540+1)*12/52,L1539))/4,2),ROUND(-PMT(((1+F1540/CP)^(CP/periods_per_year))-1,nper-C1540+1,L1539),2)))))))</f>
        <v/>
      </c>
      <c r="I1540" s="6" t="str">
        <f>IF(OR(C1540="",C1540&lt;$G$22),"",IF(L1539&lt;=H1540,0,IF(IF(AND(C1540&gt;=$G$22,MOD(C1540-$G$22,int)=0),$G$23,0)+H1540&gt;=L1539+G1540,L1539+G1540-H1540,IF(AND(C1540&gt;=$G$22,MOD(C1540-$G$22,int)=0),$G$23,0)+IF(IF(AND(C1540&gt;=$G$22,MOD(C1540-$G$22,int)=0),$G$23,0)+IF(MOD(C1540-$G$27,periods_per_year)=0,$G$26,0)+H1540&lt;L1539+G1540,IF(MOD(C1540-$G$27,periods_per_year)=0,$G$26,0),L1539+G1540-IF(AND(C1540&gt;=$G$22,MOD(C1540-$G$22,int)=0),$G$23,0)-H1540))))</f>
        <v/>
      </c>
      <c r="J1540" s="7"/>
      <c r="K1540" s="6" t="str">
        <f t="shared" si="130"/>
        <v/>
      </c>
      <c r="L1540" s="6" t="str">
        <f t="shared" si="131"/>
        <v/>
      </c>
    </row>
    <row r="1541" spans="3:12">
      <c r="C1541" s="3" t="str">
        <f t="shared" si="128"/>
        <v/>
      </c>
      <c r="D1541" s="4" t="str">
        <f t="shared" si="132"/>
        <v/>
      </c>
      <c r="E1541" s="8" t="str">
        <f>IF(C1541="","",IF(MOD(C1541,periods_per_year)=0,C1541/periods_per_year,""))</f>
        <v/>
      </c>
      <c r="F1541" s="5" t="str">
        <f t="shared" si="129"/>
        <v/>
      </c>
      <c r="G1541" s="6" t="str">
        <f>IF(C1541="","",ROUND((((1+F1541/CP)^(CP/periods_per_year))-1)*L1540,2))</f>
        <v/>
      </c>
      <c r="H1541" s="6" t="str">
        <f>IF(C1541="","",IF(C1541=nper,L1540+G1541,MIN(L1540+G1541,IF(F1541=F1540,H1540,IF($G$11="Acc Bi-Weekly",ROUND((-PMT(((1+F1541/CP)^(CP/12))-1,(nper-C1541+1)*12/26,L1540))/2,2),IF($G$11="Acc Weekly",ROUND((-PMT(((1+F1541/CP)^(CP/12))-1,(nper-C1541+1)*12/52,L1540))/4,2),ROUND(-PMT(((1+F1541/CP)^(CP/periods_per_year))-1,nper-C1541+1,L1540),2)))))))</f>
        <v/>
      </c>
      <c r="I1541" s="6" t="str">
        <f>IF(OR(C1541="",C1541&lt;$G$22),"",IF(L1540&lt;=H1541,0,IF(IF(AND(C1541&gt;=$G$22,MOD(C1541-$G$22,int)=0),$G$23,0)+H1541&gt;=L1540+G1541,L1540+G1541-H1541,IF(AND(C1541&gt;=$G$22,MOD(C1541-$G$22,int)=0),$G$23,0)+IF(IF(AND(C1541&gt;=$G$22,MOD(C1541-$G$22,int)=0),$G$23,0)+IF(MOD(C1541-$G$27,periods_per_year)=0,$G$26,0)+H1541&lt;L1540+G1541,IF(MOD(C1541-$G$27,periods_per_year)=0,$G$26,0),L1540+G1541-IF(AND(C1541&gt;=$G$22,MOD(C1541-$G$22,int)=0),$G$23,0)-H1541))))</f>
        <v/>
      </c>
      <c r="J1541" s="7"/>
      <c r="K1541" s="6" t="str">
        <f t="shared" si="130"/>
        <v/>
      </c>
      <c r="L1541" s="6" t="str">
        <f t="shared" si="131"/>
        <v/>
      </c>
    </row>
    <row r="1542" spans="3:12">
      <c r="C1542" s="3" t="str">
        <f t="shared" si="128"/>
        <v/>
      </c>
      <c r="D1542" s="4" t="str">
        <f t="shared" si="132"/>
        <v/>
      </c>
      <c r="E1542" s="8" t="str">
        <f>IF(C1542="","",IF(MOD(C1542,periods_per_year)=0,C1542/periods_per_year,""))</f>
        <v/>
      </c>
      <c r="F1542" s="5" t="str">
        <f t="shared" si="129"/>
        <v/>
      </c>
      <c r="G1542" s="6" t="str">
        <f>IF(C1542="","",ROUND((((1+F1542/CP)^(CP/periods_per_year))-1)*L1541,2))</f>
        <v/>
      </c>
      <c r="H1542" s="6" t="str">
        <f>IF(C1542="","",IF(C1542=nper,L1541+G1542,MIN(L1541+G1542,IF(F1542=F1541,H1541,IF($G$11="Acc Bi-Weekly",ROUND((-PMT(((1+F1542/CP)^(CP/12))-1,(nper-C1542+1)*12/26,L1541))/2,2),IF($G$11="Acc Weekly",ROUND((-PMT(((1+F1542/CP)^(CP/12))-1,(nper-C1542+1)*12/52,L1541))/4,2),ROUND(-PMT(((1+F1542/CP)^(CP/periods_per_year))-1,nper-C1542+1,L1541),2)))))))</f>
        <v/>
      </c>
      <c r="I1542" s="6" t="str">
        <f>IF(OR(C1542="",C1542&lt;$G$22),"",IF(L1541&lt;=H1542,0,IF(IF(AND(C1542&gt;=$G$22,MOD(C1542-$G$22,int)=0),$G$23,0)+H1542&gt;=L1541+G1542,L1541+G1542-H1542,IF(AND(C1542&gt;=$G$22,MOD(C1542-$G$22,int)=0),$G$23,0)+IF(IF(AND(C1542&gt;=$G$22,MOD(C1542-$G$22,int)=0),$G$23,0)+IF(MOD(C1542-$G$27,periods_per_year)=0,$G$26,0)+H1542&lt;L1541+G1542,IF(MOD(C1542-$G$27,periods_per_year)=0,$G$26,0),L1541+G1542-IF(AND(C1542&gt;=$G$22,MOD(C1542-$G$22,int)=0),$G$23,0)-H1542))))</f>
        <v/>
      </c>
      <c r="J1542" s="7"/>
      <c r="K1542" s="6" t="str">
        <f t="shared" si="130"/>
        <v/>
      </c>
      <c r="L1542" s="6" t="str">
        <f t="shared" si="131"/>
        <v/>
      </c>
    </row>
    <row r="1543" spans="3:12">
      <c r="C1543" s="3" t="str">
        <f t="shared" si="128"/>
        <v/>
      </c>
      <c r="D1543" s="4" t="str">
        <f t="shared" si="132"/>
        <v/>
      </c>
      <c r="E1543" s="8" t="str">
        <f>IF(C1543="","",IF(MOD(C1543,periods_per_year)=0,C1543/periods_per_year,""))</f>
        <v/>
      </c>
      <c r="F1543" s="5" t="str">
        <f t="shared" si="129"/>
        <v/>
      </c>
      <c r="G1543" s="6" t="str">
        <f>IF(C1543="","",ROUND((((1+F1543/CP)^(CP/periods_per_year))-1)*L1542,2))</f>
        <v/>
      </c>
      <c r="H1543" s="6" t="str">
        <f>IF(C1543="","",IF(C1543=nper,L1542+G1543,MIN(L1542+G1543,IF(F1543=F1542,H1542,IF($G$11="Acc Bi-Weekly",ROUND((-PMT(((1+F1543/CP)^(CP/12))-1,(nper-C1543+1)*12/26,L1542))/2,2),IF($G$11="Acc Weekly",ROUND((-PMT(((1+F1543/CP)^(CP/12))-1,(nper-C1543+1)*12/52,L1542))/4,2),ROUND(-PMT(((1+F1543/CP)^(CP/periods_per_year))-1,nper-C1543+1,L1542),2)))))))</f>
        <v/>
      </c>
      <c r="I1543" s="6" t="str">
        <f>IF(OR(C1543="",C1543&lt;$G$22),"",IF(L1542&lt;=H1543,0,IF(IF(AND(C1543&gt;=$G$22,MOD(C1543-$G$22,int)=0),$G$23,0)+H1543&gt;=L1542+G1543,L1542+G1543-H1543,IF(AND(C1543&gt;=$G$22,MOD(C1543-$G$22,int)=0),$G$23,0)+IF(IF(AND(C1543&gt;=$G$22,MOD(C1543-$G$22,int)=0),$G$23,0)+IF(MOD(C1543-$G$27,periods_per_year)=0,$G$26,0)+H1543&lt;L1542+G1543,IF(MOD(C1543-$G$27,periods_per_year)=0,$G$26,0),L1542+G1543-IF(AND(C1543&gt;=$G$22,MOD(C1543-$G$22,int)=0),$G$23,0)-H1543))))</f>
        <v/>
      </c>
      <c r="J1543" s="7"/>
      <c r="K1543" s="6" t="str">
        <f t="shared" si="130"/>
        <v/>
      </c>
      <c r="L1543" s="6" t="str">
        <f t="shared" si="131"/>
        <v/>
      </c>
    </row>
    <row r="1544" spans="3:12">
      <c r="C1544" s="3" t="str">
        <f t="shared" si="128"/>
        <v/>
      </c>
      <c r="D1544" s="4" t="str">
        <f t="shared" si="132"/>
        <v/>
      </c>
      <c r="E1544" s="8" t="str">
        <f>IF(C1544="","",IF(MOD(C1544,periods_per_year)=0,C1544/periods_per_year,""))</f>
        <v/>
      </c>
      <c r="F1544" s="5" t="str">
        <f t="shared" si="129"/>
        <v/>
      </c>
      <c r="G1544" s="6" t="str">
        <f>IF(C1544="","",ROUND((((1+F1544/CP)^(CP/periods_per_year))-1)*L1543,2))</f>
        <v/>
      </c>
      <c r="H1544" s="6" t="str">
        <f>IF(C1544="","",IF(C1544=nper,L1543+G1544,MIN(L1543+G1544,IF(F1544=F1543,H1543,IF($G$11="Acc Bi-Weekly",ROUND((-PMT(((1+F1544/CP)^(CP/12))-1,(nper-C1544+1)*12/26,L1543))/2,2),IF($G$11="Acc Weekly",ROUND((-PMT(((1+F1544/CP)^(CP/12))-1,(nper-C1544+1)*12/52,L1543))/4,2),ROUND(-PMT(((1+F1544/CP)^(CP/periods_per_year))-1,nper-C1544+1,L1543),2)))))))</f>
        <v/>
      </c>
      <c r="I1544" s="6" t="str">
        <f>IF(OR(C1544="",C1544&lt;$G$22),"",IF(L1543&lt;=H1544,0,IF(IF(AND(C1544&gt;=$G$22,MOD(C1544-$G$22,int)=0),$G$23,0)+H1544&gt;=L1543+G1544,L1543+G1544-H1544,IF(AND(C1544&gt;=$G$22,MOD(C1544-$G$22,int)=0),$G$23,0)+IF(IF(AND(C1544&gt;=$G$22,MOD(C1544-$G$22,int)=0),$G$23,0)+IF(MOD(C1544-$G$27,periods_per_year)=0,$G$26,0)+H1544&lt;L1543+G1544,IF(MOD(C1544-$G$27,periods_per_year)=0,$G$26,0),L1543+G1544-IF(AND(C1544&gt;=$G$22,MOD(C1544-$G$22,int)=0),$G$23,0)-H1544))))</f>
        <v/>
      </c>
      <c r="J1544" s="7"/>
      <c r="K1544" s="6" t="str">
        <f t="shared" si="130"/>
        <v/>
      </c>
      <c r="L1544" s="6" t="str">
        <f t="shared" si="131"/>
        <v/>
      </c>
    </row>
    <row r="1545" spans="3:12">
      <c r="C1545" s="3" t="str">
        <f t="shared" si="128"/>
        <v/>
      </c>
      <c r="D1545" s="4" t="str">
        <f t="shared" si="132"/>
        <v/>
      </c>
      <c r="E1545" s="8" t="str">
        <f>IF(C1545="","",IF(MOD(C1545,periods_per_year)=0,C1545/periods_per_year,""))</f>
        <v/>
      </c>
      <c r="F1545" s="5" t="str">
        <f t="shared" si="129"/>
        <v/>
      </c>
      <c r="G1545" s="6" t="str">
        <f>IF(C1545="","",ROUND((((1+F1545/CP)^(CP/periods_per_year))-1)*L1544,2))</f>
        <v/>
      </c>
      <c r="H1545" s="6" t="str">
        <f>IF(C1545="","",IF(C1545=nper,L1544+G1545,MIN(L1544+G1545,IF(F1545=F1544,H1544,IF($G$11="Acc Bi-Weekly",ROUND((-PMT(((1+F1545/CP)^(CP/12))-1,(nper-C1545+1)*12/26,L1544))/2,2),IF($G$11="Acc Weekly",ROUND((-PMT(((1+F1545/CP)^(CP/12))-1,(nper-C1545+1)*12/52,L1544))/4,2),ROUND(-PMT(((1+F1545/CP)^(CP/periods_per_year))-1,nper-C1545+1,L1544),2)))))))</f>
        <v/>
      </c>
      <c r="I1545" s="6" t="str">
        <f>IF(OR(C1545="",C1545&lt;$G$22),"",IF(L1544&lt;=H1545,0,IF(IF(AND(C1545&gt;=$G$22,MOD(C1545-$G$22,int)=0),$G$23,0)+H1545&gt;=L1544+G1545,L1544+G1545-H1545,IF(AND(C1545&gt;=$G$22,MOD(C1545-$G$22,int)=0),$G$23,0)+IF(IF(AND(C1545&gt;=$G$22,MOD(C1545-$G$22,int)=0),$G$23,0)+IF(MOD(C1545-$G$27,periods_per_year)=0,$G$26,0)+H1545&lt;L1544+G1545,IF(MOD(C1545-$G$27,periods_per_year)=0,$G$26,0),L1544+G1545-IF(AND(C1545&gt;=$G$22,MOD(C1545-$G$22,int)=0),$G$23,0)-H1545))))</f>
        <v/>
      </c>
      <c r="J1545" s="7"/>
      <c r="K1545" s="6" t="str">
        <f t="shared" si="130"/>
        <v/>
      </c>
      <c r="L1545" s="6" t="str">
        <f t="shared" si="131"/>
        <v/>
      </c>
    </row>
    <row r="1546" spans="3:12">
      <c r="C1546" s="3" t="str">
        <f t="shared" si="128"/>
        <v/>
      </c>
      <c r="D1546" s="4" t="str">
        <f t="shared" si="132"/>
        <v/>
      </c>
      <c r="E1546" s="8" t="str">
        <f>IF(C1546="","",IF(MOD(C1546,periods_per_year)=0,C1546/periods_per_year,""))</f>
        <v/>
      </c>
      <c r="F1546" s="5" t="str">
        <f t="shared" si="129"/>
        <v/>
      </c>
      <c r="G1546" s="6" t="str">
        <f>IF(C1546="","",ROUND((((1+F1546/CP)^(CP/periods_per_year))-1)*L1545,2))</f>
        <v/>
      </c>
      <c r="H1546" s="6" t="str">
        <f>IF(C1546="","",IF(C1546=nper,L1545+G1546,MIN(L1545+G1546,IF(F1546=F1545,H1545,IF($G$11="Acc Bi-Weekly",ROUND((-PMT(((1+F1546/CP)^(CP/12))-1,(nper-C1546+1)*12/26,L1545))/2,2),IF($G$11="Acc Weekly",ROUND((-PMT(((1+F1546/CP)^(CP/12))-1,(nper-C1546+1)*12/52,L1545))/4,2),ROUND(-PMT(((1+F1546/CP)^(CP/periods_per_year))-1,nper-C1546+1,L1545),2)))))))</f>
        <v/>
      </c>
      <c r="I1546" s="6" t="str">
        <f>IF(OR(C1546="",C1546&lt;$G$22),"",IF(L1545&lt;=H1546,0,IF(IF(AND(C1546&gt;=$G$22,MOD(C1546-$G$22,int)=0),$G$23,0)+H1546&gt;=L1545+G1546,L1545+G1546-H1546,IF(AND(C1546&gt;=$G$22,MOD(C1546-$G$22,int)=0),$G$23,0)+IF(IF(AND(C1546&gt;=$G$22,MOD(C1546-$G$22,int)=0),$G$23,0)+IF(MOD(C1546-$G$27,periods_per_year)=0,$G$26,0)+H1546&lt;L1545+G1546,IF(MOD(C1546-$G$27,periods_per_year)=0,$G$26,0),L1545+G1546-IF(AND(C1546&gt;=$G$22,MOD(C1546-$G$22,int)=0),$G$23,0)-H1546))))</f>
        <v/>
      </c>
      <c r="J1546" s="7"/>
      <c r="K1546" s="6" t="str">
        <f t="shared" si="130"/>
        <v/>
      </c>
      <c r="L1546" s="6" t="str">
        <f t="shared" si="131"/>
        <v/>
      </c>
    </row>
    <row r="1547" spans="3:12">
      <c r="C1547" s="3" t="str">
        <f t="shared" si="128"/>
        <v/>
      </c>
      <c r="D1547" s="4" t="str">
        <f t="shared" si="132"/>
        <v/>
      </c>
      <c r="E1547" s="8" t="str">
        <f>IF(C1547="","",IF(MOD(C1547,periods_per_year)=0,C1547/periods_per_year,""))</f>
        <v/>
      </c>
      <c r="F1547" s="5" t="str">
        <f t="shared" si="129"/>
        <v/>
      </c>
      <c r="G1547" s="6" t="str">
        <f>IF(C1547="","",ROUND((((1+F1547/CP)^(CP/periods_per_year))-1)*L1546,2))</f>
        <v/>
      </c>
      <c r="H1547" s="6" t="str">
        <f>IF(C1547="","",IF(C1547=nper,L1546+G1547,MIN(L1546+G1547,IF(F1547=F1546,H1546,IF($G$11="Acc Bi-Weekly",ROUND((-PMT(((1+F1547/CP)^(CP/12))-1,(nper-C1547+1)*12/26,L1546))/2,2),IF($G$11="Acc Weekly",ROUND((-PMT(((1+F1547/CP)^(CP/12))-1,(nper-C1547+1)*12/52,L1546))/4,2),ROUND(-PMT(((1+F1547/CP)^(CP/periods_per_year))-1,nper-C1547+1,L1546),2)))))))</f>
        <v/>
      </c>
      <c r="I1547" s="6" t="str">
        <f>IF(OR(C1547="",C1547&lt;$G$22),"",IF(L1546&lt;=H1547,0,IF(IF(AND(C1547&gt;=$G$22,MOD(C1547-$G$22,int)=0),$G$23,0)+H1547&gt;=L1546+G1547,L1546+G1547-H1547,IF(AND(C1547&gt;=$G$22,MOD(C1547-$G$22,int)=0),$G$23,0)+IF(IF(AND(C1547&gt;=$G$22,MOD(C1547-$G$22,int)=0),$G$23,0)+IF(MOD(C1547-$G$27,periods_per_year)=0,$G$26,0)+H1547&lt;L1546+G1547,IF(MOD(C1547-$G$27,periods_per_year)=0,$G$26,0),L1546+G1547-IF(AND(C1547&gt;=$G$22,MOD(C1547-$G$22,int)=0),$G$23,0)-H1547))))</f>
        <v/>
      </c>
      <c r="J1547" s="7"/>
      <c r="K1547" s="6" t="str">
        <f t="shared" si="130"/>
        <v/>
      </c>
      <c r="L1547" s="6" t="str">
        <f t="shared" si="131"/>
        <v/>
      </c>
    </row>
    <row r="1548" spans="3:12">
      <c r="C1548" s="3" t="str">
        <f t="shared" si="128"/>
        <v/>
      </c>
      <c r="D1548" s="4" t="str">
        <f t="shared" si="132"/>
        <v/>
      </c>
      <c r="E1548" s="8" t="str">
        <f>IF(C1548="","",IF(MOD(C1548,periods_per_year)=0,C1548/periods_per_year,""))</f>
        <v/>
      </c>
      <c r="F1548" s="5" t="str">
        <f t="shared" si="129"/>
        <v/>
      </c>
      <c r="G1548" s="6" t="str">
        <f>IF(C1548="","",ROUND((((1+F1548/CP)^(CP/periods_per_year))-1)*L1547,2))</f>
        <v/>
      </c>
      <c r="H1548" s="6" t="str">
        <f>IF(C1548="","",IF(C1548=nper,L1547+G1548,MIN(L1547+G1548,IF(F1548=F1547,H1547,IF($G$11="Acc Bi-Weekly",ROUND((-PMT(((1+F1548/CP)^(CP/12))-1,(nper-C1548+1)*12/26,L1547))/2,2),IF($G$11="Acc Weekly",ROUND((-PMT(((1+F1548/CP)^(CP/12))-1,(nper-C1548+1)*12/52,L1547))/4,2),ROUND(-PMT(((1+F1548/CP)^(CP/periods_per_year))-1,nper-C1548+1,L1547),2)))))))</f>
        <v/>
      </c>
      <c r="I1548" s="6" t="str">
        <f>IF(OR(C1548="",C1548&lt;$G$22),"",IF(L1547&lt;=H1548,0,IF(IF(AND(C1548&gt;=$G$22,MOD(C1548-$G$22,int)=0),$G$23,0)+H1548&gt;=L1547+G1548,L1547+G1548-H1548,IF(AND(C1548&gt;=$G$22,MOD(C1548-$G$22,int)=0),$G$23,0)+IF(IF(AND(C1548&gt;=$G$22,MOD(C1548-$G$22,int)=0),$G$23,0)+IF(MOD(C1548-$G$27,periods_per_year)=0,$G$26,0)+H1548&lt;L1547+G1548,IF(MOD(C1548-$G$27,periods_per_year)=0,$G$26,0),L1547+G1548-IF(AND(C1548&gt;=$G$22,MOD(C1548-$G$22,int)=0),$G$23,0)-H1548))))</f>
        <v/>
      </c>
      <c r="J1548" s="7"/>
      <c r="K1548" s="6" t="str">
        <f t="shared" si="130"/>
        <v/>
      </c>
      <c r="L1548" s="6" t="str">
        <f t="shared" si="131"/>
        <v/>
      </c>
    </row>
    <row r="1549" spans="3:12">
      <c r="C1549" s="3" t="str">
        <f t="shared" si="128"/>
        <v/>
      </c>
      <c r="D1549" s="4" t="str">
        <f t="shared" si="132"/>
        <v/>
      </c>
      <c r="E1549" s="8" t="str">
        <f>IF(C1549="","",IF(MOD(C1549,periods_per_year)=0,C1549/periods_per_year,""))</f>
        <v/>
      </c>
      <c r="F1549" s="5" t="str">
        <f t="shared" si="129"/>
        <v/>
      </c>
      <c r="G1549" s="6" t="str">
        <f>IF(C1549="","",ROUND((((1+F1549/CP)^(CP/periods_per_year))-1)*L1548,2))</f>
        <v/>
      </c>
      <c r="H1549" s="6" t="str">
        <f>IF(C1549="","",IF(C1549=nper,L1548+G1549,MIN(L1548+G1549,IF(F1549=F1548,H1548,IF($G$11="Acc Bi-Weekly",ROUND((-PMT(((1+F1549/CP)^(CP/12))-1,(nper-C1549+1)*12/26,L1548))/2,2),IF($G$11="Acc Weekly",ROUND((-PMT(((1+F1549/CP)^(CP/12))-1,(nper-C1549+1)*12/52,L1548))/4,2),ROUND(-PMT(((1+F1549/CP)^(CP/periods_per_year))-1,nper-C1549+1,L1548),2)))))))</f>
        <v/>
      </c>
      <c r="I1549" s="6" t="str">
        <f>IF(OR(C1549="",C1549&lt;$G$22),"",IF(L1548&lt;=H1549,0,IF(IF(AND(C1549&gt;=$G$22,MOD(C1549-$G$22,int)=0),$G$23,0)+H1549&gt;=L1548+G1549,L1548+G1549-H1549,IF(AND(C1549&gt;=$G$22,MOD(C1549-$G$22,int)=0),$G$23,0)+IF(IF(AND(C1549&gt;=$G$22,MOD(C1549-$G$22,int)=0),$G$23,0)+IF(MOD(C1549-$G$27,periods_per_year)=0,$G$26,0)+H1549&lt;L1548+G1549,IF(MOD(C1549-$G$27,periods_per_year)=0,$G$26,0),L1548+G1549-IF(AND(C1549&gt;=$G$22,MOD(C1549-$G$22,int)=0),$G$23,0)-H1549))))</f>
        <v/>
      </c>
      <c r="J1549" s="7"/>
      <c r="K1549" s="6" t="str">
        <f t="shared" si="130"/>
        <v/>
      </c>
      <c r="L1549" s="6" t="str">
        <f t="shared" si="131"/>
        <v/>
      </c>
    </row>
    <row r="1550" spans="3:12">
      <c r="C1550" s="3" t="str">
        <f t="shared" si="128"/>
        <v/>
      </c>
      <c r="D1550" s="4" t="str">
        <f t="shared" si="132"/>
        <v/>
      </c>
      <c r="E1550" s="8" t="str">
        <f>IF(C1550="","",IF(MOD(C1550,periods_per_year)=0,C1550/periods_per_year,""))</f>
        <v/>
      </c>
      <c r="F1550" s="5" t="str">
        <f t="shared" si="129"/>
        <v/>
      </c>
      <c r="G1550" s="6" t="str">
        <f>IF(C1550="","",ROUND((((1+F1550/CP)^(CP/periods_per_year))-1)*L1549,2))</f>
        <v/>
      </c>
      <c r="H1550" s="6" t="str">
        <f>IF(C1550="","",IF(C1550=nper,L1549+G1550,MIN(L1549+G1550,IF(F1550=F1549,H1549,IF($G$11="Acc Bi-Weekly",ROUND((-PMT(((1+F1550/CP)^(CP/12))-1,(nper-C1550+1)*12/26,L1549))/2,2),IF($G$11="Acc Weekly",ROUND((-PMT(((1+F1550/CP)^(CP/12))-1,(nper-C1550+1)*12/52,L1549))/4,2),ROUND(-PMT(((1+F1550/CP)^(CP/periods_per_year))-1,nper-C1550+1,L1549),2)))))))</f>
        <v/>
      </c>
      <c r="I1550" s="6" t="str">
        <f>IF(OR(C1550="",C1550&lt;$G$22),"",IF(L1549&lt;=H1550,0,IF(IF(AND(C1550&gt;=$G$22,MOD(C1550-$G$22,int)=0),$G$23,0)+H1550&gt;=L1549+G1550,L1549+G1550-H1550,IF(AND(C1550&gt;=$G$22,MOD(C1550-$G$22,int)=0),$G$23,0)+IF(IF(AND(C1550&gt;=$G$22,MOD(C1550-$G$22,int)=0),$G$23,0)+IF(MOD(C1550-$G$27,periods_per_year)=0,$G$26,0)+H1550&lt;L1549+G1550,IF(MOD(C1550-$G$27,periods_per_year)=0,$G$26,0),L1549+G1550-IF(AND(C1550&gt;=$G$22,MOD(C1550-$G$22,int)=0),$G$23,0)-H1550))))</f>
        <v/>
      </c>
      <c r="J1550" s="7"/>
      <c r="K1550" s="6" t="str">
        <f t="shared" si="130"/>
        <v/>
      </c>
      <c r="L1550" s="6" t="str">
        <f t="shared" si="131"/>
        <v/>
      </c>
    </row>
    <row r="1551" spans="3:12">
      <c r="C1551" s="3" t="str">
        <f t="shared" si="128"/>
        <v/>
      </c>
      <c r="D1551" s="4" t="str">
        <f t="shared" si="132"/>
        <v/>
      </c>
      <c r="E1551" s="8" t="str">
        <f>IF(C1551="","",IF(MOD(C1551,periods_per_year)=0,C1551/periods_per_year,""))</f>
        <v/>
      </c>
      <c r="F1551" s="5" t="str">
        <f t="shared" si="129"/>
        <v/>
      </c>
      <c r="G1551" s="6" t="str">
        <f>IF(C1551="","",ROUND((((1+F1551/CP)^(CP/periods_per_year))-1)*L1550,2))</f>
        <v/>
      </c>
      <c r="H1551" s="6" t="str">
        <f>IF(C1551="","",IF(C1551=nper,L1550+G1551,MIN(L1550+G1551,IF(F1551=F1550,H1550,IF($G$11="Acc Bi-Weekly",ROUND((-PMT(((1+F1551/CP)^(CP/12))-1,(nper-C1551+1)*12/26,L1550))/2,2),IF($G$11="Acc Weekly",ROUND((-PMT(((1+F1551/CP)^(CP/12))-1,(nper-C1551+1)*12/52,L1550))/4,2),ROUND(-PMT(((1+F1551/CP)^(CP/periods_per_year))-1,nper-C1551+1,L1550),2)))))))</f>
        <v/>
      </c>
      <c r="I1551" s="6" t="str">
        <f>IF(OR(C1551="",C1551&lt;$G$22),"",IF(L1550&lt;=H1551,0,IF(IF(AND(C1551&gt;=$G$22,MOD(C1551-$G$22,int)=0),$G$23,0)+H1551&gt;=L1550+G1551,L1550+G1551-H1551,IF(AND(C1551&gt;=$G$22,MOD(C1551-$G$22,int)=0),$G$23,0)+IF(IF(AND(C1551&gt;=$G$22,MOD(C1551-$G$22,int)=0),$G$23,0)+IF(MOD(C1551-$G$27,periods_per_year)=0,$G$26,0)+H1551&lt;L1550+G1551,IF(MOD(C1551-$G$27,periods_per_year)=0,$G$26,0),L1550+G1551-IF(AND(C1551&gt;=$G$22,MOD(C1551-$G$22,int)=0),$G$23,0)-H1551))))</f>
        <v/>
      </c>
      <c r="J1551" s="7"/>
      <c r="K1551" s="6" t="str">
        <f t="shared" si="130"/>
        <v/>
      </c>
      <c r="L1551" s="6" t="str">
        <f t="shared" si="131"/>
        <v/>
      </c>
    </row>
    <row r="1552" spans="3:12">
      <c r="C1552" s="3" t="str">
        <f t="shared" si="128"/>
        <v/>
      </c>
      <c r="D1552" s="4" t="str">
        <f t="shared" si="132"/>
        <v/>
      </c>
      <c r="E1552" s="8" t="str">
        <f>IF(C1552="","",IF(MOD(C1552,periods_per_year)=0,C1552/periods_per_year,""))</f>
        <v/>
      </c>
      <c r="F1552" s="5" t="str">
        <f t="shared" si="129"/>
        <v/>
      </c>
      <c r="G1552" s="6" t="str">
        <f>IF(C1552="","",ROUND((((1+F1552/CP)^(CP/periods_per_year))-1)*L1551,2))</f>
        <v/>
      </c>
      <c r="H1552" s="6" t="str">
        <f>IF(C1552="","",IF(C1552=nper,L1551+G1552,MIN(L1551+G1552,IF(F1552=F1551,H1551,IF($G$11="Acc Bi-Weekly",ROUND((-PMT(((1+F1552/CP)^(CP/12))-1,(nper-C1552+1)*12/26,L1551))/2,2),IF($G$11="Acc Weekly",ROUND((-PMT(((1+F1552/CP)^(CP/12))-1,(nper-C1552+1)*12/52,L1551))/4,2),ROUND(-PMT(((1+F1552/CP)^(CP/periods_per_year))-1,nper-C1552+1,L1551),2)))))))</f>
        <v/>
      </c>
      <c r="I1552" s="6" t="str">
        <f>IF(OR(C1552="",C1552&lt;$G$22),"",IF(L1551&lt;=H1552,0,IF(IF(AND(C1552&gt;=$G$22,MOD(C1552-$G$22,int)=0),$G$23,0)+H1552&gt;=L1551+G1552,L1551+G1552-H1552,IF(AND(C1552&gt;=$G$22,MOD(C1552-$G$22,int)=0),$G$23,0)+IF(IF(AND(C1552&gt;=$G$22,MOD(C1552-$G$22,int)=0),$G$23,0)+IF(MOD(C1552-$G$27,periods_per_year)=0,$G$26,0)+H1552&lt;L1551+G1552,IF(MOD(C1552-$G$27,periods_per_year)=0,$G$26,0),L1551+G1552-IF(AND(C1552&gt;=$G$22,MOD(C1552-$G$22,int)=0),$G$23,0)-H1552))))</f>
        <v/>
      </c>
      <c r="J1552" s="7"/>
      <c r="K1552" s="6" t="str">
        <f t="shared" si="130"/>
        <v/>
      </c>
      <c r="L1552" s="6" t="str">
        <f t="shared" si="131"/>
        <v/>
      </c>
    </row>
    <row r="1553" spans="3:12">
      <c r="C1553" s="3" t="str">
        <f t="shared" si="128"/>
        <v/>
      </c>
      <c r="D1553" s="4" t="str">
        <f t="shared" si="132"/>
        <v/>
      </c>
      <c r="E1553" s="8" t="str">
        <f>IF(C1553="","",IF(MOD(C1553,periods_per_year)=0,C1553/periods_per_year,""))</f>
        <v/>
      </c>
      <c r="F1553" s="5" t="str">
        <f t="shared" si="129"/>
        <v/>
      </c>
      <c r="G1553" s="6" t="str">
        <f>IF(C1553="","",ROUND((((1+F1553/CP)^(CP/periods_per_year))-1)*L1552,2))</f>
        <v/>
      </c>
      <c r="H1553" s="6" t="str">
        <f>IF(C1553="","",IF(C1553=nper,L1552+G1553,MIN(L1552+G1553,IF(F1553=F1552,H1552,IF($G$11="Acc Bi-Weekly",ROUND((-PMT(((1+F1553/CP)^(CP/12))-1,(nper-C1553+1)*12/26,L1552))/2,2),IF($G$11="Acc Weekly",ROUND((-PMT(((1+F1553/CP)^(CP/12))-1,(nper-C1553+1)*12/52,L1552))/4,2),ROUND(-PMT(((1+F1553/CP)^(CP/periods_per_year))-1,nper-C1553+1,L1552),2)))))))</f>
        <v/>
      </c>
      <c r="I1553" s="6" t="str">
        <f>IF(OR(C1553="",C1553&lt;$G$22),"",IF(L1552&lt;=H1553,0,IF(IF(AND(C1553&gt;=$G$22,MOD(C1553-$G$22,int)=0),$G$23,0)+H1553&gt;=L1552+G1553,L1552+G1553-H1553,IF(AND(C1553&gt;=$G$22,MOD(C1553-$G$22,int)=0),$G$23,0)+IF(IF(AND(C1553&gt;=$G$22,MOD(C1553-$G$22,int)=0),$G$23,0)+IF(MOD(C1553-$G$27,periods_per_year)=0,$G$26,0)+H1553&lt;L1552+G1553,IF(MOD(C1553-$G$27,periods_per_year)=0,$G$26,0),L1552+G1553-IF(AND(C1553&gt;=$G$22,MOD(C1553-$G$22,int)=0),$G$23,0)-H1553))))</f>
        <v/>
      </c>
      <c r="J1553" s="7"/>
      <c r="K1553" s="6" t="str">
        <f t="shared" si="130"/>
        <v/>
      </c>
      <c r="L1553" s="6" t="str">
        <f t="shared" si="131"/>
        <v/>
      </c>
    </row>
    <row r="1554" spans="3:12">
      <c r="C1554" s="3" t="str">
        <f t="shared" si="128"/>
        <v/>
      </c>
      <c r="D1554" s="4" t="str">
        <f t="shared" si="132"/>
        <v/>
      </c>
      <c r="E1554" s="8" t="str">
        <f>IF(C1554="","",IF(MOD(C1554,periods_per_year)=0,C1554/periods_per_year,""))</f>
        <v/>
      </c>
      <c r="F1554" s="5" t="str">
        <f t="shared" si="129"/>
        <v/>
      </c>
      <c r="G1554" s="6" t="str">
        <f>IF(C1554="","",ROUND((((1+F1554/CP)^(CP/periods_per_year))-1)*L1553,2))</f>
        <v/>
      </c>
      <c r="H1554" s="6" t="str">
        <f>IF(C1554="","",IF(C1554=nper,L1553+G1554,MIN(L1553+G1554,IF(F1554=F1553,H1553,IF($G$11="Acc Bi-Weekly",ROUND((-PMT(((1+F1554/CP)^(CP/12))-1,(nper-C1554+1)*12/26,L1553))/2,2),IF($G$11="Acc Weekly",ROUND((-PMT(((1+F1554/CP)^(CP/12))-1,(nper-C1554+1)*12/52,L1553))/4,2),ROUND(-PMT(((1+F1554/CP)^(CP/periods_per_year))-1,nper-C1554+1,L1553),2)))))))</f>
        <v/>
      </c>
      <c r="I1554" s="6" t="str">
        <f>IF(OR(C1554="",C1554&lt;$G$22),"",IF(L1553&lt;=H1554,0,IF(IF(AND(C1554&gt;=$G$22,MOD(C1554-$G$22,int)=0),$G$23,0)+H1554&gt;=L1553+G1554,L1553+G1554-H1554,IF(AND(C1554&gt;=$G$22,MOD(C1554-$G$22,int)=0),$G$23,0)+IF(IF(AND(C1554&gt;=$G$22,MOD(C1554-$G$22,int)=0),$G$23,0)+IF(MOD(C1554-$G$27,periods_per_year)=0,$G$26,0)+H1554&lt;L1553+G1554,IF(MOD(C1554-$G$27,periods_per_year)=0,$G$26,0),L1553+G1554-IF(AND(C1554&gt;=$G$22,MOD(C1554-$G$22,int)=0),$G$23,0)-H1554))))</f>
        <v/>
      </c>
      <c r="J1554" s="7"/>
      <c r="K1554" s="6" t="str">
        <f t="shared" si="130"/>
        <v/>
      </c>
      <c r="L1554" s="6" t="str">
        <f t="shared" si="131"/>
        <v/>
      </c>
    </row>
    <row r="1555" spans="3:12">
      <c r="C1555" s="3" t="str">
        <f t="shared" si="128"/>
        <v/>
      </c>
      <c r="D1555" s="4" t="str">
        <f t="shared" si="132"/>
        <v/>
      </c>
      <c r="E1555" s="8" t="str">
        <f>IF(C1555="","",IF(MOD(C1555,periods_per_year)=0,C1555/periods_per_year,""))</f>
        <v/>
      </c>
      <c r="F1555" s="5" t="str">
        <f t="shared" si="129"/>
        <v/>
      </c>
      <c r="G1555" s="6" t="str">
        <f>IF(C1555="","",ROUND((((1+F1555/CP)^(CP/periods_per_year))-1)*L1554,2))</f>
        <v/>
      </c>
      <c r="H1555" s="6" t="str">
        <f>IF(C1555="","",IF(C1555=nper,L1554+G1555,MIN(L1554+G1555,IF(F1555=F1554,H1554,IF($G$11="Acc Bi-Weekly",ROUND((-PMT(((1+F1555/CP)^(CP/12))-1,(nper-C1555+1)*12/26,L1554))/2,2),IF($G$11="Acc Weekly",ROUND((-PMT(((1+F1555/CP)^(CP/12))-1,(nper-C1555+1)*12/52,L1554))/4,2),ROUND(-PMT(((1+F1555/CP)^(CP/periods_per_year))-1,nper-C1555+1,L1554),2)))))))</f>
        <v/>
      </c>
      <c r="I1555" s="6" t="str">
        <f>IF(OR(C1555="",C1555&lt;$G$22),"",IF(L1554&lt;=H1555,0,IF(IF(AND(C1555&gt;=$G$22,MOD(C1555-$G$22,int)=0),$G$23,0)+H1555&gt;=L1554+G1555,L1554+G1555-H1555,IF(AND(C1555&gt;=$G$22,MOD(C1555-$G$22,int)=0),$G$23,0)+IF(IF(AND(C1555&gt;=$G$22,MOD(C1555-$G$22,int)=0),$G$23,0)+IF(MOD(C1555-$G$27,periods_per_year)=0,$G$26,0)+H1555&lt;L1554+G1555,IF(MOD(C1555-$G$27,periods_per_year)=0,$G$26,0),L1554+G1555-IF(AND(C1555&gt;=$G$22,MOD(C1555-$G$22,int)=0),$G$23,0)-H1555))))</f>
        <v/>
      </c>
      <c r="J1555" s="7"/>
      <c r="K1555" s="6" t="str">
        <f t="shared" si="130"/>
        <v/>
      </c>
      <c r="L1555" s="6" t="str">
        <f t="shared" si="131"/>
        <v/>
      </c>
    </row>
    <row r="1556" spans="3:12">
      <c r="C1556" s="3" t="str">
        <f t="shared" si="128"/>
        <v/>
      </c>
      <c r="D1556" s="4" t="str">
        <f t="shared" si="132"/>
        <v/>
      </c>
      <c r="E1556" s="8" t="str">
        <f>IF(C1556="","",IF(MOD(C1556,periods_per_year)=0,C1556/periods_per_year,""))</f>
        <v/>
      </c>
      <c r="F1556" s="5" t="str">
        <f t="shared" si="129"/>
        <v/>
      </c>
      <c r="G1556" s="6" t="str">
        <f>IF(C1556="","",ROUND((((1+F1556/CP)^(CP/periods_per_year))-1)*L1555,2))</f>
        <v/>
      </c>
      <c r="H1556" s="6" t="str">
        <f>IF(C1556="","",IF(C1556=nper,L1555+G1556,MIN(L1555+G1556,IF(F1556=F1555,H1555,IF($G$11="Acc Bi-Weekly",ROUND((-PMT(((1+F1556/CP)^(CP/12))-1,(nper-C1556+1)*12/26,L1555))/2,2),IF($G$11="Acc Weekly",ROUND((-PMT(((1+F1556/CP)^(CP/12))-1,(nper-C1556+1)*12/52,L1555))/4,2),ROUND(-PMT(((1+F1556/CP)^(CP/periods_per_year))-1,nper-C1556+1,L1555),2)))))))</f>
        <v/>
      </c>
      <c r="I1556" s="6" t="str">
        <f>IF(OR(C1556="",C1556&lt;$G$22),"",IF(L1555&lt;=H1556,0,IF(IF(AND(C1556&gt;=$G$22,MOD(C1556-$G$22,int)=0),$G$23,0)+H1556&gt;=L1555+G1556,L1555+G1556-H1556,IF(AND(C1556&gt;=$G$22,MOD(C1556-$G$22,int)=0),$G$23,0)+IF(IF(AND(C1556&gt;=$G$22,MOD(C1556-$G$22,int)=0),$G$23,0)+IF(MOD(C1556-$G$27,periods_per_year)=0,$G$26,0)+H1556&lt;L1555+G1556,IF(MOD(C1556-$G$27,periods_per_year)=0,$G$26,0),L1555+G1556-IF(AND(C1556&gt;=$G$22,MOD(C1556-$G$22,int)=0),$G$23,0)-H1556))))</f>
        <v/>
      </c>
      <c r="J1556" s="7"/>
      <c r="K1556" s="6" t="str">
        <f t="shared" si="130"/>
        <v/>
      </c>
      <c r="L1556" s="6" t="str">
        <f t="shared" si="131"/>
        <v/>
      </c>
    </row>
    <row r="1557" spans="3:12">
      <c r="C1557" s="3" t="str">
        <f t="shared" si="128"/>
        <v/>
      </c>
      <c r="D1557" s="4" t="str">
        <f t="shared" si="132"/>
        <v/>
      </c>
      <c r="E1557" s="8" t="str">
        <f>IF(C1557="","",IF(MOD(C1557,periods_per_year)=0,C1557/periods_per_year,""))</f>
        <v/>
      </c>
      <c r="F1557" s="5" t="str">
        <f t="shared" si="129"/>
        <v/>
      </c>
      <c r="G1557" s="6" t="str">
        <f>IF(C1557="","",ROUND((((1+F1557/CP)^(CP/periods_per_year))-1)*L1556,2))</f>
        <v/>
      </c>
      <c r="H1557" s="6" t="str">
        <f>IF(C1557="","",IF(C1557=nper,L1556+G1557,MIN(L1556+G1557,IF(F1557=F1556,H1556,IF($G$11="Acc Bi-Weekly",ROUND((-PMT(((1+F1557/CP)^(CP/12))-1,(nper-C1557+1)*12/26,L1556))/2,2),IF($G$11="Acc Weekly",ROUND((-PMT(((1+F1557/CP)^(CP/12))-1,(nper-C1557+1)*12/52,L1556))/4,2),ROUND(-PMT(((1+F1557/CP)^(CP/periods_per_year))-1,nper-C1557+1,L1556),2)))))))</f>
        <v/>
      </c>
      <c r="I1557" s="6" t="str">
        <f>IF(OR(C1557="",C1557&lt;$G$22),"",IF(L1556&lt;=H1557,0,IF(IF(AND(C1557&gt;=$G$22,MOD(C1557-$G$22,int)=0),$G$23,0)+H1557&gt;=L1556+G1557,L1556+G1557-H1557,IF(AND(C1557&gt;=$G$22,MOD(C1557-$G$22,int)=0),$G$23,0)+IF(IF(AND(C1557&gt;=$G$22,MOD(C1557-$G$22,int)=0),$G$23,0)+IF(MOD(C1557-$G$27,periods_per_year)=0,$G$26,0)+H1557&lt;L1556+G1557,IF(MOD(C1557-$G$27,periods_per_year)=0,$G$26,0),L1556+G1557-IF(AND(C1557&gt;=$G$22,MOD(C1557-$G$22,int)=0),$G$23,0)-H1557))))</f>
        <v/>
      </c>
      <c r="J1557" s="7"/>
      <c r="K1557" s="6" t="str">
        <f t="shared" si="130"/>
        <v/>
      </c>
      <c r="L1557" s="6" t="str">
        <f t="shared" si="131"/>
        <v/>
      </c>
    </row>
    <row r="1558" spans="3:12">
      <c r="C1558" s="3" t="str">
        <f t="shared" si="128"/>
        <v/>
      </c>
      <c r="D1558" s="4" t="str">
        <f t="shared" si="132"/>
        <v/>
      </c>
      <c r="E1558" s="8" t="str">
        <f>IF(C1558="","",IF(MOD(C1558,periods_per_year)=0,C1558/periods_per_year,""))</f>
        <v/>
      </c>
      <c r="F1558" s="5" t="str">
        <f t="shared" si="129"/>
        <v/>
      </c>
      <c r="G1558" s="6" t="str">
        <f>IF(C1558="","",ROUND((((1+F1558/CP)^(CP/periods_per_year))-1)*L1557,2))</f>
        <v/>
      </c>
      <c r="H1558" s="6" t="str">
        <f>IF(C1558="","",IF(C1558=nper,L1557+G1558,MIN(L1557+G1558,IF(F1558=F1557,H1557,IF($G$11="Acc Bi-Weekly",ROUND((-PMT(((1+F1558/CP)^(CP/12))-1,(nper-C1558+1)*12/26,L1557))/2,2),IF($G$11="Acc Weekly",ROUND((-PMT(((1+F1558/CP)^(CP/12))-1,(nper-C1558+1)*12/52,L1557))/4,2),ROUND(-PMT(((1+F1558/CP)^(CP/periods_per_year))-1,nper-C1558+1,L1557),2)))))))</f>
        <v/>
      </c>
      <c r="I1558" s="6" t="str">
        <f>IF(OR(C1558="",C1558&lt;$G$22),"",IF(L1557&lt;=H1558,0,IF(IF(AND(C1558&gt;=$G$22,MOD(C1558-$G$22,int)=0),$G$23,0)+H1558&gt;=L1557+G1558,L1557+G1558-H1558,IF(AND(C1558&gt;=$G$22,MOD(C1558-$G$22,int)=0),$G$23,0)+IF(IF(AND(C1558&gt;=$G$22,MOD(C1558-$G$22,int)=0),$G$23,0)+IF(MOD(C1558-$G$27,periods_per_year)=0,$G$26,0)+H1558&lt;L1557+G1558,IF(MOD(C1558-$G$27,periods_per_year)=0,$G$26,0),L1557+G1558-IF(AND(C1558&gt;=$G$22,MOD(C1558-$G$22,int)=0),$G$23,0)-H1558))))</f>
        <v/>
      </c>
      <c r="J1558" s="7"/>
      <c r="K1558" s="6" t="str">
        <f t="shared" si="130"/>
        <v/>
      </c>
      <c r="L1558" s="6" t="str">
        <f t="shared" si="131"/>
        <v/>
      </c>
    </row>
    <row r="1559" spans="3:12">
      <c r="C1559" s="3" t="str">
        <f t="shared" si="128"/>
        <v/>
      </c>
      <c r="D1559" s="4" t="str">
        <f t="shared" si="132"/>
        <v/>
      </c>
      <c r="E1559" s="8" t="str">
        <f>IF(C1559="","",IF(MOD(C1559,periods_per_year)=0,C1559/periods_per_year,""))</f>
        <v/>
      </c>
      <c r="F1559" s="5" t="str">
        <f t="shared" si="129"/>
        <v/>
      </c>
      <c r="G1559" s="6" t="str">
        <f>IF(C1559="","",ROUND((((1+F1559/CP)^(CP/periods_per_year))-1)*L1558,2))</f>
        <v/>
      </c>
      <c r="H1559" s="6" t="str">
        <f>IF(C1559="","",IF(C1559=nper,L1558+G1559,MIN(L1558+G1559,IF(F1559=F1558,H1558,IF($G$11="Acc Bi-Weekly",ROUND((-PMT(((1+F1559/CP)^(CP/12))-1,(nper-C1559+1)*12/26,L1558))/2,2),IF($G$11="Acc Weekly",ROUND((-PMT(((1+F1559/CP)^(CP/12))-1,(nper-C1559+1)*12/52,L1558))/4,2),ROUND(-PMT(((1+F1559/CP)^(CP/periods_per_year))-1,nper-C1559+1,L1558),2)))))))</f>
        <v/>
      </c>
      <c r="I1559" s="6" t="str">
        <f>IF(OR(C1559="",C1559&lt;$G$22),"",IF(L1558&lt;=H1559,0,IF(IF(AND(C1559&gt;=$G$22,MOD(C1559-$G$22,int)=0),$G$23,0)+H1559&gt;=L1558+G1559,L1558+G1559-H1559,IF(AND(C1559&gt;=$G$22,MOD(C1559-$G$22,int)=0),$G$23,0)+IF(IF(AND(C1559&gt;=$G$22,MOD(C1559-$G$22,int)=0),$G$23,0)+IF(MOD(C1559-$G$27,periods_per_year)=0,$G$26,0)+H1559&lt;L1558+G1559,IF(MOD(C1559-$G$27,periods_per_year)=0,$G$26,0),L1558+G1559-IF(AND(C1559&gt;=$G$22,MOD(C1559-$G$22,int)=0),$G$23,0)-H1559))))</f>
        <v/>
      </c>
      <c r="J1559" s="7"/>
      <c r="K1559" s="6" t="str">
        <f t="shared" si="130"/>
        <v/>
      </c>
      <c r="L1559" s="6" t="str">
        <f t="shared" si="131"/>
        <v/>
      </c>
    </row>
    <row r="1560" spans="3:12">
      <c r="C1560" s="3" t="str">
        <f t="shared" si="128"/>
        <v/>
      </c>
      <c r="D1560" s="4" t="str">
        <f t="shared" si="132"/>
        <v/>
      </c>
      <c r="E1560" s="8" t="str">
        <f>IF(C1560="","",IF(MOD(C1560,periods_per_year)=0,C1560/periods_per_year,""))</f>
        <v/>
      </c>
      <c r="F1560" s="5" t="str">
        <f t="shared" si="129"/>
        <v/>
      </c>
      <c r="G1560" s="6" t="str">
        <f>IF(C1560="","",ROUND((((1+F1560/CP)^(CP/periods_per_year))-1)*L1559,2))</f>
        <v/>
      </c>
      <c r="H1560" s="6" t="str">
        <f>IF(C1560="","",IF(C1560=nper,L1559+G1560,MIN(L1559+G1560,IF(F1560=F1559,H1559,IF($G$11="Acc Bi-Weekly",ROUND((-PMT(((1+F1560/CP)^(CP/12))-1,(nper-C1560+1)*12/26,L1559))/2,2),IF($G$11="Acc Weekly",ROUND((-PMT(((1+F1560/CP)^(CP/12))-1,(nper-C1560+1)*12/52,L1559))/4,2),ROUND(-PMT(((1+F1560/CP)^(CP/periods_per_year))-1,nper-C1560+1,L1559),2)))))))</f>
        <v/>
      </c>
      <c r="I1560" s="6" t="str">
        <f>IF(OR(C1560="",C1560&lt;$G$22),"",IF(L1559&lt;=H1560,0,IF(IF(AND(C1560&gt;=$G$22,MOD(C1560-$G$22,int)=0),$G$23,0)+H1560&gt;=L1559+G1560,L1559+G1560-H1560,IF(AND(C1560&gt;=$G$22,MOD(C1560-$G$22,int)=0),$G$23,0)+IF(IF(AND(C1560&gt;=$G$22,MOD(C1560-$G$22,int)=0),$G$23,0)+IF(MOD(C1560-$G$27,periods_per_year)=0,$G$26,0)+H1560&lt;L1559+G1560,IF(MOD(C1560-$G$27,periods_per_year)=0,$G$26,0),L1559+G1560-IF(AND(C1560&gt;=$G$22,MOD(C1560-$G$22,int)=0),$G$23,0)-H1560))))</f>
        <v/>
      </c>
      <c r="J1560" s="7"/>
      <c r="K1560" s="6" t="str">
        <f t="shared" si="130"/>
        <v/>
      </c>
      <c r="L1560" s="6" t="str">
        <f t="shared" si="131"/>
        <v/>
      </c>
    </row>
    <row r="1561" spans="3:12">
      <c r="C1561" s="3" t="str">
        <f t="shared" si="128"/>
        <v/>
      </c>
      <c r="D1561" s="4" t="str">
        <f t="shared" si="132"/>
        <v/>
      </c>
      <c r="E1561" s="8" t="str">
        <f>IF(C1561="","",IF(MOD(C1561,periods_per_year)=0,C1561/periods_per_year,""))</f>
        <v/>
      </c>
      <c r="F1561" s="5" t="str">
        <f t="shared" si="129"/>
        <v/>
      </c>
      <c r="G1561" s="6" t="str">
        <f>IF(C1561="","",ROUND((((1+F1561/CP)^(CP/periods_per_year))-1)*L1560,2))</f>
        <v/>
      </c>
      <c r="H1561" s="6" t="str">
        <f>IF(C1561="","",IF(C1561=nper,L1560+G1561,MIN(L1560+G1561,IF(F1561=F1560,H1560,IF($G$11="Acc Bi-Weekly",ROUND((-PMT(((1+F1561/CP)^(CP/12))-1,(nper-C1561+1)*12/26,L1560))/2,2),IF($G$11="Acc Weekly",ROUND((-PMT(((1+F1561/CP)^(CP/12))-1,(nper-C1561+1)*12/52,L1560))/4,2),ROUND(-PMT(((1+F1561/CP)^(CP/periods_per_year))-1,nper-C1561+1,L1560),2)))))))</f>
        <v/>
      </c>
      <c r="I1561" s="6" t="str">
        <f>IF(OR(C1561="",C1561&lt;$G$22),"",IF(L1560&lt;=H1561,0,IF(IF(AND(C1561&gt;=$G$22,MOD(C1561-$G$22,int)=0),$G$23,0)+H1561&gt;=L1560+G1561,L1560+G1561-H1561,IF(AND(C1561&gt;=$G$22,MOD(C1561-$G$22,int)=0),$G$23,0)+IF(IF(AND(C1561&gt;=$G$22,MOD(C1561-$G$22,int)=0),$G$23,0)+IF(MOD(C1561-$G$27,periods_per_year)=0,$G$26,0)+H1561&lt;L1560+G1561,IF(MOD(C1561-$G$27,periods_per_year)=0,$G$26,0),L1560+G1561-IF(AND(C1561&gt;=$G$22,MOD(C1561-$G$22,int)=0),$G$23,0)-H1561))))</f>
        <v/>
      </c>
      <c r="J1561" s="7"/>
      <c r="K1561" s="6" t="str">
        <f t="shared" si="130"/>
        <v/>
      </c>
      <c r="L1561" s="6" t="str">
        <f t="shared" si="131"/>
        <v/>
      </c>
    </row>
    <row r="1562" spans="3:12">
      <c r="C1562" s="3" t="str">
        <f t="shared" si="128"/>
        <v/>
      </c>
      <c r="D1562" s="4" t="str">
        <f t="shared" si="132"/>
        <v/>
      </c>
      <c r="E1562" s="8" t="str">
        <f>IF(C1562="","",IF(MOD(C1562,periods_per_year)=0,C1562/periods_per_year,""))</f>
        <v/>
      </c>
      <c r="F1562" s="5" t="str">
        <f t="shared" si="129"/>
        <v/>
      </c>
      <c r="G1562" s="6" t="str">
        <f>IF(C1562="","",ROUND((((1+F1562/CP)^(CP/periods_per_year))-1)*L1561,2))</f>
        <v/>
      </c>
      <c r="H1562" s="6" t="str">
        <f>IF(C1562="","",IF(C1562=nper,L1561+G1562,MIN(L1561+G1562,IF(F1562=F1561,H1561,IF($G$11="Acc Bi-Weekly",ROUND((-PMT(((1+F1562/CP)^(CP/12))-1,(nper-C1562+1)*12/26,L1561))/2,2),IF($G$11="Acc Weekly",ROUND((-PMT(((1+F1562/CP)^(CP/12))-1,(nper-C1562+1)*12/52,L1561))/4,2),ROUND(-PMT(((1+F1562/CP)^(CP/periods_per_year))-1,nper-C1562+1,L1561),2)))))))</f>
        <v/>
      </c>
      <c r="I1562" s="6" t="str">
        <f>IF(OR(C1562="",C1562&lt;$G$22),"",IF(L1561&lt;=H1562,0,IF(IF(AND(C1562&gt;=$G$22,MOD(C1562-$G$22,int)=0),$G$23,0)+H1562&gt;=L1561+G1562,L1561+G1562-H1562,IF(AND(C1562&gt;=$G$22,MOD(C1562-$G$22,int)=0),$G$23,0)+IF(IF(AND(C1562&gt;=$G$22,MOD(C1562-$G$22,int)=0),$G$23,0)+IF(MOD(C1562-$G$27,periods_per_year)=0,$G$26,0)+H1562&lt;L1561+G1562,IF(MOD(C1562-$G$27,periods_per_year)=0,$G$26,0),L1561+G1562-IF(AND(C1562&gt;=$G$22,MOD(C1562-$G$22,int)=0),$G$23,0)-H1562))))</f>
        <v/>
      </c>
      <c r="J1562" s="7"/>
      <c r="K1562" s="6" t="str">
        <f t="shared" si="130"/>
        <v/>
      </c>
      <c r="L1562" s="6" t="str">
        <f t="shared" si="131"/>
        <v/>
      </c>
    </row>
    <row r="1563" spans="3:12">
      <c r="C1563" s="3" t="str">
        <f t="shared" si="128"/>
        <v/>
      </c>
      <c r="D1563" s="4" t="str">
        <f t="shared" si="132"/>
        <v/>
      </c>
      <c r="E1563" s="8" t="str">
        <f>IF(C1563="","",IF(MOD(C1563,periods_per_year)=0,C1563/periods_per_year,""))</f>
        <v/>
      </c>
      <c r="F1563" s="5" t="str">
        <f t="shared" si="129"/>
        <v/>
      </c>
      <c r="G1563" s="6" t="str">
        <f>IF(C1563="","",ROUND((((1+F1563/CP)^(CP/periods_per_year))-1)*L1562,2))</f>
        <v/>
      </c>
      <c r="H1563" s="6" t="str">
        <f>IF(C1563="","",IF(C1563=nper,L1562+G1563,MIN(L1562+G1563,IF(F1563=F1562,H1562,IF($G$11="Acc Bi-Weekly",ROUND((-PMT(((1+F1563/CP)^(CP/12))-1,(nper-C1563+1)*12/26,L1562))/2,2),IF($G$11="Acc Weekly",ROUND((-PMT(((1+F1563/CP)^(CP/12))-1,(nper-C1563+1)*12/52,L1562))/4,2),ROUND(-PMT(((1+F1563/CP)^(CP/periods_per_year))-1,nper-C1563+1,L1562),2)))))))</f>
        <v/>
      </c>
      <c r="I1563" s="6" t="str">
        <f>IF(OR(C1563="",C1563&lt;$G$22),"",IF(L1562&lt;=H1563,0,IF(IF(AND(C1563&gt;=$G$22,MOD(C1563-$G$22,int)=0),$G$23,0)+H1563&gt;=L1562+G1563,L1562+G1563-H1563,IF(AND(C1563&gt;=$G$22,MOD(C1563-$G$22,int)=0),$G$23,0)+IF(IF(AND(C1563&gt;=$G$22,MOD(C1563-$G$22,int)=0),$G$23,0)+IF(MOD(C1563-$G$27,periods_per_year)=0,$G$26,0)+H1563&lt;L1562+G1563,IF(MOD(C1563-$G$27,periods_per_year)=0,$G$26,0),L1562+G1563-IF(AND(C1563&gt;=$G$22,MOD(C1563-$G$22,int)=0),$G$23,0)-H1563))))</f>
        <v/>
      </c>
      <c r="J1563" s="7"/>
      <c r="K1563" s="6" t="str">
        <f t="shared" si="130"/>
        <v/>
      </c>
      <c r="L1563" s="6" t="str">
        <f t="shared" si="131"/>
        <v/>
      </c>
    </row>
    <row r="1564" spans="3:12">
      <c r="C1564" s="3" t="str">
        <f t="shared" si="128"/>
        <v/>
      </c>
      <c r="D1564" s="4" t="str">
        <f t="shared" si="132"/>
        <v/>
      </c>
      <c r="E1564" s="8" t="str">
        <f>IF(C1564="","",IF(MOD(C1564,periods_per_year)=0,C1564/periods_per_year,""))</f>
        <v/>
      </c>
      <c r="F1564" s="5" t="str">
        <f t="shared" si="129"/>
        <v/>
      </c>
      <c r="G1564" s="6" t="str">
        <f>IF(C1564="","",ROUND((((1+F1564/CP)^(CP/periods_per_year))-1)*L1563,2))</f>
        <v/>
      </c>
      <c r="H1564" s="6" t="str">
        <f>IF(C1564="","",IF(C1564=nper,L1563+G1564,MIN(L1563+G1564,IF(F1564=F1563,H1563,IF($G$11="Acc Bi-Weekly",ROUND((-PMT(((1+F1564/CP)^(CP/12))-1,(nper-C1564+1)*12/26,L1563))/2,2),IF($G$11="Acc Weekly",ROUND((-PMT(((1+F1564/CP)^(CP/12))-1,(nper-C1564+1)*12/52,L1563))/4,2),ROUND(-PMT(((1+F1564/CP)^(CP/periods_per_year))-1,nper-C1564+1,L1563),2)))))))</f>
        <v/>
      </c>
      <c r="I1564" s="6" t="str">
        <f>IF(OR(C1564="",C1564&lt;$G$22),"",IF(L1563&lt;=H1564,0,IF(IF(AND(C1564&gt;=$G$22,MOD(C1564-$G$22,int)=0),$G$23,0)+H1564&gt;=L1563+G1564,L1563+G1564-H1564,IF(AND(C1564&gt;=$G$22,MOD(C1564-$G$22,int)=0),$G$23,0)+IF(IF(AND(C1564&gt;=$G$22,MOD(C1564-$G$22,int)=0),$G$23,0)+IF(MOD(C1564-$G$27,periods_per_year)=0,$G$26,0)+H1564&lt;L1563+G1564,IF(MOD(C1564-$G$27,periods_per_year)=0,$G$26,0),L1563+G1564-IF(AND(C1564&gt;=$G$22,MOD(C1564-$G$22,int)=0),$G$23,0)-H1564))))</f>
        <v/>
      </c>
      <c r="J1564" s="7"/>
      <c r="K1564" s="6" t="str">
        <f t="shared" si="130"/>
        <v/>
      </c>
      <c r="L1564" s="6" t="str">
        <f t="shared" si="131"/>
        <v/>
      </c>
    </row>
    <row r="1565" spans="3:12">
      <c r="C1565" s="3" t="str">
        <f t="shared" si="128"/>
        <v/>
      </c>
      <c r="D1565" s="4" t="str">
        <f t="shared" si="132"/>
        <v/>
      </c>
      <c r="E1565" s="8" t="str">
        <f>IF(C1565="","",IF(MOD(C1565,periods_per_year)=0,C1565/periods_per_year,""))</f>
        <v/>
      </c>
      <c r="F1565" s="5" t="str">
        <f t="shared" si="129"/>
        <v/>
      </c>
      <c r="G1565" s="6" t="str">
        <f>IF(C1565="","",ROUND((((1+F1565/CP)^(CP/periods_per_year))-1)*L1564,2))</f>
        <v/>
      </c>
      <c r="H1565" s="6" t="str">
        <f>IF(C1565="","",IF(C1565=nper,L1564+G1565,MIN(L1564+G1565,IF(F1565=F1564,H1564,IF($G$11="Acc Bi-Weekly",ROUND((-PMT(((1+F1565/CP)^(CP/12))-1,(nper-C1565+1)*12/26,L1564))/2,2),IF($G$11="Acc Weekly",ROUND((-PMT(((1+F1565/CP)^(CP/12))-1,(nper-C1565+1)*12/52,L1564))/4,2),ROUND(-PMT(((1+F1565/CP)^(CP/periods_per_year))-1,nper-C1565+1,L1564),2)))))))</f>
        <v/>
      </c>
      <c r="I1565" s="6" t="str">
        <f>IF(OR(C1565="",C1565&lt;$G$22),"",IF(L1564&lt;=H1565,0,IF(IF(AND(C1565&gt;=$G$22,MOD(C1565-$G$22,int)=0),$G$23,0)+H1565&gt;=L1564+G1565,L1564+G1565-H1565,IF(AND(C1565&gt;=$G$22,MOD(C1565-$G$22,int)=0),$G$23,0)+IF(IF(AND(C1565&gt;=$G$22,MOD(C1565-$G$22,int)=0),$G$23,0)+IF(MOD(C1565-$G$27,periods_per_year)=0,$G$26,0)+H1565&lt;L1564+G1565,IF(MOD(C1565-$G$27,periods_per_year)=0,$G$26,0),L1564+G1565-IF(AND(C1565&gt;=$G$22,MOD(C1565-$G$22,int)=0),$G$23,0)-H1565))))</f>
        <v/>
      </c>
      <c r="J1565" s="7"/>
      <c r="K1565" s="6" t="str">
        <f t="shared" si="130"/>
        <v/>
      </c>
      <c r="L1565" s="6" t="str">
        <f t="shared" si="131"/>
        <v/>
      </c>
    </row>
    <row r="1566" spans="3:12">
      <c r="C1566" s="3" t="str">
        <f t="shared" si="128"/>
        <v/>
      </c>
      <c r="D1566" s="4" t="str">
        <f t="shared" si="132"/>
        <v/>
      </c>
      <c r="E1566" s="8" t="str">
        <f>IF(C1566="","",IF(MOD(C1566,periods_per_year)=0,C1566/periods_per_year,""))</f>
        <v/>
      </c>
      <c r="F1566" s="5" t="str">
        <f t="shared" si="129"/>
        <v/>
      </c>
      <c r="G1566" s="6" t="str">
        <f>IF(C1566="","",ROUND((((1+F1566/CP)^(CP/periods_per_year))-1)*L1565,2))</f>
        <v/>
      </c>
      <c r="H1566" s="6" t="str">
        <f>IF(C1566="","",IF(C1566=nper,L1565+G1566,MIN(L1565+G1566,IF(F1566=F1565,H1565,IF($G$11="Acc Bi-Weekly",ROUND((-PMT(((1+F1566/CP)^(CP/12))-1,(nper-C1566+1)*12/26,L1565))/2,2),IF($G$11="Acc Weekly",ROUND((-PMT(((1+F1566/CP)^(CP/12))-1,(nper-C1566+1)*12/52,L1565))/4,2),ROUND(-PMT(((1+F1566/CP)^(CP/periods_per_year))-1,nper-C1566+1,L1565),2)))))))</f>
        <v/>
      </c>
      <c r="I1566" s="6" t="str">
        <f>IF(OR(C1566="",C1566&lt;$G$22),"",IF(L1565&lt;=H1566,0,IF(IF(AND(C1566&gt;=$G$22,MOD(C1566-$G$22,int)=0),$G$23,0)+H1566&gt;=L1565+G1566,L1565+G1566-H1566,IF(AND(C1566&gt;=$G$22,MOD(C1566-$G$22,int)=0),$G$23,0)+IF(IF(AND(C1566&gt;=$G$22,MOD(C1566-$G$22,int)=0),$G$23,0)+IF(MOD(C1566-$G$27,periods_per_year)=0,$G$26,0)+H1566&lt;L1565+G1566,IF(MOD(C1566-$G$27,periods_per_year)=0,$G$26,0),L1565+G1566-IF(AND(C1566&gt;=$G$22,MOD(C1566-$G$22,int)=0),$G$23,0)-H1566))))</f>
        <v/>
      </c>
      <c r="J1566" s="7"/>
      <c r="K1566" s="6" t="str">
        <f t="shared" si="130"/>
        <v/>
      </c>
      <c r="L1566" s="6" t="str">
        <f t="shared" si="131"/>
        <v/>
      </c>
    </row>
    <row r="1567" spans="3:12">
      <c r="C1567" s="3" t="str">
        <f t="shared" si="128"/>
        <v/>
      </c>
      <c r="D1567" s="4" t="str">
        <f t="shared" si="132"/>
        <v/>
      </c>
      <c r="E1567" s="8" t="str">
        <f>IF(C1567="","",IF(MOD(C1567,periods_per_year)=0,C1567/periods_per_year,""))</f>
        <v/>
      </c>
      <c r="F1567" s="5" t="str">
        <f t="shared" si="129"/>
        <v/>
      </c>
      <c r="G1567" s="6" t="str">
        <f>IF(C1567="","",ROUND((((1+F1567/CP)^(CP/periods_per_year))-1)*L1566,2))</f>
        <v/>
      </c>
      <c r="H1567" s="6" t="str">
        <f>IF(C1567="","",IF(C1567=nper,L1566+G1567,MIN(L1566+G1567,IF(F1567=F1566,H1566,IF($G$11="Acc Bi-Weekly",ROUND((-PMT(((1+F1567/CP)^(CP/12))-1,(nper-C1567+1)*12/26,L1566))/2,2),IF($G$11="Acc Weekly",ROUND((-PMT(((1+F1567/CP)^(CP/12))-1,(nper-C1567+1)*12/52,L1566))/4,2),ROUND(-PMT(((1+F1567/CP)^(CP/periods_per_year))-1,nper-C1567+1,L1566),2)))))))</f>
        <v/>
      </c>
      <c r="I1567" s="6" t="str">
        <f>IF(OR(C1567="",C1567&lt;$G$22),"",IF(L1566&lt;=H1567,0,IF(IF(AND(C1567&gt;=$G$22,MOD(C1567-$G$22,int)=0),$G$23,0)+H1567&gt;=L1566+G1567,L1566+G1567-H1567,IF(AND(C1567&gt;=$G$22,MOD(C1567-$G$22,int)=0),$G$23,0)+IF(IF(AND(C1567&gt;=$G$22,MOD(C1567-$G$22,int)=0),$G$23,0)+IF(MOD(C1567-$G$27,periods_per_year)=0,$G$26,0)+H1567&lt;L1566+G1567,IF(MOD(C1567-$G$27,periods_per_year)=0,$G$26,0),L1566+G1567-IF(AND(C1567&gt;=$G$22,MOD(C1567-$G$22,int)=0),$G$23,0)-H1567))))</f>
        <v/>
      </c>
      <c r="J1567" s="7"/>
      <c r="K1567" s="6" t="str">
        <f t="shared" si="130"/>
        <v/>
      </c>
      <c r="L1567" s="6" t="str">
        <f t="shared" si="131"/>
        <v/>
      </c>
    </row>
    <row r="1568" spans="3:12">
      <c r="C1568" s="3" t="str">
        <f t="shared" si="128"/>
        <v/>
      </c>
      <c r="D1568" s="4" t="str">
        <f t="shared" si="132"/>
        <v/>
      </c>
      <c r="E1568" s="8" t="str">
        <f>IF(C1568="","",IF(MOD(C1568,periods_per_year)=0,C1568/periods_per_year,""))</f>
        <v/>
      </c>
      <c r="F1568" s="5" t="str">
        <f t="shared" si="129"/>
        <v/>
      </c>
      <c r="G1568" s="6" t="str">
        <f>IF(C1568="","",ROUND((((1+F1568/CP)^(CP/periods_per_year))-1)*L1567,2))</f>
        <v/>
      </c>
      <c r="H1568" s="6" t="str">
        <f>IF(C1568="","",IF(C1568=nper,L1567+G1568,MIN(L1567+G1568,IF(F1568=F1567,H1567,IF($G$11="Acc Bi-Weekly",ROUND((-PMT(((1+F1568/CP)^(CP/12))-1,(nper-C1568+1)*12/26,L1567))/2,2),IF($G$11="Acc Weekly",ROUND((-PMT(((1+F1568/CP)^(CP/12))-1,(nper-C1568+1)*12/52,L1567))/4,2),ROUND(-PMT(((1+F1568/CP)^(CP/periods_per_year))-1,nper-C1568+1,L1567),2)))))))</f>
        <v/>
      </c>
      <c r="I1568" s="6" t="str">
        <f>IF(OR(C1568="",C1568&lt;$G$22),"",IF(L1567&lt;=H1568,0,IF(IF(AND(C1568&gt;=$G$22,MOD(C1568-$G$22,int)=0),$G$23,0)+H1568&gt;=L1567+G1568,L1567+G1568-H1568,IF(AND(C1568&gt;=$G$22,MOD(C1568-$G$22,int)=0),$G$23,0)+IF(IF(AND(C1568&gt;=$G$22,MOD(C1568-$G$22,int)=0),$G$23,0)+IF(MOD(C1568-$G$27,periods_per_year)=0,$G$26,0)+H1568&lt;L1567+G1568,IF(MOD(C1568-$G$27,periods_per_year)=0,$G$26,0),L1567+G1568-IF(AND(C1568&gt;=$G$22,MOD(C1568-$G$22,int)=0),$G$23,0)-H1568))))</f>
        <v/>
      </c>
      <c r="J1568" s="7"/>
      <c r="K1568" s="6" t="str">
        <f t="shared" si="130"/>
        <v/>
      </c>
      <c r="L1568" s="6" t="str">
        <f t="shared" si="131"/>
        <v/>
      </c>
    </row>
    <row r="1569" spans="3:12">
      <c r="C1569" s="3" t="str">
        <f t="shared" si="128"/>
        <v/>
      </c>
      <c r="D1569" s="4" t="str">
        <f t="shared" si="132"/>
        <v/>
      </c>
      <c r="E1569" s="8" t="str">
        <f>IF(C1569="","",IF(MOD(C1569,periods_per_year)=0,C1569/periods_per_year,""))</f>
        <v/>
      </c>
      <c r="F1569" s="5" t="str">
        <f t="shared" si="129"/>
        <v/>
      </c>
      <c r="G1569" s="6" t="str">
        <f>IF(C1569="","",ROUND((((1+F1569/CP)^(CP/periods_per_year))-1)*L1568,2))</f>
        <v/>
      </c>
      <c r="H1569" s="6" t="str">
        <f>IF(C1569="","",IF(C1569=nper,L1568+G1569,MIN(L1568+G1569,IF(F1569=F1568,H1568,IF($G$11="Acc Bi-Weekly",ROUND((-PMT(((1+F1569/CP)^(CP/12))-1,(nper-C1569+1)*12/26,L1568))/2,2),IF($G$11="Acc Weekly",ROUND((-PMT(((1+F1569/CP)^(CP/12))-1,(nper-C1569+1)*12/52,L1568))/4,2),ROUND(-PMT(((1+F1569/CP)^(CP/periods_per_year))-1,nper-C1569+1,L1568),2)))))))</f>
        <v/>
      </c>
      <c r="I1569" s="6" t="str">
        <f>IF(OR(C1569="",C1569&lt;$G$22),"",IF(L1568&lt;=H1569,0,IF(IF(AND(C1569&gt;=$G$22,MOD(C1569-$G$22,int)=0),$G$23,0)+H1569&gt;=L1568+G1569,L1568+G1569-H1569,IF(AND(C1569&gt;=$G$22,MOD(C1569-$G$22,int)=0),$G$23,0)+IF(IF(AND(C1569&gt;=$G$22,MOD(C1569-$G$22,int)=0),$G$23,0)+IF(MOD(C1569-$G$27,periods_per_year)=0,$G$26,0)+H1569&lt;L1568+G1569,IF(MOD(C1569-$G$27,periods_per_year)=0,$G$26,0),L1568+G1569-IF(AND(C1569&gt;=$G$22,MOD(C1569-$G$22,int)=0),$G$23,0)-H1569))))</f>
        <v/>
      </c>
      <c r="J1569" s="7"/>
      <c r="K1569" s="6" t="str">
        <f t="shared" si="130"/>
        <v/>
      </c>
      <c r="L1569" s="6" t="str">
        <f t="shared" si="131"/>
        <v/>
      </c>
    </row>
    <row r="1570" spans="3:12">
      <c r="C1570" s="3" t="str">
        <f t="shared" si="128"/>
        <v/>
      </c>
      <c r="D1570" s="4" t="str">
        <f t="shared" si="132"/>
        <v/>
      </c>
      <c r="E1570" s="8" t="str">
        <f>IF(C1570="","",IF(MOD(C1570,periods_per_year)=0,C1570/periods_per_year,""))</f>
        <v/>
      </c>
      <c r="F1570" s="5" t="str">
        <f t="shared" si="129"/>
        <v/>
      </c>
      <c r="G1570" s="6" t="str">
        <f>IF(C1570="","",ROUND((((1+F1570/CP)^(CP/periods_per_year))-1)*L1569,2))</f>
        <v/>
      </c>
      <c r="H1570" s="6" t="str">
        <f>IF(C1570="","",IF(C1570=nper,L1569+G1570,MIN(L1569+G1570,IF(F1570=F1569,H1569,IF($G$11="Acc Bi-Weekly",ROUND((-PMT(((1+F1570/CP)^(CP/12))-1,(nper-C1570+1)*12/26,L1569))/2,2),IF($G$11="Acc Weekly",ROUND((-PMT(((1+F1570/CP)^(CP/12))-1,(nper-C1570+1)*12/52,L1569))/4,2),ROUND(-PMT(((1+F1570/CP)^(CP/periods_per_year))-1,nper-C1570+1,L1569),2)))))))</f>
        <v/>
      </c>
      <c r="I1570" s="6" t="str">
        <f>IF(OR(C1570="",C1570&lt;$G$22),"",IF(L1569&lt;=H1570,0,IF(IF(AND(C1570&gt;=$G$22,MOD(C1570-$G$22,int)=0),$G$23,0)+H1570&gt;=L1569+G1570,L1569+G1570-H1570,IF(AND(C1570&gt;=$G$22,MOD(C1570-$G$22,int)=0),$G$23,0)+IF(IF(AND(C1570&gt;=$G$22,MOD(C1570-$G$22,int)=0),$G$23,0)+IF(MOD(C1570-$G$27,periods_per_year)=0,$G$26,0)+H1570&lt;L1569+G1570,IF(MOD(C1570-$G$27,periods_per_year)=0,$G$26,0),L1569+G1570-IF(AND(C1570&gt;=$G$22,MOD(C1570-$G$22,int)=0),$G$23,0)-H1570))))</f>
        <v/>
      </c>
      <c r="J1570" s="7"/>
      <c r="K1570" s="6" t="str">
        <f t="shared" si="130"/>
        <v/>
      </c>
      <c r="L1570" s="6" t="str">
        <f t="shared" si="131"/>
        <v/>
      </c>
    </row>
    <row r="1571" spans="3:12">
      <c r="C1571" s="3" t="str">
        <f t="shared" si="128"/>
        <v/>
      </c>
      <c r="D1571" s="4" t="str">
        <f t="shared" si="132"/>
        <v/>
      </c>
      <c r="E1571" s="8" t="str">
        <f>IF(C1571="","",IF(MOD(C1571,periods_per_year)=0,C1571/periods_per_year,""))</f>
        <v/>
      </c>
      <c r="F1571" s="5" t="str">
        <f t="shared" si="129"/>
        <v/>
      </c>
      <c r="G1571" s="6" t="str">
        <f>IF(C1571="","",ROUND((((1+F1571/CP)^(CP/periods_per_year))-1)*L1570,2))</f>
        <v/>
      </c>
      <c r="H1571" s="6" t="str">
        <f>IF(C1571="","",IF(C1571=nper,L1570+G1571,MIN(L1570+G1571,IF(F1571=F1570,H1570,IF($G$11="Acc Bi-Weekly",ROUND((-PMT(((1+F1571/CP)^(CP/12))-1,(nper-C1571+1)*12/26,L1570))/2,2),IF($G$11="Acc Weekly",ROUND((-PMT(((1+F1571/CP)^(CP/12))-1,(nper-C1571+1)*12/52,L1570))/4,2),ROUND(-PMT(((1+F1571/CP)^(CP/periods_per_year))-1,nper-C1571+1,L1570),2)))))))</f>
        <v/>
      </c>
      <c r="I1571" s="6" t="str">
        <f>IF(OR(C1571="",C1571&lt;$G$22),"",IF(L1570&lt;=H1571,0,IF(IF(AND(C1571&gt;=$G$22,MOD(C1571-$G$22,int)=0),$G$23,0)+H1571&gt;=L1570+G1571,L1570+G1571-H1571,IF(AND(C1571&gt;=$G$22,MOD(C1571-$G$22,int)=0),$G$23,0)+IF(IF(AND(C1571&gt;=$G$22,MOD(C1571-$G$22,int)=0),$G$23,0)+IF(MOD(C1571-$G$27,periods_per_year)=0,$G$26,0)+H1571&lt;L1570+G1571,IF(MOD(C1571-$G$27,periods_per_year)=0,$G$26,0),L1570+G1571-IF(AND(C1571&gt;=$G$22,MOD(C1571-$G$22,int)=0),$G$23,0)-H1571))))</f>
        <v/>
      </c>
      <c r="J1571" s="7"/>
      <c r="K1571" s="6" t="str">
        <f t="shared" si="130"/>
        <v/>
      </c>
      <c r="L1571" s="6" t="str">
        <f t="shared" si="131"/>
        <v/>
      </c>
    </row>
    <row r="1572" spans="3:12">
      <c r="C1572" s="3" t="str">
        <f t="shared" si="128"/>
        <v/>
      </c>
      <c r="D1572" s="4" t="str">
        <f t="shared" si="132"/>
        <v/>
      </c>
      <c r="E1572" s="8" t="str">
        <f>IF(C1572="","",IF(MOD(C1572,periods_per_year)=0,C1572/periods_per_year,""))</f>
        <v/>
      </c>
      <c r="F1572" s="5" t="str">
        <f t="shared" si="129"/>
        <v/>
      </c>
      <c r="G1572" s="6" t="str">
        <f>IF(C1572="","",ROUND((((1+F1572/CP)^(CP/periods_per_year))-1)*L1571,2))</f>
        <v/>
      </c>
      <c r="H1572" s="6" t="str">
        <f>IF(C1572="","",IF(C1572=nper,L1571+G1572,MIN(L1571+G1572,IF(F1572=F1571,H1571,IF($G$11="Acc Bi-Weekly",ROUND((-PMT(((1+F1572/CP)^(CP/12))-1,(nper-C1572+1)*12/26,L1571))/2,2),IF($G$11="Acc Weekly",ROUND((-PMT(((1+F1572/CP)^(CP/12))-1,(nper-C1572+1)*12/52,L1571))/4,2),ROUND(-PMT(((1+F1572/CP)^(CP/periods_per_year))-1,nper-C1572+1,L1571),2)))))))</f>
        <v/>
      </c>
      <c r="I1572" s="6" t="str">
        <f>IF(OR(C1572="",C1572&lt;$G$22),"",IF(L1571&lt;=H1572,0,IF(IF(AND(C1572&gt;=$G$22,MOD(C1572-$G$22,int)=0),$G$23,0)+H1572&gt;=L1571+G1572,L1571+G1572-H1572,IF(AND(C1572&gt;=$G$22,MOD(C1572-$G$22,int)=0),$G$23,0)+IF(IF(AND(C1572&gt;=$G$22,MOD(C1572-$G$22,int)=0),$G$23,0)+IF(MOD(C1572-$G$27,periods_per_year)=0,$G$26,0)+H1572&lt;L1571+G1572,IF(MOD(C1572-$G$27,periods_per_year)=0,$G$26,0),L1571+G1572-IF(AND(C1572&gt;=$G$22,MOD(C1572-$G$22,int)=0),$G$23,0)-H1572))))</f>
        <v/>
      </c>
      <c r="J1572" s="7"/>
      <c r="K1572" s="6" t="str">
        <f t="shared" si="130"/>
        <v/>
      </c>
      <c r="L1572" s="6" t="str">
        <f t="shared" si="131"/>
        <v/>
      </c>
    </row>
    <row r="1573" spans="3:12">
      <c r="C1573" s="3" t="str">
        <f t="shared" si="128"/>
        <v/>
      </c>
      <c r="D1573" s="4" t="str">
        <f t="shared" si="132"/>
        <v/>
      </c>
      <c r="E1573" s="8" t="str">
        <f>IF(C1573="","",IF(MOD(C1573,periods_per_year)=0,C1573/periods_per_year,""))</f>
        <v/>
      </c>
      <c r="F1573" s="5" t="str">
        <f t="shared" si="129"/>
        <v/>
      </c>
      <c r="G1573" s="6" t="str">
        <f>IF(C1573="","",ROUND((((1+F1573/CP)^(CP/periods_per_year))-1)*L1572,2))</f>
        <v/>
      </c>
      <c r="H1573" s="6" t="str">
        <f>IF(C1573="","",IF(C1573=nper,L1572+G1573,MIN(L1572+G1573,IF(F1573=F1572,H1572,IF($G$11="Acc Bi-Weekly",ROUND((-PMT(((1+F1573/CP)^(CP/12))-1,(nper-C1573+1)*12/26,L1572))/2,2),IF($G$11="Acc Weekly",ROUND((-PMT(((1+F1573/CP)^(CP/12))-1,(nper-C1573+1)*12/52,L1572))/4,2),ROUND(-PMT(((1+F1573/CP)^(CP/periods_per_year))-1,nper-C1573+1,L1572),2)))))))</f>
        <v/>
      </c>
      <c r="I1573" s="6" t="str">
        <f>IF(OR(C1573="",C1573&lt;$G$22),"",IF(L1572&lt;=H1573,0,IF(IF(AND(C1573&gt;=$G$22,MOD(C1573-$G$22,int)=0),$G$23,0)+H1573&gt;=L1572+G1573,L1572+G1573-H1573,IF(AND(C1573&gt;=$G$22,MOD(C1573-$G$22,int)=0),$G$23,0)+IF(IF(AND(C1573&gt;=$G$22,MOD(C1573-$G$22,int)=0),$G$23,0)+IF(MOD(C1573-$G$27,periods_per_year)=0,$G$26,0)+H1573&lt;L1572+G1573,IF(MOD(C1573-$G$27,periods_per_year)=0,$G$26,0),L1572+G1573-IF(AND(C1573&gt;=$G$22,MOD(C1573-$G$22,int)=0),$G$23,0)-H1573))))</f>
        <v/>
      </c>
      <c r="J1573" s="7"/>
      <c r="K1573" s="6" t="str">
        <f t="shared" si="130"/>
        <v/>
      </c>
      <c r="L1573" s="6" t="str">
        <f t="shared" si="131"/>
        <v/>
      </c>
    </row>
    <row r="1574" spans="3:12">
      <c r="C1574" s="3" t="str">
        <f t="shared" si="128"/>
        <v/>
      </c>
      <c r="D1574" s="4" t="str">
        <f t="shared" si="132"/>
        <v/>
      </c>
      <c r="E1574" s="8" t="str">
        <f>IF(C1574="","",IF(MOD(C1574,periods_per_year)=0,C1574/periods_per_year,""))</f>
        <v/>
      </c>
      <c r="F1574" s="5" t="str">
        <f t="shared" si="129"/>
        <v/>
      </c>
      <c r="G1574" s="6" t="str">
        <f>IF(C1574="","",ROUND((((1+F1574/CP)^(CP/periods_per_year))-1)*L1573,2))</f>
        <v/>
      </c>
      <c r="H1574" s="6" t="str">
        <f>IF(C1574="","",IF(C1574=nper,L1573+G1574,MIN(L1573+G1574,IF(F1574=F1573,H1573,IF($G$11="Acc Bi-Weekly",ROUND((-PMT(((1+F1574/CP)^(CP/12))-1,(nper-C1574+1)*12/26,L1573))/2,2),IF($G$11="Acc Weekly",ROUND((-PMT(((1+F1574/CP)^(CP/12))-1,(nper-C1574+1)*12/52,L1573))/4,2),ROUND(-PMT(((1+F1574/CP)^(CP/periods_per_year))-1,nper-C1574+1,L1573),2)))))))</f>
        <v/>
      </c>
      <c r="I1574" s="6" t="str">
        <f>IF(OR(C1574="",C1574&lt;$G$22),"",IF(L1573&lt;=H1574,0,IF(IF(AND(C1574&gt;=$G$22,MOD(C1574-$G$22,int)=0),$G$23,0)+H1574&gt;=L1573+G1574,L1573+G1574-H1574,IF(AND(C1574&gt;=$G$22,MOD(C1574-$G$22,int)=0),$G$23,0)+IF(IF(AND(C1574&gt;=$G$22,MOD(C1574-$G$22,int)=0),$G$23,0)+IF(MOD(C1574-$G$27,periods_per_year)=0,$G$26,0)+H1574&lt;L1573+G1574,IF(MOD(C1574-$G$27,periods_per_year)=0,$G$26,0),L1573+G1574-IF(AND(C1574&gt;=$G$22,MOD(C1574-$G$22,int)=0),$G$23,0)-H1574))))</f>
        <v/>
      </c>
      <c r="J1574" s="7"/>
      <c r="K1574" s="6" t="str">
        <f t="shared" si="130"/>
        <v/>
      </c>
      <c r="L1574" s="6" t="str">
        <f t="shared" si="131"/>
        <v/>
      </c>
    </row>
    <row r="1575" spans="3:12">
      <c r="C1575" s="3" t="str">
        <f t="shared" si="128"/>
        <v/>
      </c>
      <c r="D1575" s="4" t="str">
        <f t="shared" si="132"/>
        <v/>
      </c>
      <c r="E1575" s="8" t="str">
        <f>IF(C1575="","",IF(MOD(C1575,periods_per_year)=0,C1575/periods_per_year,""))</f>
        <v/>
      </c>
      <c r="F1575" s="5" t="str">
        <f t="shared" si="129"/>
        <v/>
      </c>
      <c r="G1575" s="6" t="str">
        <f>IF(C1575="","",ROUND((((1+F1575/CP)^(CP/periods_per_year))-1)*L1574,2))</f>
        <v/>
      </c>
      <c r="H1575" s="6" t="str">
        <f>IF(C1575="","",IF(C1575=nper,L1574+G1575,MIN(L1574+G1575,IF(F1575=F1574,H1574,IF($G$11="Acc Bi-Weekly",ROUND((-PMT(((1+F1575/CP)^(CP/12))-1,(nper-C1575+1)*12/26,L1574))/2,2),IF($G$11="Acc Weekly",ROUND((-PMT(((1+F1575/CP)^(CP/12))-1,(nper-C1575+1)*12/52,L1574))/4,2),ROUND(-PMT(((1+F1575/CP)^(CP/periods_per_year))-1,nper-C1575+1,L1574),2)))))))</f>
        <v/>
      </c>
      <c r="I1575" s="6" t="str">
        <f>IF(OR(C1575="",C1575&lt;$G$22),"",IF(L1574&lt;=H1575,0,IF(IF(AND(C1575&gt;=$G$22,MOD(C1575-$G$22,int)=0),$G$23,0)+H1575&gt;=L1574+G1575,L1574+G1575-H1575,IF(AND(C1575&gt;=$G$22,MOD(C1575-$G$22,int)=0),$G$23,0)+IF(IF(AND(C1575&gt;=$G$22,MOD(C1575-$G$22,int)=0),$G$23,0)+IF(MOD(C1575-$G$27,periods_per_year)=0,$G$26,0)+H1575&lt;L1574+G1575,IF(MOD(C1575-$G$27,periods_per_year)=0,$G$26,0),L1574+G1575-IF(AND(C1575&gt;=$G$22,MOD(C1575-$G$22,int)=0),$G$23,0)-H1575))))</f>
        <v/>
      </c>
      <c r="J1575" s="7"/>
      <c r="K1575" s="6" t="str">
        <f t="shared" si="130"/>
        <v/>
      </c>
      <c r="L1575" s="6" t="str">
        <f t="shared" si="131"/>
        <v/>
      </c>
    </row>
    <row r="1576" spans="3:12">
      <c r="C1576" s="3" t="str">
        <f t="shared" si="128"/>
        <v/>
      </c>
      <c r="D1576" s="4" t="str">
        <f t="shared" si="132"/>
        <v/>
      </c>
      <c r="E1576" s="8" t="str">
        <f>IF(C1576="","",IF(MOD(C1576,periods_per_year)=0,C1576/periods_per_year,""))</f>
        <v/>
      </c>
      <c r="F1576" s="5" t="str">
        <f t="shared" si="129"/>
        <v/>
      </c>
      <c r="G1576" s="6" t="str">
        <f>IF(C1576="","",ROUND((((1+F1576/CP)^(CP/periods_per_year))-1)*L1575,2))</f>
        <v/>
      </c>
      <c r="H1576" s="6" t="str">
        <f>IF(C1576="","",IF(C1576=nper,L1575+G1576,MIN(L1575+G1576,IF(F1576=F1575,H1575,IF($G$11="Acc Bi-Weekly",ROUND((-PMT(((1+F1576/CP)^(CP/12))-1,(nper-C1576+1)*12/26,L1575))/2,2),IF($G$11="Acc Weekly",ROUND((-PMT(((1+F1576/CP)^(CP/12))-1,(nper-C1576+1)*12/52,L1575))/4,2),ROUND(-PMT(((1+F1576/CP)^(CP/periods_per_year))-1,nper-C1576+1,L1575),2)))))))</f>
        <v/>
      </c>
      <c r="I1576" s="6" t="str">
        <f>IF(OR(C1576="",C1576&lt;$G$22),"",IF(L1575&lt;=H1576,0,IF(IF(AND(C1576&gt;=$G$22,MOD(C1576-$G$22,int)=0),$G$23,0)+H1576&gt;=L1575+G1576,L1575+G1576-H1576,IF(AND(C1576&gt;=$G$22,MOD(C1576-$G$22,int)=0),$G$23,0)+IF(IF(AND(C1576&gt;=$G$22,MOD(C1576-$G$22,int)=0),$G$23,0)+IF(MOD(C1576-$G$27,periods_per_year)=0,$G$26,0)+H1576&lt;L1575+G1576,IF(MOD(C1576-$G$27,periods_per_year)=0,$G$26,0),L1575+G1576-IF(AND(C1576&gt;=$G$22,MOD(C1576-$G$22,int)=0),$G$23,0)-H1576))))</f>
        <v/>
      </c>
      <c r="J1576" s="7"/>
      <c r="K1576" s="6" t="str">
        <f t="shared" si="130"/>
        <v/>
      </c>
      <c r="L1576" s="6" t="str">
        <f t="shared" si="131"/>
        <v/>
      </c>
    </row>
    <row r="1577" spans="3:12">
      <c r="C1577" s="3" t="str">
        <f t="shared" ref="C1577:C1600" si="133">IF(L1576="","",IF(OR(C1576&gt;=nper,ROUND(L1576,2)&lt;=0),"",C1576+1))</f>
        <v/>
      </c>
      <c r="D1577" s="4" t="str">
        <f t="shared" si="132"/>
        <v/>
      </c>
      <c r="E1577" s="8" t="str">
        <f>IF(C1577="","",IF(MOD(C1577,periods_per_year)=0,C1577/periods_per_year,""))</f>
        <v/>
      </c>
      <c r="F1577" s="5" t="str">
        <f t="shared" ref="F1577:F1600" si="134">IF(C1577="","",start_rate)</f>
        <v/>
      </c>
      <c r="G1577" s="6" t="str">
        <f>IF(C1577="","",ROUND((((1+F1577/CP)^(CP/periods_per_year))-1)*L1576,2))</f>
        <v/>
      </c>
      <c r="H1577" s="6" t="str">
        <f>IF(C1577="","",IF(C1577=nper,L1576+G1577,MIN(L1576+G1577,IF(F1577=F1576,H1576,IF($G$11="Acc Bi-Weekly",ROUND((-PMT(((1+F1577/CP)^(CP/12))-1,(nper-C1577+1)*12/26,L1576))/2,2),IF($G$11="Acc Weekly",ROUND((-PMT(((1+F1577/CP)^(CP/12))-1,(nper-C1577+1)*12/52,L1576))/4,2),ROUND(-PMT(((1+F1577/CP)^(CP/periods_per_year))-1,nper-C1577+1,L1576),2)))))))</f>
        <v/>
      </c>
      <c r="I1577" s="6" t="str">
        <f>IF(OR(C1577="",C1577&lt;$G$22),"",IF(L1576&lt;=H1577,0,IF(IF(AND(C1577&gt;=$G$22,MOD(C1577-$G$22,int)=0),$G$23,0)+H1577&gt;=L1576+G1577,L1576+G1577-H1577,IF(AND(C1577&gt;=$G$22,MOD(C1577-$G$22,int)=0),$G$23,0)+IF(IF(AND(C1577&gt;=$G$22,MOD(C1577-$G$22,int)=0),$G$23,0)+IF(MOD(C1577-$G$27,periods_per_year)=0,$G$26,0)+H1577&lt;L1576+G1577,IF(MOD(C1577-$G$27,periods_per_year)=0,$G$26,0),L1576+G1577-IF(AND(C1577&gt;=$G$22,MOD(C1577-$G$22,int)=0),$G$23,0)-H1577))))</f>
        <v/>
      </c>
      <c r="J1577" s="7"/>
      <c r="K1577" s="6" t="str">
        <f t="shared" ref="K1577:K1600" si="135">IF(C1577="","",H1577-G1577+J1577+IF(I1577="",0,I1577))</f>
        <v/>
      </c>
      <c r="L1577" s="6" t="str">
        <f t="shared" ref="L1577:L1600" si="136">IF(C1577="","",L1576-K1577)</f>
        <v/>
      </c>
    </row>
    <row r="1578" spans="3:12">
      <c r="C1578" s="3" t="str">
        <f t="shared" si="133"/>
        <v/>
      </c>
      <c r="D1578" s="4" t="str">
        <f t="shared" si="132"/>
        <v/>
      </c>
      <c r="E1578" s="8" t="str">
        <f>IF(C1578="","",IF(MOD(C1578,periods_per_year)=0,C1578/periods_per_year,""))</f>
        <v/>
      </c>
      <c r="F1578" s="5" t="str">
        <f t="shared" si="134"/>
        <v/>
      </c>
      <c r="G1578" s="6" t="str">
        <f>IF(C1578="","",ROUND((((1+F1578/CP)^(CP/periods_per_year))-1)*L1577,2))</f>
        <v/>
      </c>
      <c r="H1578" s="6" t="str">
        <f>IF(C1578="","",IF(C1578=nper,L1577+G1578,MIN(L1577+G1578,IF(F1578=F1577,H1577,IF($G$11="Acc Bi-Weekly",ROUND((-PMT(((1+F1578/CP)^(CP/12))-1,(nper-C1578+1)*12/26,L1577))/2,2),IF($G$11="Acc Weekly",ROUND((-PMT(((1+F1578/CP)^(CP/12))-1,(nper-C1578+1)*12/52,L1577))/4,2),ROUND(-PMT(((1+F1578/CP)^(CP/periods_per_year))-1,nper-C1578+1,L1577),2)))))))</f>
        <v/>
      </c>
      <c r="I1578" s="6" t="str">
        <f>IF(OR(C1578="",C1578&lt;$G$22),"",IF(L1577&lt;=H1578,0,IF(IF(AND(C1578&gt;=$G$22,MOD(C1578-$G$22,int)=0),$G$23,0)+H1578&gt;=L1577+G1578,L1577+G1578-H1578,IF(AND(C1578&gt;=$G$22,MOD(C1578-$G$22,int)=0),$G$23,0)+IF(IF(AND(C1578&gt;=$G$22,MOD(C1578-$G$22,int)=0),$G$23,0)+IF(MOD(C1578-$G$27,periods_per_year)=0,$G$26,0)+H1578&lt;L1577+G1578,IF(MOD(C1578-$G$27,periods_per_year)=0,$G$26,0),L1577+G1578-IF(AND(C1578&gt;=$G$22,MOD(C1578-$G$22,int)=0),$G$23,0)-H1578))))</f>
        <v/>
      </c>
      <c r="J1578" s="7"/>
      <c r="K1578" s="6" t="str">
        <f t="shared" si="135"/>
        <v/>
      </c>
      <c r="L1578" s="6" t="str">
        <f t="shared" si="136"/>
        <v/>
      </c>
    </row>
    <row r="1579" spans="3:12">
      <c r="C1579" s="3" t="str">
        <f t="shared" si="133"/>
        <v/>
      </c>
      <c r="D1579" s="4" t="str">
        <f t="shared" ref="D1579:D1600" si="137">IF(C1579="","",EDATE(D1578,1))</f>
        <v/>
      </c>
      <c r="E1579" s="8" t="str">
        <f>IF(C1579="","",IF(MOD(C1579,periods_per_year)=0,C1579/periods_per_year,""))</f>
        <v/>
      </c>
      <c r="F1579" s="5" t="str">
        <f t="shared" si="134"/>
        <v/>
      </c>
      <c r="G1579" s="6" t="str">
        <f>IF(C1579="","",ROUND((((1+F1579/CP)^(CP/periods_per_year))-1)*L1578,2))</f>
        <v/>
      </c>
      <c r="H1579" s="6" t="str">
        <f>IF(C1579="","",IF(C1579=nper,L1578+G1579,MIN(L1578+G1579,IF(F1579=F1578,H1578,IF($G$11="Acc Bi-Weekly",ROUND((-PMT(((1+F1579/CP)^(CP/12))-1,(nper-C1579+1)*12/26,L1578))/2,2),IF($G$11="Acc Weekly",ROUND((-PMT(((1+F1579/CP)^(CP/12))-1,(nper-C1579+1)*12/52,L1578))/4,2),ROUND(-PMT(((1+F1579/CP)^(CP/periods_per_year))-1,nper-C1579+1,L1578),2)))))))</f>
        <v/>
      </c>
      <c r="I1579" s="6" t="str">
        <f>IF(OR(C1579="",C1579&lt;$G$22),"",IF(L1578&lt;=H1579,0,IF(IF(AND(C1579&gt;=$G$22,MOD(C1579-$G$22,int)=0),$G$23,0)+H1579&gt;=L1578+G1579,L1578+G1579-H1579,IF(AND(C1579&gt;=$G$22,MOD(C1579-$G$22,int)=0),$G$23,0)+IF(IF(AND(C1579&gt;=$G$22,MOD(C1579-$G$22,int)=0),$G$23,0)+IF(MOD(C1579-$G$27,periods_per_year)=0,$G$26,0)+H1579&lt;L1578+G1579,IF(MOD(C1579-$G$27,periods_per_year)=0,$G$26,0),L1578+G1579-IF(AND(C1579&gt;=$G$22,MOD(C1579-$G$22,int)=0),$G$23,0)-H1579))))</f>
        <v/>
      </c>
      <c r="J1579" s="7"/>
      <c r="K1579" s="6" t="str">
        <f t="shared" si="135"/>
        <v/>
      </c>
      <c r="L1579" s="6" t="str">
        <f t="shared" si="136"/>
        <v/>
      </c>
    </row>
    <row r="1580" spans="3:12">
      <c r="C1580" s="3" t="str">
        <f t="shared" si="133"/>
        <v/>
      </c>
      <c r="D1580" s="4" t="str">
        <f t="shared" si="137"/>
        <v/>
      </c>
      <c r="E1580" s="8" t="str">
        <f>IF(C1580="","",IF(MOD(C1580,periods_per_year)=0,C1580/periods_per_year,""))</f>
        <v/>
      </c>
      <c r="F1580" s="5" t="str">
        <f t="shared" si="134"/>
        <v/>
      </c>
      <c r="G1580" s="6" t="str">
        <f>IF(C1580="","",ROUND((((1+F1580/CP)^(CP/periods_per_year))-1)*L1579,2))</f>
        <v/>
      </c>
      <c r="H1580" s="6" t="str">
        <f>IF(C1580="","",IF(C1580=nper,L1579+G1580,MIN(L1579+G1580,IF(F1580=F1579,H1579,IF($G$11="Acc Bi-Weekly",ROUND((-PMT(((1+F1580/CP)^(CP/12))-1,(nper-C1580+1)*12/26,L1579))/2,2),IF($G$11="Acc Weekly",ROUND((-PMT(((1+F1580/CP)^(CP/12))-1,(nper-C1580+1)*12/52,L1579))/4,2),ROUND(-PMT(((1+F1580/CP)^(CP/periods_per_year))-1,nper-C1580+1,L1579),2)))))))</f>
        <v/>
      </c>
      <c r="I1580" s="6" t="str">
        <f>IF(OR(C1580="",C1580&lt;$G$22),"",IF(L1579&lt;=H1580,0,IF(IF(AND(C1580&gt;=$G$22,MOD(C1580-$G$22,int)=0),$G$23,0)+H1580&gt;=L1579+G1580,L1579+G1580-H1580,IF(AND(C1580&gt;=$G$22,MOD(C1580-$G$22,int)=0),$G$23,0)+IF(IF(AND(C1580&gt;=$G$22,MOD(C1580-$G$22,int)=0),$G$23,0)+IF(MOD(C1580-$G$27,periods_per_year)=0,$G$26,0)+H1580&lt;L1579+G1580,IF(MOD(C1580-$G$27,periods_per_year)=0,$G$26,0),L1579+G1580-IF(AND(C1580&gt;=$G$22,MOD(C1580-$G$22,int)=0),$G$23,0)-H1580))))</f>
        <v/>
      </c>
      <c r="J1580" s="7"/>
      <c r="K1580" s="6" t="str">
        <f t="shared" si="135"/>
        <v/>
      </c>
      <c r="L1580" s="6" t="str">
        <f t="shared" si="136"/>
        <v/>
      </c>
    </row>
    <row r="1581" spans="3:12">
      <c r="C1581" s="3" t="str">
        <f t="shared" si="133"/>
        <v/>
      </c>
      <c r="D1581" s="4" t="str">
        <f t="shared" si="137"/>
        <v/>
      </c>
      <c r="E1581" s="8" t="str">
        <f>IF(C1581="","",IF(MOD(C1581,periods_per_year)=0,C1581/periods_per_year,""))</f>
        <v/>
      </c>
      <c r="F1581" s="5" t="str">
        <f t="shared" si="134"/>
        <v/>
      </c>
      <c r="G1581" s="6" t="str">
        <f>IF(C1581="","",ROUND((((1+F1581/CP)^(CP/periods_per_year))-1)*L1580,2))</f>
        <v/>
      </c>
      <c r="H1581" s="6" t="str">
        <f>IF(C1581="","",IF(C1581=nper,L1580+G1581,MIN(L1580+G1581,IF(F1581=F1580,H1580,IF($G$11="Acc Bi-Weekly",ROUND((-PMT(((1+F1581/CP)^(CP/12))-1,(nper-C1581+1)*12/26,L1580))/2,2),IF($G$11="Acc Weekly",ROUND((-PMT(((1+F1581/CP)^(CP/12))-1,(nper-C1581+1)*12/52,L1580))/4,2),ROUND(-PMT(((1+F1581/CP)^(CP/periods_per_year))-1,nper-C1581+1,L1580),2)))))))</f>
        <v/>
      </c>
      <c r="I1581" s="6" t="str">
        <f>IF(OR(C1581="",C1581&lt;$G$22),"",IF(L1580&lt;=H1581,0,IF(IF(AND(C1581&gt;=$G$22,MOD(C1581-$G$22,int)=0),$G$23,0)+H1581&gt;=L1580+G1581,L1580+G1581-H1581,IF(AND(C1581&gt;=$G$22,MOD(C1581-$G$22,int)=0),$G$23,0)+IF(IF(AND(C1581&gt;=$G$22,MOD(C1581-$G$22,int)=0),$G$23,0)+IF(MOD(C1581-$G$27,periods_per_year)=0,$G$26,0)+H1581&lt;L1580+G1581,IF(MOD(C1581-$G$27,periods_per_year)=0,$G$26,0),L1580+G1581-IF(AND(C1581&gt;=$G$22,MOD(C1581-$G$22,int)=0),$G$23,0)-H1581))))</f>
        <v/>
      </c>
      <c r="J1581" s="7"/>
      <c r="K1581" s="6" t="str">
        <f t="shared" si="135"/>
        <v/>
      </c>
      <c r="L1581" s="6" t="str">
        <f t="shared" si="136"/>
        <v/>
      </c>
    </row>
    <row r="1582" spans="3:12">
      <c r="C1582" s="3" t="str">
        <f t="shared" si="133"/>
        <v/>
      </c>
      <c r="D1582" s="4" t="str">
        <f t="shared" si="137"/>
        <v/>
      </c>
      <c r="E1582" s="8" t="str">
        <f>IF(C1582="","",IF(MOD(C1582,periods_per_year)=0,C1582/periods_per_year,""))</f>
        <v/>
      </c>
      <c r="F1582" s="5" t="str">
        <f t="shared" si="134"/>
        <v/>
      </c>
      <c r="G1582" s="6" t="str">
        <f>IF(C1582="","",ROUND((((1+F1582/CP)^(CP/periods_per_year))-1)*L1581,2))</f>
        <v/>
      </c>
      <c r="H1582" s="6" t="str">
        <f>IF(C1582="","",IF(C1582=nper,L1581+G1582,MIN(L1581+G1582,IF(F1582=F1581,H1581,IF($G$11="Acc Bi-Weekly",ROUND((-PMT(((1+F1582/CP)^(CP/12))-1,(nper-C1582+1)*12/26,L1581))/2,2),IF($G$11="Acc Weekly",ROUND((-PMT(((1+F1582/CP)^(CP/12))-1,(nper-C1582+1)*12/52,L1581))/4,2),ROUND(-PMT(((1+F1582/CP)^(CP/periods_per_year))-1,nper-C1582+1,L1581),2)))))))</f>
        <v/>
      </c>
      <c r="I1582" s="6" t="str">
        <f>IF(OR(C1582="",C1582&lt;$G$22),"",IF(L1581&lt;=H1582,0,IF(IF(AND(C1582&gt;=$G$22,MOD(C1582-$G$22,int)=0),$G$23,0)+H1582&gt;=L1581+G1582,L1581+G1582-H1582,IF(AND(C1582&gt;=$G$22,MOD(C1582-$G$22,int)=0),$G$23,0)+IF(IF(AND(C1582&gt;=$G$22,MOD(C1582-$G$22,int)=0),$G$23,0)+IF(MOD(C1582-$G$27,periods_per_year)=0,$G$26,0)+H1582&lt;L1581+G1582,IF(MOD(C1582-$G$27,periods_per_year)=0,$G$26,0),L1581+G1582-IF(AND(C1582&gt;=$G$22,MOD(C1582-$G$22,int)=0),$G$23,0)-H1582))))</f>
        <v/>
      </c>
      <c r="J1582" s="7"/>
      <c r="K1582" s="6" t="str">
        <f t="shared" si="135"/>
        <v/>
      </c>
      <c r="L1582" s="6" t="str">
        <f t="shared" si="136"/>
        <v/>
      </c>
    </row>
    <row r="1583" spans="3:12">
      <c r="C1583" s="3" t="str">
        <f t="shared" si="133"/>
        <v/>
      </c>
      <c r="D1583" s="4" t="str">
        <f t="shared" si="137"/>
        <v/>
      </c>
      <c r="E1583" s="8" t="str">
        <f>IF(C1583="","",IF(MOD(C1583,periods_per_year)=0,C1583/periods_per_year,""))</f>
        <v/>
      </c>
      <c r="F1583" s="5" t="str">
        <f t="shared" si="134"/>
        <v/>
      </c>
      <c r="G1583" s="6" t="str">
        <f>IF(C1583="","",ROUND((((1+F1583/CP)^(CP/periods_per_year))-1)*L1582,2))</f>
        <v/>
      </c>
      <c r="H1583" s="6" t="str">
        <f>IF(C1583="","",IF(C1583=nper,L1582+G1583,MIN(L1582+G1583,IF(F1583=F1582,H1582,IF($G$11="Acc Bi-Weekly",ROUND((-PMT(((1+F1583/CP)^(CP/12))-1,(nper-C1583+1)*12/26,L1582))/2,2),IF($G$11="Acc Weekly",ROUND((-PMT(((1+F1583/CP)^(CP/12))-1,(nper-C1583+1)*12/52,L1582))/4,2),ROUND(-PMT(((1+F1583/CP)^(CP/periods_per_year))-1,nper-C1583+1,L1582),2)))))))</f>
        <v/>
      </c>
      <c r="I1583" s="6" t="str">
        <f>IF(OR(C1583="",C1583&lt;$G$22),"",IF(L1582&lt;=H1583,0,IF(IF(AND(C1583&gt;=$G$22,MOD(C1583-$G$22,int)=0),$G$23,0)+H1583&gt;=L1582+G1583,L1582+G1583-H1583,IF(AND(C1583&gt;=$G$22,MOD(C1583-$G$22,int)=0),$G$23,0)+IF(IF(AND(C1583&gt;=$G$22,MOD(C1583-$G$22,int)=0),$G$23,0)+IF(MOD(C1583-$G$27,periods_per_year)=0,$G$26,0)+H1583&lt;L1582+G1583,IF(MOD(C1583-$G$27,periods_per_year)=0,$G$26,0),L1582+G1583-IF(AND(C1583&gt;=$G$22,MOD(C1583-$G$22,int)=0),$G$23,0)-H1583))))</f>
        <v/>
      </c>
      <c r="J1583" s="7"/>
      <c r="K1583" s="6" t="str">
        <f t="shared" si="135"/>
        <v/>
      </c>
      <c r="L1583" s="6" t="str">
        <f t="shared" si="136"/>
        <v/>
      </c>
    </row>
    <row r="1584" spans="3:12">
      <c r="C1584" s="3" t="str">
        <f t="shared" si="133"/>
        <v/>
      </c>
      <c r="D1584" s="4" t="str">
        <f t="shared" si="137"/>
        <v/>
      </c>
      <c r="E1584" s="8" t="str">
        <f>IF(C1584="","",IF(MOD(C1584,periods_per_year)=0,C1584/periods_per_year,""))</f>
        <v/>
      </c>
      <c r="F1584" s="5" t="str">
        <f t="shared" si="134"/>
        <v/>
      </c>
      <c r="G1584" s="6" t="str">
        <f>IF(C1584="","",ROUND((((1+F1584/CP)^(CP/periods_per_year))-1)*L1583,2))</f>
        <v/>
      </c>
      <c r="H1584" s="6" t="str">
        <f>IF(C1584="","",IF(C1584=nper,L1583+G1584,MIN(L1583+G1584,IF(F1584=F1583,H1583,IF($G$11="Acc Bi-Weekly",ROUND((-PMT(((1+F1584/CP)^(CP/12))-1,(nper-C1584+1)*12/26,L1583))/2,2),IF($G$11="Acc Weekly",ROUND((-PMT(((1+F1584/CP)^(CP/12))-1,(nper-C1584+1)*12/52,L1583))/4,2),ROUND(-PMT(((1+F1584/CP)^(CP/periods_per_year))-1,nper-C1584+1,L1583),2)))))))</f>
        <v/>
      </c>
      <c r="I1584" s="6" t="str">
        <f>IF(OR(C1584="",C1584&lt;$G$22),"",IF(L1583&lt;=H1584,0,IF(IF(AND(C1584&gt;=$G$22,MOD(C1584-$G$22,int)=0),$G$23,0)+H1584&gt;=L1583+G1584,L1583+G1584-H1584,IF(AND(C1584&gt;=$G$22,MOD(C1584-$G$22,int)=0),$G$23,0)+IF(IF(AND(C1584&gt;=$G$22,MOD(C1584-$G$22,int)=0),$G$23,0)+IF(MOD(C1584-$G$27,periods_per_year)=0,$G$26,0)+H1584&lt;L1583+G1584,IF(MOD(C1584-$G$27,periods_per_year)=0,$G$26,0),L1583+G1584-IF(AND(C1584&gt;=$G$22,MOD(C1584-$G$22,int)=0),$G$23,0)-H1584))))</f>
        <v/>
      </c>
      <c r="J1584" s="7"/>
      <c r="K1584" s="6" t="str">
        <f t="shared" si="135"/>
        <v/>
      </c>
      <c r="L1584" s="6" t="str">
        <f t="shared" si="136"/>
        <v/>
      </c>
    </row>
    <row r="1585" spans="3:12">
      <c r="C1585" s="3" t="str">
        <f t="shared" si="133"/>
        <v/>
      </c>
      <c r="D1585" s="4" t="str">
        <f t="shared" si="137"/>
        <v/>
      </c>
      <c r="E1585" s="8" t="str">
        <f>IF(C1585="","",IF(MOD(C1585,periods_per_year)=0,C1585/periods_per_year,""))</f>
        <v/>
      </c>
      <c r="F1585" s="5" t="str">
        <f t="shared" si="134"/>
        <v/>
      </c>
      <c r="G1585" s="6" t="str">
        <f>IF(C1585="","",ROUND((((1+F1585/CP)^(CP/periods_per_year))-1)*L1584,2))</f>
        <v/>
      </c>
      <c r="H1585" s="6" t="str">
        <f>IF(C1585="","",IF(C1585=nper,L1584+G1585,MIN(L1584+G1585,IF(F1585=F1584,H1584,IF($G$11="Acc Bi-Weekly",ROUND((-PMT(((1+F1585/CP)^(CP/12))-1,(nper-C1585+1)*12/26,L1584))/2,2),IF($G$11="Acc Weekly",ROUND((-PMT(((1+F1585/CP)^(CP/12))-1,(nper-C1585+1)*12/52,L1584))/4,2),ROUND(-PMT(((1+F1585/CP)^(CP/periods_per_year))-1,nper-C1585+1,L1584),2)))))))</f>
        <v/>
      </c>
      <c r="I1585" s="6" t="str">
        <f>IF(OR(C1585="",C1585&lt;$G$22),"",IF(L1584&lt;=H1585,0,IF(IF(AND(C1585&gt;=$G$22,MOD(C1585-$G$22,int)=0),$G$23,0)+H1585&gt;=L1584+G1585,L1584+G1585-H1585,IF(AND(C1585&gt;=$G$22,MOD(C1585-$G$22,int)=0),$G$23,0)+IF(IF(AND(C1585&gt;=$G$22,MOD(C1585-$G$22,int)=0),$G$23,0)+IF(MOD(C1585-$G$27,periods_per_year)=0,$G$26,0)+H1585&lt;L1584+G1585,IF(MOD(C1585-$G$27,periods_per_year)=0,$G$26,0),L1584+G1585-IF(AND(C1585&gt;=$G$22,MOD(C1585-$G$22,int)=0),$G$23,0)-H1585))))</f>
        <v/>
      </c>
      <c r="J1585" s="7"/>
      <c r="K1585" s="6" t="str">
        <f t="shared" si="135"/>
        <v/>
      </c>
      <c r="L1585" s="6" t="str">
        <f t="shared" si="136"/>
        <v/>
      </c>
    </row>
    <row r="1586" spans="3:12">
      <c r="C1586" s="3" t="str">
        <f t="shared" si="133"/>
        <v/>
      </c>
      <c r="D1586" s="4" t="str">
        <f t="shared" si="137"/>
        <v/>
      </c>
      <c r="E1586" s="8" t="str">
        <f>IF(C1586="","",IF(MOD(C1586,periods_per_year)=0,C1586/periods_per_year,""))</f>
        <v/>
      </c>
      <c r="F1586" s="5" t="str">
        <f t="shared" si="134"/>
        <v/>
      </c>
      <c r="G1586" s="6" t="str">
        <f>IF(C1586="","",ROUND((((1+F1586/CP)^(CP/periods_per_year))-1)*L1585,2))</f>
        <v/>
      </c>
      <c r="H1586" s="6" t="str">
        <f>IF(C1586="","",IF(C1586=nper,L1585+G1586,MIN(L1585+G1586,IF(F1586=F1585,H1585,IF($G$11="Acc Bi-Weekly",ROUND((-PMT(((1+F1586/CP)^(CP/12))-1,(nper-C1586+1)*12/26,L1585))/2,2),IF($G$11="Acc Weekly",ROUND((-PMT(((1+F1586/CP)^(CP/12))-1,(nper-C1586+1)*12/52,L1585))/4,2),ROUND(-PMT(((1+F1586/CP)^(CP/periods_per_year))-1,nper-C1586+1,L1585),2)))))))</f>
        <v/>
      </c>
      <c r="I1586" s="6" t="str">
        <f>IF(OR(C1586="",C1586&lt;$G$22),"",IF(L1585&lt;=H1586,0,IF(IF(AND(C1586&gt;=$G$22,MOD(C1586-$G$22,int)=0),$G$23,0)+H1586&gt;=L1585+G1586,L1585+G1586-H1586,IF(AND(C1586&gt;=$G$22,MOD(C1586-$G$22,int)=0),$G$23,0)+IF(IF(AND(C1586&gt;=$G$22,MOD(C1586-$G$22,int)=0),$G$23,0)+IF(MOD(C1586-$G$27,periods_per_year)=0,$G$26,0)+H1586&lt;L1585+G1586,IF(MOD(C1586-$G$27,periods_per_year)=0,$G$26,0),L1585+G1586-IF(AND(C1586&gt;=$G$22,MOD(C1586-$G$22,int)=0),$G$23,0)-H1586))))</f>
        <v/>
      </c>
      <c r="J1586" s="7"/>
      <c r="K1586" s="6" t="str">
        <f t="shared" si="135"/>
        <v/>
      </c>
      <c r="L1586" s="6" t="str">
        <f t="shared" si="136"/>
        <v/>
      </c>
    </row>
    <row r="1587" spans="3:12">
      <c r="C1587" s="3" t="str">
        <f t="shared" si="133"/>
        <v/>
      </c>
      <c r="D1587" s="4" t="str">
        <f t="shared" si="137"/>
        <v/>
      </c>
      <c r="E1587" s="8" t="str">
        <f>IF(C1587="","",IF(MOD(C1587,periods_per_year)=0,C1587/periods_per_year,""))</f>
        <v/>
      </c>
      <c r="F1587" s="5" t="str">
        <f t="shared" si="134"/>
        <v/>
      </c>
      <c r="G1587" s="6" t="str">
        <f>IF(C1587="","",ROUND((((1+F1587/CP)^(CP/periods_per_year))-1)*L1586,2))</f>
        <v/>
      </c>
      <c r="H1587" s="6" t="str">
        <f>IF(C1587="","",IF(C1587=nper,L1586+G1587,MIN(L1586+G1587,IF(F1587=F1586,H1586,IF($G$11="Acc Bi-Weekly",ROUND((-PMT(((1+F1587/CP)^(CP/12))-1,(nper-C1587+1)*12/26,L1586))/2,2),IF($G$11="Acc Weekly",ROUND((-PMT(((1+F1587/CP)^(CP/12))-1,(nper-C1587+1)*12/52,L1586))/4,2),ROUND(-PMT(((1+F1587/CP)^(CP/periods_per_year))-1,nper-C1587+1,L1586),2)))))))</f>
        <v/>
      </c>
      <c r="I1587" s="6" t="str">
        <f>IF(OR(C1587="",C1587&lt;$G$22),"",IF(L1586&lt;=H1587,0,IF(IF(AND(C1587&gt;=$G$22,MOD(C1587-$G$22,int)=0),$G$23,0)+H1587&gt;=L1586+G1587,L1586+G1587-H1587,IF(AND(C1587&gt;=$G$22,MOD(C1587-$G$22,int)=0),$G$23,0)+IF(IF(AND(C1587&gt;=$G$22,MOD(C1587-$G$22,int)=0),$G$23,0)+IF(MOD(C1587-$G$27,periods_per_year)=0,$G$26,0)+H1587&lt;L1586+G1587,IF(MOD(C1587-$G$27,periods_per_year)=0,$G$26,0),L1586+G1587-IF(AND(C1587&gt;=$G$22,MOD(C1587-$G$22,int)=0),$G$23,0)-H1587))))</f>
        <v/>
      </c>
      <c r="J1587" s="7"/>
      <c r="K1587" s="6" t="str">
        <f t="shared" si="135"/>
        <v/>
      </c>
      <c r="L1587" s="6" t="str">
        <f t="shared" si="136"/>
        <v/>
      </c>
    </row>
    <row r="1588" spans="3:12">
      <c r="C1588" s="3" t="str">
        <f t="shared" si="133"/>
        <v/>
      </c>
      <c r="D1588" s="4" t="str">
        <f t="shared" si="137"/>
        <v/>
      </c>
      <c r="E1588" s="8" t="str">
        <f>IF(C1588="","",IF(MOD(C1588,periods_per_year)=0,C1588/periods_per_year,""))</f>
        <v/>
      </c>
      <c r="F1588" s="5" t="str">
        <f t="shared" si="134"/>
        <v/>
      </c>
      <c r="G1588" s="6" t="str">
        <f>IF(C1588="","",ROUND((((1+F1588/CP)^(CP/periods_per_year))-1)*L1587,2))</f>
        <v/>
      </c>
      <c r="H1588" s="6" t="str">
        <f>IF(C1588="","",IF(C1588=nper,L1587+G1588,MIN(L1587+G1588,IF(F1588=F1587,H1587,IF($G$11="Acc Bi-Weekly",ROUND((-PMT(((1+F1588/CP)^(CP/12))-1,(nper-C1588+1)*12/26,L1587))/2,2),IF($G$11="Acc Weekly",ROUND((-PMT(((1+F1588/CP)^(CP/12))-1,(nper-C1588+1)*12/52,L1587))/4,2),ROUND(-PMT(((1+F1588/CP)^(CP/periods_per_year))-1,nper-C1588+1,L1587),2)))))))</f>
        <v/>
      </c>
      <c r="I1588" s="6" t="str">
        <f>IF(OR(C1588="",C1588&lt;$G$22),"",IF(L1587&lt;=H1588,0,IF(IF(AND(C1588&gt;=$G$22,MOD(C1588-$G$22,int)=0),$G$23,0)+H1588&gt;=L1587+G1588,L1587+G1588-H1588,IF(AND(C1588&gt;=$G$22,MOD(C1588-$G$22,int)=0),$G$23,0)+IF(IF(AND(C1588&gt;=$G$22,MOD(C1588-$G$22,int)=0),$G$23,0)+IF(MOD(C1588-$G$27,periods_per_year)=0,$G$26,0)+H1588&lt;L1587+G1588,IF(MOD(C1588-$G$27,periods_per_year)=0,$G$26,0),L1587+G1588-IF(AND(C1588&gt;=$G$22,MOD(C1588-$G$22,int)=0),$G$23,0)-H1588))))</f>
        <v/>
      </c>
      <c r="J1588" s="7"/>
      <c r="K1588" s="6" t="str">
        <f t="shared" si="135"/>
        <v/>
      </c>
      <c r="L1588" s="6" t="str">
        <f t="shared" si="136"/>
        <v/>
      </c>
    </row>
    <row r="1589" spans="3:12">
      <c r="C1589" s="3" t="str">
        <f t="shared" si="133"/>
        <v/>
      </c>
      <c r="D1589" s="4" t="str">
        <f t="shared" si="137"/>
        <v/>
      </c>
      <c r="E1589" s="8" t="str">
        <f>IF(C1589="","",IF(MOD(C1589,periods_per_year)=0,C1589/periods_per_year,""))</f>
        <v/>
      </c>
      <c r="F1589" s="5" t="str">
        <f t="shared" si="134"/>
        <v/>
      </c>
      <c r="G1589" s="6" t="str">
        <f>IF(C1589="","",ROUND((((1+F1589/CP)^(CP/periods_per_year))-1)*L1588,2))</f>
        <v/>
      </c>
      <c r="H1589" s="6" t="str">
        <f>IF(C1589="","",IF(C1589=nper,L1588+G1589,MIN(L1588+G1589,IF(F1589=F1588,H1588,IF($G$11="Acc Bi-Weekly",ROUND((-PMT(((1+F1589/CP)^(CP/12))-1,(nper-C1589+1)*12/26,L1588))/2,2),IF($G$11="Acc Weekly",ROUND((-PMT(((1+F1589/CP)^(CP/12))-1,(nper-C1589+1)*12/52,L1588))/4,2),ROUND(-PMT(((1+F1589/CP)^(CP/periods_per_year))-1,nper-C1589+1,L1588),2)))))))</f>
        <v/>
      </c>
      <c r="I1589" s="6" t="str">
        <f>IF(OR(C1589="",C1589&lt;$G$22),"",IF(L1588&lt;=H1589,0,IF(IF(AND(C1589&gt;=$G$22,MOD(C1589-$G$22,int)=0),$G$23,0)+H1589&gt;=L1588+G1589,L1588+G1589-H1589,IF(AND(C1589&gt;=$G$22,MOD(C1589-$G$22,int)=0),$G$23,0)+IF(IF(AND(C1589&gt;=$G$22,MOD(C1589-$G$22,int)=0),$G$23,0)+IF(MOD(C1589-$G$27,periods_per_year)=0,$G$26,0)+H1589&lt;L1588+G1589,IF(MOD(C1589-$G$27,periods_per_year)=0,$G$26,0),L1588+G1589-IF(AND(C1589&gt;=$G$22,MOD(C1589-$G$22,int)=0),$G$23,0)-H1589))))</f>
        <v/>
      </c>
      <c r="J1589" s="7"/>
      <c r="K1589" s="6" t="str">
        <f t="shared" si="135"/>
        <v/>
      </c>
      <c r="L1589" s="6" t="str">
        <f t="shared" si="136"/>
        <v/>
      </c>
    </row>
    <row r="1590" spans="3:12">
      <c r="C1590" s="3" t="str">
        <f t="shared" si="133"/>
        <v/>
      </c>
      <c r="D1590" s="4" t="str">
        <f t="shared" si="137"/>
        <v/>
      </c>
      <c r="E1590" s="8" t="str">
        <f>IF(C1590="","",IF(MOD(C1590,periods_per_year)=0,C1590/periods_per_year,""))</f>
        <v/>
      </c>
      <c r="F1590" s="5" t="str">
        <f t="shared" si="134"/>
        <v/>
      </c>
      <c r="G1590" s="6" t="str">
        <f>IF(C1590="","",ROUND((((1+F1590/CP)^(CP/periods_per_year))-1)*L1589,2))</f>
        <v/>
      </c>
      <c r="H1590" s="6" t="str">
        <f>IF(C1590="","",IF(C1590=nper,L1589+G1590,MIN(L1589+G1590,IF(F1590=F1589,H1589,IF($G$11="Acc Bi-Weekly",ROUND((-PMT(((1+F1590/CP)^(CP/12))-1,(nper-C1590+1)*12/26,L1589))/2,2),IF($G$11="Acc Weekly",ROUND((-PMT(((1+F1590/CP)^(CP/12))-1,(nper-C1590+1)*12/52,L1589))/4,2),ROUND(-PMT(((1+F1590/CP)^(CP/periods_per_year))-1,nper-C1590+1,L1589),2)))))))</f>
        <v/>
      </c>
      <c r="I1590" s="6" t="str">
        <f>IF(OR(C1590="",C1590&lt;$G$22),"",IF(L1589&lt;=H1590,0,IF(IF(AND(C1590&gt;=$G$22,MOD(C1590-$G$22,int)=0),$G$23,0)+H1590&gt;=L1589+G1590,L1589+G1590-H1590,IF(AND(C1590&gt;=$G$22,MOD(C1590-$G$22,int)=0),$G$23,0)+IF(IF(AND(C1590&gt;=$G$22,MOD(C1590-$G$22,int)=0),$G$23,0)+IF(MOD(C1590-$G$27,periods_per_year)=0,$G$26,0)+H1590&lt;L1589+G1590,IF(MOD(C1590-$G$27,periods_per_year)=0,$G$26,0),L1589+G1590-IF(AND(C1590&gt;=$G$22,MOD(C1590-$G$22,int)=0),$G$23,0)-H1590))))</f>
        <v/>
      </c>
      <c r="J1590" s="7"/>
      <c r="K1590" s="6" t="str">
        <f t="shared" si="135"/>
        <v/>
      </c>
      <c r="L1590" s="6" t="str">
        <f t="shared" si="136"/>
        <v/>
      </c>
    </row>
    <row r="1591" spans="3:12">
      <c r="C1591" s="3" t="str">
        <f t="shared" si="133"/>
        <v/>
      </c>
      <c r="D1591" s="4" t="str">
        <f t="shared" si="137"/>
        <v/>
      </c>
      <c r="E1591" s="8" t="str">
        <f>IF(C1591="","",IF(MOD(C1591,periods_per_year)=0,C1591/periods_per_year,""))</f>
        <v/>
      </c>
      <c r="F1591" s="5" t="str">
        <f t="shared" si="134"/>
        <v/>
      </c>
      <c r="G1591" s="6" t="str">
        <f>IF(C1591="","",ROUND((((1+F1591/CP)^(CP/periods_per_year))-1)*L1590,2))</f>
        <v/>
      </c>
      <c r="H1591" s="6" t="str">
        <f>IF(C1591="","",IF(C1591=nper,L1590+G1591,MIN(L1590+G1591,IF(F1591=F1590,H1590,IF($G$11="Acc Bi-Weekly",ROUND((-PMT(((1+F1591/CP)^(CP/12))-1,(nper-C1591+1)*12/26,L1590))/2,2),IF($G$11="Acc Weekly",ROUND((-PMT(((1+F1591/CP)^(CP/12))-1,(nper-C1591+1)*12/52,L1590))/4,2),ROUND(-PMT(((1+F1591/CP)^(CP/periods_per_year))-1,nper-C1591+1,L1590),2)))))))</f>
        <v/>
      </c>
      <c r="I1591" s="6" t="str">
        <f>IF(OR(C1591="",C1591&lt;$G$22),"",IF(L1590&lt;=H1591,0,IF(IF(AND(C1591&gt;=$G$22,MOD(C1591-$G$22,int)=0),$G$23,0)+H1591&gt;=L1590+G1591,L1590+G1591-H1591,IF(AND(C1591&gt;=$G$22,MOD(C1591-$G$22,int)=0),$G$23,0)+IF(IF(AND(C1591&gt;=$G$22,MOD(C1591-$G$22,int)=0),$G$23,0)+IF(MOD(C1591-$G$27,periods_per_year)=0,$G$26,0)+H1591&lt;L1590+G1591,IF(MOD(C1591-$G$27,periods_per_year)=0,$G$26,0),L1590+G1591-IF(AND(C1591&gt;=$G$22,MOD(C1591-$G$22,int)=0),$G$23,0)-H1591))))</f>
        <v/>
      </c>
      <c r="J1591" s="7"/>
      <c r="K1591" s="6" t="str">
        <f t="shared" si="135"/>
        <v/>
      </c>
      <c r="L1591" s="6" t="str">
        <f t="shared" si="136"/>
        <v/>
      </c>
    </row>
    <row r="1592" spans="3:12">
      <c r="C1592" s="3" t="str">
        <f t="shared" si="133"/>
        <v/>
      </c>
      <c r="D1592" s="4" t="str">
        <f t="shared" si="137"/>
        <v/>
      </c>
      <c r="E1592" s="8" t="str">
        <f>IF(C1592="","",IF(MOD(C1592,periods_per_year)=0,C1592/periods_per_year,""))</f>
        <v/>
      </c>
      <c r="F1592" s="5" t="str">
        <f t="shared" si="134"/>
        <v/>
      </c>
      <c r="G1592" s="6" t="str">
        <f>IF(C1592="","",ROUND((((1+F1592/CP)^(CP/periods_per_year))-1)*L1591,2))</f>
        <v/>
      </c>
      <c r="H1592" s="6" t="str">
        <f>IF(C1592="","",IF(C1592=nper,L1591+G1592,MIN(L1591+G1592,IF(F1592=F1591,H1591,IF($G$11="Acc Bi-Weekly",ROUND((-PMT(((1+F1592/CP)^(CP/12))-1,(nper-C1592+1)*12/26,L1591))/2,2),IF($G$11="Acc Weekly",ROUND((-PMT(((1+F1592/CP)^(CP/12))-1,(nper-C1592+1)*12/52,L1591))/4,2),ROUND(-PMT(((1+F1592/CP)^(CP/periods_per_year))-1,nper-C1592+1,L1591),2)))))))</f>
        <v/>
      </c>
      <c r="I1592" s="6" t="str">
        <f>IF(OR(C1592="",C1592&lt;$G$22),"",IF(L1591&lt;=H1592,0,IF(IF(AND(C1592&gt;=$G$22,MOD(C1592-$G$22,int)=0),$G$23,0)+H1592&gt;=L1591+G1592,L1591+G1592-H1592,IF(AND(C1592&gt;=$G$22,MOD(C1592-$G$22,int)=0),$G$23,0)+IF(IF(AND(C1592&gt;=$G$22,MOD(C1592-$G$22,int)=0),$G$23,0)+IF(MOD(C1592-$G$27,periods_per_year)=0,$G$26,0)+H1592&lt;L1591+G1592,IF(MOD(C1592-$G$27,periods_per_year)=0,$G$26,0),L1591+G1592-IF(AND(C1592&gt;=$G$22,MOD(C1592-$G$22,int)=0),$G$23,0)-H1592))))</f>
        <v/>
      </c>
      <c r="J1592" s="7"/>
      <c r="K1592" s="6" t="str">
        <f t="shared" si="135"/>
        <v/>
      </c>
      <c r="L1592" s="6" t="str">
        <f t="shared" si="136"/>
        <v/>
      </c>
    </row>
    <row r="1593" spans="3:12">
      <c r="C1593" s="3" t="str">
        <f t="shared" si="133"/>
        <v/>
      </c>
      <c r="D1593" s="4" t="str">
        <f t="shared" si="137"/>
        <v/>
      </c>
      <c r="E1593" s="8" t="str">
        <f>IF(C1593="","",IF(MOD(C1593,periods_per_year)=0,C1593/periods_per_year,""))</f>
        <v/>
      </c>
      <c r="F1593" s="5" t="str">
        <f t="shared" si="134"/>
        <v/>
      </c>
      <c r="G1593" s="6" t="str">
        <f>IF(C1593="","",ROUND((((1+F1593/CP)^(CP/periods_per_year))-1)*L1592,2))</f>
        <v/>
      </c>
      <c r="H1593" s="6" t="str">
        <f>IF(C1593="","",IF(C1593=nper,L1592+G1593,MIN(L1592+G1593,IF(F1593=F1592,H1592,IF($G$11="Acc Bi-Weekly",ROUND((-PMT(((1+F1593/CP)^(CP/12))-1,(nper-C1593+1)*12/26,L1592))/2,2),IF($G$11="Acc Weekly",ROUND((-PMT(((1+F1593/CP)^(CP/12))-1,(nper-C1593+1)*12/52,L1592))/4,2),ROUND(-PMT(((1+F1593/CP)^(CP/periods_per_year))-1,nper-C1593+1,L1592),2)))))))</f>
        <v/>
      </c>
      <c r="I1593" s="6" t="str">
        <f>IF(OR(C1593="",C1593&lt;$G$22),"",IF(L1592&lt;=H1593,0,IF(IF(AND(C1593&gt;=$G$22,MOD(C1593-$G$22,int)=0),$G$23,0)+H1593&gt;=L1592+G1593,L1592+G1593-H1593,IF(AND(C1593&gt;=$G$22,MOD(C1593-$G$22,int)=0),$G$23,0)+IF(IF(AND(C1593&gt;=$G$22,MOD(C1593-$G$22,int)=0),$G$23,0)+IF(MOD(C1593-$G$27,periods_per_year)=0,$G$26,0)+H1593&lt;L1592+G1593,IF(MOD(C1593-$G$27,periods_per_year)=0,$G$26,0),L1592+G1593-IF(AND(C1593&gt;=$G$22,MOD(C1593-$G$22,int)=0),$G$23,0)-H1593))))</f>
        <v/>
      </c>
      <c r="J1593" s="7"/>
      <c r="K1593" s="6" t="str">
        <f t="shared" si="135"/>
        <v/>
      </c>
      <c r="L1593" s="6" t="str">
        <f t="shared" si="136"/>
        <v/>
      </c>
    </row>
    <row r="1594" spans="3:12">
      <c r="C1594" s="3" t="str">
        <f t="shared" si="133"/>
        <v/>
      </c>
      <c r="D1594" s="4" t="str">
        <f t="shared" si="137"/>
        <v/>
      </c>
      <c r="E1594" s="8" t="str">
        <f>IF(C1594="","",IF(MOD(C1594,periods_per_year)=0,C1594/periods_per_year,""))</f>
        <v/>
      </c>
      <c r="F1594" s="5" t="str">
        <f t="shared" si="134"/>
        <v/>
      </c>
      <c r="G1594" s="6" t="str">
        <f>IF(C1594="","",ROUND((((1+F1594/CP)^(CP/periods_per_year))-1)*L1593,2))</f>
        <v/>
      </c>
      <c r="H1594" s="6" t="str">
        <f>IF(C1594="","",IF(C1594=nper,L1593+G1594,MIN(L1593+G1594,IF(F1594=F1593,H1593,IF($G$11="Acc Bi-Weekly",ROUND((-PMT(((1+F1594/CP)^(CP/12))-1,(nper-C1594+1)*12/26,L1593))/2,2),IF($G$11="Acc Weekly",ROUND((-PMT(((1+F1594/CP)^(CP/12))-1,(nper-C1594+1)*12/52,L1593))/4,2),ROUND(-PMT(((1+F1594/CP)^(CP/periods_per_year))-1,nper-C1594+1,L1593),2)))))))</f>
        <v/>
      </c>
      <c r="I1594" s="6" t="str">
        <f>IF(OR(C1594="",C1594&lt;$G$22),"",IF(L1593&lt;=H1594,0,IF(IF(AND(C1594&gt;=$G$22,MOD(C1594-$G$22,int)=0),$G$23,0)+H1594&gt;=L1593+G1594,L1593+G1594-H1594,IF(AND(C1594&gt;=$G$22,MOD(C1594-$G$22,int)=0),$G$23,0)+IF(IF(AND(C1594&gt;=$G$22,MOD(C1594-$G$22,int)=0),$G$23,0)+IF(MOD(C1594-$G$27,periods_per_year)=0,$G$26,0)+H1594&lt;L1593+G1594,IF(MOD(C1594-$G$27,periods_per_year)=0,$G$26,0),L1593+G1594-IF(AND(C1594&gt;=$G$22,MOD(C1594-$G$22,int)=0),$G$23,0)-H1594))))</f>
        <v/>
      </c>
      <c r="J1594" s="7"/>
      <c r="K1594" s="6" t="str">
        <f t="shared" si="135"/>
        <v/>
      </c>
      <c r="L1594" s="6" t="str">
        <f t="shared" si="136"/>
        <v/>
      </c>
    </row>
    <row r="1595" spans="3:12">
      <c r="C1595" s="3" t="str">
        <f t="shared" si="133"/>
        <v/>
      </c>
      <c r="D1595" s="4" t="str">
        <f t="shared" si="137"/>
        <v/>
      </c>
      <c r="E1595" s="8" t="str">
        <f>IF(C1595="","",IF(MOD(C1595,periods_per_year)=0,C1595/periods_per_year,""))</f>
        <v/>
      </c>
      <c r="F1595" s="5" t="str">
        <f t="shared" si="134"/>
        <v/>
      </c>
      <c r="G1595" s="6" t="str">
        <f>IF(C1595="","",ROUND((((1+F1595/CP)^(CP/periods_per_year))-1)*L1594,2))</f>
        <v/>
      </c>
      <c r="H1595" s="6" t="str">
        <f>IF(C1595="","",IF(C1595=nper,L1594+G1595,MIN(L1594+G1595,IF(F1595=F1594,H1594,IF($G$11="Acc Bi-Weekly",ROUND((-PMT(((1+F1595/CP)^(CP/12))-1,(nper-C1595+1)*12/26,L1594))/2,2),IF($G$11="Acc Weekly",ROUND((-PMT(((1+F1595/CP)^(CP/12))-1,(nper-C1595+1)*12/52,L1594))/4,2),ROUND(-PMT(((1+F1595/CP)^(CP/periods_per_year))-1,nper-C1595+1,L1594),2)))))))</f>
        <v/>
      </c>
      <c r="I1595" s="6" t="str">
        <f>IF(OR(C1595="",C1595&lt;$G$22),"",IF(L1594&lt;=H1595,0,IF(IF(AND(C1595&gt;=$G$22,MOD(C1595-$G$22,int)=0),$G$23,0)+H1595&gt;=L1594+G1595,L1594+G1595-H1595,IF(AND(C1595&gt;=$G$22,MOD(C1595-$G$22,int)=0),$G$23,0)+IF(IF(AND(C1595&gt;=$G$22,MOD(C1595-$G$22,int)=0),$G$23,0)+IF(MOD(C1595-$G$27,periods_per_year)=0,$G$26,0)+H1595&lt;L1594+G1595,IF(MOD(C1595-$G$27,periods_per_year)=0,$G$26,0),L1594+G1595-IF(AND(C1595&gt;=$G$22,MOD(C1595-$G$22,int)=0),$G$23,0)-H1595))))</f>
        <v/>
      </c>
      <c r="J1595" s="7"/>
      <c r="K1595" s="6" t="str">
        <f t="shared" si="135"/>
        <v/>
      </c>
      <c r="L1595" s="6" t="str">
        <f t="shared" si="136"/>
        <v/>
      </c>
    </row>
    <row r="1596" spans="3:12">
      <c r="C1596" s="3" t="str">
        <f t="shared" si="133"/>
        <v/>
      </c>
      <c r="D1596" s="4" t="str">
        <f t="shared" si="137"/>
        <v/>
      </c>
      <c r="E1596" s="8" t="str">
        <f>IF(C1596="","",IF(MOD(C1596,periods_per_year)=0,C1596/periods_per_year,""))</f>
        <v/>
      </c>
      <c r="F1596" s="5" t="str">
        <f t="shared" si="134"/>
        <v/>
      </c>
      <c r="G1596" s="6" t="str">
        <f>IF(C1596="","",ROUND((((1+F1596/CP)^(CP/periods_per_year))-1)*L1595,2))</f>
        <v/>
      </c>
      <c r="H1596" s="6" t="str">
        <f>IF(C1596="","",IF(C1596=nper,L1595+G1596,MIN(L1595+G1596,IF(F1596=F1595,H1595,IF($G$11="Acc Bi-Weekly",ROUND((-PMT(((1+F1596/CP)^(CP/12))-1,(nper-C1596+1)*12/26,L1595))/2,2),IF($G$11="Acc Weekly",ROUND((-PMT(((1+F1596/CP)^(CP/12))-1,(nper-C1596+1)*12/52,L1595))/4,2),ROUND(-PMT(((1+F1596/CP)^(CP/periods_per_year))-1,nper-C1596+1,L1595),2)))))))</f>
        <v/>
      </c>
      <c r="I1596" s="6" t="str">
        <f>IF(OR(C1596="",C1596&lt;$G$22),"",IF(L1595&lt;=H1596,0,IF(IF(AND(C1596&gt;=$G$22,MOD(C1596-$G$22,int)=0),$G$23,0)+H1596&gt;=L1595+G1596,L1595+G1596-H1596,IF(AND(C1596&gt;=$G$22,MOD(C1596-$G$22,int)=0),$G$23,0)+IF(IF(AND(C1596&gt;=$G$22,MOD(C1596-$G$22,int)=0),$G$23,0)+IF(MOD(C1596-$G$27,periods_per_year)=0,$G$26,0)+H1596&lt;L1595+G1596,IF(MOD(C1596-$G$27,periods_per_year)=0,$G$26,0),L1595+G1596-IF(AND(C1596&gt;=$G$22,MOD(C1596-$G$22,int)=0),$G$23,0)-H1596))))</f>
        <v/>
      </c>
      <c r="J1596" s="7"/>
      <c r="K1596" s="6" t="str">
        <f t="shared" si="135"/>
        <v/>
      </c>
      <c r="L1596" s="6" t="str">
        <f t="shared" si="136"/>
        <v/>
      </c>
    </row>
    <row r="1597" spans="3:12">
      <c r="C1597" s="3" t="str">
        <f t="shared" si="133"/>
        <v/>
      </c>
      <c r="D1597" s="4" t="str">
        <f t="shared" si="137"/>
        <v/>
      </c>
      <c r="E1597" s="8" t="str">
        <f>IF(C1597="","",IF(MOD(C1597,periods_per_year)=0,C1597/periods_per_year,""))</f>
        <v/>
      </c>
      <c r="F1597" s="5" t="str">
        <f t="shared" si="134"/>
        <v/>
      </c>
      <c r="G1597" s="6" t="str">
        <f>IF(C1597="","",ROUND((((1+F1597/CP)^(CP/periods_per_year))-1)*L1596,2))</f>
        <v/>
      </c>
      <c r="H1597" s="6" t="str">
        <f>IF(C1597="","",IF(C1597=nper,L1596+G1597,MIN(L1596+G1597,IF(F1597=F1596,H1596,IF($G$11="Acc Bi-Weekly",ROUND((-PMT(((1+F1597/CP)^(CP/12))-1,(nper-C1597+1)*12/26,L1596))/2,2),IF($G$11="Acc Weekly",ROUND((-PMT(((1+F1597/CP)^(CP/12))-1,(nper-C1597+1)*12/52,L1596))/4,2),ROUND(-PMT(((1+F1597/CP)^(CP/periods_per_year))-1,nper-C1597+1,L1596),2)))))))</f>
        <v/>
      </c>
      <c r="I1597" s="6" t="str">
        <f>IF(OR(C1597="",C1597&lt;$G$22),"",IF(L1596&lt;=H1597,0,IF(IF(AND(C1597&gt;=$G$22,MOD(C1597-$G$22,int)=0),$G$23,0)+H1597&gt;=L1596+G1597,L1596+G1597-H1597,IF(AND(C1597&gt;=$G$22,MOD(C1597-$G$22,int)=0),$G$23,0)+IF(IF(AND(C1597&gt;=$G$22,MOD(C1597-$G$22,int)=0),$G$23,0)+IF(MOD(C1597-$G$27,periods_per_year)=0,$G$26,0)+H1597&lt;L1596+G1597,IF(MOD(C1597-$G$27,periods_per_year)=0,$G$26,0),L1596+G1597-IF(AND(C1597&gt;=$G$22,MOD(C1597-$G$22,int)=0),$G$23,0)-H1597))))</f>
        <v/>
      </c>
      <c r="J1597" s="7"/>
      <c r="K1597" s="6" t="str">
        <f t="shared" si="135"/>
        <v/>
      </c>
      <c r="L1597" s="6" t="str">
        <f t="shared" si="136"/>
        <v/>
      </c>
    </row>
    <row r="1598" spans="3:12">
      <c r="C1598" s="3" t="str">
        <f t="shared" si="133"/>
        <v/>
      </c>
      <c r="D1598" s="4" t="str">
        <f t="shared" si="137"/>
        <v/>
      </c>
      <c r="E1598" s="8" t="str">
        <f>IF(C1598="","",IF(MOD(C1598,periods_per_year)=0,C1598/periods_per_year,""))</f>
        <v/>
      </c>
      <c r="F1598" s="5" t="str">
        <f t="shared" si="134"/>
        <v/>
      </c>
      <c r="G1598" s="6" t="str">
        <f>IF(C1598="","",ROUND((((1+F1598/CP)^(CP/periods_per_year))-1)*L1597,2))</f>
        <v/>
      </c>
      <c r="H1598" s="6" t="str">
        <f>IF(C1598="","",IF(C1598=nper,L1597+G1598,MIN(L1597+G1598,IF(F1598=F1597,H1597,IF($G$11="Acc Bi-Weekly",ROUND((-PMT(((1+F1598/CP)^(CP/12))-1,(nper-C1598+1)*12/26,L1597))/2,2),IF($G$11="Acc Weekly",ROUND((-PMT(((1+F1598/CP)^(CP/12))-1,(nper-C1598+1)*12/52,L1597))/4,2),ROUND(-PMT(((1+F1598/CP)^(CP/periods_per_year))-1,nper-C1598+1,L1597),2)))))))</f>
        <v/>
      </c>
      <c r="I1598" s="6" t="str">
        <f>IF(OR(C1598="",C1598&lt;$G$22),"",IF(L1597&lt;=H1598,0,IF(IF(AND(C1598&gt;=$G$22,MOD(C1598-$G$22,int)=0),$G$23,0)+H1598&gt;=L1597+G1598,L1597+G1598-H1598,IF(AND(C1598&gt;=$G$22,MOD(C1598-$G$22,int)=0),$G$23,0)+IF(IF(AND(C1598&gt;=$G$22,MOD(C1598-$G$22,int)=0),$G$23,0)+IF(MOD(C1598-$G$27,periods_per_year)=0,$G$26,0)+H1598&lt;L1597+G1598,IF(MOD(C1598-$G$27,periods_per_year)=0,$G$26,0),L1597+G1598-IF(AND(C1598&gt;=$G$22,MOD(C1598-$G$22,int)=0),$G$23,0)-H1598))))</f>
        <v/>
      </c>
      <c r="J1598" s="7"/>
      <c r="K1598" s="6" t="str">
        <f t="shared" si="135"/>
        <v/>
      </c>
      <c r="L1598" s="6" t="str">
        <f t="shared" si="136"/>
        <v/>
      </c>
    </row>
    <row r="1599" spans="3:12">
      <c r="C1599" s="3" t="str">
        <f t="shared" si="133"/>
        <v/>
      </c>
      <c r="D1599" s="4" t="str">
        <f t="shared" si="137"/>
        <v/>
      </c>
      <c r="E1599" s="8" t="str">
        <f>IF(C1599="","",IF(MOD(C1599,periods_per_year)=0,C1599/periods_per_year,""))</f>
        <v/>
      </c>
      <c r="F1599" s="5" t="str">
        <f t="shared" si="134"/>
        <v/>
      </c>
      <c r="G1599" s="6" t="str">
        <f>IF(C1599="","",ROUND((((1+F1599/CP)^(CP/periods_per_year))-1)*L1598,2))</f>
        <v/>
      </c>
      <c r="H1599" s="6" t="str">
        <f>IF(C1599="","",IF(C1599=nper,L1598+G1599,MIN(L1598+G1599,IF(F1599=F1598,H1598,IF($G$11="Acc Bi-Weekly",ROUND((-PMT(((1+F1599/CP)^(CP/12))-1,(nper-C1599+1)*12/26,L1598))/2,2),IF($G$11="Acc Weekly",ROUND((-PMT(((1+F1599/CP)^(CP/12))-1,(nper-C1599+1)*12/52,L1598))/4,2),ROUND(-PMT(((1+F1599/CP)^(CP/periods_per_year))-1,nper-C1599+1,L1598),2)))))))</f>
        <v/>
      </c>
      <c r="I1599" s="6" t="str">
        <f>IF(OR(C1599="",C1599&lt;$G$22),"",IF(L1598&lt;=H1599,0,IF(IF(AND(C1599&gt;=$G$22,MOD(C1599-$G$22,int)=0),$G$23,0)+H1599&gt;=L1598+G1599,L1598+G1599-H1599,IF(AND(C1599&gt;=$G$22,MOD(C1599-$G$22,int)=0),$G$23,0)+IF(IF(AND(C1599&gt;=$G$22,MOD(C1599-$G$22,int)=0),$G$23,0)+IF(MOD(C1599-$G$27,periods_per_year)=0,$G$26,0)+H1599&lt;L1598+G1599,IF(MOD(C1599-$G$27,periods_per_year)=0,$G$26,0),L1598+G1599-IF(AND(C1599&gt;=$G$22,MOD(C1599-$G$22,int)=0),$G$23,0)-H1599))))</f>
        <v/>
      </c>
      <c r="J1599" s="7"/>
      <c r="K1599" s="6" t="str">
        <f t="shared" si="135"/>
        <v/>
      </c>
      <c r="L1599" s="6" t="str">
        <f t="shared" si="136"/>
        <v/>
      </c>
    </row>
    <row r="1600" spans="3:12">
      <c r="C1600" s="3" t="str">
        <f t="shared" si="133"/>
        <v/>
      </c>
      <c r="D1600" s="4" t="str">
        <f t="shared" si="137"/>
        <v/>
      </c>
      <c r="E1600" s="8" t="str">
        <f>IF(C1600="","",IF(MOD(C1600,periods_per_year)=0,C1600/periods_per_year,""))</f>
        <v/>
      </c>
      <c r="F1600" s="5" t="str">
        <f t="shared" si="134"/>
        <v/>
      </c>
      <c r="G1600" s="6" t="str">
        <f>IF(C1600="","",ROUND((((1+F1600/CP)^(CP/periods_per_year))-1)*L1599,2))</f>
        <v/>
      </c>
      <c r="H1600" s="6" t="str">
        <f>IF(C1600="","",IF(C1600=nper,L1599+G1600,MIN(L1599+G1600,IF(F1600=F1599,H1599,IF($G$11="Acc Bi-Weekly",ROUND((-PMT(((1+F1600/CP)^(CP/12))-1,(nper-C1600+1)*12/26,L1599))/2,2),IF($G$11="Acc Weekly",ROUND((-PMT(((1+F1600/CP)^(CP/12))-1,(nper-C1600+1)*12/52,L1599))/4,2),ROUND(-PMT(((1+F1600/CP)^(CP/periods_per_year))-1,nper-C1600+1,L1599),2)))))))</f>
        <v/>
      </c>
      <c r="I1600" s="6" t="str">
        <f>IF(OR(C1600="",C1600&lt;$G$22),"",IF(L1599&lt;=H1600,0,IF(IF(AND(C1600&gt;=$G$22,MOD(C1600-$G$22,int)=0),$G$23,0)+H1600&gt;=L1599+G1600,L1599+G1600-H1600,IF(AND(C1600&gt;=$G$22,MOD(C1600-$G$22,int)=0),$G$23,0)+IF(IF(AND(C1600&gt;=$G$22,MOD(C1600-$G$22,int)=0),$G$23,0)+IF(MOD(C1600-$G$27,periods_per_year)=0,$G$26,0)+H1600&lt;L1599+G1600,IF(MOD(C1600-$G$27,periods_per_year)=0,$G$26,0),L1599+G1600-IF(AND(C1600&gt;=$G$22,MOD(C1600-$G$22,int)=0),$G$23,0)-H1600))))</f>
        <v/>
      </c>
      <c r="J1600" s="7"/>
      <c r="K1600" s="6" t="str">
        <f t="shared" si="135"/>
        <v/>
      </c>
      <c r="L1600" s="6" t="str">
        <f t="shared" si="136"/>
        <v/>
      </c>
    </row>
    <row r="1601" spans="3:12">
      <c r="C1601" s="1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3:12">
      <c r="C1602" s="2" t="s">
        <v>58</v>
      </c>
    </row>
  </sheetData>
  <mergeCells count="40">
    <mergeCell ref="C38:L38"/>
    <mergeCell ref="C13:F13"/>
    <mergeCell ref="I20:L20"/>
    <mergeCell ref="I13:L13"/>
    <mergeCell ref="I14:K14"/>
    <mergeCell ref="I15:K15"/>
    <mergeCell ref="I17:L17"/>
    <mergeCell ref="C26:F26"/>
    <mergeCell ref="C27:F27"/>
    <mergeCell ref="C28:F28"/>
    <mergeCell ref="I32:K32"/>
    <mergeCell ref="I33:K33"/>
    <mergeCell ref="I27:L27"/>
    <mergeCell ref="I31:L31"/>
    <mergeCell ref="C31:E31"/>
    <mergeCell ref="C32:E32"/>
    <mergeCell ref="C33:E33"/>
    <mergeCell ref="C34:E34"/>
    <mergeCell ref="C35:E35"/>
    <mergeCell ref="C30:G30"/>
    <mergeCell ref="C22:F22"/>
    <mergeCell ref="C23:F23"/>
    <mergeCell ref="C24:F24"/>
    <mergeCell ref="C21:G21"/>
    <mergeCell ref="C25:G25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5:G5"/>
    <mergeCell ref="C4:L4"/>
    <mergeCell ref="C3:L3"/>
    <mergeCell ref="C6:F6"/>
    <mergeCell ref="C7:F7"/>
  </mergeCells>
  <conditionalFormatting sqref="C41:D1600 F41:I1600 K41:L1600">
    <cfRule type="expression" dxfId="1" priority="4" stopIfTrue="1">
      <formula>MOD($C41,periods_per_year)=0</formula>
    </cfRule>
  </conditionalFormatting>
  <conditionalFormatting sqref="E41:E1600">
    <cfRule type="expression" dxfId="0" priority="5" stopIfTrue="1">
      <formula>MOD($C41,periods_per_year)=0</formula>
    </cfRule>
  </conditionalFormatting>
  <dataValidations count="5">
    <dataValidation showInputMessage="1" showErrorMessage="1" sqref="G10:G11" xr:uid="{48B2171A-AA8B-4238-8EC0-1AC074D33911}"/>
    <dataValidation type="whole" errorStyle="warning" operator="greaterThanOrEqual" allowBlank="1" showInputMessage="1" showErrorMessage="1" errorTitle="Invalid Payment Interval" error="Payment Interval must be a positive integer (1,2,3,4,etc.) or blank." sqref="G22 G24 L14" xr:uid="{D76A18A2-C2C8-4D16-868D-D7CB38A7C4A2}">
      <formula1>0</formula1>
    </dataValidation>
    <dataValidation type="whole" errorStyle="information" showErrorMessage="1" errorTitle="Invalid Entry" error="The Payment # cannot be larger than the total number of payments made each year (monthly=12, biweekly=26, etc)." sqref="G27" xr:uid="{CC636E4E-54F7-4D70-B6B4-D7DA33A150E6}">
      <formula1>0</formula1>
      <formula2>H34</formula2>
    </dataValidation>
    <dataValidation errorStyle="information" showErrorMessage="1" errorTitle="Invalid Entry" error="The Payment # cannot be larger than the total number of payments made each year (monthly=12, biweekly=26, etc)." sqref="L28 L32:L33" xr:uid="{DA773FE1-49AC-4F43-8391-DC90C5BA2A5B}"/>
    <dataValidation type="list" allowBlank="1" showInputMessage="1" showErrorMessage="1" sqref="G13" xr:uid="{9E4B2E47-DBD8-4CFF-9393-9F6B0205779E}">
      <formula1>"1,2,3,4,5,6,7,8,9"</formula1>
    </dataValidation>
  </dataValidations>
  <printOptions horizontalCentered="1"/>
  <pageMargins left="0.5" right="0.5" top="0.5" bottom="0.5" header="0.25" footer="0.25"/>
  <pageSetup scale="78" fitToHeight="0" orientation="portrait" r:id="rId1"/>
  <headerFooter scaleWithDoc="0">
    <oddFooter>&amp;L&amp;"Arial,Regular"&amp;8&amp;K01+034https://www.vertex42.com/Calculators/home-mortgage-calculator.html&amp;R&amp;"Arial,Regular"&amp;8Page &amp;P of &amp;N</oddFooter>
    <firstFooter>&amp;R&amp;"Arial,Regular"&amp;8Page &amp;P of 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Usman Saleem</dc:creator>
  <cp:keywords/>
  <dc:description/>
  <cp:lastModifiedBy>Guest User</cp:lastModifiedBy>
  <cp:revision/>
  <dcterms:created xsi:type="dcterms:W3CDTF">2009-02-13T18:46:17Z</dcterms:created>
  <dcterms:modified xsi:type="dcterms:W3CDTF">2024-02-04T23:06:37Z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2007-2019 Vertex42 LLC</vt:lpwstr>
  </property>
  <property fmtid="{D5CDD505-2E9C-101B-9397-08002B2CF9AE}" pid="3" name="Version">
    <vt:lpwstr>3.0.2</vt:lpwstr>
  </property>
</Properties>
</file>