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MHornbeek\Documents\Personal\Consulting\EngineeringDevOps Website\"/>
    </mc:Choice>
  </mc:AlternateContent>
  <xr:revisionPtr revIDLastSave="0" documentId="8_{1760FDC3-8CA4-4B13-B4B4-BB358E439341}" xr6:coauthVersionLast="31" xr6:coauthVersionMax="31" xr10:uidLastSave="{00000000-0000-0000-0000-000000000000}"/>
  <bookViews>
    <workbookView xWindow="0" yWindow="0" windowWidth="24686" windowHeight="8263" tabRatio="882" xr2:uid="{461ADF67-D79A-421B-9E66-AC80387C18C6}"/>
  </bookViews>
  <sheets>
    <sheet name="Front Page" sheetId="2" r:id="rId1"/>
    <sheet name="Application Scorecard" sheetId="1" r:id="rId2"/>
    <sheet name="Goals Answer Sheet Template" sheetId="3" r:id="rId3"/>
    <sheet name="Goals Answer Sheet (Example)" sheetId="4" r:id="rId4"/>
    <sheet name="DevOps Topics Template" sheetId="5" r:id="rId5"/>
    <sheet name="DevOps Topics Example" sheetId="6" r:id="rId6"/>
    <sheet name="Highest GAP Template" sheetId="7" r:id="rId7"/>
    <sheet name="Highest GAP Example" sheetId="8" r:id="rId8"/>
    <sheet name="DevOps Tools Comparisons" sheetId="9" r:id="rId9"/>
    <sheet name="DevOps Backlog Template" sheetId="10" r:id="rId10"/>
    <sheet name="DevOps Backlog Example" sheetId="11" r:id="rId11"/>
    <sheet name="ROI Calculator" sheetId="12" r:id="rId12"/>
    <sheet name="ROI Calculation Example" sheetId="13" r:id="rId13"/>
  </sheet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3" l="1"/>
  <c r="D19" i="13"/>
  <c r="C19" i="13"/>
  <c r="D13" i="13"/>
  <c r="C13" i="13"/>
  <c r="C12" i="13" s="1"/>
  <c r="D12" i="13"/>
  <c r="D8" i="13"/>
  <c r="C8" i="13"/>
  <c r="C7" i="13" s="1"/>
  <c r="C6" i="13" s="1"/>
  <c r="D7" i="13"/>
  <c r="D6" i="13" s="1"/>
  <c r="D19" i="12"/>
  <c r="D20" i="12" s="1"/>
  <c r="C19" i="12"/>
  <c r="D13" i="12"/>
  <c r="C13" i="12"/>
  <c r="D12" i="12"/>
  <c r="C12" i="12"/>
  <c r="D8" i="12"/>
  <c r="C8" i="12"/>
  <c r="D7" i="12"/>
  <c r="D6" i="12" s="1"/>
  <c r="C7" i="12"/>
  <c r="C6" i="12" s="1"/>
  <c r="C18" i="12" l="1"/>
  <c r="C21" i="12" s="1"/>
  <c r="D17" i="12"/>
  <c r="D27" i="12" s="1"/>
  <c r="D17" i="13"/>
  <c r="D27" i="13" s="1"/>
  <c r="C18" i="13"/>
  <c r="C21" i="13" s="1"/>
  <c r="D22" i="13" s="1"/>
  <c r="D18" i="12"/>
  <c r="D21" i="12" s="1"/>
  <c r="D18" i="13"/>
  <c r="D21" i="13" s="1"/>
  <c r="D28" i="13" l="1"/>
  <c r="D23" i="13"/>
  <c r="D24" i="13"/>
  <c r="D22" i="12"/>
  <c r="D23" i="12" l="1"/>
  <c r="D28" i="12"/>
  <c r="D24" i="12"/>
  <c r="U14" i="8" l="1"/>
  <c r="V14" i="8" s="1"/>
  <c r="D14" i="8"/>
  <c r="E14" i="8" s="1"/>
  <c r="U13" i="8"/>
  <c r="V13" i="8" s="1"/>
  <c r="D13" i="8"/>
  <c r="E13" i="8" s="1"/>
  <c r="U12" i="8"/>
  <c r="V12" i="8" s="1"/>
  <c r="D12" i="8"/>
  <c r="E12" i="8" s="1"/>
  <c r="U11" i="8"/>
  <c r="V11" i="8" s="1"/>
  <c r="D11" i="8"/>
  <c r="E11" i="8" s="1"/>
  <c r="U10" i="8"/>
  <c r="V10" i="8" s="1"/>
  <c r="D10" i="8"/>
  <c r="E10" i="8" s="1"/>
  <c r="U9" i="8"/>
  <c r="V9" i="8" s="1"/>
  <c r="D9" i="8"/>
  <c r="E9" i="8" s="1"/>
  <c r="U8" i="8"/>
  <c r="V8" i="8" s="1"/>
  <c r="D8" i="8"/>
  <c r="E8" i="8" s="1"/>
  <c r="U7" i="8"/>
  <c r="V7" i="8" s="1"/>
  <c r="D7" i="8"/>
  <c r="E7" i="8" s="1"/>
  <c r="U6" i="8"/>
  <c r="V6" i="8" s="1"/>
  <c r="D6" i="8"/>
  <c r="E6" i="8" s="1"/>
  <c r="U5" i="8"/>
  <c r="V5" i="8" s="1"/>
  <c r="D5" i="8"/>
  <c r="E5" i="8" s="1"/>
  <c r="U4" i="8"/>
  <c r="V4" i="8" s="1"/>
  <c r="D4" i="8"/>
  <c r="E4" i="8" s="1"/>
  <c r="D21" i="7"/>
  <c r="E21" i="7" s="1"/>
  <c r="D20" i="7"/>
  <c r="E20" i="7" s="1"/>
  <c r="D19" i="7"/>
  <c r="E19" i="7" s="1"/>
  <c r="D18" i="7"/>
  <c r="E18" i="7" s="1"/>
  <c r="D17" i="7"/>
  <c r="E17" i="7" s="1"/>
  <c r="D16" i="7"/>
  <c r="E16" i="7" s="1"/>
  <c r="D15" i="7"/>
  <c r="E15" i="7" s="1"/>
  <c r="D14" i="7"/>
  <c r="E14" i="7" s="1"/>
  <c r="D13" i="7"/>
  <c r="E13" i="7" s="1"/>
  <c r="D12" i="7"/>
  <c r="E12" i="7" s="1"/>
  <c r="D11" i="7"/>
  <c r="E11" i="7" s="1"/>
  <c r="D10" i="7"/>
  <c r="E10" i="7" s="1"/>
  <c r="D9" i="7"/>
  <c r="E9" i="7" s="1"/>
  <c r="D8" i="7"/>
  <c r="E8" i="7" s="1"/>
  <c r="D7" i="7"/>
  <c r="E7" i="7" s="1"/>
  <c r="D6" i="7"/>
  <c r="E6" i="7" s="1"/>
  <c r="D5" i="7"/>
  <c r="E5" i="7" s="1"/>
  <c r="D4" i="7"/>
  <c r="E4" i="7" s="1"/>
  <c r="D27" i="6" l="1"/>
  <c r="E27" i="6" s="1"/>
  <c r="D26" i="6"/>
  <c r="E26" i="6" s="1"/>
  <c r="D25" i="6"/>
  <c r="E25" i="6" s="1"/>
  <c r="D24" i="6"/>
  <c r="E24" i="6" s="1"/>
  <c r="D23" i="6"/>
  <c r="E23" i="6" s="1"/>
  <c r="D22" i="6"/>
  <c r="E22" i="6" s="1"/>
  <c r="D21" i="6"/>
  <c r="E21" i="6" s="1"/>
  <c r="D20" i="6"/>
  <c r="E20" i="6" s="1"/>
  <c r="D19" i="6"/>
  <c r="E19" i="6" s="1"/>
  <c r="D18" i="6"/>
  <c r="E18" i="6" s="1"/>
  <c r="D17" i="6"/>
  <c r="E17" i="6" s="1"/>
  <c r="D16" i="6"/>
  <c r="E16" i="6" s="1"/>
  <c r="D12" i="6"/>
  <c r="E12" i="6" s="1"/>
  <c r="D11" i="6"/>
  <c r="E11" i="6" s="1"/>
  <c r="D10" i="6"/>
  <c r="E10" i="6" s="1"/>
  <c r="D9" i="6"/>
  <c r="E9" i="6" s="1"/>
  <c r="D8" i="6"/>
  <c r="E8" i="6" s="1"/>
  <c r="D7" i="6"/>
  <c r="E7" i="6" s="1"/>
  <c r="D6" i="6"/>
  <c r="E6" i="6" s="1"/>
  <c r="D5" i="6"/>
  <c r="E5" i="6" s="1"/>
  <c r="D4" i="6"/>
  <c r="E4" i="6" s="1"/>
  <c r="G40" i="4" l="1"/>
  <c r="H40" i="4" s="1"/>
  <c r="F40" i="4"/>
  <c r="G39" i="4"/>
  <c r="H39" i="4" s="1"/>
  <c r="F39" i="4"/>
  <c r="G38" i="4"/>
  <c r="H38" i="4" s="1"/>
  <c r="F38" i="4"/>
  <c r="G37" i="4"/>
  <c r="H37" i="4" s="1"/>
  <c r="F37" i="4"/>
  <c r="G35" i="4"/>
  <c r="F35" i="4"/>
  <c r="C35" i="4"/>
  <c r="H35" i="4" s="1"/>
  <c r="G33" i="4"/>
  <c r="H33" i="4" s="1"/>
  <c r="F33" i="4"/>
  <c r="G32" i="4"/>
  <c r="H32" i="4" s="1"/>
  <c r="F32" i="4"/>
  <c r="G31" i="4"/>
  <c r="H31" i="4" s="1"/>
  <c r="F31" i="4"/>
  <c r="G29" i="4"/>
  <c r="H29" i="4" s="1"/>
  <c r="F29" i="4"/>
  <c r="C29" i="4"/>
  <c r="H27" i="4"/>
  <c r="G27" i="4"/>
  <c r="F27" i="4"/>
  <c r="H26" i="4"/>
  <c r="G26" i="4"/>
  <c r="F26" i="4"/>
  <c r="H24" i="4"/>
  <c r="G24" i="4"/>
  <c r="F24" i="4"/>
  <c r="C24" i="4"/>
  <c r="G22" i="4"/>
  <c r="H22" i="4" s="1"/>
  <c r="F22" i="4"/>
  <c r="G21" i="4"/>
  <c r="H21" i="4" s="1"/>
  <c r="F21" i="4"/>
  <c r="G20" i="4"/>
  <c r="H20" i="4" s="1"/>
  <c r="F20" i="4"/>
  <c r="G19" i="4"/>
  <c r="H19" i="4" s="1"/>
  <c r="F19" i="4"/>
  <c r="G17" i="4"/>
  <c r="C17" i="4"/>
  <c r="H17" i="4" s="1"/>
  <c r="H15" i="4"/>
  <c r="G15" i="4"/>
  <c r="F15" i="4"/>
  <c r="H14" i="4"/>
  <c r="G14" i="4"/>
  <c r="F14" i="4"/>
  <c r="H13" i="4"/>
  <c r="G13" i="4"/>
  <c r="F13" i="4"/>
  <c r="H11" i="4"/>
  <c r="G11" i="4"/>
  <c r="F11" i="4"/>
  <c r="C11" i="4"/>
  <c r="G9" i="4"/>
  <c r="H9" i="4" s="1"/>
  <c r="F9" i="4"/>
  <c r="G8" i="4"/>
  <c r="H8" i="4" s="1"/>
  <c r="F8" i="4"/>
  <c r="G7" i="4"/>
  <c r="H7" i="4" s="1"/>
  <c r="I7" i="4" s="1"/>
  <c r="F7" i="4"/>
  <c r="G6" i="4"/>
  <c r="H6" i="4" s="1"/>
  <c r="F6" i="4"/>
  <c r="G5" i="4"/>
  <c r="H5" i="4" s="1"/>
  <c r="I5" i="4" s="1"/>
  <c r="F5" i="4"/>
  <c r="G3" i="4"/>
  <c r="C3" i="4"/>
  <c r="F3" i="4" s="1"/>
  <c r="F40" i="3"/>
  <c r="F39" i="3"/>
  <c r="F38" i="3"/>
  <c r="F37" i="3"/>
  <c r="F35" i="3" s="1"/>
  <c r="F33" i="3"/>
  <c r="F32" i="3"/>
  <c r="F31" i="3"/>
  <c r="F29" i="3" s="1"/>
  <c r="F27" i="3"/>
  <c r="F26" i="3"/>
  <c r="F24" i="3" s="1"/>
  <c r="F22" i="3"/>
  <c r="F21" i="3"/>
  <c r="F20" i="3"/>
  <c r="F19" i="3"/>
  <c r="F17" i="3" s="1"/>
  <c r="F15" i="3"/>
  <c r="F14" i="3"/>
  <c r="F13" i="3"/>
  <c r="F11" i="3" s="1"/>
  <c r="F9" i="3"/>
  <c r="F8" i="3"/>
  <c r="F7" i="3"/>
  <c r="F6" i="3"/>
  <c r="F5" i="3"/>
  <c r="F3" i="3"/>
  <c r="I9" i="4" l="1"/>
  <c r="I8" i="4"/>
  <c r="I14" i="4"/>
  <c r="I17" i="4"/>
  <c r="I26" i="4"/>
  <c r="I31" i="4"/>
  <c r="I33" i="4"/>
  <c r="I11" i="4"/>
  <c r="I6" i="4"/>
  <c r="I13" i="4"/>
  <c r="I20" i="4"/>
  <c r="I22" i="4"/>
  <c r="I35" i="4"/>
  <c r="I37" i="4"/>
  <c r="I39" i="4"/>
  <c r="I32" i="4"/>
  <c r="I29" i="4"/>
  <c r="I15" i="4"/>
  <c r="I19" i="4"/>
  <c r="I21" i="4"/>
  <c r="I27" i="4"/>
  <c r="I38" i="4"/>
  <c r="I40" i="4"/>
  <c r="H3" i="4"/>
  <c r="I3" i="4" s="1"/>
  <c r="F17" i="4"/>
  <c r="B18" i="1"/>
  <c r="I24" i="4" l="1"/>
</calcChain>
</file>

<file path=xl/sharedStrings.xml><?xml version="1.0" encoding="utf-8"?>
<sst xmlns="http://schemas.openxmlformats.org/spreadsheetml/2006/main" count="567" uniqueCount="240">
  <si>
    <r>
      <t>1.</t>
    </r>
    <r>
      <rPr>
        <sz val="7"/>
        <color theme="1"/>
        <rFont val="Times New Roman"/>
        <family val="1"/>
      </rPr>
      <t xml:space="preserve">      </t>
    </r>
    <r>
      <rPr>
        <b/>
        <sz val="11"/>
        <color theme="1"/>
        <rFont val="Calibri"/>
        <family val="2"/>
        <scheme val="minor"/>
      </rPr>
      <t>Lead time</t>
    </r>
    <r>
      <rPr>
        <sz val="11"/>
        <color theme="1"/>
        <rFont val="Calibri"/>
        <family val="2"/>
        <scheme val="minor"/>
      </rPr>
      <t xml:space="preserve">: The </t>
    </r>
    <r>
      <rPr>
        <b/>
        <i/>
        <sz val="11"/>
        <color theme="1"/>
        <rFont val="Calibri"/>
        <family val="2"/>
        <scheme val="minor"/>
      </rPr>
      <t>application</t>
    </r>
    <r>
      <rPr>
        <sz val="11"/>
        <color theme="1"/>
        <rFont val="Calibri"/>
        <family val="2"/>
        <scheme val="minor"/>
      </rPr>
      <t xml:space="preserve"> will benefit from faster lead times, where lead time = time from backlog to deployment. </t>
    </r>
  </si>
  <si>
    <r>
      <t>2.</t>
    </r>
    <r>
      <rPr>
        <sz val="7"/>
        <color theme="1"/>
        <rFont val="Times New Roman"/>
        <family val="1"/>
      </rPr>
      <t xml:space="preserve">      </t>
    </r>
    <r>
      <rPr>
        <b/>
        <sz val="11"/>
        <color theme="1"/>
        <rFont val="Calibri"/>
        <family val="2"/>
        <scheme val="minor"/>
      </rPr>
      <t>Leadership</t>
    </r>
    <r>
      <rPr>
        <sz val="11"/>
        <color theme="1"/>
        <rFont val="Calibri"/>
        <family val="2"/>
        <scheme val="minor"/>
      </rPr>
      <t xml:space="preserve">: Leaders over this </t>
    </r>
    <r>
      <rPr>
        <b/>
        <i/>
        <sz val="11"/>
        <color theme="1"/>
        <rFont val="Calibri"/>
        <family val="2"/>
        <scheme val="minor"/>
      </rPr>
      <t>application</t>
    </r>
    <r>
      <rPr>
        <sz val="11"/>
        <color theme="1"/>
        <rFont val="Calibri"/>
        <family val="2"/>
        <scheme val="minor"/>
      </rPr>
      <t xml:space="preserve"> are open to collaboration and will be sponsors of change.</t>
    </r>
  </si>
  <si>
    <r>
      <t>3.</t>
    </r>
    <r>
      <rPr>
        <sz val="7"/>
        <color theme="1"/>
        <rFont val="Times New Roman"/>
        <family val="1"/>
      </rPr>
      <t xml:space="preserve">      </t>
    </r>
    <r>
      <rPr>
        <b/>
        <sz val="11"/>
        <color theme="1"/>
        <rFont val="Calibri"/>
        <family val="2"/>
        <scheme val="minor"/>
      </rPr>
      <t>Culture</t>
    </r>
    <r>
      <rPr>
        <sz val="11"/>
        <color theme="1"/>
        <rFont val="Calibri"/>
        <family val="2"/>
        <scheme val="minor"/>
      </rPr>
      <t xml:space="preserve">: Team players that are associate with the </t>
    </r>
    <r>
      <rPr>
        <b/>
        <i/>
        <sz val="11"/>
        <color theme="1"/>
        <rFont val="Calibri"/>
        <family val="2"/>
        <scheme val="minor"/>
      </rPr>
      <t>application</t>
    </r>
    <r>
      <rPr>
        <sz val="11"/>
        <color theme="1"/>
        <rFont val="Calibri"/>
        <family val="2"/>
        <scheme val="minor"/>
      </rPr>
      <t xml:space="preserve"> team (Product owners, Dev, QA, Ops, Infra, Sec, PM) are open to collaboration and change.</t>
    </r>
  </si>
  <si>
    <r>
      <t>4.</t>
    </r>
    <r>
      <rPr>
        <sz val="7"/>
        <color theme="1"/>
        <rFont val="Times New Roman"/>
        <family val="1"/>
      </rPr>
      <t xml:space="preserve">      </t>
    </r>
    <r>
      <rPr>
        <b/>
        <sz val="11"/>
        <color theme="1"/>
        <rFont val="Calibri"/>
        <family val="2"/>
        <scheme val="minor"/>
      </rPr>
      <t>Application architecture</t>
    </r>
    <r>
      <rPr>
        <sz val="11"/>
        <color theme="1"/>
        <rFont val="Calibri"/>
        <family val="2"/>
        <scheme val="minor"/>
      </rPr>
      <t xml:space="preserve">: The </t>
    </r>
    <r>
      <rPr>
        <b/>
        <i/>
        <sz val="11"/>
        <color theme="1"/>
        <rFont val="Calibri"/>
        <family val="2"/>
        <scheme val="minor"/>
      </rPr>
      <t>application</t>
    </r>
    <r>
      <rPr>
        <sz val="11"/>
        <color theme="1"/>
        <rFont val="Calibri"/>
        <family val="2"/>
        <scheme val="minor"/>
      </rPr>
      <t xml:space="preserve"> is currently using, or planning to use, service-oriented, modular architectures.</t>
    </r>
  </si>
  <si>
    <r>
      <t>5.</t>
    </r>
    <r>
      <rPr>
        <sz val="7"/>
        <color theme="1"/>
        <rFont val="Times New Roman"/>
        <family val="1"/>
      </rPr>
      <t xml:space="preserve">      </t>
    </r>
    <r>
      <rPr>
        <b/>
        <sz val="11"/>
        <color theme="1"/>
        <rFont val="Calibri"/>
        <family val="2"/>
        <scheme val="minor"/>
      </rPr>
      <t>Product Team size</t>
    </r>
    <r>
      <rPr>
        <sz val="11"/>
        <color theme="1"/>
        <rFont val="Calibri"/>
        <family val="2"/>
        <scheme val="minor"/>
      </rPr>
      <t xml:space="preserve">: At least 15 people associated with the  </t>
    </r>
    <r>
      <rPr>
        <b/>
        <i/>
        <sz val="11"/>
        <color theme="1"/>
        <rFont val="Calibri"/>
        <family val="2"/>
        <scheme val="minor"/>
      </rPr>
      <t>application</t>
    </r>
    <r>
      <rPr>
        <sz val="11"/>
        <color theme="1"/>
        <rFont val="Calibri"/>
        <family val="2"/>
        <scheme val="minor"/>
      </rPr>
      <t xml:space="preserve"> team (includes Product owners, Dev, QA, Ops, Infra, Sec, PM)  . Smaller projects may not show strong impact or justify substantive DevOps investment. </t>
    </r>
  </si>
  <si>
    <r>
      <t>6.</t>
    </r>
    <r>
      <rPr>
        <sz val="7"/>
        <color theme="1"/>
        <rFont val="Times New Roman"/>
        <family val="1"/>
      </rPr>
      <t xml:space="preserve">      </t>
    </r>
    <r>
      <rPr>
        <b/>
        <sz val="11"/>
        <color theme="1"/>
        <rFont val="Calibri"/>
        <family val="2"/>
        <scheme val="minor"/>
      </rPr>
      <t>Duration</t>
    </r>
    <r>
      <rPr>
        <sz val="11"/>
        <color theme="1"/>
        <rFont val="Calibri"/>
        <family val="2"/>
        <scheme val="minor"/>
      </rPr>
      <t xml:space="preserve">: The </t>
    </r>
    <r>
      <rPr>
        <b/>
        <i/>
        <sz val="11"/>
        <color theme="1"/>
        <rFont val="Calibri"/>
        <family val="2"/>
        <scheme val="minor"/>
      </rPr>
      <t>application</t>
    </r>
    <r>
      <rPr>
        <sz val="11"/>
        <color theme="1"/>
        <rFont val="Calibri"/>
        <family val="2"/>
        <scheme val="minor"/>
      </rPr>
      <t xml:space="preserve"> is expected to be undergoing changes for more than a year.   yield ROI.</t>
    </r>
  </si>
  <si>
    <r>
      <t>7.</t>
    </r>
    <r>
      <rPr>
        <sz val="7"/>
        <color theme="1"/>
        <rFont val="Times New Roman"/>
        <family val="1"/>
      </rPr>
      <t xml:space="preserve">      </t>
    </r>
    <r>
      <rPr>
        <b/>
        <sz val="11"/>
        <color theme="1"/>
        <rFont val="Calibri"/>
        <family val="2"/>
        <scheme val="minor"/>
      </rPr>
      <t>Impact/Risk</t>
    </r>
    <r>
      <rPr>
        <sz val="11"/>
        <color theme="1"/>
        <rFont val="Calibri"/>
        <family val="2"/>
        <scheme val="minor"/>
      </rPr>
      <t xml:space="preserve">: The </t>
    </r>
    <r>
      <rPr>
        <b/>
        <i/>
        <sz val="11"/>
        <color theme="1"/>
        <rFont val="Calibri"/>
        <family val="2"/>
        <scheme val="minor"/>
      </rPr>
      <t>application</t>
    </r>
    <r>
      <rPr>
        <sz val="11"/>
        <color theme="1"/>
        <rFont val="Calibri"/>
        <family val="2"/>
        <scheme val="minor"/>
      </rPr>
      <t xml:space="preserve"> represents a good level of business impact and visibility but does not involve an extreme amount of risk for the business.</t>
    </r>
    <r>
      <rPr>
        <b/>
        <sz val="11"/>
        <color theme="1"/>
        <rFont val="Calibri"/>
        <family val="2"/>
        <scheme val="minor"/>
      </rPr>
      <t xml:space="preserve"> </t>
    </r>
  </si>
  <si>
    <r>
      <t>8.</t>
    </r>
    <r>
      <rPr>
        <sz val="7"/>
        <color theme="1"/>
        <rFont val="Times New Roman"/>
        <family val="1"/>
      </rPr>
      <t xml:space="preserve">      </t>
    </r>
    <r>
      <rPr>
        <b/>
        <sz val="11"/>
        <color theme="1"/>
        <rFont val="Calibri"/>
        <family val="2"/>
        <scheme val="minor"/>
      </rPr>
      <t>Frequent changes</t>
    </r>
    <r>
      <rPr>
        <sz val="11"/>
        <color theme="1"/>
        <rFont val="Calibri"/>
        <family val="2"/>
        <scheme val="minor"/>
      </rPr>
      <t xml:space="preserve">: The </t>
    </r>
    <r>
      <rPr>
        <b/>
        <i/>
        <sz val="11"/>
        <color theme="1"/>
        <rFont val="Calibri"/>
        <family val="2"/>
        <scheme val="minor"/>
      </rPr>
      <t>application</t>
    </r>
    <r>
      <rPr>
        <sz val="11"/>
        <color theme="1"/>
        <rFont val="Calibri"/>
        <family val="2"/>
        <scheme val="minor"/>
      </rPr>
      <t xml:space="preserve"> experiences frequent demands for changes from the business.</t>
    </r>
  </si>
  <si>
    <r>
      <t>9.</t>
    </r>
    <r>
      <rPr>
        <sz val="7"/>
        <color theme="1"/>
        <rFont val="Times New Roman"/>
        <family val="1"/>
      </rPr>
      <t xml:space="preserve">      </t>
    </r>
    <r>
      <rPr>
        <b/>
        <sz val="11"/>
        <color theme="1"/>
        <rFont val="Calibri"/>
        <family val="2"/>
        <scheme val="minor"/>
      </rPr>
      <t>Tools</t>
    </r>
    <r>
      <rPr>
        <sz val="11"/>
        <color theme="1"/>
        <rFont val="Calibri"/>
        <family val="2"/>
        <scheme val="minor"/>
      </rPr>
      <t xml:space="preserve">:  The tools in the </t>
    </r>
    <r>
      <rPr>
        <b/>
        <i/>
        <sz val="11"/>
        <color theme="1"/>
        <rFont val="Calibri"/>
        <family val="2"/>
        <scheme val="minor"/>
      </rPr>
      <t>application</t>
    </r>
    <r>
      <rPr>
        <sz val="11"/>
        <color theme="1"/>
        <rFont val="Calibri"/>
        <family val="2"/>
        <scheme val="minor"/>
      </rPr>
      <t xml:space="preserve"> toolchain will not all need to be replaced to implement a DevOps toolchain. </t>
    </r>
  </si>
  <si>
    <r>
      <t>10.</t>
    </r>
    <r>
      <rPr>
        <sz val="7"/>
        <color theme="1"/>
        <rFont val="Times New Roman"/>
        <family val="1"/>
      </rPr>
      <t xml:space="preserve">   </t>
    </r>
    <r>
      <rPr>
        <b/>
        <sz val="11"/>
        <color theme="1"/>
        <rFont val="Calibri"/>
        <family val="2"/>
        <scheme val="minor"/>
      </rPr>
      <t>Effort per release</t>
    </r>
    <r>
      <rPr>
        <sz val="11"/>
        <color theme="1"/>
        <rFont val="Calibri"/>
        <family val="2"/>
        <scheme val="minor"/>
      </rPr>
      <t xml:space="preserve">: Efforts to build, test and/or deploy releases of the </t>
    </r>
    <r>
      <rPr>
        <b/>
        <i/>
        <sz val="11"/>
        <color theme="1"/>
        <rFont val="Calibri"/>
        <family val="2"/>
        <scheme val="minor"/>
      </rPr>
      <t>application</t>
    </r>
    <r>
      <rPr>
        <sz val="11"/>
        <color theme="1"/>
        <rFont val="Calibri"/>
        <family val="2"/>
        <scheme val="minor"/>
      </rPr>
      <t xml:space="preserve"> is significant and could be reduced significantly by automaton.</t>
    </r>
  </si>
  <si>
    <t>Average</t>
  </si>
  <si>
    <t>Rating 
(0, 1 to 5)</t>
  </si>
  <si>
    <t>Rating scores:   0 = “Don’t know/unsure”, 1 = “Doesn’t fit this characteristic”,  2 = “Somewhat fits”,  3 = “Mostly fits”,  4 = “Good fit”,  5 = “Perfect fit”</t>
  </si>
  <si>
    <r>
      <rPr>
        <b/>
        <sz val="14"/>
        <color theme="1"/>
        <rFont val="Calibri"/>
        <family val="2"/>
        <scheme val="minor"/>
      </rPr>
      <t xml:space="preserve">Name of Application : </t>
    </r>
    <r>
      <rPr>
        <b/>
        <sz val="11"/>
        <color theme="1"/>
        <rFont val="Calibri"/>
        <family val="2"/>
        <scheme val="minor"/>
      </rPr>
      <t xml:space="preserve">  </t>
    </r>
  </si>
  <si>
    <r>
      <t xml:space="preserve">Some </t>
    </r>
    <r>
      <rPr>
        <b/>
        <i/>
        <sz val="11"/>
        <color theme="1"/>
        <rFont val="Calibri"/>
        <family val="2"/>
        <scheme val="minor"/>
      </rPr>
      <t>applications</t>
    </r>
    <r>
      <rPr>
        <sz val="11"/>
        <color theme="1"/>
        <rFont val="Calibri"/>
        <family val="2"/>
        <scheme val="minor"/>
      </rPr>
      <t xml:space="preserve"> can benefit from DevOps more readily than others.  An average rating score of 3 or more is preferred.</t>
    </r>
  </si>
  <si>
    <t>DevOps Transformation Application Scorecard</t>
  </si>
  <si>
    <t>© EngineeringDevOps 2019</t>
  </si>
  <si>
    <t>An Excel version of this scorecard can be found on www.EngineeringDevOps.com</t>
  </si>
  <si>
    <t>Engineering DevOps Scorecards and Calculators</t>
  </si>
  <si>
    <t>Permission is granted to reproduct, use or modify  the spreadsheets contained in this Excel Workbook provided the following statement is visible whenever it is show in any format:</t>
  </si>
  <si>
    <t>* Used with Permission of EngineeringDevOps.com *</t>
  </si>
  <si>
    <t>© EngineeringDevOps.com, 2019</t>
  </si>
  <si>
    <t>Application Scorecard</t>
  </si>
  <si>
    <t>Goals Answer Sheet</t>
  </si>
  <si>
    <t>Goals Answer Sheet Example</t>
  </si>
  <si>
    <t>DevOps Transformation Goals Scorecard</t>
  </si>
  <si>
    <t>Metric Unit</t>
  </si>
  <si>
    <r>
      <t xml:space="preserve">Importance 
(I)  (1-5)
</t>
    </r>
    <r>
      <rPr>
        <b/>
        <sz val="8"/>
        <color theme="1"/>
        <rFont val="Calibri"/>
        <family val="2"/>
        <scheme val="minor"/>
      </rPr>
      <t>(1=low, 5=critical)</t>
    </r>
  </si>
  <si>
    <t xml:space="preserve">Current State  </t>
  </si>
  <si>
    <t>Desired State</t>
  </si>
  <si>
    <t>GAP %</t>
  </si>
  <si>
    <t>Agility</t>
  </si>
  <si>
    <r>
      <rPr>
        <b/>
        <sz val="11"/>
        <color theme="1"/>
        <rFont val="Calibri"/>
        <family val="2"/>
        <scheme val="minor"/>
      </rPr>
      <t>Lead time:</t>
    </r>
    <r>
      <rPr>
        <sz val="11"/>
        <color theme="1"/>
        <rFont val="Calibri"/>
        <family val="2"/>
        <scheme val="minor"/>
      </rPr>
      <t xml:space="preserve"> Duration from code commit until code is ready to be deployed to production. </t>
    </r>
  </si>
  <si>
    <t># days</t>
  </si>
  <si>
    <r>
      <rPr>
        <b/>
        <sz val="11"/>
        <color theme="1"/>
        <rFont val="Calibri"/>
        <family val="2"/>
        <scheme val="minor"/>
      </rPr>
      <t>Release Cadence:</t>
    </r>
    <r>
      <rPr>
        <sz val="11"/>
        <color theme="1"/>
        <rFont val="Calibri"/>
        <family val="2"/>
        <scheme val="minor"/>
      </rPr>
      <t xml:space="preserve"> Frequency of having releases ready for deployment to live production.</t>
    </r>
  </si>
  <si>
    <t># releases / month</t>
  </si>
  <si>
    <r>
      <rPr>
        <b/>
        <sz val="11"/>
        <color theme="1"/>
        <rFont val="Calibri"/>
        <family val="2"/>
        <scheme val="minor"/>
      </rPr>
      <t>Fraction of Non-Value Added-Time Fraction</t>
    </r>
    <r>
      <rPr>
        <sz val="11"/>
        <color theme="1"/>
        <rFont val="Calibri"/>
        <family val="2"/>
        <scheme val="minor"/>
      </rPr>
      <t xml:space="preserve"> of their time employees are not spending on new value enhancing work such as new features or code.</t>
    </r>
  </si>
  <si>
    <t>Fraction %</t>
  </si>
  <si>
    <r>
      <rPr>
        <b/>
        <sz val="11"/>
        <color theme="1"/>
        <rFont val="Calibri"/>
        <family val="2"/>
        <scheme val="minor"/>
      </rPr>
      <t>Batch size</t>
    </r>
    <r>
      <rPr>
        <sz val="11"/>
        <color theme="1"/>
        <rFont val="Calibri"/>
        <family val="2"/>
        <scheme val="minor"/>
      </rPr>
      <t>: Product teams break work into small batch increments.</t>
    </r>
  </si>
  <si>
    <r>
      <t xml:space="preserve">1-10 
</t>
    </r>
    <r>
      <rPr>
        <sz val="9"/>
        <color theme="1"/>
        <rFont val="Calibri"/>
        <family val="2"/>
        <scheme val="minor"/>
      </rPr>
      <t>(1 rarely, 10 usually)</t>
    </r>
  </si>
  <si>
    <r>
      <rPr>
        <b/>
        <sz val="11"/>
        <color theme="1"/>
        <rFont val="Calibri"/>
        <family val="2"/>
        <scheme val="minor"/>
      </rPr>
      <t>Visible Work:</t>
    </r>
    <r>
      <rPr>
        <sz val="11"/>
        <color theme="1"/>
        <rFont val="Calibri"/>
        <family val="2"/>
        <scheme val="minor"/>
      </rPr>
      <t xml:space="preserve"> Workflow is visible throughout the pipeline.</t>
    </r>
  </si>
  <si>
    <t>Security</t>
  </si>
  <si>
    <r>
      <rPr>
        <b/>
        <sz val="11"/>
        <color theme="1"/>
        <rFont val="Calibri"/>
        <family val="2"/>
        <scheme val="minor"/>
      </rPr>
      <t>Security Events</t>
    </r>
    <r>
      <rPr>
        <sz val="11"/>
        <color theme="1"/>
        <rFont val="Calibri"/>
        <family val="2"/>
        <scheme val="minor"/>
      </rPr>
      <t>: # times that a serious business impacting security event occur  over a set period</t>
    </r>
  </si>
  <si>
    <t># per year</t>
  </si>
  <si>
    <r>
      <rPr>
        <b/>
        <sz val="11"/>
        <color theme="1"/>
        <rFont val="Calibri"/>
        <family val="2"/>
        <scheme val="minor"/>
      </rPr>
      <t>Unauthorized Access</t>
    </r>
    <r>
      <rPr>
        <sz val="11"/>
        <color theme="1"/>
        <rFont val="Calibri"/>
        <family val="2"/>
        <scheme val="minor"/>
      </rPr>
      <t>: # times per period that unauthorized users accessed unathorized information.</t>
    </r>
  </si>
  <si>
    <r>
      <rPr>
        <b/>
        <sz val="11"/>
        <color theme="1"/>
        <rFont val="Calibri"/>
        <family val="2"/>
        <scheme val="minor"/>
      </rPr>
      <t>Fraction of time remediating security problems</t>
    </r>
    <r>
      <rPr>
        <sz val="11"/>
        <color theme="1"/>
        <rFont val="Calibri"/>
        <family val="2"/>
        <scheme val="minor"/>
      </rPr>
      <t>: Average % of time that  employees spend remediating security issues.</t>
    </r>
  </si>
  <si>
    <t>%</t>
  </si>
  <si>
    <t>Satisfaction</t>
  </si>
  <si>
    <r>
      <rPr>
        <b/>
        <sz val="11"/>
        <color theme="1"/>
        <rFont val="Calibri"/>
        <family val="2"/>
        <scheme val="minor"/>
      </rPr>
      <t>Employee satisfaction with team:</t>
    </r>
    <r>
      <rPr>
        <sz val="11"/>
        <color theme="1"/>
        <rFont val="Calibri"/>
        <family val="2"/>
        <scheme val="minor"/>
      </rPr>
      <t xml:space="preserve"> Employees are likely to recommend their team as a great to work with. </t>
    </r>
  </si>
  <si>
    <r>
      <t xml:space="preserve">1-10 
</t>
    </r>
    <r>
      <rPr>
        <sz val="9"/>
        <color theme="1"/>
        <rFont val="Calibri"/>
        <family val="2"/>
        <scheme val="minor"/>
      </rPr>
      <t>(1 not likely, 10 most likely)</t>
    </r>
  </si>
  <si>
    <r>
      <rPr>
        <b/>
        <sz val="11"/>
        <color theme="1"/>
        <rFont val="Calibri"/>
        <family val="2"/>
        <scheme val="minor"/>
      </rPr>
      <t>Employee satisfaction with organization</t>
    </r>
    <r>
      <rPr>
        <sz val="11"/>
        <color theme="1"/>
        <rFont val="Calibri"/>
        <family val="2"/>
        <scheme val="minor"/>
      </rPr>
      <t>: Employees are likey to recommend their organization as a  organization to work in.</t>
    </r>
  </si>
  <si>
    <r>
      <t xml:space="preserve">1-10
</t>
    </r>
    <r>
      <rPr>
        <sz val="9"/>
        <color theme="1"/>
        <rFont val="Calibri"/>
        <family val="2"/>
        <scheme val="minor"/>
      </rPr>
      <t>(1 rarely, 10 most likely)</t>
    </r>
  </si>
  <si>
    <r>
      <rPr>
        <b/>
        <sz val="11"/>
        <color theme="1"/>
        <rFont val="Calibri"/>
        <family val="2"/>
        <scheme val="minor"/>
      </rPr>
      <t>Organization type</t>
    </r>
    <r>
      <rPr>
        <sz val="11"/>
        <color theme="1"/>
        <rFont val="Calibri"/>
        <family val="2"/>
        <scheme val="minor"/>
      </rPr>
      <t xml:space="preserve">: The culture is of the organization is  a </t>
    </r>
    <r>
      <rPr>
        <b/>
        <i/>
        <u/>
        <sz val="11"/>
        <color theme="1"/>
        <rFont val="Calibri"/>
        <family val="2"/>
        <scheme val="minor"/>
      </rPr>
      <t>generative</t>
    </r>
    <r>
      <rPr>
        <sz val="11"/>
        <color theme="1"/>
        <rFont val="Calibri"/>
        <family val="2"/>
        <scheme val="minor"/>
      </rPr>
      <t xml:space="preserve">  type, with good communication flow, cooperation and trustful.</t>
    </r>
  </si>
  <si>
    <r>
      <t xml:space="preserve">1-10 
</t>
    </r>
    <r>
      <rPr>
        <sz val="9"/>
        <color theme="1"/>
        <rFont val="Calibri"/>
        <family val="2"/>
        <scheme val="minor"/>
      </rPr>
      <t>(1 rarely, 10 very much)</t>
    </r>
  </si>
  <si>
    <r>
      <rPr>
        <b/>
        <sz val="11"/>
        <color theme="1"/>
        <rFont val="Calibri"/>
        <family val="2"/>
        <scheme val="minor"/>
      </rPr>
      <t>Leader Style for Recognition:</t>
    </r>
    <r>
      <rPr>
        <sz val="11"/>
        <color theme="1"/>
        <rFont val="Calibri"/>
        <family val="2"/>
        <scheme val="minor"/>
      </rPr>
      <t xml:space="preserve"> Leaders promote personal recognition by commending team for better-than-average work, acknowledging improvement in quality of work and personally compliments individuals’ outstanding work.</t>
    </r>
  </si>
  <si>
    <t>Stability</t>
  </si>
  <si>
    <r>
      <rPr>
        <b/>
        <sz val="11"/>
        <color theme="1"/>
        <rFont val="Calibri"/>
        <family val="2"/>
        <scheme val="minor"/>
      </rPr>
      <t>MTTR:</t>
    </r>
    <r>
      <rPr>
        <sz val="11"/>
        <color theme="1"/>
        <rFont val="Calibri"/>
        <family val="2"/>
        <scheme val="minor"/>
      </rPr>
      <t xml:space="preserve"> Mean-Time-To-Recover (MTTR)  from failure/service outage in production.</t>
    </r>
  </si>
  <si>
    <t>hours</t>
  </si>
  <si>
    <r>
      <rPr>
        <b/>
        <sz val="11"/>
        <color theme="1"/>
        <rFont val="Calibri"/>
        <family val="2"/>
        <scheme val="minor"/>
      </rPr>
      <t>Code merges problems:</t>
    </r>
    <r>
      <rPr>
        <sz val="11"/>
        <color theme="1"/>
        <rFont val="Calibri"/>
        <family val="2"/>
        <scheme val="minor"/>
      </rPr>
      <t xml:space="preserve"> % of  code merges from development branches to the trunk branch break the trunk branch.</t>
    </r>
  </si>
  <si>
    <t>Quality</t>
  </si>
  <si>
    <r>
      <rPr>
        <b/>
        <sz val="11"/>
        <color theme="1"/>
        <rFont val="Calibri"/>
        <family val="2"/>
        <scheme val="minor"/>
      </rPr>
      <t>Failures in Production:</t>
    </r>
    <r>
      <rPr>
        <sz val="11"/>
        <color theme="1"/>
        <rFont val="Calibri"/>
        <family val="2"/>
        <scheme val="minor"/>
      </rPr>
      <t xml:space="preserve"> Frequently of failures requiring immediate remediation occur in live production.</t>
    </r>
  </si>
  <si>
    <t>#  per week</t>
  </si>
  <si>
    <r>
      <rPr>
        <b/>
        <sz val="11"/>
        <color theme="1"/>
        <rFont val="Calibri"/>
        <family val="2"/>
        <scheme val="minor"/>
      </rPr>
      <t>Test and Data Available:</t>
    </r>
    <r>
      <rPr>
        <sz val="11"/>
        <color theme="1"/>
        <rFont val="Calibri"/>
        <family val="2"/>
        <scheme val="minor"/>
      </rPr>
      <t xml:space="preserve"> Tests and test data are sufficient and readily available when needed.</t>
    </r>
  </si>
  <si>
    <r>
      <rPr>
        <b/>
        <sz val="11"/>
        <color theme="1"/>
        <rFont val="Calibri"/>
        <family val="2"/>
        <scheme val="minor"/>
      </rPr>
      <t>Customer Feedback:</t>
    </r>
    <r>
      <rPr>
        <sz val="11"/>
        <color theme="1"/>
        <rFont val="Calibri"/>
        <family val="2"/>
        <scheme val="minor"/>
      </rPr>
      <t xml:space="preserve"> The  organization regularily seeks customer feedback and incorporates the feedback into design.</t>
    </r>
  </si>
  <si>
    <r>
      <t>1-10</t>
    </r>
    <r>
      <rPr>
        <sz val="9"/>
        <color theme="1"/>
        <rFont val="Calibri"/>
        <family val="2"/>
        <scheme val="minor"/>
      </rPr>
      <t xml:space="preserve"> 
(1 rarely, 10 usually)</t>
    </r>
  </si>
  <si>
    <t>Efficiency</t>
  </si>
  <si>
    <r>
      <rPr>
        <b/>
        <sz val="11"/>
        <color theme="1"/>
        <rFont val="Calibri"/>
        <family val="2"/>
        <scheme val="minor"/>
      </rPr>
      <t>Unplanned work:</t>
    </r>
    <r>
      <rPr>
        <sz val="11"/>
        <color theme="1"/>
        <rFont val="Calibri"/>
        <family val="2"/>
        <scheme val="minor"/>
      </rPr>
      <t xml:space="preserve"> % of time do employees spend on all types of unplanned work, including rework.</t>
    </r>
  </si>
  <si>
    <r>
      <rPr>
        <b/>
        <sz val="11"/>
        <color theme="1"/>
        <rFont val="Calibri"/>
        <family val="2"/>
        <scheme val="minor"/>
      </rPr>
      <t>Operating Costs are Visible</t>
    </r>
    <r>
      <rPr>
        <sz val="11"/>
        <color theme="1"/>
        <rFont val="Calibri"/>
        <family val="2"/>
        <scheme val="minor"/>
      </rPr>
      <t xml:space="preserve">: Comprehensive metrics  are kept for </t>
    </r>
    <r>
      <rPr>
        <b/>
        <u/>
        <sz val="11"/>
        <color theme="1"/>
        <rFont val="Calibri"/>
        <family val="2"/>
        <scheme val="minor"/>
      </rPr>
      <t>operating</t>
    </r>
    <r>
      <rPr>
        <sz val="11"/>
        <color theme="1"/>
        <rFont val="Calibri"/>
        <family val="2"/>
        <scheme val="minor"/>
      </rPr>
      <t xml:space="preserve"> costs of development and operations.</t>
    </r>
  </si>
  <si>
    <r>
      <rPr>
        <b/>
        <sz val="11"/>
        <color theme="1"/>
        <rFont val="Calibri"/>
        <family val="2"/>
        <scheme val="minor"/>
      </rPr>
      <t>Capital costs are visable</t>
    </r>
    <r>
      <rPr>
        <sz val="11"/>
        <color theme="1"/>
        <rFont val="Calibri"/>
        <family val="2"/>
        <scheme val="minor"/>
      </rPr>
      <t xml:space="preserve">: Comprehensive metrics are kept for </t>
    </r>
    <r>
      <rPr>
        <b/>
        <u/>
        <sz val="11"/>
        <color theme="1"/>
        <rFont val="Calibri"/>
        <family val="2"/>
        <scheme val="minor"/>
      </rPr>
      <t>capital</t>
    </r>
    <r>
      <rPr>
        <sz val="11"/>
        <color theme="1"/>
        <rFont val="Calibri"/>
        <family val="2"/>
        <scheme val="minor"/>
      </rPr>
      <t xml:space="preserve"> costs of development and operations.</t>
    </r>
  </si>
  <si>
    <r>
      <rPr>
        <b/>
        <sz val="11"/>
        <color theme="1"/>
        <rFont val="Calibri"/>
        <family val="2"/>
        <scheme val="minor"/>
      </rPr>
      <t xml:space="preserve">Backlog Visibility: </t>
    </r>
    <r>
      <rPr>
        <sz val="11"/>
        <color theme="1"/>
        <rFont val="Calibri"/>
        <family val="2"/>
        <scheme val="minor"/>
      </rPr>
      <t>Lean product management is practiced using highly visible, easy-to-understand  presentation formats that  show work to be done.</t>
    </r>
  </si>
  <si>
    <t>The DevOps Transformation Goal Scorecard spreadsheet is posted on www.EngineeringDevOps.com</t>
  </si>
  <si>
    <t>Percent Improvement (P%)</t>
  </si>
  <si>
    <t>SCORE  
I x P%</t>
  </si>
  <si>
    <t>RANK</t>
  </si>
  <si>
    <t>The DevOps Transformation Goal Scorecard spreadsheet is posted on www.EngineeirngDevOps.com</t>
  </si>
  <si>
    <t>DevOps Practices Topics Example</t>
  </si>
  <si>
    <t>DevOps Practices Topics Template</t>
  </si>
  <si>
    <t>DevOps Transformation Practices Topics</t>
  </si>
  <si>
    <t>Nine Pillars of DevOps Practice Topics</t>
  </si>
  <si>
    <r>
      <t xml:space="preserve">Importance (I)
(1-5)
</t>
    </r>
    <r>
      <rPr>
        <b/>
        <sz val="8"/>
        <color theme="1"/>
        <rFont val="Calibri"/>
        <family val="2"/>
        <scheme val="minor"/>
      </rPr>
      <t>(1=low, 5=critical)</t>
    </r>
  </si>
  <si>
    <r>
      <t xml:space="preserve">Current Level of Practice (P)
(1-5)
</t>
    </r>
    <r>
      <rPr>
        <b/>
        <sz val="8"/>
        <color theme="1"/>
        <rFont val="Calibri"/>
        <family val="2"/>
        <scheme val="minor"/>
      </rPr>
      <t>(1=not yet, 5=always)</t>
    </r>
  </si>
  <si>
    <t>Collaborative Leadership Practices</t>
  </si>
  <si>
    <t>Collaborative Culture Practices</t>
  </si>
  <si>
    <t>Design for DevOps Practices</t>
  </si>
  <si>
    <t>Continuous Integration Practices</t>
  </si>
  <si>
    <t>Continuous Testing Practices</t>
  </si>
  <si>
    <t>Elastic Infrastructures Practices</t>
  </si>
  <si>
    <t>Continuous Monitoring Practices</t>
  </si>
  <si>
    <t>Continuous Security Practices</t>
  </si>
  <si>
    <t>Continuous Delivery/Deployment Practices</t>
  </si>
  <si>
    <t>Special DevOps Deep Dive Practice Topics</t>
  </si>
  <si>
    <t>DevOps Version Management Practices</t>
  </si>
  <si>
    <t>Value Stream Management DevOps Practices</t>
  </si>
  <si>
    <t>Application Release Automation Practices</t>
  </si>
  <si>
    <t>DevOps Infrastructure-As-Code</t>
  </si>
  <si>
    <t>Hybrid Cloud DevOps Practices</t>
  </si>
  <si>
    <t>Multi-Cloud DevOps Practices</t>
  </si>
  <si>
    <t>Application Performance Monitoring Practices</t>
  </si>
  <si>
    <t>DevOps Training Practices</t>
  </si>
  <si>
    <t>Site Reliability Engineering Practices</t>
  </si>
  <si>
    <t>DevOps Service Catalog</t>
  </si>
  <si>
    <t>DevOps Governance Practices</t>
  </si>
  <si>
    <t xml:space="preserve">Other &gt; </t>
  </si>
  <si>
    <t>The DevOps Transformation Practices Topics Scorecard  is posted in spreadsheet form on www.EngineeringDevOps.com</t>
  </si>
  <si>
    <r>
      <t xml:space="preserve">SCORE 
(1-5)
</t>
    </r>
    <r>
      <rPr>
        <b/>
        <sz val="8"/>
        <color theme="1"/>
        <rFont val="Calibri"/>
        <family val="2"/>
        <scheme val="minor"/>
      </rPr>
      <t>6-(((Ix(5-P))/5)+1)</t>
    </r>
  </si>
  <si>
    <t>Rank</t>
  </si>
  <si>
    <t>DevOps Solution Requirements Alignment Matrix</t>
  </si>
  <si>
    <t>High-Gap DevOps Practices</t>
  </si>
  <si>
    <r>
      <t xml:space="preserve">SCORE 
(0-5)
</t>
    </r>
    <r>
      <rPr>
        <b/>
        <sz val="8"/>
        <color theme="1"/>
        <rFont val="Calibri"/>
        <family val="2"/>
        <scheme val="minor"/>
      </rPr>
      <t>6-(((Ix(5-P))/5)+1)</t>
    </r>
  </si>
  <si>
    <t>GAP Rank
(1-N)</t>
  </si>
  <si>
    <t>DevOps Sponsor</t>
  </si>
  <si>
    <t>DevOps Expert</t>
  </si>
  <si>
    <t>Product Development</t>
  </si>
  <si>
    <t>Product Quality Assurance</t>
  </si>
  <si>
    <t>Operations Support</t>
  </si>
  <si>
    <t>Infrastructure</t>
  </si>
  <si>
    <t>DevOps Tools</t>
  </si>
  <si>
    <t>Partner Management</t>
  </si>
  <si>
    <t>Product Owner</t>
  </si>
  <si>
    <t>Project Management</t>
  </si>
  <si>
    <t>Training</t>
  </si>
  <si>
    <t>Finance</t>
  </si>
  <si>
    <t>Human Resources</t>
  </si>
  <si>
    <t>Governance</t>
  </si>
  <si>
    <t>Votes</t>
  </si>
  <si>
    <t>Group Rank</t>
  </si>
  <si>
    <t>The DevOps Transformation Practices Maturity Assessment, with a more complete, up-to-date set of practices, is posted in spreadsheet form on www.EngineeringDevOps.com</t>
  </si>
  <si>
    <t>DevOps Practices</t>
  </si>
  <si>
    <t>Changes to End-to-End DevOps workflows are led by an expert team, and reviewed by a coalition of stakeholders including Dev, Ops and QA.</t>
  </si>
  <si>
    <t>Key Performance Indicators (KPIs) for the DevOps infrastructure components are automatically gathered, calculated and made visible to anyone on the team that subscribes to them.  Example metrics are availability (up time) of computing resources for CI, CT, CD processes, time to complete builds, time to complete tests, # of commits that fail, # changes that need to be reverted due to serious failures.</t>
  </si>
  <si>
    <t>DevOps System changes follow a phased process to ensure the changes do not disturb the current DevOps operation. Examples of implementation phases in include: 1) proof of concept (POC) phase in a test environment, 2) Limited production 3) Deployment to all live environments.</t>
  </si>
  <si>
    <t>Predictive analytics are used to dynamically adjust DevOps pipeline configurations. For analysis of test results, data may indicate a need to concentrate more testing in areas that have a higher failure trend.</t>
  </si>
  <si>
    <t>Security assurance automation and security monitoring practices are embraced by the organization.</t>
  </si>
  <si>
    <t xml:space="preserve">All information security platforms that are in use expose full functionality via APIs for automatability.  </t>
  </si>
  <si>
    <t>Communication flows fluidly across the end-to-end cross-functional team using collaboration tools where appropriate (E.g. SLACK, HipChat, Yammer, etc.).</t>
  </si>
  <si>
    <t>The culture encourages learning from failures and co-operation between departments.</t>
  </si>
  <si>
    <t>Logging and pro-active alert systems make it easy to detect and correct DevOps system failures. Logs and proactive system alerts are in place for most DevOps component failures and are organized in a manner to quickly identify the highest-priority problems.</t>
  </si>
  <si>
    <t>Process Analytics are used to monitor and improve the integration, test and release process. Descriptive build and test analytics drive process improvements.</t>
  </si>
  <si>
    <t xml:space="preserve">Proven version control practices and tools are used for all application software, scripts, templates and blueprints that are used in DevOps environments.  </t>
  </si>
  <si>
    <t>Tool Alternative 1</t>
  </si>
  <si>
    <t>Tool Alternative 2</t>
  </si>
  <si>
    <t>Tool Alternative 3</t>
  </si>
  <si>
    <t>Comparison Category</t>
  </si>
  <si>
    <t>Requirement</t>
  </si>
  <si>
    <t>Weight 
(W) (1-5)</t>
  </si>
  <si>
    <t>Description</t>
  </si>
  <si>
    <t>Score 
(S) (1-5)</t>
  </si>
  <si>
    <t>Source: Open-Source, Freemium, DIY, Enterprise</t>
  </si>
  <si>
    <r>
      <rPr>
        <b/>
        <sz val="11"/>
        <color theme="1"/>
        <rFont val="Calibri"/>
        <family val="2"/>
        <scheme val="minor"/>
      </rPr>
      <t>Initial Cost:</t>
    </r>
    <r>
      <rPr>
        <sz val="11"/>
        <color theme="1"/>
        <rFont val="Calibri"/>
        <family val="2"/>
        <scheme val="minor"/>
      </rPr>
      <t xml:space="preserve"> the licensing and labour cost for an initial configuration including costs internal to the organization.</t>
    </r>
  </si>
  <si>
    <r>
      <rPr>
        <b/>
        <sz val="11"/>
        <color theme="1"/>
        <rFont val="Calibri"/>
        <family val="2"/>
        <scheme val="minor"/>
      </rPr>
      <t>Total Cost of Ownership:</t>
    </r>
    <r>
      <rPr>
        <sz val="11"/>
        <color theme="1"/>
        <rFont val="Calibri"/>
        <family val="2"/>
        <scheme val="minor"/>
      </rPr>
      <t xml:space="preserve"> the licensing and labour cost  to the organization  at scale, including costs internal to the organization.</t>
    </r>
  </si>
  <si>
    <r>
      <rPr>
        <b/>
        <sz val="11"/>
        <color theme="1"/>
        <rFont val="Calibri"/>
        <family val="2"/>
        <scheme val="minor"/>
      </rPr>
      <t>Compatibility:</t>
    </r>
    <r>
      <rPr>
        <sz val="11"/>
        <color theme="1"/>
        <rFont val="Calibri"/>
        <family val="2"/>
        <scheme val="minor"/>
      </rPr>
      <t xml:space="preserve"> operating systems, ecosystems, cloud-native, DevOps frameworks, APIs</t>
    </r>
  </si>
  <si>
    <r>
      <rPr>
        <b/>
        <sz val="11"/>
        <color theme="1"/>
        <rFont val="Calibri"/>
        <family val="2"/>
        <scheme val="minor"/>
      </rPr>
      <t>Ease of Use:</t>
    </r>
    <r>
      <rPr>
        <sz val="11"/>
        <color theme="1"/>
        <rFont val="Calibri"/>
        <family val="2"/>
        <scheme val="minor"/>
      </rPr>
      <t xml:space="preserve"> intuitive user interface, efficient controls, efficient outputs </t>
    </r>
  </si>
  <si>
    <r>
      <rPr>
        <b/>
        <sz val="11"/>
        <color theme="1"/>
        <rFont val="Calibri"/>
        <family val="2"/>
        <scheme val="minor"/>
      </rPr>
      <t>Administration Capabilities:</t>
    </r>
    <r>
      <rPr>
        <sz val="11"/>
        <color theme="1"/>
        <rFont val="Calibri"/>
        <family val="2"/>
        <scheme val="minor"/>
      </rPr>
      <t xml:space="preserve">  installation support, diagnostic support, build-in metrics to track performance</t>
    </r>
  </si>
  <si>
    <r>
      <rPr>
        <b/>
        <sz val="11"/>
        <color theme="1"/>
        <rFont val="Calibri"/>
        <family val="2"/>
        <scheme val="minor"/>
      </rPr>
      <t>Functional Requirements:</t>
    </r>
    <r>
      <rPr>
        <sz val="11"/>
        <color theme="1"/>
        <rFont val="Calibri"/>
        <family val="2"/>
        <scheme val="minor"/>
      </rPr>
      <t xml:space="preserve"> features and capabilities</t>
    </r>
  </si>
  <si>
    <r>
      <rPr>
        <b/>
        <sz val="11"/>
        <color theme="1"/>
        <rFont val="Calibri"/>
        <family val="2"/>
        <scheme val="minor"/>
      </rPr>
      <t>Non-Functional Requirements:</t>
    </r>
    <r>
      <rPr>
        <sz val="11"/>
        <color theme="1"/>
        <rFont val="Calibri"/>
        <family val="2"/>
        <scheme val="minor"/>
      </rPr>
      <t xml:space="preserve"> Performance, reliability, stability, scalability</t>
    </r>
  </si>
  <si>
    <r>
      <rPr>
        <b/>
        <sz val="11"/>
        <color theme="1"/>
        <rFont val="Calibri"/>
        <family val="2"/>
        <scheme val="minor"/>
      </rPr>
      <t>Roadmap:</t>
    </r>
    <r>
      <rPr>
        <sz val="11"/>
        <color theme="1"/>
        <rFont val="Calibri"/>
        <family val="2"/>
        <scheme val="minor"/>
      </rPr>
      <t xml:space="preserve">  planned enhancements for future solution requirements</t>
    </r>
  </si>
  <si>
    <r>
      <rPr>
        <b/>
        <sz val="11"/>
        <color theme="1"/>
        <rFont val="Calibri"/>
        <family val="2"/>
        <scheme val="minor"/>
      </rPr>
      <t>Support:</t>
    </r>
    <r>
      <rPr>
        <sz val="11"/>
        <color theme="1"/>
        <rFont val="Calibri"/>
        <family val="2"/>
        <scheme val="minor"/>
      </rPr>
      <t xml:space="preserve"> Professional services for installation, proof-of-concept, configuration, training, and bug fixes </t>
    </r>
  </si>
  <si>
    <t>Weighted Score W x S</t>
  </si>
  <si>
    <t>EPIC</t>
  </si>
  <si>
    <t>Phase</t>
  </si>
  <si>
    <t>User Story</t>
  </si>
  <si>
    <t>Task</t>
  </si>
  <si>
    <t>Responsible</t>
  </si>
  <si>
    <t>&lt;theme a&gt;</t>
  </si>
  <si>
    <t>Define</t>
  </si>
  <si>
    <t>&lt;user story 1&gt;</t>
  </si>
  <si>
    <t xml:space="preserve">&lt;task1&gt; </t>
  </si>
  <si>
    <t>&lt;name&gt;</t>
  </si>
  <si>
    <t xml:space="preserve">&lt;task2&gt; </t>
  </si>
  <si>
    <t xml:space="preserve">&lt;task3&gt; </t>
  </si>
  <si>
    <t>&lt;user story 2&gt;</t>
  </si>
  <si>
    <t>&lt;user story 3&gt;</t>
  </si>
  <si>
    <t>Implement</t>
  </si>
  <si>
    <t>Verify</t>
  </si>
  <si>
    <t>Operate</t>
  </si>
  <si>
    <t>Continuous Testing Phase 1</t>
  </si>
  <si>
    <t>As a developer I want to use Test Driven Development to define my unit tests before I write my code.</t>
  </si>
  <si>
    <t>Define a backlog template for TDD unit testing</t>
  </si>
  <si>
    <t>Developer</t>
  </si>
  <si>
    <t>Define procedure for creating TDD unit testing</t>
  </si>
  <si>
    <t>Define validation and training requirements for TDD unit testing</t>
  </si>
  <si>
    <t>QA Engineer</t>
  </si>
  <si>
    <t>Enter TDD unit testing item in the agile planning module.</t>
  </si>
  <si>
    <t>Project Manager</t>
  </si>
  <si>
    <t>Implement TDD for units tests for  example code changes using the defined procedure</t>
  </si>
  <si>
    <t xml:space="preserve">Implement training and validation procedures for TDD unit tests. </t>
  </si>
  <si>
    <t>Validation</t>
  </si>
  <si>
    <t>Validate a TDD unit tests and training procedures for example code changes.</t>
  </si>
  <si>
    <t>Distribute training materials for TDD units tests to developers and QA engineers.</t>
  </si>
  <si>
    <t xml:space="preserve">Monitor use of TDD unit test procedures, tests and training. Hold restrospectives after every release to production  and implement improvements. </t>
  </si>
  <si>
    <t>Per Application (3 years Period)</t>
  </si>
  <si>
    <t>Formula</t>
  </si>
  <si>
    <t>NO DevOps Enhancements (n)</t>
  </si>
  <si>
    <t>DevOps Enhancements (d)</t>
  </si>
  <si>
    <t>R) Average # releases/year</t>
  </si>
  <si>
    <t>Estimate Number</t>
  </si>
  <si>
    <t>A) Total Costs (3 years) $K</t>
  </si>
  <si>
    <t>B+C</t>
  </si>
  <si>
    <t>B) Cost for 3 years of releases $K</t>
  </si>
  <si>
    <t>B1 + B4</t>
  </si>
  <si>
    <t>B1) Labor Costs $K</t>
  </si>
  <si>
    <t>3 x B2 x B3</t>
  </si>
  <si>
    <t>B2) Average Labor rate $K/year</t>
  </si>
  <si>
    <t>B3) Average # workers</t>
  </si>
  <si>
    <r>
      <t>B4) Capital Depreciation</t>
    </r>
    <r>
      <rPr>
        <sz val="11"/>
        <color rgb="FF000000"/>
        <rFont val="Calibri"/>
        <family val="2"/>
        <scheme val="minor"/>
      </rPr>
      <t xml:space="preserve">  (3 years amortization) </t>
    </r>
    <r>
      <rPr>
        <sz val="18"/>
        <color rgb="FF000000"/>
        <rFont val="Calibri"/>
        <family val="2"/>
        <scheme val="minor"/>
      </rPr>
      <t xml:space="preserve"> $K</t>
    </r>
  </si>
  <si>
    <t>C) DevOps Enhancements costs $K</t>
  </si>
  <si>
    <t>C1 + C4</t>
  </si>
  <si>
    <t>C1) Labor Costs$K</t>
  </si>
  <si>
    <t>3 x C2 x C3</t>
  </si>
  <si>
    <t>C2) Average Labor rate $/year</t>
  </si>
  <si>
    <t>C3) # workers for DevOps enhancement</t>
  </si>
  <si>
    <r>
      <t xml:space="preserve">C4) Capital Depreciation </t>
    </r>
    <r>
      <rPr>
        <sz val="11"/>
        <color rgb="FF000000"/>
        <rFont val="Calibri"/>
        <family val="2"/>
        <scheme val="minor"/>
      </rPr>
      <t xml:space="preserve"> (3 years amortization)</t>
    </r>
    <r>
      <rPr>
        <sz val="18"/>
        <color rgb="FF000000"/>
        <rFont val="Calibri"/>
        <family val="2"/>
        <scheme val="minor"/>
      </rPr>
      <t xml:space="preserve">  $K</t>
    </r>
  </si>
  <si>
    <t>D) Direct Savings Attributed to DevOps Enhancements</t>
  </si>
  <si>
    <t>An-Ad</t>
  </si>
  <si>
    <t>F) Cost per release</t>
  </si>
  <si>
    <t>A/R</t>
  </si>
  <si>
    <t>H) # Releases over 3 years</t>
  </si>
  <si>
    <t>3 x R</t>
  </si>
  <si>
    <t>I) Additional releases due to DevOps Enhancements</t>
  </si>
  <si>
    <t>Hd - Hn</t>
  </si>
  <si>
    <t>J) Costs of Equivalent # releases with DevOps enhancements (3 years) $K</t>
  </si>
  <si>
    <t>F x Hd</t>
  </si>
  <si>
    <t>K) Equivalent Savings due to DevOps Enhancements (3 years) $K</t>
  </si>
  <si>
    <t>Jd - Jn</t>
  </si>
  <si>
    <t>L) Return on Investment (ROI)</t>
  </si>
  <si>
    <t>K / C</t>
  </si>
  <si>
    <t>M) Payback period (Months)</t>
  </si>
  <si>
    <t>C / (K/36)</t>
  </si>
  <si>
    <t xml:space="preserve">E) Number of Applications </t>
  </si>
  <si>
    <t>O) Direct Savings for all applications (3 years) $K</t>
  </si>
  <si>
    <t>E x Dd</t>
  </si>
  <si>
    <t>P) Equivalent Savings for all applications (3 years) $K</t>
  </si>
  <si>
    <t>E x Kd</t>
  </si>
  <si>
    <t>Highest GAP Template</t>
  </si>
  <si>
    <t>Highest GAP Example</t>
  </si>
  <si>
    <t>DevOps Tools Comparisons</t>
  </si>
  <si>
    <t>DevOps Backlog Template</t>
  </si>
  <si>
    <t>DevOps Backlog Example</t>
  </si>
  <si>
    <t>ROI Calculator</t>
  </si>
  <si>
    <t>ROI Calculation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</si>
</sst>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9">
    <font>
      <sz val="11"/>
      <color theme="1"/>
      <name val="Calibri"/>
      <family val="2"/>
      <scheme val="minor"/>
    </font>
    <font>
      <b/>
      <sz val="11"/>
      <color theme="1"/>
      <name val="Calibri"/>
      <family val="2"/>
      <scheme val="minor"/>
    </font>
    <font>
      <b/>
      <i/>
      <sz val="11"/>
      <color theme="1"/>
      <name val="Calibri"/>
      <family val="2"/>
      <scheme val="minor"/>
    </font>
    <font>
      <sz val="7"/>
      <color theme="1"/>
      <name val="Times New Roman"/>
      <family val="1"/>
    </font>
    <font>
      <b/>
      <sz val="14"/>
      <color theme="1"/>
      <name val="Calibri"/>
      <family val="2"/>
      <scheme val="minor"/>
    </font>
    <font>
      <b/>
      <sz val="18"/>
      <color theme="1"/>
      <name val="Calibri"/>
      <family val="2"/>
      <scheme val="minor"/>
    </font>
    <font>
      <sz val="18"/>
      <color theme="1"/>
      <name val="Calibri"/>
      <family val="2"/>
      <scheme val="minor"/>
    </font>
    <font>
      <b/>
      <sz val="8"/>
      <color theme="1"/>
      <name val="Calibri"/>
      <family val="2"/>
      <scheme val="minor"/>
    </font>
    <font>
      <sz val="9"/>
      <color theme="1"/>
      <name val="Calibri"/>
      <family val="2"/>
      <scheme val="minor"/>
    </font>
    <font>
      <b/>
      <sz val="16"/>
      <color theme="1"/>
      <name val="Calibri"/>
      <family val="2"/>
      <scheme val="minor"/>
    </font>
    <font>
      <b/>
      <i/>
      <u/>
      <sz val="11"/>
      <color theme="1"/>
      <name val="Calibri"/>
      <family val="2"/>
      <scheme val="minor"/>
    </font>
    <font>
      <b/>
      <u/>
      <sz val="11"/>
      <color theme="1"/>
      <name val="Calibri"/>
      <family val="2"/>
      <scheme val="minor"/>
    </font>
    <font>
      <sz val="16"/>
      <color theme="1"/>
      <name val="Calibri"/>
      <family val="2"/>
      <scheme val="minor"/>
    </font>
    <font>
      <sz val="11"/>
      <color theme="1"/>
      <name val="+mj-lt"/>
    </font>
    <font>
      <b/>
      <sz val="11"/>
      <color rgb="FF000000"/>
      <name val="Calibri"/>
      <family val="2"/>
      <scheme val="minor"/>
    </font>
    <font>
      <b/>
      <sz val="11"/>
      <color theme="1"/>
      <name val="+mj-lt"/>
    </font>
    <font>
      <sz val="11"/>
      <color rgb="FF000000"/>
      <name val="Calibri"/>
      <family val="2"/>
      <scheme val="minor"/>
    </font>
    <font>
      <b/>
      <sz val="18"/>
      <color rgb="FF000000"/>
      <name val="Calibri"/>
      <family val="2"/>
      <scheme val="minor"/>
    </font>
    <font>
      <sz val="18"/>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horizontal="left" vertical="center" indent="2"/>
    </xf>
    <xf numFmtId="0" fontId="1" fillId="0" borderId="0" xfId="0" applyFont="1" applyAlignment="1">
      <alignment horizontal="right" vertical="center" indent="2"/>
    </xf>
    <xf numFmtId="0" fontId="1" fillId="0" borderId="0" xfId="0" applyFont="1" applyAlignment="1">
      <alignment horizontal="left" vertical="center" wrapText="1"/>
    </xf>
    <xf numFmtId="0" fontId="0" fillId="0" borderId="0" xfId="0" applyAlignment="1">
      <alignment horizontal="left" wrapText="1"/>
    </xf>
    <xf numFmtId="0" fontId="0" fillId="0" borderId="1" xfId="0" applyBorder="1" applyAlignment="1">
      <alignment horizontal="left" vertical="center" wrapText="1" indent="2"/>
    </xf>
    <xf numFmtId="0" fontId="1" fillId="0" borderId="0" xfId="0" applyFont="1" applyAlignment="1">
      <alignment horizontal="left" vertical="center" wrapText="1"/>
    </xf>
    <xf numFmtId="0" fontId="1" fillId="0" borderId="0" xfId="0" applyFont="1" applyAlignment="1">
      <alignment horizontal="right" wrapText="1"/>
    </xf>
    <xf numFmtId="0" fontId="0" fillId="0" borderId="0" xfId="0"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1" xfId="0" applyFont="1" applyBorder="1" applyAlignment="1">
      <alignment horizontal="left" vertical="center" wrapText="1" indent="2"/>
    </xf>
    <xf numFmtId="0" fontId="1" fillId="0" borderId="1" xfId="0" applyFont="1" applyBorder="1" applyAlignment="1">
      <alignment horizontal="center" vertical="center" wrapText="1"/>
    </xf>
    <xf numFmtId="0" fontId="5" fillId="0" borderId="0" xfId="0" applyFont="1" applyAlignment="1">
      <alignment horizontal="center"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6" fillId="0" borderId="0" xfId="0" applyFont="1" applyAlignment="1">
      <alignment wrapText="1"/>
    </xf>
    <xf numFmtId="0" fontId="5" fillId="0" borderId="4" xfId="0" applyFont="1" applyBorder="1" applyAlignment="1">
      <alignment horizontal="center" wrapText="1"/>
    </xf>
    <xf numFmtId="0" fontId="1" fillId="0" borderId="1" xfId="0" applyFont="1" applyBorder="1" applyAlignment="1">
      <alignment horizontal="center" wrapText="1"/>
    </xf>
    <xf numFmtId="0" fontId="1" fillId="2" borderId="3" xfId="0" applyFont="1" applyFill="1" applyBorder="1" applyAlignment="1">
      <alignment horizontal="center" wrapText="1"/>
    </xf>
    <xf numFmtId="1" fontId="1" fillId="0" borderId="1" xfId="0" applyNumberFormat="1" applyFont="1" applyBorder="1" applyAlignment="1">
      <alignment horizontal="center" wrapText="1"/>
    </xf>
    <xf numFmtId="9" fontId="1" fillId="0" borderId="1" xfId="0" applyNumberFormat="1" applyFont="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xf>
    <xf numFmtId="1" fontId="0" fillId="3" borderId="1" xfId="0" applyNumberFormat="1" applyFill="1" applyBorder="1" applyAlignment="1">
      <alignment horizontal="center"/>
    </xf>
    <xf numFmtId="9" fontId="0" fillId="3" borderId="1" xfId="0" applyNumberFormat="1" applyFill="1" applyBorder="1" applyAlignment="1">
      <alignment horizontal="center"/>
    </xf>
    <xf numFmtId="0" fontId="4" fillId="0" borderId="1" xfId="0" applyFont="1" applyBorder="1" applyAlignment="1">
      <alignment horizontal="center" wrapText="1"/>
    </xf>
    <xf numFmtId="164" fontId="0" fillId="4" borderId="1" xfId="0" applyNumberFormat="1" applyFill="1" applyBorder="1" applyAlignment="1" applyProtection="1">
      <alignment horizontal="center"/>
      <protection locked="0"/>
    </xf>
    <xf numFmtId="1" fontId="0" fillId="4" borderId="1" xfId="0" applyNumberFormat="1" applyFill="1" applyBorder="1" applyAlignment="1">
      <alignment horizontal="center"/>
    </xf>
    <xf numFmtId="9" fontId="0" fillId="4" borderId="1" xfId="0" applyNumberFormat="1" applyFill="1" applyBorder="1" applyAlignment="1">
      <alignment horizontal="center"/>
    </xf>
    <xf numFmtId="0" fontId="0" fillId="2" borderId="1" xfId="0" applyFill="1" applyBorder="1" applyAlignment="1">
      <alignment wrapText="1"/>
    </xf>
    <xf numFmtId="0" fontId="0" fillId="2" borderId="1" xfId="0" applyFill="1" applyBorder="1" applyAlignment="1">
      <alignment horizontal="center"/>
    </xf>
    <xf numFmtId="1" fontId="0" fillId="2" borderId="1" xfId="0" applyNumberFormat="1" applyFill="1" applyBorder="1" applyAlignment="1">
      <alignment horizontal="center"/>
    </xf>
    <xf numFmtId="9" fontId="0" fillId="2" borderId="1" xfId="0" applyNumberFormat="1" applyFill="1" applyBorder="1" applyAlignment="1">
      <alignment horizontal="center"/>
    </xf>
    <xf numFmtId="0" fontId="0" fillId="0" borderId="1" xfId="0" applyBorder="1" applyAlignment="1">
      <alignment vertical="center" wrapText="1"/>
    </xf>
    <xf numFmtId="0" fontId="0" fillId="0" borderId="1" xfId="0" applyBorder="1" applyAlignment="1">
      <alignment horizontal="center" vertical="center"/>
    </xf>
    <xf numFmtId="1" fontId="0" fillId="4" borderId="1" xfId="0" applyNumberFormat="1"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9" fontId="0" fillId="4" borderId="1" xfId="0" applyNumberFormat="1" applyFill="1" applyBorder="1" applyAlignment="1">
      <alignment horizontal="center" vertical="center"/>
    </xf>
    <xf numFmtId="0" fontId="0" fillId="0" borderId="1" xfId="0" applyBorder="1" applyAlignment="1">
      <alignment horizontal="center" vertical="center" wrapText="1"/>
    </xf>
    <xf numFmtId="9" fontId="0" fillId="4" borderId="1" xfId="0" applyNumberFormat="1" applyFill="1" applyBorder="1" applyAlignment="1" applyProtection="1">
      <alignment horizontal="center" vertical="center"/>
      <protection locked="0"/>
    </xf>
    <xf numFmtId="0" fontId="9" fillId="0" borderId="1" xfId="0" applyFont="1" applyBorder="1" applyAlignment="1">
      <alignment horizontal="center" wrapText="1"/>
    </xf>
    <xf numFmtId="2" fontId="0" fillId="4" borderId="1" xfId="0" applyNumberFormat="1" applyFill="1" applyBorder="1" applyAlignment="1" applyProtection="1">
      <alignment horizontal="center" vertical="center"/>
      <protection locked="0"/>
    </xf>
    <xf numFmtId="1" fontId="0" fillId="0" borderId="0" xfId="0" applyNumberFormat="1" applyAlignment="1">
      <alignment horizontal="center"/>
    </xf>
    <xf numFmtId="9" fontId="0" fillId="0" borderId="0" xfId="0" applyNumberFormat="1" applyAlignment="1">
      <alignment horizontal="center"/>
    </xf>
    <xf numFmtId="3" fontId="1" fillId="0" borderId="1" xfId="0" applyNumberFormat="1" applyFont="1" applyBorder="1" applyAlignment="1">
      <alignment horizontal="center" wrapText="1"/>
    </xf>
    <xf numFmtId="3" fontId="0" fillId="3" borderId="1" xfId="0" applyNumberFormat="1" applyFill="1" applyBorder="1" applyAlignment="1">
      <alignment horizontal="center"/>
    </xf>
    <xf numFmtId="9" fontId="0" fillId="4" borderId="1" xfId="0" applyNumberFormat="1" applyFill="1" applyBorder="1" applyAlignment="1" applyProtection="1">
      <alignment horizontal="center"/>
      <protection locked="0"/>
    </xf>
    <xf numFmtId="1" fontId="0" fillId="2"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3" fontId="0" fillId="2" borderId="1" xfId="0" applyNumberFormat="1" applyFill="1" applyBorder="1" applyAlignment="1">
      <alignment horizontal="center"/>
    </xf>
    <xf numFmtId="3" fontId="0" fillId="0" borderId="0" xfId="0" applyNumberFormat="1" applyAlignment="1">
      <alignment horizontal="center"/>
    </xf>
    <xf numFmtId="0" fontId="1" fillId="2" borderId="1" xfId="0" applyFont="1" applyFill="1" applyBorder="1" applyAlignment="1">
      <alignment horizontal="center" wrapText="1"/>
    </xf>
    <xf numFmtId="0" fontId="13" fillId="6" borderId="0" xfId="0" applyFont="1" applyFill="1" applyAlignment="1">
      <alignment horizontal="left" vertical="center" wrapText="1" readingOrder="1"/>
    </xf>
    <xf numFmtId="0" fontId="14" fillId="7" borderId="1" xfId="0" applyFont="1" applyFill="1" applyBorder="1" applyAlignment="1">
      <alignment horizontal="left" vertical="center" wrapText="1" readingOrder="1"/>
    </xf>
    <xf numFmtId="1" fontId="1" fillId="7" borderId="5" xfId="0" applyNumberFormat="1" applyFont="1" applyFill="1" applyBorder="1" applyAlignment="1">
      <alignment horizontal="center" wrapText="1"/>
    </xf>
    <xf numFmtId="0" fontId="14" fillId="0" borderId="1" xfId="0" applyFont="1" applyBorder="1" applyAlignment="1">
      <alignment horizontal="left" vertical="center" wrapText="1" readingOrder="1"/>
    </xf>
    <xf numFmtId="0" fontId="1" fillId="2" borderId="1" xfId="0" applyFont="1" applyFill="1" applyBorder="1" applyAlignment="1">
      <alignment horizontal="center" wrapText="1" readingOrder="1"/>
    </xf>
    <xf numFmtId="0" fontId="1" fillId="0" borderId="1" xfId="0" applyFont="1" applyBorder="1" applyAlignment="1">
      <alignment horizontal="left" vertical="center" wrapText="1" readingOrder="1"/>
    </xf>
    <xf numFmtId="0" fontId="15" fillId="0" borderId="1" xfId="0" applyFont="1" applyBorder="1" applyAlignment="1">
      <alignment horizontal="left" vertical="center" wrapText="1" readingOrder="1"/>
    </xf>
    <xf numFmtId="0" fontId="0" fillId="0" borderId="0" xfId="0" applyFont="1" applyAlignment="1">
      <alignment horizontal="center" wrapText="1"/>
    </xf>
    <xf numFmtId="2" fontId="1" fillId="7" borderId="5" xfId="0" applyNumberFormat="1" applyFont="1" applyFill="1" applyBorder="1" applyAlignment="1">
      <alignment horizontal="center" wrapText="1"/>
    </xf>
    <xf numFmtId="0" fontId="1" fillId="0" borderId="6" xfId="0" applyFont="1" applyBorder="1" applyAlignment="1">
      <alignment horizontal="center"/>
    </xf>
    <xf numFmtId="0" fontId="1" fillId="0" borderId="0" xfId="0" applyFont="1" applyAlignment="1">
      <alignment horizontal="center"/>
    </xf>
    <xf numFmtId="0" fontId="0" fillId="0" borderId="1" xfId="0" applyBorder="1" applyAlignment="1">
      <alignment horizontal="center" textRotation="90" wrapText="1"/>
    </xf>
    <xf numFmtId="0" fontId="1" fillId="7" borderId="1" xfId="0" applyFont="1" applyFill="1" applyBorder="1" applyAlignment="1">
      <alignment horizontal="center" textRotation="90" wrapText="1"/>
    </xf>
    <xf numFmtId="0" fontId="15" fillId="6" borderId="0" xfId="0" applyFont="1" applyFill="1" applyAlignment="1">
      <alignment horizontal="center" vertical="center" wrapText="1" readingOrder="1"/>
    </xf>
    <xf numFmtId="0" fontId="16" fillId="4" borderId="7" xfId="0" applyFont="1" applyFill="1" applyBorder="1" applyAlignment="1">
      <alignment horizontal="left" vertical="center" wrapText="1" readingOrder="1"/>
    </xf>
    <xf numFmtId="1" fontId="1" fillId="7" borderId="5" xfId="0" applyNumberFormat="1" applyFont="1" applyFill="1" applyBorder="1" applyAlignment="1">
      <alignment horizontal="center" vertical="center" wrapText="1"/>
    </xf>
    <xf numFmtId="2" fontId="1" fillId="7" borderId="5" xfId="0" applyNumberFormat="1" applyFont="1" applyFill="1" applyBorder="1" applyAlignment="1">
      <alignment horizontal="center" vertical="center" wrapText="1"/>
    </xf>
    <xf numFmtId="0" fontId="1" fillId="0" borderId="8" xfId="0" applyFont="1" applyBorder="1" applyAlignment="1">
      <alignment horizontal="center" vertical="center"/>
    </xf>
    <xf numFmtId="0" fontId="0" fillId="7" borderId="1" xfId="0" applyFill="1" applyBorder="1" applyAlignment="1">
      <alignment horizontal="center"/>
    </xf>
    <xf numFmtId="0" fontId="1" fillId="7" borderId="1" xfId="0" applyFont="1" applyFill="1" applyBorder="1" applyAlignment="1">
      <alignment horizontal="center"/>
    </xf>
    <xf numFmtId="0" fontId="16" fillId="4" borderId="1" xfId="0" applyFont="1" applyFill="1" applyBorder="1" applyAlignment="1">
      <alignment horizontal="left" vertical="center" wrapText="1" readingOrder="1"/>
    </xf>
    <xf numFmtId="0" fontId="1" fillId="2" borderId="9" xfId="0" applyFont="1" applyFill="1" applyBorder="1" applyAlignment="1">
      <alignment horizontal="center" wrapText="1"/>
    </xf>
    <xf numFmtId="0" fontId="1" fillId="0" borderId="10" xfId="0" applyFont="1" applyFill="1" applyBorder="1" applyAlignment="1">
      <alignment horizontal="center" textRotation="90" wrapText="1"/>
    </xf>
    <xf numFmtId="0" fontId="1" fillId="0" borderId="1" xfId="0" applyFont="1" applyBorder="1" applyAlignment="1">
      <alignment horizontal="center"/>
    </xf>
    <xf numFmtId="1" fontId="1" fillId="0" borderId="1" xfId="0" applyNumberFormat="1" applyFont="1" applyBorder="1" applyAlignment="1">
      <alignment horizontal="center"/>
    </xf>
    <xf numFmtId="0" fontId="1" fillId="7" borderId="1" xfId="0" applyFont="1" applyFill="1" applyBorder="1" applyAlignment="1">
      <alignment horizontal="center" wrapText="1"/>
    </xf>
    <xf numFmtId="1" fontId="1" fillId="7" borderId="1" xfId="0" applyNumberFormat="1" applyFont="1" applyFill="1" applyBorder="1" applyAlignment="1">
      <alignment horizontal="center" wrapText="1"/>
    </xf>
    <xf numFmtId="0" fontId="1" fillId="0" borderId="0" xfId="0" applyFont="1" applyAlignment="1">
      <alignment horizontal="center" wrapText="1"/>
    </xf>
    <xf numFmtId="0" fontId="0" fillId="0" borderId="1" xfId="0" applyBorder="1" applyAlignment="1">
      <alignment wrapText="1"/>
    </xf>
    <xf numFmtId="0" fontId="0" fillId="0" borderId="1" xfId="0" applyBorder="1"/>
    <xf numFmtId="1" fontId="0" fillId="0" borderId="1" xfId="0" applyNumberFormat="1" applyBorder="1"/>
    <xf numFmtId="1" fontId="0" fillId="0" borderId="3" xfId="0" applyNumberFormat="1" applyBorder="1"/>
    <xf numFmtId="0" fontId="1" fillId="7" borderId="1" xfId="0" applyFont="1" applyFill="1" applyBorder="1" applyAlignment="1">
      <alignment horizontal="right" wrapText="1"/>
    </xf>
    <xf numFmtId="0" fontId="0" fillId="7" borderId="1" xfId="0" applyFill="1" applyBorder="1"/>
    <xf numFmtId="1" fontId="0" fillId="7" borderId="1" xfId="0" applyNumberFormat="1" applyFill="1" applyBorder="1"/>
    <xf numFmtId="0" fontId="0" fillId="7" borderId="11" xfId="0" applyFill="1" applyBorder="1"/>
    <xf numFmtId="1" fontId="1" fillId="8" borderId="2" xfId="0" applyNumberFormat="1" applyFont="1" applyFill="1" applyBorder="1"/>
    <xf numFmtId="0" fontId="0" fillId="7" borderId="12" xfId="0" applyFill="1" applyBorder="1"/>
    <xf numFmtId="1" fontId="0" fillId="0" borderId="0" xfId="0" applyNumberFormat="1"/>
    <xf numFmtId="0" fontId="1" fillId="7" borderId="1" xfId="0" applyFont="1" applyFill="1" applyBorder="1" applyAlignment="1">
      <alignment horizontal="center"/>
    </xf>
    <xf numFmtId="0" fontId="9" fillId="5" borderId="0" xfId="0" applyFont="1" applyFill="1" applyAlignment="1">
      <alignment horizontal="center" wrapText="1"/>
    </xf>
    <xf numFmtId="0" fontId="12" fillId="0" borderId="0" xfId="0" applyFont="1" applyAlignment="1"/>
    <xf numFmtId="0" fontId="0" fillId="0" borderId="0" xfId="0" applyAlignment="1">
      <alignment wrapText="1"/>
    </xf>
    <xf numFmtId="0" fontId="0" fillId="0" borderId="0" xfId="0" applyAlignment="1"/>
    <xf numFmtId="0" fontId="0" fillId="0" borderId="0" xfId="0" applyAlignment="1">
      <alignment horizontal="left" vertical="center" wrapText="1"/>
    </xf>
    <xf numFmtId="0" fontId="1" fillId="0" borderId="0" xfId="0" applyFont="1" applyAlignment="1">
      <alignment horizontal="left" vertical="center" wrapText="1"/>
    </xf>
    <xf numFmtId="0" fontId="9" fillId="5" borderId="0" xfId="0" applyFont="1" applyFill="1" applyAlignment="1">
      <alignment horizontal="left" wrapText="1"/>
    </xf>
    <xf numFmtId="0" fontId="12" fillId="0" borderId="0" xfId="0" applyFont="1" applyAlignment="1">
      <alignment horizontal="left"/>
    </xf>
    <xf numFmtId="0" fontId="0" fillId="0" borderId="1" xfId="0" applyBorder="1" applyAlignment="1">
      <alignment horizontal="center" wrapText="1"/>
    </xf>
    <xf numFmtId="0" fontId="0" fillId="0" borderId="0" xfId="0" applyAlignment="1">
      <alignment horizontal="center" wrapText="1"/>
    </xf>
    <xf numFmtId="0" fontId="17" fillId="0" borderId="1" xfId="0" applyFont="1" applyBorder="1" applyAlignment="1">
      <alignment horizontal="center" vertical="center" wrapText="1" readingOrder="1"/>
    </xf>
    <xf numFmtId="0" fontId="5" fillId="0" borderId="1" xfId="0" applyFont="1" applyBorder="1" applyAlignment="1">
      <alignment horizontal="center" wrapText="1"/>
    </xf>
    <xf numFmtId="0" fontId="17" fillId="0" borderId="1" xfId="0" applyFont="1" applyBorder="1" applyAlignment="1">
      <alignment horizontal="left" vertical="center" wrapText="1" readingOrder="1"/>
    </xf>
    <xf numFmtId="0" fontId="17" fillId="0" borderId="1" xfId="0" applyFont="1" applyBorder="1" applyAlignment="1">
      <alignment horizontal="center" vertical="center" readingOrder="1"/>
    </xf>
    <xf numFmtId="0" fontId="5" fillId="9" borderId="1" xfId="0" applyFont="1" applyFill="1" applyBorder="1" applyAlignment="1">
      <alignment horizontal="center"/>
    </xf>
    <xf numFmtId="0" fontId="17" fillId="2" borderId="1" xfId="0" applyFont="1" applyFill="1" applyBorder="1" applyAlignment="1">
      <alignment horizontal="left" vertical="center" wrapText="1" readingOrder="1"/>
    </xf>
    <xf numFmtId="0" fontId="17" fillId="2" borderId="1" xfId="0" applyFont="1" applyFill="1" applyBorder="1" applyAlignment="1">
      <alignment horizontal="center" vertical="center" wrapText="1" readingOrder="1"/>
    </xf>
    <xf numFmtId="165" fontId="5" fillId="2" borderId="1" xfId="0" applyNumberFormat="1" applyFont="1" applyFill="1" applyBorder="1" applyAlignment="1">
      <alignment horizontal="center" wrapText="1"/>
    </xf>
    <xf numFmtId="0" fontId="5" fillId="4" borderId="1" xfId="0" applyFont="1" applyFill="1" applyBorder="1" applyAlignment="1">
      <alignment horizontal="left" wrapText="1"/>
    </xf>
    <xf numFmtId="0" fontId="5" fillId="4" borderId="1" xfId="0" applyFont="1" applyFill="1" applyBorder="1" applyAlignment="1">
      <alignment horizontal="center"/>
    </xf>
    <xf numFmtId="165" fontId="5" fillId="4" borderId="1" xfId="0" applyNumberFormat="1" applyFont="1" applyFill="1" applyBorder="1" applyAlignment="1">
      <alignment horizontal="center"/>
    </xf>
    <xf numFmtId="0" fontId="18" fillId="4" borderId="1" xfId="0" applyFont="1" applyFill="1" applyBorder="1" applyAlignment="1">
      <alignment horizontal="left" vertical="center" wrapText="1" readingOrder="1"/>
    </xf>
    <xf numFmtId="0" fontId="18" fillId="4" borderId="1" xfId="0" applyFont="1" applyFill="1" applyBorder="1" applyAlignment="1">
      <alignment horizontal="center" vertical="center" readingOrder="1"/>
    </xf>
    <xf numFmtId="165" fontId="6" fillId="4" borderId="1" xfId="0" applyNumberFormat="1" applyFont="1" applyFill="1" applyBorder="1" applyAlignment="1">
      <alignment horizontal="center"/>
    </xf>
    <xf numFmtId="165" fontId="6" fillId="9" borderId="1" xfId="0" applyNumberFormat="1" applyFont="1" applyFill="1" applyBorder="1" applyAlignment="1">
      <alignment horizontal="center"/>
    </xf>
    <xf numFmtId="0" fontId="6" fillId="9" borderId="1" xfId="0" applyFont="1" applyFill="1" applyBorder="1" applyAlignment="1">
      <alignment horizontal="center"/>
    </xf>
    <xf numFmtId="0" fontId="17" fillId="4" borderId="1" xfId="0" applyFont="1" applyFill="1" applyBorder="1" applyAlignment="1">
      <alignment horizontal="center" vertical="center" readingOrder="1"/>
    </xf>
    <xf numFmtId="165" fontId="5" fillId="2" borderId="1" xfId="0" applyNumberFormat="1" applyFont="1" applyFill="1" applyBorder="1" applyAlignment="1">
      <alignment horizontal="center"/>
    </xf>
    <xf numFmtId="0" fontId="18" fillId="0" borderId="1" xfId="0" applyFont="1" applyBorder="1" applyAlignment="1">
      <alignment horizontal="left" vertical="center" wrapText="1" readingOrder="1"/>
    </xf>
    <xf numFmtId="0" fontId="18" fillId="0" borderId="1" xfId="0" applyFont="1" applyBorder="1" applyAlignment="1">
      <alignment horizontal="center" vertical="center" readingOrder="1"/>
    </xf>
    <xf numFmtId="165" fontId="6" fillId="0" borderId="1" xfId="0" applyNumberFormat="1" applyFont="1" applyBorder="1" applyAlignment="1">
      <alignment horizontal="center"/>
    </xf>
    <xf numFmtId="0" fontId="17" fillId="2" borderId="1" xfId="0" applyFont="1" applyFill="1" applyBorder="1" applyAlignment="1">
      <alignment horizontal="center" vertical="center" readingOrder="1"/>
    </xf>
    <xf numFmtId="0" fontId="17" fillId="4" borderId="1" xfId="0" applyFont="1" applyFill="1" applyBorder="1" applyAlignment="1">
      <alignment horizontal="left" vertical="center" wrapText="1" readingOrder="1"/>
    </xf>
    <xf numFmtId="165" fontId="0" fillId="0" borderId="0" xfId="0" applyNumberFormat="1"/>
    <xf numFmtId="0" fontId="6" fillId="4" borderId="1" xfId="0" applyFont="1" applyFill="1" applyBorder="1" applyAlignment="1">
      <alignment horizontal="center"/>
    </xf>
    <xf numFmtId="0" fontId="6" fillId="0" borderId="1" xfId="0" applyFont="1" applyBorder="1" applyAlignment="1">
      <alignment horizontal="left" wrapText="1"/>
    </xf>
    <xf numFmtId="0" fontId="6" fillId="0" borderId="1" xfId="0" applyFont="1" applyBorder="1" applyAlignment="1">
      <alignment horizontal="center"/>
    </xf>
    <xf numFmtId="0" fontId="5" fillId="2" borderId="1" xfId="0" applyFont="1" applyFill="1" applyBorder="1" applyAlignment="1">
      <alignment horizontal="left" wrapText="1"/>
    </xf>
    <xf numFmtId="0" fontId="5" fillId="2" borderId="1" xfId="0" applyFont="1" applyFill="1" applyBorder="1" applyAlignment="1">
      <alignment horizontal="center"/>
    </xf>
    <xf numFmtId="0" fontId="5" fillId="2" borderId="1" xfId="0" applyFont="1" applyFill="1" applyBorder="1" applyAlignment="1">
      <alignment wrapText="1"/>
    </xf>
    <xf numFmtId="0" fontId="6" fillId="2" borderId="1" xfId="0" applyFont="1" applyFill="1" applyBorder="1" applyAlignment="1">
      <alignment horizontal="center"/>
    </xf>
    <xf numFmtId="3" fontId="5" fillId="2" borderId="1" xfId="0" applyNumberFormat="1" applyFont="1" applyFill="1" applyBorder="1" applyAlignment="1">
      <alignment horizontal="center"/>
    </xf>
    <xf numFmtId="0" fontId="5" fillId="4" borderId="1" xfId="0" applyFont="1" applyFill="1" applyBorder="1" applyAlignment="1">
      <alignment wrapText="1"/>
    </xf>
    <xf numFmtId="3" fontId="5" fillId="4" borderId="1" xfId="0" applyNumberFormat="1" applyFont="1" applyFill="1" applyBorder="1" applyAlignment="1">
      <alignment horizontal="center"/>
    </xf>
  </cellXfs>
  <cellStyles count="1">
    <cellStyle name="Normal" xfId="0" builtinId="0"/>
  </cellStyles>
  <dxfs count="220">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0000"/>
        </patternFill>
      </fill>
    </dxf>
    <dxf>
      <font>
        <color rgb="FF9C5700"/>
      </font>
      <fill>
        <patternFill>
          <bgColor rgb="FFFFEB9C"/>
        </patternFill>
      </fill>
    </dxf>
    <dxf>
      <font>
        <color rgb="FF006100"/>
      </font>
      <fill>
        <patternFill>
          <bgColor rgb="FF92D050"/>
        </patternFill>
      </fill>
    </dxf>
    <dxf>
      <font>
        <color rgb="FF006100"/>
      </font>
      <fill>
        <patternFill>
          <bgColor rgb="FFFF0000"/>
        </patternFill>
      </fill>
    </dxf>
    <dxf>
      <font>
        <color rgb="FF9C5700"/>
      </font>
      <fill>
        <patternFill>
          <bgColor rgb="FFFFEB9C"/>
        </patternFill>
      </fill>
    </dxf>
    <dxf>
      <font>
        <color auto="1"/>
      </font>
      <fill>
        <patternFill>
          <bgColor rgb="FF92D050"/>
        </patternFill>
      </fill>
    </dxf>
    <dxf>
      <font>
        <color rgb="FF9C5700"/>
      </font>
      <fill>
        <patternFill>
          <bgColor rgb="FFFFEB9C"/>
        </patternFill>
      </fill>
    </dxf>
    <dxf>
      <font>
        <color rgb="FF9C0006"/>
      </font>
      <fill>
        <patternFill>
          <bgColor rgb="FF92D050"/>
        </patternFill>
      </fill>
    </dxf>
    <dxf>
      <font>
        <color rgb="FF006100"/>
      </font>
      <fill>
        <patternFill>
          <bgColor rgb="FFFF0000"/>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0E6-18F8-45D7-967B-9D7136D1A6A4}">
  <dimension ref="A3:A21"/>
  <sheetViews>
    <sheetView tabSelected="1" workbookViewId="0">
      <selection activeCell="A18" sqref="A18"/>
    </sheetView>
  </sheetViews>
  <sheetFormatPr defaultRowHeight="14.6"/>
  <cols>
    <col min="1" max="1" width="66.3828125" style="15" customWidth="1"/>
  </cols>
  <sheetData>
    <row r="3" spans="1:1" ht="23.15">
      <c r="A3" s="18" t="s">
        <v>18</v>
      </c>
    </row>
    <row r="5" spans="1:1" ht="43.75">
      <c r="A5" s="15" t="s">
        <v>19</v>
      </c>
    </row>
    <row r="7" spans="1:1">
      <c r="A7" s="15" t="s">
        <v>20</v>
      </c>
    </row>
    <row r="8" spans="1:1">
      <c r="A8" s="15" t="s">
        <v>21</v>
      </c>
    </row>
    <row r="10" spans="1:1">
      <c r="A10" s="15" t="s">
        <v>22</v>
      </c>
    </row>
    <row r="11" spans="1:1">
      <c r="A11" s="15" t="s">
        <v>23</v>
      </c>
    </row>
    <row r="12" spans="1:1">
      <c r="A12" s="15" t="s">
        <v>24</v>
      </c>
    </row>
    <row r="13" spans="1:1">
      <c r="A13" s="15" t="s">
        <v>76</v>
      </c>
    </row>
    <row r="14" spans="1:1">
      <c r="A14" s="15" t="s">
        <v>75</v>
      </c>
    </row>
    <row r="15" spans="1:1">
      <c r="A15" s="15" t="s">
        <v>233</v>
      </c>
    </row>
    <row r="16" spans="1:1">
      <c r="A16" s="15" t="s">
        <v>234</v>
      </c>
    </row>
    <row r="17" spans="1:1">
      <c r="A17" s="15" t="s">
        <v>235</v>
      </c>
    </row>
    <row r="18" spans="1:1">
      <c r="A18" s="15" t="s">
        <v>236</v>
      </c>
    </row>
    <row r="19" spans="1:1">
      <c r="A19" s="15" t="s">
        <v>237</v>
      </c>
    </row>
    <row r="20" spans="1:1">
      <c r="A20" s="15" t="s">
        <v>238</v>
      </c>
    </row>
    <row r="21" spans="1:1">
      <c r="A21" s="15" t="s">
        <v>239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3232-03FA-4C2B-B225-507466B03BF4}">
  <dimension ref="A1:E24"/>
  <sheetViews>
    <sheetView workbookViewId="0">
      <selection activeCell="G24" sqref="G24"/>
    </sheetView>
  </sheetViews>
  <sheetFormatPr defaultRowHeight="14.6"/>
  <cols>
    <col min="1" max="1" width="18" style="104" customWidth="1"/>
    <col min="2" max="2" width="13.3828125" style="104" customWidth="1"/>
    <col min="3" max="4" width="23.765625" style="104" customWidth="1"/>
    <col min="5" max="5" width="18" style="104" customWidth="1"/>
  </cols>
  <sheetData>
    <row r="1" spans="1:5">
      <c r="A1" s="20" t="s">
        <v>158</v>
      </c>
      <c r="B1" s="20" t="s">
        <v>159</v>
      </c>
      <c r="C1" s="20" t="s">
        <v>160</v>
      </c>
      <c r="D1" s="20" t="s">
        <v>161</v>
      </c>
      <c r="E1" s="20" t="s">
        <v>162</v>
      </c>
    </row>
    <row r="2" spans="1:5">
      <c r="A2" s="103" t="s">
        <v>163</v>
      </c>
      <c r="B2" s="103" t="s">
        <v>164</v>
      </c>
      <c r="C2" s="103" t="s">
        <v>165</v>
      </c>
      <c r="D2" s="103" t="s">
        <v>166</v>
      </c>
      <c r="E2" s="103" t="s">
        <v>167</v>
      </c>
    </row>
    <row r="3" spans="1:5">
      <c r="A3" s="103" t="s">
        <v>163</v>
      </c>
      <c r="B3" s="103" t="s">
        <v>164</v>
      </c>
      <c r="C3" s="103" t="s">
        <v>165</v>
      </c>
      <c r="D3" s="103" t="s">
        <v>168</v>
      </c>
      <c r="E3" s="103" t="s">
        <v>167</v>
      </c>
    </row>
    <row r="4" spans="1:5">
      <c r="A4" s="103" t="s">
        <v>163</v>
      </c>
      <c r="B4" s="103" t="s">
        <v>164</v>
      </c>
      <c r="C4" s="103" t="s">
        <v>165</v>
      </c>
      <c r="D4" s="103" t="s">
        <v>169</v>
      </c>
      <c r="E4" s="103" t="s">
        <v>167</v>
      </c>
    </row>
    <row r="5" spans="1:5">
      <c r="A5" s="103" t="s">
        <v>163</v>
      </c>
      <c r="B5" s="103" t="s">
        <v>164</v>
      </c>
      <c r="C5" s="103" t="s">
        <v>170</v>
      </c>
      <c r="D5" s="103" t="s">
        <v>166</v>
      </c>
      <c r="E5" s="103" t="s">
        <v>167</v>
      </c>
    </row>
    <row r="6" spans="1:5">
      <c r="A6" s="103" t="s">
        <v>163</v>
      </c>
      <c r="B6" s="103" t="s">
        <v>164</v>
      </c>
      <c r="C6" s="103" t="s">
        <v>170</v>
      </c>
      <c r="D6" s="103" t="s">
        <v>168</v>
      </c>
      <c r="E6" s="103" t="s">
        <v>167</v>
      </c>
    </row>
    <row r="7" spans="1:5">
      <c r="A7" s="103" t="s">
        <v>163</v>
      </c>
      <c r="B7" s="103" t="s">
        <v>164</v>
      </c>
      <c r="C7" s="103" t="s">
        <v>170</v>
      </c>
      <c r="D7" s="103" t="s">
        <v>169</v>
      </c>
      <c r="E7" s="103" t="s">
        <v>167</v>
      </c>
    </row>
    <row r="8" spans="1:5">
      <c r="A8" s="103" t="s">
        <v>163</v>
      </c>
      <c r="B8" s="103" t="s">
        <v>164</v>
      </c>
      <c r="C8" s="103" t="s">
        <v>171</v>
      </c>
      <c r="D8" s="103" t="s">
        <v>166</v>
      </c>
      <c r="E8" s="103" t="s">
        <v>167</v>
      </c>
    </row>
    <row r="9" spans="1:5">
      <c r="A9" s="103" t="s">
        <v>163</v>
      </c>
      <c r="B9" s="103" t="s">
        <v>164</v>
      </c>
      <c r="C9" s="103" t="s">
        <v>171</v>
      </c>
      <c r="D9" s="103" t="s">
        <v>168</v>
      </c>
      <c r="E9" s="103" t="s">
        <v>167</v>
      </c>
    </row>
    <row r="10" spans="1:5">
      <c r="A10" s="103" t="s">
        <v>163</v>
      </c>
      <c r="B10" s="103" t="s">
        <v>164</v>
      </c>
      <c r="C10" s="103" t="s">
        <v>171</v>
      </c>
      <c r="D10" s="103" t="s">
        <v>169</v>
      </c>
      <c r="E10" s="103" t="s">
        <v>167</v>
      </c>
    </row>
    <row r="11" spans="1:5">
      <c r="A11" s="103" t="s">
        <v>163</v>
      </c>
      <c r="B11" s="103" t="s">
        <v>172</v>
      </c>
      <c r="C11" s="103" t="s">
        <v>165</v>
      </c>
      <c r="D11" s="103" t="s">
        <v>166</v>
      </c>
      <c r="E11" s="103" t="s">
        <v>167</v>
      </c>
    </row>
    <row r="12" spans="1:5">
      <c r="A12" s="103" t="s">
        <v>163</v>
      </c>
      <c r="B12" s="103" t="s">
        <v>172</v>
      </c>
      <c r="C12" s="103" t="s">
        <v>165</v>
      </c>
      <c r="D12" s="103" t="s">
        <v>168</v>
      </c>
      <c r="E12" s="103" t="s">
        <v>167</v>
      </c>
    </row>
    <row r="13" spans="1:5">
      <c r="A13" s="103" t="s">
        <v>163</v>
      </c>
      <c r="B13" s="103" t="s">
        <v>172</v>
      </c>
      <c r="C13" s="103" t="s">
        <v>165</v>
      </c>
      <c r="D13" s="103" t="s">
        <v>169</v>
      </c>
      <c r="E13" s="103" t="s">
        <v>167</v>
      </c>
    </row>
    <row r="14" spans="1:5">
      <c r="A14" s="103" t="s">
        <v>163</v>
      </c>
      <c r="B14" s="103" t="s">
        <v>172</v>
      </c>
      <c r="C14" s="103" t="s">
        <v>170</v>
      </c>
      <c r="D14" s="103" t="s">
        <v>166</v>
      </c>
      <c r="E14" s="103" t="s">
        <v>167</v>
      </c>
    </row>
    <row r="15" spans="1:5">
      <c r="A15" s="103" t="s">
        <v>163</v>
      </c>
      <c r="B15" s="103" t="s">
        <v>172</v>
      </c>
      <c r="C15" s="103" t="s">
        <v>170</v>
      </c>
      <c r="D15" s="103" t="s">
        <v>168</v>
      </c>
      <c r="E15" s="103" t="s">
        <v>167</v>
      </c>
    </row>
    <row r="16" spans="1:5">
      <c r="A16" s="103" t="s">
        <v>163</v>
      </c>
      <c r="B16" s="103" t="s">
        <v>172</v>
      </c>
      <c r="C16" s="103" t="s">
        <v>170</v>
      </c>
      <c r="D16" s="103" t="s">
        <v>169</v>
      </c>
      <c r="E16" s="103" t="s">
        <v>167</v>
      </c>
    </row>
    <row r="17" spans="1:5">
      <c r="A17" s="103" t="s">
        <v>163</v>
      </c>
      <c r="B17" s="103" t="s">
        <v>172</v>
      </c>
      <c r="C17" s="103" t="s">
        <v>171</v>
      </c>
      <c r="D17" s="103" t="s">
        <v>166</v>
      </c>
      <c r="E17" s="103" t="s">
        <v>167</v>
      </c>
    </row>
    <row r="18" spans="1:5">
      <c r="A18" s="103" t="s">
        <v>163</v>
      </c>
      <c r="B18" s="103" t="s">
        <v>172</v>
      </c>
      <c r="C18" s="103" t="s">
        <v>171</v>
      </c>
      <c r="D18" s="103" t="s">
        <v>168</v>
      </c>
      <c r="E18" s="103" t="s">
        <v>167</v>
      </c>
    </row>
    <row r="19" spans="1:5">
      <c r="A19" s="103" t="s">
        <v>163</v>
      </c>
      <c r="B19" s="103" t="s">
        <v>173</v>
      </c>
      <c r="C19" s="103" t="s">
        <v>165</v>
      </c>
      <c r="D19" s="103" t="s">
        <v>166</v>
      </c>
      <c r="E19" s="103" t="s">
        <v>167</v>
      </c>
    </row>
    <row r="20" spans="1:5">
      <c r="A20" s="103" t="s">
        <v>163</v>
      </c>
      <c r="B20" s="103" t="s">
        <v>173</v>
      </c>
      <c r="C20" s="103" t="s">
        <v>170</v>
      </c>
      <c r="D20" s="103" t="s">
        <v>166</v>
      </c>
      <c r="E20" s="103" t="s">
        <v>167</v>
      </c>
    </row>
    <row r="21" spans="1:5">
      <c r="A21" s="103" t="s">
        <v>163</v>
      </c>
      <c r="B21" s="103" t="s">
        <v>120</v>
      </c>
      <c r="C21" s="103" t="s">
        <v>165</v>
      </c>
      <c r="D21" s="103" t="s">
        <v>166</v>
      </c>
      <c r="E21" s="103" t="s">
        <v>167</v>
      </c>
    </row>
    <row r="22" spans="1:5">
      <c r="A22" s="103" t="s">
        <v>163</v>
      </c>
      <c r="B22" s="103" t="s">
        <v>120</v>
      </c>
      <c r="C22" s="103" t="s">
        <v>170</v>
      </c>
      <c r="D22" s="103" t="s">
        <v>166</v>
      </c>
      <c r="E22" s="103" t="s">
        <v>167</v>
      </c>
    </row>
    <row r="23" spans="1:5">
      <c r="A23" s="103" t="s">
        <v>163</v>
      </c>
      <c r="B23" s="103" t="s">
        <v>174</v>
      </c>
      <c r="C23" s="103" t="s">
        <v>165</v>
      </c>
      <c r="D23" s="103" t="s">
        <v>166</v>
      </c>
      <c r="E23" s="103" t="s">
        <v>167</v>
      </c>
    </row>
    <row r="24" spans="1:5">
      <c r="A24" s="103" t="s">
        <v>163</v>
      </c>
      <c r="B24" s="103" t="s">
        <v>174</v>
      </c>
      <c r="C24" s="103" t="s">
        <v>170</v>
      </c>
      <c r="D24" s="103" t="s">
        <v>166</v>
      </c>
      <c r="E24" s="103" t="s">
        <v>167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A832-AFD0-47CA-B2CA-17AF6480E11C}">
  <dimension ref="A1:E10"/>
  <sheetViews>
    <sheetView workbookViewId="0">
      <selection activeCell="C16" sqref="C16"/>
    </sheetView>
  </sheetViews>
  <sheetFormatPr defaultRowHeight="14.6"/>
  <cols>
    <col min="1" max="1" width="18" style="104" customWidth="1"/>
    <col min="2" max="2" width="14.921875" style="8" customWidth="1"/>
    <col min="3" max="3" width="39.69140625" style="104" customWidth="1"/>
    <col min="4" max="4" width="34.84375" style="104" hidden="1" customWidth="1"/>
    <col min="5" max="5" width="18" style="8" customWidth="1"/>
  </cols>
  <sheetData>
    <row r="1" spans="1:5">
      <c r="A1" s="20" t="s">
        <v>158</v>
      </c>
      <c r="B1" s="78" t="s">
        <v>159</v>
      </c>
      <c r="C1" s="20" t="s">
        <v>160</v>
      </c>
      <c r="D1" s="20" t="s">
        <v>161</v>
      </c>
      <c r="E1" s="78" t="s">
        <v>162</v>
      </c>
    </row>
    <row r="2" spans="1:5" ht="43.75">
      <c r="A2" s="103" t="s">
        <v>175</v>
      </c>
      <c r="B2" s="9" t="s">
        <v>164</v>
      </c>
      <c r="C2" s="103" t="s">
        <v>176</v>
      </c>
      <c r="D2" s="103" t="s">
        <v>177</v>
      </c>
      <c r="E2" s="9" t="s">
        <v>178</v>
      </c>
    </row>
    <row r="3" spans="1:5" ht="43.75" hidden="1">
      <c r="A3" s="103" t="s">
        <v>175</v>
      </c>
      <c r="B3" s="9" t="s">
        <v>164</v>
      </c>
      <c r="C3" s="103" t="s">
        <v>176</v>
      </c>
      <c r="D3" s="103" t="s">
        <v>179</v>
      </c>
      <c r="E3" s="9" t="s">
        <v>178</v>
      </c>
    </row>
    <row r="4" spans="1:5" ht="43.75" hidden="1">
      <c r="A4" s="103" t="s">
        <v>175</v>
      </c>
      <c r="B4" s="9" t="s">
        <v>164</v>
      </c>
      <c r="C4" s="103" t="s">
        <v>176</v>
      </c>
      <c r="D4" s="103" t="s">
        <v>180</v>
      </c>
      <c r="E4" s="9" t="s">
        <v>181</v>
      </c>
    </row>
    <row r="5" spans="1:5" ht="43.75">
      <c r="A5" s="103" t="s">
        <v>175</v>
      </c>
      <c r="B5" s="9" t="s">
        <v>172</v>
      </c>
      <c r="C5" s="103" t="s">
        <v>176</v>
      </c>
      <c r="D5" s="103" t="s">
        <v>182</v>
      </c>
      <c r="E5" s="9" t="s">
        <v>183</v>
      </c>
    </row>
    <row r="6" spans="1:5" ht="43.75" hidden="1">
      <c r="A6" s="103" t="s">
        <v>175</v>
      </c>
      <c r="B6" s="9" t="s">
        <v>172</v>
      </c>
      <c r="C6" s="103" t="s">
        <v>176</v>
      </c>
      <c r="D6" s="103" t="s">
        <v>184</v>
      </c>
      <c r="E6" s="9" t="s">
        <v>178</v>
      </c>
    </row>
    <row r="7" spans="1:5" ht="43.75" hidden="1">
      <c r="A7" s="103" t="s">
        <v>175</v>
      </c>
      <c r="B7" s="9" t="s">
        <v>172</v>
      </c>
      <c r="C7" s="103" t="s">
        <v>176</v>
      </c>
      <c r="D7" s="103" t="s">
        <v>185</v>
      </c>
      <c r="E7" s="9" t="s">
        <v>181</v>
      </c>
    </row>
    <row r="8" spans="1:5" ht="43.75">
      <c r="A8" s="103" t="s">
        <v>175</v>
      </c>
      <c r="B8" s="9" t="s">
        <v>186</v>
      </c>
      <c r="C8" s="103" t="s">
        <v>176</v>
      </c>
      <c r="D8" s="103" t="s">
        <v>187</v>
      </c>
      <c r="E8" s="9" t="s">
        <v>181</v>
      </c>
    </row>
    <row r="9" spans="1:5" ht="43.75">
      <c r="A9" s="103" t="s">
        <v>175</v>
      </c>
      <c r="B9" s="9" t="s">
        <v>120</v>
      </c>
      <c r="C9" s="103" t="s">
        <v>176</v>
      </c>
      <c r="D9" s="103" t="s">
        <v>188</v>
      </c>
      <c r="E9" s="9" t="s">
        <v>181</v>
      </c>
    </row>
    <row r="10" spans="1:5" ht="72.900000000000006">
      <c r="A10" s="103" t="s">
        <v>175</v>
      </c>
      <c r="B10" s="9" t="s">
        <v>174</v>
      </c>
      <c r="C10" s="103" t="s">
        <v>176</v>
      </c>
      <c r="D10" s="103" t="s">
        <v>189</v>
      </c>
      <c r="E10" s="9" t="s">
        <v>178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7B29-475A-427B-A6DF-B8B3660F5AFD}">
  <dimension ref="A4:E28"/>
  <sheetViews>
    <sheetView zoomScale="90" zoomScaleNormal="90" workbookViewId="0">
      <selection activeCell="C23" sqref="C23"/>
    </sheetView>
  </sheetViews>
  <sheetFormatPr defaultRowHeight="14.6"/>
  <cols>
    <col min="1" max="1" width="76.3828125" style="16" customWidth="1"/>
    <col min="2" max="2" width="32" style="8" customWidth="1"/>
    <col min="3" max="4" width="27.84375" style="8" customWidth="1"/>
    <col min="5" max="5" width="44.4609375" customWidth="1"/>
    <col min="6" max="6" width="10" bestFit="1" customWidth="1"/>
  </cols>
  <sheetData>
    <row r="4" spans="1:4" s="16" customFormat="1" ht="46.3">
      <c r="A4" s="105" t="s">
        <v>190</v>
      </c>
      <c r="B4" s="105" t="s">
        <v>191</v>
      </c>
      <c r="C4" s="106" t="s">
        <v>192</v>
      </c>
      <c r="D4" s="106" t="s">
        <v>193</v>
      </c>
    </row>
    <row r="5" spans="1:4" ht="23.15">
      <c r="A5" s="107" t="s">
        <v>194</v>
      </c>
      <c r="B5" s="108" t="s">
        <v>195</v>
      </c>
      <c r="C5" s="109"/>
      <c r="D5" s="109"/>
    </row>
    <row r="6" spans="1:4" s="16" customFormat="1" ht="40.299999999999997" customHeight="1">
      <c r="A6" s="110" t="s">
        <v>196</v>
      </c>
      <c r="B6" s="111" t="s">
        <v>197</v>
      </c>
      <c r="C6" s="112">
        <f>IFERROR((C7+C12),"")</f>
        <v>0</v>
      </c>
      <c r="D6" s="112">
        <f>IFERROR((D7+D12),"")</f>
        <v>0</v>
      </c>
    </row>
    <row r="7" spans="1:4" ht="20.149999999999999" customHeight="1">
      <c r="A7" s="113" t="s">
        <v>198</v>
      </c>
      <c r="B7" s="114" t="s">
        <v>199</v>
      </c>
      <c r="C7" s="115">
        <f>IFERROR((C8+C11),"")</f>
        <v>0</v>
      </c>
      <c r="D7" s="115">
        <f>IFERROR((D8+D11),"")</f>
        <v>0</v>
      </c>
    </row>
    <row r="8" spans="1:4" ht="23.15">
      <c r="A8" s="116" t="s">
        <v>200</v>
      </c>
      <c r="B8" s="117" t="s">
        <v>201</v>
      </c>
      <c r="C8" s="118">
        <f>IFERROR(3*C9*C10,"")</f>
        <v>0</v>
      </c>
      <c r="D8" s="118">
        <f>IFERROR(3*D9*D10,"")</f>
        <v>0</v>
      </c>
    </row>
    <row r="9" spans="1:4" ht="23.15">
      <c r="A9" s="116" t="s">
        <v>202</v>
      </c>
      <c r="B9" s="117" t="s">
        <v>195</v>
      </c>
      <c r="C9" s="119"/>
      <c r="D9" s="119"/>
    </row>
    <row r="10" spans="1:4" ht="23.15">
      <c r="A10" s="116" t="s">
        <v>203</v>
      </c>
      <c r="B10" s="117" t="s">
        <v>195</v>
      </c>
      <c r="C10" s="120"/>
      <c r="D10" s="120"/>
    </row>
    <row r="11" spans="1:4" ht="23.15">
      <c r="A11" s="116" t="s">
        <v>204</v>
      </c>
      <c r="B11" s="117" t="s">
        <v>195</v>
      </c>
      <c r="C11" s="119"/>
      <c r="D11" s="119"/>
    </row>
    <row r="12" spans="1:4" ht="20.149999999999999" customHeight="1">
      <c r="A12" s="110" t="s">
        <v>205</v>
      </c>
      <c r="B12" s="121" t="s">
        <v>206</v>
      </c>
      <c r="C12" s="115">
        <f>IFERROR(C13+C16,"")</f>
        <v>0</v>
      </c>
      <c r="D12" s="122">
        <f>IFERROR(D13+D16,"")</f>
        <v>0</v>
      </c>
    </row>
    <row r="13" spans="1:4" ht="23.15">
      <c r="A13" s="123" t="s">
        <v>207</v>
      </c>
      <c r="B13" s="124" t="s">
        <v>208</v>
      </c>
      <c r="C13" s="125">
        <f>IFERROR(3*C14*C15,"")</f>
        <v>0</v>
      </c>
      <c r="D13" s="125">
        <f>IFERROR(3*D14*D15,"")</f>
        <v>0</v>
      </c>
    </row>
    <row r="14" spans="1:4" ht="23.15">
      <c r="A14" s="123" t="s">
        <v>209</v>
      </c>
      <c r="B14" s="124" t="s">
        <v>195</v>
      </c>
      <c r="C14" s="119"/>
      <c r="D14" s="119"/>
    </row>
    <row r="15" spans="1:4" ht="23.15">
      <c r="A15" s="123" t="s">
        <v>210</v>
      </c>
      <c r="B15" s="124" t="s">
        <v>195</v>
      </c>
      <c r="C15" s="120"/>
      <c r="D15" s="120"/>
    </row>
    <row r="16" spans="1:4" ht="23.15">
      <c r="A16" s="123" t="s">
        <v>211</v>
      </c>
      <c r="B16" s="124" t="s">
        <v>195</v>
      </c>
      <c r="C16" s="119"/>
      <c r="D16" s="119"/>
    </row>
    <row r="17" spans="1:5" ht="46.75" customHeight="1">
      <c r="A17" s="110" t="s">
        <v>212</v>
      </c>
      <c r="B17" s="126" t="s">
        <v>213</v>
      </c>
      <c r="C17" s="122"/>
      <c r="D17" s="122">
        <f>C6-D6</f>
        <v>0</v>
      </c>
    </row>
    <row r="18" spans="1:5" ht="23.15">
      <c r="A18" s="127" t="s">
        <v>214</v>
      </c>
      <c r="B18" s="121" t="s">
        <v>215</v>
      </c>
      <c r="C18" s="115" t="str">
        <f>IFERROR(C6/(C5*3),"")</f>
        <v/>
      </c>
      <c r="D18" s="115" t="str">
        <f>IFERROR(D6/(D5*3),"")</f>
        <v/>
      </c>
      <c r="E18" s="128"/>
    </row>
    <row r="19" spans="1:5" ht="23.15">
      <c r="A19" s="116" t="s">
        <v>216</v>
      </c>
      <c r="B19" s="117" t="s">
        <v>217</v>
      </c>
      <c r="C19" s="129">
        <f>IFERROR(3*C5,"")</f>
        <v>0</v>
      </c>
      <c r="D19" s="129">
        <f>IFERROR(3*D5,"")</f>
        <v>0</v>
      </c>
    </row>
    <row r="20" spans="1:5" ht="23.15">
      <c r="A20" s="130" t="s">
        <v>218</v>
      </c>
      <c r="B20" s="131" t="s">
        <v>219</v>
      </c>
      <c r="C20" s="131"/>
      <c r="D20" s="131">
        <f>IFERROR(D19-C19,"")</f>
        <v>0</v>
      </c>
    </row>
    <row r="21" spans="1:5" ht="46.3">
      <c r="A21" s="130" t="s">
        <v>220</v>
      </c>
      <c r="B21" s="131" t="s">
        <v>221</v>
      </c>
      <c r="C21" s="125" t="str">
        <f>IFERROR(C6 +((D20*C18)),"")</f>
        <v/>
      </c>
      <c r="D21" s="125" t="str">
        <f>IFERROR(D6 +((E20*D18)),"")</f>
        <v/>
      </c>
    </row>
    <row r="22" spans="1:5" ht="46.3">
      <c r="A22" s="132" t="s">
        <v>222</v>
      </c>
      <c r="B22" s="133" t="s">
        <v>223</v>
      </c>
      <c r="C22" s="133"/>
      <c r="D22" s="122" t="str">
        <f>IFERROR(C21-D21,"")</f>
        <v/>
      </c>
    </row>
    <row r="23" spans="1:5" ht="36" customHeight="1">
      <c r="A23" s="134" t="s">
        <v>224</v>
      </c>
      <c r="B23" s="133" t="s">
        <v>225</v>
      </c>
      <c r="C23" s="135"/>
      <c r="D23" s="136" t="str">
        <f>IFERROR(D22/D12,"")</f>
        <v/>
      </c>
    </row>
    <row r="24" spans="1:5" ht="34.299999999999997" customHeight="1">
      <c r="A24" s="134" t="s">
        <v>226</v>
      </c>
      <c r="B24" s="133" t="s">
        <v>227</v>
      </c>
      <c r="C24" s="135"/>
      <c r="D24" s="136" t="str">
        <f>IFERROR(D12/(D22/36),"")</f>
        <v/>
      </c>
    </row>
    <row r="25" spans="1:5" ht="23.15">
      <c r="A25" s="137"/>
      <c r="B25" s="114"/>
      <c r="C25" s="129"/>
      <c r="D25" s="138"/>
    </row>
    <row r="26" spans="1:5" ht="23.15">
      <c r="A26" s="110" t="s">
        <v>228</v>
      </c>
      <c r="B26" s="126" t="s">
        <v>195</v>
      </c>
      <c r="C26" s="109"/>
      <c r="D26" s="109"/>
    </row>
    <row r="27" spans="1:5" ht="23.15">
      <c r="A27" s="134" t="s">
        <v>229</v>
      </c>
      <c r="B27" s="133" t="s">
        <v>230</v>
      </c>
      <c r="C27" s="133"/>
      <c r="D27" s="136">
        <f>IFERROR(D$26*D17,"")</f>
        <v>0</v>
      </c>
    </row>
    <row r="28" spans="1:5" ht="23.15">
      <c r="A28" s="134" t="s">
        <v>231</v>
      </c>
      <c r="B28" s="133" t="s">
        <v>232</v>
      </c>
      <c r="C28" s="133"/>
      <c r="D28" s="136" t="str">
        <f>IFERROR(D$26*D22,"")</f>
        <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FE7CF-0C65-4585-9F24-3DCAC5A1FFF5}">
  <dimension ref="A4:E28"/>
  <sheetViews>
    <sheetView topLeftCell="A4" zoomScale="90" zoomScaleNormal="90" workbookViewId="0">
      <selection activeCell="A18" sqref="A18"/>
    </sheetView>
  </sheetViews>
  <sheetFormatPr defaultRowHeight="14.6"/>
  <cols>
    <col min="1" max="1" width="76.3828125" style="16" customWidth="1"/>
    <col min="2" max="2" width="32" style="8" customWidth="1"/>
    <col min="3" max="4" width="27.84375" style="8" customWidth="1"/>
    <col min="5" max="5" width="44.4609375" customWidth="1"/>
    <col min="6" max="6" width="10" bestFit="1" customWidth="1"/>
  </cols>
  <sheetData>
    <row r="4" spans="1:4" s="16" customFormat="1" ht="46.3">
      <c r="A4" s="105" t="s">
        <v>190</v>
      </c>
      <c r="B4" s="105" t="s">
        <v>191</v>
      </c>
      <c r="C4" s="106" t="s">
        <v>192</v>
      </c>
      <c r="D4" s="106" t="s">
        <v>193</v>
      </c>
    </row>
    <row r="5" spans="1:4" ht="23.15">
      <c r="A5" s="107" t="s">
        <v>194</v>
      </c>
      <c r="B5" s="108" t="s">
        <v>195</v>
      </c>
      <c r="C5" s="109">
        <v>6</v>
      </c>
      <c r="D5" s="109">
        <v>10</v>
      </c>
    </row>
    <row r="6" spans="1:4" s="16" customFormat="1" ht="40.299999999999997" customHeight="1">
      <c r="A6" s="110" t="s">
        <v>196</v>
      </c>
      <c r="B6" s="111" t="s">
        <v>197</v>
      </c>
      <c r="C6" s="112">
        <f>IFERROR((C7+C12),"")</f>
        <v>7550</v>
      </c>
      <c r="D6" s="112">
        <f>IFERROR((D7+D12),"")</f>
        <v>6480</v>
      </c>
    </row>
    <row r="7" spans="1:4" ht="20.149999999999999" customHeight="1">
      <c r="A7" s="113" t="s">
        <v>198</v>
      </c>
      <c r="B7" s="114" t="s">
        <v>199</v>
      </c>
      <c r="C7" s="115">
        <f>IFERROR((C8+C11),"")</f>
        <v>7550</v>
      </c>
      <c r="D7" s="115">
        <f>IFERROR((D8+D11),"")</f>
        <v>5220</v>
      </c>
    </row>
    <row r="8" spans="1:4" ht="23.15">
      <c r="A8" s="116" t="s">
        <v>200</v>
      </c>
      <c r="B8" s="117" t="s">
        <v>201</v>
      </c>
      <c r="C8" s="118">
        <f>IFERROR(3*C9*C10,"")</f>
        <v>6600</v>
      </c>
      <c r="D8" s="118">
        <f>IFERROR(3*D9*D10,"")</f>
        <v>4620</v>
      </c>
    </row>
    <row r="9" spans="1:4" ht="23.15">
      <c r="A9" s="116" t="s">
        <v>202</v>
      </c>
      <c r="B9" s="117" t="s">
        <v>195</v>
      </c>
      <c r="C9" s="119">
        <v>110</v>
      </c>
      <c r="D9" s="119">
        <v>110</v>
      </c>
    </row>
    <row r="10" spans="1:4" ht="23.15">
      <c r="A10" s="116" t="s">
        <v>203</v>
      </c>
      <c r="B10" s="117" t="s">
        <v>195</v>
      </c>
      <c r="C10" s="120">
        <v>20</v>
      </c>
      <c r="D10" s="120">
        <v>14</v>
      </c>
    </row>
    <row r="11" spans="1:4" ht="23.15">
      <c r="A11" s="116" t="s">
        <v>204</v>
      </c>
      <c r="B11" s="117" t="s">
        <v>195</v>
      </c>
      <c r="C11" s="119">
        <v>950</v>
      </c>
      <c r="D11" s="119">
        <v>600</v>
      </c>
    </row>
    <row r="12" spans="1:4" ht="20.149999999999999" customHeight="1">
      <c r="A12" s="110" t="s">
        <v>205</v>
      </c>
      <c r="B12" s="121" t="s">
        <v>206</v>
      </c>
      <c r="C12" s="115">
        <f>IFERROR(C13+C16,"")</f>
        <v>0</v>
      </c>
      <c r="D12" s="122">
        <f>IFERROR(D13+D16,"")</f>
        <v>1260</v>
      </c>
    </row>
    <row r="13" spans="1:4" ht="23.15">
      <c r="A13" s="123" t="s">
        <v>207</v>
      </c>
      <c r="B13" s="124" t="s">
        <v>208</v>
      </c>
      <c r="C13" s="125">
        <f>IFERROR(3*C14*C15,"")</f>
        <v>0</v>
      </c>
      <c r="D13" s="125">
        <f>IFERROR(3*D14*D15,"")</f>
        <v>660</v>
      </c>
    </row>
    <row r="14" spans="1:4" ht="23.15">
      <c r="A14" s="123" t="s">
        <v>209</v>
      </c>
      <c r="B14" s="124" t="s">
        <v>195</v>
      </c>
      <c r="C14" s="119">
        <v>110</v>
      </c>
      <c r="D14" s="119">
        <v>110</v>
      </c>
    </row>
    <row r="15" spans="1:4" ht="23.15">
      <c r="A15" s="123" t="s">
        <v>210</v>
      </c>
      <c r="B15" s="124" t="s">
        <v>195</v>
      </c>
      <c r="C15" s="120">
        <v>0</v>
      </c>
      <c r="D15" s="120">
        <v>2</v>
      </c>
    </row>
    <row r="16" spans="1:4" ht="23.15">
      <c r="A16" s="123" t="s">
        <v>211</v>
      </c>
      <c r="B16" s="124" t="s">
        <v>195</v>
      </c>
      <c r="C16" s="119">
        <v>0</v>
      </c>
      <c r="D16" s="119">
        <v>600</v>
      </c>
    </row>
    <row r="17" spans="1:5" ht="46.75" customHeight="1">
      <c r="A17" s="110" t="s">
        <v>212</v>
      </c>
      <c r="B17" s="126" t="s">
        <v>213</v>
      </c>
      <c r="C17" s="122"/>
      <c r="D17" s="122">
        <f>C6-D6</f>
        <v>1070</v>
      </c>
    </row>
    <row r="18" spans="1:5" ht="23.15">
      <c r="A18" s="127" t="s">
        <v>214</v>
      </c>
      <c r="B18" s="121" t="s">
        <v>215</v>
      </c>
      <c r="C18" s="115">
        <f>IFERROR(C6/(C5*3),"")</f>
        <v>419.44444444444446</v>
      </c>
      <c r="D18" s="115">
        <f>IFERROR(D6/(D5*3),"")</f>
        <v>216</v>
      </c>
      <c r="E18" s="128"/>
    </row>
    <row r="19" spans="1:5" ht="23.15">
      <c r="A19" s="116" t="s">
        <v>216</v>
      </c>
      <c r="B19" s="117" t="s">
        <v>217</v>
      </c>
      <c r="C19" s="129">
        <f>IFERROR(3*C5,"")</f>
        <v>18</v>
      </c>
      <c r="D19" s="129">
        <f>IFERROR(3*D5,"")</f>
        <v>30</v>
      </c>
    </row>
    <row r="20" spans="1:5" ht="23.15">
      <c r="A20" s="130" t="s">
        <v>218</v>
      </c>
      <c r="B20" s="131" t="s">
        <v>219</v>
      </c>
      <c r="C20" s="131"/>
      <c r="D20" s="131">
        <f>IFERROR(D19-C19,"")</f>
        <v>12</v>
      </c>
    </row>
    <row r="21" spans="1:5" ht="46.3">
      <c r="A21" s="130" t="s">
        <v>220</v>
      </c>
      <c r="B21" s="131" t="s">
        <v>221</v>
      </c>
      <c r="C21" s="125">
        <f>IFERROR(C6 +((D20*C18)),"")</f>
        <v>12583.333333333334</v>
      </c>
      <c r="D21" s="125">
        <f>IFERROR(D6 +((E20*D18)),"")</f>
        <v>6480</v>
      </c>
    </row>
    <row r="22" spans="1:5" ht="46.3">
      <c r="A22" s="132" t="s">
        <v>222</v>
      </c>
      <c r="B22" s="133" t="s">
        <v>223</v>
      </c>
      <c r="C22" s="133"/>
      <c r="D22" s="122">
        <f>IFERROR(C21-D21,"")</f>
        <v>6103.3333333333339</v>
      </c>
    </row>
    <row r="23" spans="1:5" ht="36" customHeight="1">
      <c r="A23" s="134" t="s">
        <v>224</v>
      </c>
      <c r="B23" s="133" t="s">
        <v>225</v>
      </c>
      <c r="C23" s="135"/>
      <c r="D23" s="136">
        <f>IFERROR(D22/D12,"")</f>
        <v>4.8439153439153442</v>
      </c>
    </row>
    <row r="24" spans="1:5" ht="34.299999999999997" customHeight="1">
      <c r="A24" s="134" t="s">
        <v>226</v>
      </c>
      <c r="B24" s="133" t="s">
        <v>227</v>
      </c>
      <c r="C24" s="135"/>
      <c r="D24" s="136">
        <f>IFERROR(D12/(D22/36),"")</f>
        <v>7.4320043691971591</v>
      </c>
    </row>
    <row r="25" spans="1:5" ht="23.15">
      <c r="A25" s="137"/>
      <c r="B25" s="114"/>
      <c r="C25" s="129"/>
      <c r="D25" s="138"/>
    </row>
    <row r="26" spans="1:5" ht="23.15">
      <c r="A26" s="110" t="s">
        <v>228</v>
      </c>
      <c r="B26" s="126" t="s">
        <v>195</v>
      </c>
      <c r="C26" s="109">
        <v>5</v>
      </c>
      <c r="D26" s="109">
        <v>5</v>
      </c>
    </row>
    <row r="27" spans="1:5" ht="23.15">
      <c r="A27" s="134" t="s">
        <v>229</v>
      </c>
      <c r="B27" s="133" t="s">
        <v>230</v>
      </c>
      <c r="C27" s="133"/>
      <c r="D27" s="136">
        <f>IFERROR(D$26*D17,"")</f>
        <v>5350</v>
      </c>
    </row>
    <row r="28" spans="1:5" ht="23.15">
      <c r="A28" s="134" t="s">
        <v>231</v>
      </c>
      <c r="B28" s="133" t="s">
        <v>232</v>
      </c>
      <c r="C28" s="133"/>
      <c r="D28" s="136">
        <f>IFERROR(D$26*D22,"")</f>
        <v>30516.666666666672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A06FA-209F-4908-8DFE-51453620B45F}">
  <dimension ref="A1:K20"/>
  <sheetViews>
    <sheetView topLeftCell="A13" zoomScale="80" zoomScaleNormal="80" workbookViewId="0">
      <selection activeCell="A24" sqref="A24"/>
    </sheetView>
  </sheetViews>
  <sheetFormatPr defaultRowHeight="14.6"/>
  <cols>
    <col min="1" max="1" width="102" style="4" customWidth="1"/>
    <col min="2" max="2" width="9.765625" style="8" customWidth="1"/>
  </cols>
  <sheetData>
    <row r="1" spans="1:11" ht="23.15">
      <c r="A1" s="14" t="s">
        <v>15</v>
      </c>
    </row>
    <row r="2" spans="1:11" ht="23.15">
      <c r="A2" s="14"/>
    </row>
    <row r="3" spans="1:11">
      <c r="A3" s="100" t="s">
        <v>13</v>
      </c>
      <c r="B3" s="98"/>
    </row>
    <row r="4" spans="1:11">
      <c r="A4" s="3"/>
    </row>
    <row r="5" spans="1:11" ht="44.15" customHeight="1">
      <c r="A5" s="99" t="s">
        <v>14</v>
      </c>
      <c r="B5" s="97"/>
    </row>
    <row r="6" spans="1:11">
      <c r="A6" s="6"/>
    </row>
    <row r="7" spans="1:11" ht="29.15">
      <c r="A7" s="12" t="s">
        <v>12</v>
      </c>
      <c r="B7" s="13" t="s">
        <v>11</v>
      </c>
    </row>
    <row r="8" spans="1:11" ht="40.299999999999997" customHeight="1">
      <c r="A8" s="5" t="s">
        <v>0</v>
      </c>
      <c r="B8" s="9"/>
    </row>
    <row r="9" spans="1:11" ht="40.299999999999997" customHeight="1">
      <c r="A9" s="5" t="s">
        <v>1</v>
      </c>
      <c r="B9" s="9"/>
    </row>
    <row r="10" spans="1:11" ht="40.299999999999997" customHeight="1">
      <c r="A10" s="5" t="s">
        <v>2</v>
      </c>
      <c r="B10" s="9"/>
      <c r="C10" s="2"/>
    </row>
    <row r="11" spans="1:11" ht="40.299999999999997" customHeight="1">
      <c r="A11" s="5" t="s">
        <v>3</v>
      </c>
      <c r="B11" s="9"/>
      <c r="G11" s="2"/>
    </row>
    <row r="12" spans="1:11" ht="40.299999999999997" customHeight="1">
      <c r="A12" s="5" t="s">
        <v>4</v>
      </c>
      <c r="B12" s="9"/>
      <c r="F12" s="1"/>
    </row>
    <row r="13" spans="1:11" ht="40.299999999999997" customHeight="1">
      <c r="A13" s="5" t="s">
        <v>5</v>
      </c>
      <c r="B13" s="9"/>
      <c r="K13" s="1"/>
    </row>
    <row r="14" spans="1:11" ht="40.299999999999997" customHeight="1">
      <c r="A14" s="5" t="s">
        <v>6</v>
      </c>
      <c r="B14" s="9"/>
      <c r="D14" s="1"/>
    </row>
    <row r="15" spans="1:11" ht="40.299999999999997" customHeight="1">
      <c r="A15" s="5" t="s">
        <v>7</v>
      </c>
      <c r="B15" s="9"/>
    </row>
    <row r="16" spans="1:11" ht="40.299999999999997" customHeight="1">
      <c r="A16" s="5" t="s">
        <v>8</v>
      </c>
      <c r="B16" s="9"/>
      <c r="I16" s="1"/>
    </row>
    <row r="17" spans="1:4" ht="40.299999999999997" customHeight="1" thickBot="1">
      <c r="A17" s="5" t="s">
        <v>9</v>
      </c>
      <c r="B17" s="10"/>
      <c r="D17" s="1"/>
    </row>
    <row r="18" spans="1:4" ht="28.3" customHeight="1" thickBot="1">
      <c r="A18" s="7" t="s">
        <v>10</v>
      </c>
      <c r="B18" s="11" t="str">
        <f>IFERROR(AVERAGE(B8:B17),"")</f>
        <v/>
      </c>
    </row>
    <row r="19" spans="1:4">
      <c r="A19" s="4" t="s">
        <v>16</v>
      </c>
    </row>
    <row r="20" spans="1:4">
      <c r="A20" s="4" t="s">
        <v>17</v>
      </c>
    </row>
  </sheetData>
  <mergeCells count="2">
    <mergeCell ref="A5:B5"/>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7EBB-029A-4504-A893-9B53F6E0F18C}">
  <dimension ref="A1:F43"/>
  <sheetViews>
    <sheetView zoomScale="120" zoomScaleNormal="120" workbookViewId="0">
      <pane ySplit="2" topLeftCell="A34" activePane="bottomLeft" state="frozen"/>
      <selection pane="bottomLeft" activeCell="H2" sqref="H2"/>
    </sheetView>
  </sheetViews>
  <sheetFormatPr defaultRowHeight="14.6"/>
  <cols>
    <col min="1" max="1" width="51.61328125" style="15" customWidth="1"/>
    <col min="2" max="2" width="10.3828125" style="8" customWidth="1"/>
    <col min="3" max="3" width="11.921875" style="45" customWidth="1"/>
    <col min="4" max="5" width="8.3046875" style="45" customWidth="1"/>
    <col min="6" max="6" width="10.3828125" style="46" hidden="1" customWidth="1"/>
  </cols>
  <sheetData>
    <row r="1" spans="1:6" s="15" customFormat="1" ht="46.3">
      <c r="A1" s="19" t="s">
        <v>25</v>
      </c>
      <c r="B1" s="20" t="s">
        <v>26</v>
      </c>
      <c r="C1" s="21" t="s">
        <v>27</v>
      </c>
      <c r="D1" s="22" t="s">
        <v>28</v>
      </c>
      <c r="E1" s="22" t="s">
        <v>29</v>
      </c>
      <c r="F1" s="23" t="s">
        <v>30</v>
      </c>
    </row>
    <row r="2" spans="1:6" ht="5.6" customHeight="1">
      <c r="A2" s="24"/>
      <c r="B2" s="25"/>
      <c r="C2" s="26"/>
      <c r="D2" s="26"/>
      <c r="E2" s="26"/>
      <c r="F2" s="27"/>
    </row>
    <row r="3" spans="1:6" ht="18.45">
      <c r="A3" s="28" t="s">
        <v>31</v>
      </c>
      <c r="B3" s="9"/>
      <c r="C3" s="29"/>
      <c r="D3" s="30"/>
      <c r="E3" s="30"/>
      <c r="F3" s="31" t="e">
        <f>IF(C3="y",1,0)*AVERAGE(F4:F9)</f>
        <v>#DIV/0!</v>
      </c>
    </row>
    <row r="4" spans="1:6" ht="5.8" customHeight="1">
      <c r="A4" s="32"/>
      <c r="B4" s="33"/>
      <c r="C4" s="34"/>
      <c r="D4" s="34"/>
      <c r="E4" s="34"/>
      <c r="F4" s="35"/>
    </row>
    <row r="5" spans="1:6" ht="27.55" customHeight="1">
      <c r="A5" s="36" t="s">
        <v>32</v>
      </c>
      <c r="B5" s="37" t="s">
        <v>33</v>
      </c>
      <c r="C5" s="38"/>
      <c r="D5" s="39"/>
      <c r="E5" s="39"/>
      <c r="F5" s="40" t="e">
        <f>IF(C5="y",1,0)*(D5-E5)/E5</f>
        <v>#DIV/0!</v>
      </c>
    </row>
    <row r="6" spans="1:6" ht="29.15">
      <c r="A6" s="36" t="s">
        <v>34</v>
      </c>
      <c r="B6" s="41" t="s">
        <v>35</v>
      </c>
      <c r="C6" s="38"/>
      <c r="D6" s="39"/>
      <c r="E6" s="39"/>
      <c r="F6" s="40" t="e">
        <f>IF(C6="y",1,0)*(E6-D6)/D6</f>
        <v>#DIV/0!</v>
      </c>
    </row>
    <row r="7" spans="1:6" ht="49.75" customHeight="1">
      <c r="A7" s="36" t="s">
        <v>36</v>
      </c>
      <c r="B7" s="37" t="s">
        <v>37</v>
      </c>
      <c r="C7" s="38"/>
      <c r="D7" s="42"/>
      <c r="E7" s="42"/>
      <c r="F7" s="40" t="e">
        <f>IF(C7="y",1,0)*(E7-D7)/D7</f>
        <v>#DIV/0!</v>
      </c>
    </row>
    <row r="8" spans="1:6" ht="39.9" customHeight="1">
      <c r="A8" s="36" t="s">
        <v>38</v>
      </c>
      <c r="B8" s="41" t="s">
        <v>39</v>
      </c>
      <c r="C8" s="38"/>
      <c r="D8" s="39"/>
      <c r="E8" s="39"/>
      <c r="F8" s="40" t="e">
        <f t="shared" ref="F8" si="0">IF(C8="y",1,0)*(E8-D8)/D8</f>
        <v>#DIV/0!</v>
      </c>
    </row>
    <row r="9" spans="1:6" ht="43.3" customHeight="1">
      <c r="A9" s="36" t="s">
        <v>40</v>
      </c>
      <c r="B9" s="41" t="s">
        <v>39</v>
      </c>
      <c r="C9" s="38"/>
      <c r="D9" s="39"/>
      <c r="E9" s="39"/>
      <c r="F9" s="40" t="e">
        <f>IF(C9="y",1,0)*(E9-D9)/D9</f>
        <v>#DIV/0!</v>
      </c>
    </row>
    <row r="10" spans="1:6" ht="5.8" customHeight="1">
      <c r="A10" s="32"/>
      <c r="B10" s="33"/>
      <c r="C10" s="34"/>
      <c r="D10" s="34"/>
      <c r="E10" s="34"/>
      <c r="F10" s="35"/>
    </row>
    <row r="11" spans="1:6" ht="20.6">
      <c r="A11" s="43" t="s">
        <v>41</v>
      </c>
      <c r="B11" s="9"/>
      <c r="C11" s="29"/>
      <c r="D11" s="30"/>
      <c r="E11" s="30"/>
      <c r="F11" s="31" t="e">
        <f>IF(C11="y",1,0)*AVERAGE(F12:F15)</f>
        <v>#DIV/0!</v>
      </c>
    </row>
    <row r="12" spans="1:6" ht="5.8" customHeight="1">
      <c r="A12" s="32"/>
      <c r="B12" s="33"/>
      <c r="C12" s="34"/>
      <c r="D12" s="34"/>
      <c r="E12" s="34"/>
      <c r="F12" s="35"/>
    </row>
    <row r="13" spans="1:6" ht="28" customHeight="1">
      <c r="A13" s="36" t="s">
        <v>42</v>
      </c>
      <c r="B13" s="37" t="s">
        <v>43</v>
      </c>
      <c r="C13" s="38"/>
      <c r="D13" s="38"/>
      <c r="E13" s="38"/>
      <c r="F13" s="40">
        <f>IF(C13="y",1,0)*(IFERROR((D13-E13)/E13,((D13+1)-(E13+1)/(E13+1))))</f>
        <v>0</v>
      </c>
    </row>
    <row r="14" spans="1:6" ht="27.55" customHeight="1">
      <c r="A14" s="36" t="s">
        <v>44</v>
      </c>
      <c r="B14" s="37" t="s">
        <v>43</v>
      </c>
      <c r="C14" s="38"/>
      <c r="D14" s="38"/>
      <c r="E14" s="38"/>
      <c r="F14" s="40">
        <f>IF(C14="y",1,0)*(IFERROR((D14-E14)/E14,((D14+1)-(E14+1)/(E14+1))))</f>
        <v>0</v>
      </c>
    </row>
    <row r="15" spans="1:6" ht="28.85" customHeight="1">
      <c r="A15" s="36" t="s">
        <v>45</v>
      </c>
      <c r="B15" s="37" t="s">
        <v>46</v>
      </c>
      <c r="C15" s="38"/>
      <c r="D15" s="42"/>
      <c r="E15" s="42"/>
      <c r="F15" s="40" t="e">
        <f>IF(C15="y",1,0)*(D15-E15)/E15</f>
        <v>#DIV/0!</v>
      </c>
    </row>
    <row r="16" spans="1:6" ht="5.8" customHeight="1">
      <c r="A16" s="32"/>
      <c r="B16" s="33"/>
      <c r="C16" s="34"/>
      <c r="D16" s="34"/>
      <c r="E16" s="34"/>
      <c r="F16" s="35"/>
    </row>
    <row r="17" spans="1:6" ht="20.6">
      <c r="A17" s="43" t="s">
        <v>47</v>
      </c>
      <c r="B17" s="9"/>
      <c r="C17" s="29"/>
      <c r="D17" s="30"/>
      <c r="E17" s="30"/>
      <c r="F17" s="31" t="e">
        <f>IF(C17="y",1,0)*AVERAGE(F18:F21)</f>
        <v>#DIV/0!</v>
      </c>
    </row>
    <row r="18" spans="1:6" ht="5.8" customHeight="1">
      <c r="A18" s="32"/>
      <c r="B18" s="33"/>
      <c r="C18" s="34"/>
      <c r="D18" s="34"/>
      <c r="E18" s="34"/>
      <c r="F18" s="35"/>
    </row>
    <row r="19" spans="1:6" ht="44.6" customHeight="1">
      <c r="A19" s="36" t="s">
        <v>48</v>
      </c>
      <c r="B19" s="41" t="s">
        <v>49</v>
      </c>
      <c r="C19" s="38"/>
      <c r="D19" s="39"/>
      <c r="E19" s="39"/>
      <c r="F19" s="40" t="e">
        <f>IF(C19="y",1,0)*(E19-D19)/D19</f>
        <v>#DIV/0!</v>
      </c>
    </row>
    <row r="20" spans="1:6" ht="45.45" customHeight="1">
      <c r="A20" s="36" t="s">
        <v>50</v>
      </c>
      <c r="B20" s="41" t="s">
        <v>51</v>
      </c>
      <c r="C20" s="38"/>
      <c r="D20" s="39"/>
      <c r="E20" s="39"/>
      <c r="F20" s="40" t="e">
        <f t="shared" ref="F20:F22" si="1">IF(C20="y",1,0)*(E20-D20)/D20</f>
        <v>#DIV/0!</v>
      </c>
    </row>
    <row r="21" spans="1:6" ht="43.75">
      <c r="A21" s="36" t="s">
        <v>52</v>
      </c>
      <c r="B21" s="41" t="s">
        <v>53</v>
      </c>
      <c r="C21" s="38"/>
      <c r="D21" s="39"/>
      <c r="E21" s="39"/>
      <c r="F21" s="40" t="e">
        <f t="shared" si="1"/>
        <v>#DIV/0!</v>
      </c>
    </row>
    <row r="22" spans="1:6" ht="58.3">
      <c r="A22" s="36" t="s">
        <v>54</v>
      </c>
      <c r="B22" s="41" t="s">
        <v>53</v>
      </c>
      <c r="C22" s="38"/>
      <c r="D22" s="39"/>
      <c r="E22" s="39"/>
      <c r="F22" s="40" t="e">
        <f t="shared" si="1"/>
        <v>#DIV/0!</v>
      </c>
    </row>
    <row r="23" spans="1:6" ht="5.8" customHeight="1">
      <c r="A23" s="32"/>
      <c r="B23" s="33"/>
      <c r="C23" s="34"/>
      <c r="D23" s="34"/>
      <c r="E23" s="34"/>
      <c r="F23" s="35"/>
    </row>
    <row r="24" spans="1:6" ht="20.6">
      <c r="A24" s="43" t="s">
        <v>55</v>
      </c>
      <c r="B24" s="9"/>
      <c r="C24" s="29"/>
      <c r="D24" s="30"/>
      <c r="E24" s="30"/>
      <c r="F24" s="31" t="e">
        <f>IF(C24="y",1,0)*AVERAGE(F25:F28)</f>
        <v>#DIV/0!</v>
      </c>
    </row>
    <row r="25" spans="1:6" ht="5.8" customHeight="1">
      <c r="A25" s="32"/>
      <c r="B25" s="33"/>
      <c r="C25" s="34"/>
      <c r="D25" s="34"/>
      <c r="E25" s="34"/>
      <c r="F25" s="35"/>
    </row>
    <row r="26" spans="1:6" ht="28" customHeight="1">
      <c r="A26" s="36" t="s">
        <v>56</v>
      </c>
      <c r="B26" s="37" t="s">
        <v>57</v>
      </c>
      <c r="C26" s="38"/>
      <c r="D26" s="39"/>
      <c r="E26" s="39"/>
      <c r="F26" s="40" t="e">
        <f>IF(C26="y",1,0)*(D26-E26)/E26</f>
        <v>#DIV/0!</v>
      </c>
    </row>
    <row r="27" spans="1:6" ht="33" customHeight="1">
      <c r="A27" s="36" t="s">
        <v>58</v>
      </c>
      <c r="B27" s="37" t="s">
        <v>46</v>
      </c>
      <c r="C27" s="38"/>
      <c r="D27" s="42"/>
      <c r="E27" s="42"/>
      <c r="F27" s="40" t="e">
        <f>IF(C27="y",1,0)*(D27-E27)/E27</f>
        <v>#DIV/0!</v>
      </c>
    </row>
    <row r="28" spans="1:6" ht="5.8" customHeight="1">
      <c r="A28" s="32"/>
      <c r="B28" s="33"/>
      <c r="C28" s="34"/>
      <c r="D28" s="34"/>
      <c r="E28" s="34"/>
      <c r="F28" s="35"/>
    </row>
    <row r="29" spans="1:6" ht="18.45">
      <c r="A29" s="28" t="s">
        <v>59</v>
      </c>
      <c r="B29" s="9"/>
      <c r="C29" s="29"/>
      <c r="D29" s="30"/>
      <c r="E29" s="30"/>
      <c r="F29" s="31" t="e">
        <f>IF(C29="y",1,0)*AVERAGE(F30:F33)</f>
        <v>#DIV/0!</v>
      </c>
    </row>
    <row r="30" spans="1:6" ht="5.8" customHeight="1">
      <c r="A30" s="32"/>
      <c r="B30" s="33"/>
      <c r="C30" s="34"/>
      <c r="D30" s="34"/>
      <c r="E30" s="34"/>
      <c r="F30" s="35"/>
    </row>
    <row r="31" spans="1:6" ht="30" customHeight="1">
      <c r="A31" s="36" t="s">
        <v>60</v>
      </c>
      <c r="B31" s="37" t="s">
        <v>61</v>
      </c>
      <c r="C31" s="38"/>
      <c r="D31" s="39"/>
      <c r="E31" s="44"/>
      <c r="F31" s="40">
        <f>IF(C31="y",1,0)*(IFERROR((D31-E31)/E31,((D31+1)-(E31+1))/(E31+1)))</f>
        <v>0</v>
      </c>
    </row>
    <row r="32" spans="1:6" ht="45.9" customHeight="1">
      <c r="A32" s="36" t="s">
        <v>62</v>
      </c>
      <c r="B32" s="41" t="s">
        <v>39</v>
      </c>
      <c r="C32" s="38"/>
      <c r="D32" s="39"/>
      <c r="E32" s="39"/>
      <c r="F32" s="40" t="e">
        <f>IF(C32="y",1,0)*(E32-D32)/D32</f>
        <v>#DIV/0!</v>
      </c>
    </row>
    <row r="33" spans="1:6" ht="43.75">
      <c r="A33" s="36" t="s">
        <v>63</v>
      </c>
      <c r="B33" s="41" t="s">
        <v>64</v>
      </c>
      <c r="C33" s="38"/>
      <c r="D33" s="39"/>
      <c r="E33" s="39"/>
      <c r="F33" s="40" t="e">
        <f>IF(C33="y",1,0)*(E33-D33)/D33</f>
        <v>#DIV/0!</v>
      </c>
    </row>
    <row r="34" spans="1:6" ht="5.8" customHeight="1">
      <c r="A34" s="32"/>
      <c r="B34" s="33"/>
      <c r="C34" s="34"/>
      <c r="D34" s="34"/>
      <c r="E34" s="34"/>
      <c r="F34" s="35"/>
    </row>
    <row r="35" spans="1:6" ht="20.6">
      <c r="A35" s="43" t="s">
        <v>65</v>
      </c>
      <c r="B35" s="9"/>
      <c r="C35" s="29"/>
      <c r="D35" s="30"/>
      <c r="E35" s="30"/>
      <c r="F35" s="31" t="e">
        <f>IF(C35="y",1,0)*AVERAGE(F36:F39)</f>
        <v>#DIV/0!</v>
      </c>
    </row>
    <row r="36" spans="1:6" ht="5.8" customHeight="1">
      <c r="A36" s="32"/>
      <c r="B36" s="33"/>
      <c r="C36" s="34"/>
      <c r="D36" s="34"/>
      <c r="E36" s="34"/>
      <c r="F36" s="35"/>
    </row>
    <row r="37" spans="1:6" ht="29.25" customHeight="1">
      <c r="A37" s="36" t="s">
        <v>66</v>
      </c>
      <c r="B37" s="37" t="s">
        <v>46</v>
      </c>
      <c r="C37" s="38"/>
      <c r="D37" s="42"/>
      <c r="E37" s="42"/>
      <c r="F37" s="40" t="e">
        <f>IF(C37="y",1,0)*(D37-E37)/E37</f>
        <v>#DIV/0!</v>
      </c>
    </row>
    <row r="38" spans="1:6" ht="40.75" customHeight="1">
      <c r="A38" s="36" t="s">
        <v>67</v>
      </c>
      <c r="B38" s="41" t="s">
        <v>64</v>
      </c>
      <c r="C38" s="38"/>
      <c r="D38" s="39"/>
      <c r="E38" s="39"/>
      <c r="F38" s="40" t="e">
        <f t="shared" ref="F38" si="2">IF(C38="y",1,0)*(E38-D38)/D38</f>
        <v>#DIV/0!</v>
      </c>
    </row>
    <row r="39" spans="1:6" ht="41.6" customHeight="1">
      <c r="A39" s="36" t="s">
        <v>68</v>
      </c>
      <c r="B39" s="41" t="s">
        <v>39</v>
      </c>
      <c r="C39" s="38"/>
      <c r="D39" s="39"/>
      <c r="E39" s="39"/>
      <c r="F39" s="40" t="e">
        <f>IF(C39="y",1,0)*(#REF!-D39)/D39</f>
        <v>#REF!</v>
      </c>
    </row>
    <row r="40" spans="1:6" ht="43.75">
      <c r="A40" s="36" t="s">
        <v>69</v>
      </c>
      <c r="B40" s="41" t="s">
        <v>39</v>
      </c>
      <c r="C40" s="38"/>
      <c r="D40" s="39"/>
      <c r="E40" s="39"/>
      <c r="F40" s="40" t="e">
        <f t="shared" ref="F40" si="3">IF(C40="y",1,0)*(E40-D40)/D40</f>
        <v>#DIV/0!</v>
      </c>
    </row>
    <row r="41" spans="1:6" ht="7.4" customHeight="1">
      <c r="A41" s="24"/>
      <c r="B41" s="25"/>
      <c r="C41" s="26"/>
      <c r="D41" s="26"/>
      <c r="E41" s="26"/>
      <c r="F41" s="27"/>
    </row>
    <row r="42" spans="1:6">
      <c r="A42" s="15" t="s">
        <v>16</v>
      </c>
    </row>
    <row r="43" spans="1:6">
      <c r="A43" s="97" t="s">
        <v>70</v>
      </c>
      <c r="B43" s="98"/>
      <c r="C43" s="98"/>
      <c r="D43" s="98"/>
      <c r="E43" s="98"/>
    </row>
  </sheetData>
  <mergeCells count="1">
    <mergeCell ref="A43:E43"/>
  </mergeCells>
  <conditionalFormatting sqref="F3 F30 F25 F34 F36">
    <cfRule type="cellIs" dxfId="219" priority="37" operator="between">
      <formula>0.25</formula>
      <formula>0.5</formula>
    </cfRule>
    <cfRule type="cellIs" dxfId="218" priority="38" operator="greaterThan">
      <formula>0.51</formula>
    </cfRule>
  </conditionalFormatting>
  <conditionalFormatting sqref="F18 F11:F12">
    <cfRule type="cellIs" dxfId="217" priority="35" operator="between">
      <formula>0.25</formula>
      <formula>0.5</formula>
    </cfRule>
    <cfRule type="cellIs" dxfId="216" priority="36" operator="greaterThan">
      <formula>0.51</formula>
    </cfRule>
  </conditionalFormatting>
  <conditionalFormatting sqref="F28">
    <cfRule type="cellIs" dxfId="215" priority="33" operator="between">
      <formula>0.25</formula>
      <formula>0.5</formula>
    </cfRule>
    <cfRule type="cellIs" dxfId="214" priority="34" operator="greaterThan">
      <formula>0.51</formula>
    </cfRule>
  </conditionalFormatting>
  <conditionalFormatting sqref="F23">
    <cfRule type="cellIs" dxfId="213" priority="31" operator="between">
      <formula>0.25</formula>
      <formula>0.5</formula>
    </cfRule>
    <cfRule type="cellIs" dxfId="212" priority="32" operator="greaterThan">
      <formula>0.51</formula>
    </cfRule>
  </conditionalFormatting>
  <conditionalFormatting sqref="F16">
    <cfRule type="cellIs" dxfId="211" priority="29" operator="between">
      <formula>0.25</formula>
      <formula>0.5</formula>
    </cfRule>
    <cfRule type="cellIs" dxfId="210" priority="30" operator="greaterThan">
      <formula>0.51</formula>
    </cfRule>
  </conditionalFormatting>
  <conditionalFormatting sqref="F10">
    <cfRule type="cellIs" dxfId="209" priority="27" operator="between">
      <formula>0.25</formula>
      <formula>0.5</formula>
    </cfRule>
    <cfRule type="cellIs" dxfId="208" priority="28" operator="greaterThan">
      <formula>0.51</formula>
    </cfRule>
  </conditionalFormatting>
  <conditionalFormatting sqref="F5:F8">
    <cfRule type="cellIs" dxfId="207" priority="25" operator="between">
      <formula>0.25</formula>
      <formula>0.5</formula>
    </cfRule>
    <cfRule type="cellIs" dxfId="206" priority="26" operator="greaterThan">
      <formula>0.51</formula>
    </cfRule>
  </conditionalFormatting>
  <conditionalFormatting sqref="F9">
    <cfRule type="cellIs" dxfId="205" priority="23" operator="between">
      <formula>0.25</formula>
      <formula>0.5</formula>
    </cfRule>
    <cfRule type="cellIs" dxfId="204" priority="24" operator="greaterThan">
      <formula>0.51</formula>
    </cfRule>
  </conditionalFormatting>
  <conditionalFormatting sqref="F13:F15">
    <cfRule type="cellIs" dxfId="203" priority="21" operator="between">
      <formula>0.25</formula>
      <formula>0.5</formula>
    </cfRule>
    <cfRule type="cellIs" dxfId="202" priority="22" operator="greaterThan">
      <formula>0.51</formula>
    </cfRule>
  </conditionalFormatting>
  <conditionalFormatting sqref="F22">
    <cfRule type="cellIs" dxfId="201" priority="19" operator="between">
      <formula>0.25</formula>
      <formula>0.5</formula>
    </cfRule>
    <cfRule type="cellIs" dxfId="200" priority="20" operator="greaterThan">
      <formula>0.51</formula>
    </cfRule>
  </conditionalFormatting>
  <conditionalFormatting sqref="F19:F20">
    <cfRule type="cellIs" dxfId="199" priority="17" operator="between">
      <formula>0.25</formula>
      <formula>0.5</formula>
    </cfRule>
    <cfRule type="cellIs" dxfId="198" priority="18" operator="greaterThan">
      <formula>0.51</formula>
    </cfRule>
  </conditionalFormatting>
  <conditionalFormatting sqref="F21">
    <cfRule type="cellIs" dxfId="197" priority="15" operator="between">
      <formula>0.25</formula>
      <formula>0.5</formula>
    </cfRule>
    <cfRule type="cellIs" dxfId="196" priority="16" operator="greaterThan">
      <formula>0.51</formula>
    </cfRule>
  </conditionalFormatting>
  <conditionalFormatting sqref="F26:F27">
    <cfRule type="cellIs" dxfId="195" priority="13" operator="between">
      <formula>0.25</formula>
      <formula>0.5</formula>
    </cfRule>
    <cfRule type="cellIs" dxfId="194" priority="14" operator="greaterThan">
      <formula>0.51</formula>
    </cfRule>
  </conditionalFormatting>
  <conditionalFormatting sqref="F31:F33">
    <cfRule type="cellIs" dxfId="193" priority="11" operator="between">
      <formula>0.25</formula>
      <formula>0.5</formula>
    </cfRule>
    <cfRule type="cellIs" dxfId="192" priority="12" operator="greaterThan">
      <formula>0.51</formula>
    </cfRule>
  </conditionalFormatting>
  <conditionalFormatting sqref="F37:F40">
    <cfRule type="cellIs" dxfId="191" priority="9" operator="between">
      <formula>0.25</formula>
      <formula>0.5</formula>
    </cfRule>
    <cfRule type="cellIs" dxfId="190" priority="10" operator="greaterThan">
      <formula>0.51</formula>
    </cfRule>
  </conditionalFormatting>
  <conditionalFormatting sqref="F17">
    <cfRule type="cellIs" dxfId="189" priority="7" operator="between">
      <formula>0.25</formula>
      <formula>0.5</formula>
    </cfRule>
    <cfRule type="cellIs" dxfId="188" priority="8" operator="greaterThan">
      <formula>0.51</formula>
    </cfRule>
  </conditionalFormatting>
  <conditionalFormatting sqref="F24">
    <cfRule type="cellIs" dxfId="187" priority="5" operator="between">
      <formula>0.25</formula>
      <formula>0.5</formula>
    </cfRule>
    <cfRule type="cellIs" dxfId="186" priority="6" operator="greaterThan">
      <formula>0.51</formula>
    </cfRule>
  </conditionalFormatting>
  <conditionalFormatting sqref="F29">
    <cfRule type="cellIs" dxfId="185" priority="3" operator="between">
      <formula>0.25</formula>
      <formula>0.5</formula>
    </cfRule>
    <cfRule type="cellIs" dxfId="184" priority="4" operator="greaterThan">
      <formula>0.51</formula>
    </cfRule>
  </conditionalFormatting>
  <conditionalFormatting sqref="F35">
    <cfRule type="cellIs" dxfId="183" priority="1" operator="between">
      <formula>0.25</formula>
      <formula>0.5</formula>
    </cfRule>
    <cfRule type="cellIs" dxfId="182" priority="2" operator="greaterThan">
      <formula>0.51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20E97-050F-4C2C-B550-448C63779D6C}">
  <dimension ref="A1:I43"/>
  <sheetViews>
    <sheetView zoomScale="60" zoomScaleNormal="60" workbookViewId="0">
      <pane ySplit="2" topLeftCell="A21" activePane="bottomLeft" state="frozen"/>
      <selection pane="bottomLeft" sqref="A1:I43"/>
    </sheetView>
  </sheetViews>
  <sheetFormatPr defaultRowHeight="14.6"/>
  <cols>
    <col min="1" max="1" width="51.61328125" style="15" customWidth="1"/>
    <col min="2" max="2" width="10.3828125" style="8" customWidth="1"/>
    <col min="3" max="3" width="11.921875" style="45" customWidth="1"/>
    <col min="4" max="5" width="8.3046875" style="45" customWidth="1"/>
    <col min="6" max="6" width="10.3828125" style="46" hidden="1" customWidth="1"/>
    <col min="7" max="7" width="15.3046875" style="45" customWidth="1"/>
    <col min="8" max="8" width="6.4609375" style="45" customWidth="1"/>
    <col min="9" max="9" width="6.765625" style="53" customWidth="1"/>
  </cols>
  <sheetData>
    <row r="1" spans="1:9" s="15" customFormat="1" ht="46.3">
      <c r="A1" s="19" t="s">
        <v>25</v>
      </c>
      <c r="B1" s="20" t="s">
        <v>26</v>
      </c>
      <c r="C1" s="21" t="s">
        <v>27</v>
      </c>
      <c r="D1" s="22" t="s">
        <v>28</v>
      </c>
      <c r="E1" s="22" t="s">
        <v>29</v>
      </c>
      <c r="F1" s="23" t="s">
        <v>30</v>
      </c>
      <c r="G1" s="22" t="s">
        <v>71</v>
      </c>
      <c r="H1" s="22" t="s">
        <v>72</v>
      </c>
      <c r="I1" s="47" t="s">
        <v>73</v>
      </c>
    </row>
    <row r="2" spans="1:9" ht="5.6" customHeight="1">
      <c r="A2" s="24"/>
      <c r="B2" s="25"/>
      <c r="C2" s="26"/>
      <c r="D2" s="26"/>
      <c r="E2" s="26"/>
      <c r="F2" s="27"/>
      <c r="G2" s="26"/>
      <c r="H2" s="26"/>
      <c r="I2" s="48"/>
    </row>
    <row r="3" spans="1:9" ht="18.45">
      <c r="A3" s="28" t="s">
        <v>31</v>
      </c>
      <c r="B3" s="9"/>
      <c r="C3" s="29">
        <f>IFERROR(AVERAGE(C4:C10),"")</f>
        <v>4.4000000000000004</v>
      </c>
      <c r="D3" s="30"/>
      <c r="E3" s="30"/>
      <c r="F3" s="31">
        <f>IF(C3="y",1,0)*AVERAGE(F4:F9)</f>
        <v>0</v>
      </c>
      <c r="G3" s="49">
        <f>IFERROR(AVERAGE(G4:G10),"")</f>
        <v>2.0533333333333332</v>
      </c>
      <c r="H3" s="50">
        <f>IFERROR(C3*G3,"")</f>
        <v>9.0346666666666664</v>
      </c>
      <c r="I3" s="51">
        <f>IFERROR(RANK(H3,(H$3,H$11,H$17,H$24,H$29,H$35)),"")</f>
        <v>1</v>
      </c>
    </row>
    <row r="4" spans="1:9" ht="5.8" customHeight="1">
      <c r="A4" s="32"/>
      <c r="B4" s="33"/>
      <c r="C4" s="34"/>
      <c r="D4" s="34"/>
      <c r="E4" s="34"/>
      <c r="F4" s="35"/>
      <c r="G4" s="34"/>
      <c r="H4" s="34"/>
      <c r="I4" s="52"/>
    </row>
    <row r="5" spans="1:9" ht="27.55" customHeight="1">
      <c r="A5" s="36" t="s">
        <v>32</v>
      </c>
      <c r="B5" s="37" t="s">
        <v>33</v>
      </c>
      <c r="C5" s="38">
        <v>5</v>
      </c>
      <c r="D5" s="39">
        <v>5</v>
      </c>
      <c r="E5" s="39">
        <v>2</v>
      </c>
      <c r="F5" s="40">
        <f>IF(C5="y",1,0)*(D5-E5)/E5</f>
        <v>0</v>
      </c>
      <c r="G5" s="42">
        <f>D5/E5</f>
        <v>2.5</v>
      </c>
      <c r="H5" s="50">
        <f>IFERROR(C5*G5,"")</f>
        <v>12.5</v>
      </c>
      <c r="I5" s="51">
        <f>IFERROR(RANK(H5,(H$4:H$10,H$12:H$16,H$18:H$23,H$25:H$28,H$30:H$34,H$36:H$41)),"")</f>
        <v>2</v>
      </c>
    </row>
    <row r="6" spans="1:9" ht="29.15">
      <c r="A6" s="36" t="s">
        <v>34</v>
      </c>
      <c r="B6" s="41" t="s">
        <v>35</v>
      </c>
      <c r="C6" s="38">
        <v>5</v>
      </c>
      <c r="D6" s="39">
        <v>0.2</v>
      </c>
      <c r="E6" s="39">
        <v>0.6</v>
      </c>
      <c r="F6" s="40">
        <f>IF(C6="y",1,0)*(E6-D6)/D6</f>
        <v>0</v>
      </c>
      <c r="G6" s="42">
        <f>E6/D6</f>
        <v>2.9999999999999996</v>
      </c>
      <c r="H6" s="50">
        <f t="shared" ref="H6:H9" si="0">IFERROR(C6*G6,"")</f>
        <v>14.999999999999998</v>
      </c>
      <c r="I6" s="51">
        <f>IFERROR(RANK(H6,(H$4:H$10,H$12:H$16,H$18:H$23,H$25:H$28,H$30:H$34,H$36:H$41)),"")</f>
        <v>1</v>
      </c>
    </row>
    <row r="7" spans="1:9" ht="49.75" customHeight="1">
      <c r="A7" s="36" t="s">
        <v>36</v>
      </c>
      <c r="B7" s="37" t="s">
        <v>37</v>
      </c>
      <c r="C7" s="38">
        <v>3</v>
      </c>
      <c r="D7" s="42">
        <v>0.3</v>
      </c>
      <c r="E7" s="42">
        <v>0.2</v>
      </c>
      <c r="F7" s="40">
        <f>IF(C7="y",1,0)*(E7-D7)/D7</f>
        <v>0</v>
      </c>
      <c r="G7" s="42">
        <f>D7/E7</f>
        <v>1.4999999999999998</v>
      </c>
      <c r="H7" s="50">
        <f t="shared" si="0"/>
        <v>4.4999999999999991</v>
      </c>
      <c r="I7" s="51">
        <f>IFERROR(RANK(H7,(H$4:H$10,H$12:H$16,H$18:H$23,H$25:H$28,H$30:H$34,H$36:H$41)),"")</f>
        <v>15</v>
      </c>
    </row>
    <row r="8" spans="1:9" ht="39.9" customHeight="1">
      <c r="A8" s="36" t="s">
        <v>38</v>
      </c>
      <c r="B8" s="41" t="s">
        <v>39</v>
      </c>
      <c r="C8" s="38">
        <v>5</v>
      </c>
      <c r="D8" s="39">
        <v>3</v>
      </c>
      <c r="E8" s="39">
        <v>5</v>
      </c>
      <c r="F8" s="40">
        <f t="shared" ref="F8" si="1">IF(C8="y",1,0)*(E8-D8)/D8</f>
        <v>0</v>
      </c>
      <c r="G8" s="42">
        <f>E8/D8</f>
        <v>1.6666666666666667</v>
      </c>
      <c r="H8" s="50">
        <f t="shared" si="0"/>
        <v>8.3333333333333339</v>
      </c>
      <c r="I8" s="51">
        <f>IFERROR(RANK(H8,(H$4:H$10,H$12:H$16,H$18:H$23,H$25:H$28,H$30:H$34,H$36:H$41)),"")</f>
        <v>3</v>
      </c>
    </row>
    <row r="9" spans="1:9" ht="43.3" customHeight="1">
      <c r="A9" s="36" t="s">
        <v>40</v>
      </c>
      <c r="B9" s="41" t="s">
        <v>39</v>
      </c>
      <c r="C9" s="38">
        <v>4</v>
      </c>
      <c r="D9" s="39">
        <v>5</v>
      </c>
      <c r="E9" s="39">
        <v>8</v>
      </c>
      <c r="F9" s="40">
        <f>IF(C9="y",1,0)*(E9-D9)/D9</f>
        <v>0</v>
      </c>
      <c r="G9" s="42">
        <f>E9/D9</f>
        <v>1.6</v>
      </c>
      <c r="H9" s="50">
        <f t="shared" si="0"/>
        <v>6.4</v>
      </c>
      <c r="I9" s="51">
        <f>IFERROR(RANK(H9,(H$4:H$10,H$12:H$16,H$18:H$23,H$25:H$28,H$30:H$34,H$36:H$41)),"")</f>
        <v>6</v>
      </c>
    </row>
    <row r="10" spans="1:9" ht="5.8" customHeight="1">
      <c r="A10" s="32"/>
      <c r="B10" s="33"/>
      <c r="C10" s="34"/>
      <c r="D10" s="34"/>
      <c r="E10" s="34"/>
      <c r="F10" s="35"/>
      <c r="G10" s="34"/>
      <c r="H10" s="34"/>
      <c r="I10" s="34"/>
    </row>
    <row r="11" spans="1:9" ht="20.6">
      <c r="A11" s="43" t="s">
        <v>41</v>
      </c>
      <c r="B11" s="9"/>
      <c r="C11" s="29">
        <f>IFERROR(AVERAGE(C12:C16),"")</f>
        <v>2.6666666666666665</v>
      </c>
      <c r="D11" s="30"/>
      <c r="E11" s="30"/>
      <c r="F11" s="31">
        <f>IF(C11="y",1,0)*AVERAGE(F12:F15)</f>
        <v>0</v>
      </c>
      <c r="G11" s="49">
        <f>IFERROR(AVERAGE(G12:G16),"")</f>
        <v>2.3333333333333335</v>
      </c>
      <c r="H11" s="50">
        <f>IFERROR(C11*G11,"")</f>
        <v>6.2222222222222223</v>
      </c>
      <c r="I11" s="51">
        <f>IFERROR(RANK(H11,(H$3,H$11,H$17,H$24,H$29,H$35)),"")</f>
        <v>2</v>
      </c>
    </row>
    <row r="12" spans="1:9" ht="5.8" customHeight="1">
      <c r="A12" s="32"/>
      <c r="B12" s="33"/>
      <c r="C12" s="34"/>
      <c r="D12" s="34"/>
      <c r="E12" s="34"/>
      <c r="F12" s="35"/>
      <c r="G12" s="34"/>
      <c r="H12" s="34"/>
      <c r="I12" s="34"/>
    </row>
    <row r="13" spans="1:9" ht="28" customHeight="1">
      <c r="A13" s="36" t="s">
        <v>42</v>
      </c>
      <c r="B13" s="37" t="s">
        <v>43</v>
      </c>
      <c r="C13" s="38">
        <v>2</v>
      </c>
      <c r="D13" s="38">
        <v>2</v>
      </c>
      <c r="E13" s="38">
        <v>0.5</v>
      </c>
      <c r="F13" s="40">
        <f>IF(C13="y",1,0)*(IFERROR((D13-E13)/E13,((D13+1)-(E13+1)/(E13+1))))</f>
        <v>0</v>
      </c>
      <c r="G13" s="42">
        <f>D13/E13</f>
        <v>4</v>
      </c>
      <c r="H13" s="50">
        <f t="shared" ref="H13:H15" si="2">IFERROR(C13*G13,"")</f>
        <v>8</v>
      </c>
      <c r="I13" s="51">
        <f>IFERROR(RANK(H13,(H$4:H$10,H$12:H$16,H$18:H$23,H$25:H$28,H$30:H$34,H$36:H$41)),"")</f>
        <v>4</v>
      </c>
    </row>
    <row r="14" spans="1:9" ht="27.55" customHeight="1">
      <c r="A14" s="36" t="s">
        <v>44</v>
      </c>
      <c r="B14" s="37" t="s">
        <v>43</v>
      </c>
      <c r="C14" s="38">
        <v>3</v>
      </c>
      <c r="D14" s="38">
        <v>1</v>
      </c>
      <c r="E14" s="38">
        <v>1</v>
      </c>
      <c r="F14" s="40">
        <f>IF(C14="y",1,0)*(IFERROR((D14-E14)/E14,((D14+1)-(E14+1)/(E14+1))))</f>
        <v>0</v>
      </c>
      <c r="G14" s="42">
        <f>D14/E14</f>
        <v>1</v>
      </c>
      <c r="H14" s="50">
        <f t="shared" si="2"/>
        <v>3</v>
      </c>
      <c r="I14" s="51">
        <f>IFERROR(RANK(H14,(H$4:H$10,H$12:H$16,H$18:H$23,H$25:H$28,H$30:H$34,H$36:H$41)),"")</f>
        <v>21</v>
      </c>
    </row>
    <row r="15" spans="1:9" ht="28.85" customHeight="1">
      <c r="A15" s="36" t="s">
        <v>45</v>
      </c>
      <c r="B15" s="37" t="s">
        <v>46</v>
      </c>
      <c r="C15" s="38">
        <v>3</v>
      </c>
      <c r="D15" s="42">
        <v>0.05</v>
      </c>
      <c r="E15" s="42">
        <v>2.5000000000000001E-2</v>
      </c>
      <c r="F15" s="40">
        <f>IF(C15="y",1,0)*(D15-E15)/E15</f>
        <v>0</v>
      </c>
      <c r="G15" s="42">
        <f>D15/E15</f>
        <v>2</v>
      </c>
      <c r="H15" s="50">
        <f t="shared" si="2"/>
        <v>6</v>
      </c>
      <c r="I15" s="51">
        <f>IFERROR(RANK(H15,(H$4:H$10,H$12:H$16,H$18:H$23,H$25:H$28,H$30:H$34,H$36:H$41)),"")</f>
        <v>9</v>
      </c>
    </row>
    <row r="16" spans="1:9" ht="5.8" customHeight="1">
      <c r="A16" s="32"/>
      <c r="B16" s="33"/>
      <c r="C16" s="34"/>
      <c r="D16" s="34"/>
      <c r="E16" s="34"/>
      <c r="F16" s="35"/>
      <c r="G16" s="34"/>
      <c r="H16" s="34"/>
      <c r="I16" s="34"/>
    </row>
    <row r="17" spans="1:9" ht="20.6">
      <c r="A17" s="43" t="s">
        <v>47</v>
      </c>
      <c r="B17" s="9"/>
      <c r="C17" s="29">
        <f>IFERROR(AVERAGE(C18:C23),"")</f>
        <v>3.75</v>
      </c>
      <c r="D17" s="30"/>
      <c r="E17" s="30"/>
      <c r="F17" s="31">
        <f>IF(C17="y",1,0)*AVERAGE(F18:F21)</f>
        <v>0</v>
      </c>
      <c r="G17" s="49">
        <f>IFERROR(AVERAGE(G18:G23),"")</f>
        <v>1.3690476190476191</v>
      </c>
      <c r="H17" s="50">
        <f>IFERROR(C17*G17,"")</f>
        <v>5.1339285714285712</v>
      </c>
      <c r="I17" s="51">
        <f>IFERROR(RANK(H17,(H$3,H$11,H$17,H$24,H$29,H$35)),"")</f>
        <v>5</v>
      </c>
    </row>
    <row r="18" spans="1:9" ht="5.8" customHeight="1">
      <c r="A18" s="32"/>
      <c r="B18" s="33"/>
      <c r="C18" s="34"/>
      <c r="D18" s="34"/>
      <c r="E18" s="34"/>
      <c r="F18" s="35"/>
      <c r="G18" s="34"/>
      <c r="H18" s="34"/>
      <c r="I18" s="34"/>
    </row>
    <row r="19" spans="1:9" ht="44.6" customHeight="1">
      <c r="A19" s="36" t="s">
        <v>48</v>
      </c>
      <c r="B19" s="41" t="s">
        <v>49</v>
      </c>
      <c r="C19" s="38">
        <v>3</v>
      </c>
      <c r="D19" s="39">
        <v>7</v>
      </c>
      <c r="E19" s="39">
        <v>8</v>
      </c>
      <c r="F19" s="40">
        <f>IF(C19="y",1,0)*(E19-D19)/D19</f>
        <v>0</v>
      </c>
      <c r="G19" s="42">
        <f>E19/D19</f>
        <v>1.1428571428571428</v>
      </c>
      <c r="H19" s="50">
        <f t="shared" ref="H19:H22" si="3">IFERROR(C19*G19,"")</f>
        <v>3.4285714285714284</v>
      </c>
      <c r="I19" s="51">
        <f>IFERROR(RANK(H19,(H$4:H$10,H$12:H$16,H$18:H$23,H$25:H$28,H$30:H$34,H$36:H$41)),"")</f>
        <v>20</v>
      </c>
    </row>
    <row r="20" spans="1:9" ht="45.45" customHeight="1">
      <c r="A20" s="36" t="s">
        <v>50</v>
      </c>
      <c r="B20" s="41" t="s">
        <v>51</v>
      </c>
      <c r="C20" s="38">
        <v>4</v>
      </c>
      <c r="D20" s="39">
        <v>6</v>
      </c>
      <c r="E20" s="39">
        <v>8</v>
      </c>
      <c r="F20" s="40">
        <f t="shared" ref="F20:F22" si="4">IF(C20="y",1,0)*(E20-D20)/D20</f>
        <v>0</v>
      </c>
      <c r="G20" s="42">
        <f>E20/D20</f>
        <v>1.3333333333333333</v>
      </c>
      <c r="H20" s="50">
        <f t="shared" si="3"/>
        <v>5.333333333333333</v>
      </c>
      <c r="I20" s="51">
        <f>IFERROR(RANK(H20,(H$4:H$10,H$12:H$16,H$18:H$23,H$25:H$28,H$30:H$34,H$36:H$41)),"")</f>
        <v>13</v>
      </c>
    </row>
    <row r="21" spans="1:9" ht="43.75">
      <c r="A21" s="36" t="s">
        <v>52</v>
      </c>
      <c r="B21" s="41" t="s">
        <v>53</v>
      </c>
      <c r="C21" s="38">
        <v>4</v>
      </c>
      <c r="D21" s="39">
        <v>5</v>
      </c>
      <c r="E21" s="39">
        <v>7</v>
      </c>
      <c r="F21" s="40">
        <f t="shared" si="4"/>
        <v>0</v>
      </c>
      <c r="G21" s="42">
        <f>E21/D21</f>
        <v>1.4</v>
      </c>
      <c r="H21" s="50">
        <f t="shared" si="3"/>
        <v>5.6</v>
      </c>
      <c r="I21" s="51">
        <f>IFERROR(RANK(H21,(H$4:H$10,H$12:H$16,H$18:H$23,H$25:H$28,H$30:H$34,H$36:H$41)),"")</f>
        <v>11</v>
      </c>
    </row>
    <row r="22" spans="1:9" ht="58.3">
      <c r="A22" s="36" t="s">
        <v>54</v>
      </c>
      <c r="B22" s="41" t="s">
        <v>53</v>
      </c>
      <c r="C22" s="38">
        <v>4</v>
      </c>
      <c r="D22" s="39">
        <v>5</v>
      </c>
      <c r="E22" s="39">
        <v>8</v>
      </c>
      <c r="F22" s="40">
        <f t="shared" si="4"/>
        <v>0</v>
      </c>
      <c r="G22" s="42">
        <f>E22/D22</f>
        <v>1.6</v>
      </c>
      <c r="H22" s="50">
        <f t="shared" si="3"/>
        <v>6.4</v>
      </c>
      <c r="I22" s="51">
        <f>IFERROR(RANK(H22,(H$4:H$10,H$12:H$16,H$18:H$23,H$25:H$28,H$30:H$34,H$36:H$41)),"")</f>
        <v>6</v>
      </c>
    </row>
    <row r="23" spans="1:9" ht="5.8" customHeight="1">
      <c r="A23" s="32"/>
      <c r="B23" s="33"/>
      <c r="C23" s="34"/>
      <c r="D23" s="34"/>
      <c r="E23" s="34"/>
      <c r="F23" s="35"/>
      <c r="G23" s="34"/>
      <c r="H23" s="34"/>
      <c r="I23" s="34"/>
    </row>
    <row r="24" spans="1:9" ht="20.6">
      <c r="A24" s="43" t="s">
        <v>55</v>
      </c>
      <c r="B24" s="9"/>
      <c r="C24" s="29">
        <f>IFERROR(AVERAGE(C25:C28),"")</f>
        <v>4</v>
      </c>
      <c r="D24" s="30"/>
      <c r="E24" s="30"/>
      <c r="F24" s="31">
        <f>IF(C24="y",1,0)*AVERAGE(F25:F28)</f>
        <v>0</v>
      </c>
      <c r="G24" s="49">
        <f>IFERROR(AVERAGE(G25:G28),"")</f>
        <v>1.5192307692307692</v>
      </c>
      <c r="H24" s="50">
        <f>IFERROR(C24*G24,"")</f>
        <v>6.0769230769230766</v>
      </c>
      <c r="I24" s="51">
        <f>IFERROR(RANK(H24,(H$3,H$11,H$17,H$24,H$29,H$35)),"")</f>
        <v>3</v>
      </c>
    </row>
    <row r="25" spans="1:9" ht="5.8" customHeight="1">
      <c r="A25" s="32"/>
      <c r="B25" s="33"/>
      <c r="C25" s="34"/>
      <c r="D25" s="34"/>
      <c r="E25" s="34"/>
      <c r="F25" s="35"/>
      <c r="G25" s="34"/>
      <c r="H25" s="34"/>
      <c r="I25" s="34"/>
    </row>
    <row r="26" spans="1:9" ht="28" customHeight="1">
      <c r="A26" s="36" t="s">
        <v>56</v>
      </c>
      <c r="B26" s="37" t="s">
        <v>57</v>
      </c>
      <c r="C26" s="38">
        <v>4</v>
      </c>
      <c r="D26" s="39">
        <v>1</v>
      </c>
      <c r="E26" s="39">
        <v>0.65</v>
      </c>
      <c r="F26" s="40">
        <f>IF(C26="y",1,0)*(D26-E26)/E26</f>
        <v>0</v>
      </c>
      <c r="G26" s="42">
        <f>D26/E26</f>
        <v>1.5384615384615383</v>
      </c>
      <c r="H26" s="50">
        <f t="shared" ref="H26:H27" si="5">IFERROR(C26*G26,"")</f>
        <v>6.1538461538461533</v>
      </c>
      <c r="I26" s="51">
        <f>IFERROR(RANK(H26,(H$4:H$10,H$12:H$16,H$18:H$23,H$25:H$28,H$30:H$34,H$36:H$41)),"")</f>
        <v>8</v>
      </c>
    </row>
    <row r="27" spans="1:9" ht="33" customHeight="1">
      <c r="A27" s="36" t="s">
        <v>58</v>
      </c>
      <c r="B27" s="37" t="s">
        <v>46</v>
      </c>
      <c r="C27" s="38">
        <v>4</v>
      </c>
      <c r="D27" s="42">
        <v>0.15</v>
      </c>
      <c r="E27" s="42">
        <v>0.1</v>
      </c>
      <c r="F27" s="40">
        <f>IF(C27="y",1,0)*(D27-E27)/E27</f>
        <v>0</v>
      </c>
      <c r="G27" s="42">
        <f>D27/E27</f>
        <v>1.4999999999999998</v>
      </c>
      <c r="H27" s="50">
        <f t="shared" si="5"/>
        <v>5.9999999999999991</v>
      </c>
      <c r="I27" s="51">
        <f>IFERROR(RANK(H27,(H$4:H$10,H$12:H$16,H$18:H$23,H$25:H$28,H$30:H$34,H$36:H$41)),"")</f>
        <v>10</v>
      </c>
    </row>
    <row r="28" spans="1:9" ht="5.8" customHeight="1">
      <c r="A28" s="32"/>
      <c r="B28" s="33"/>
      <c r="C28" s="34"/>
      <c r="D28" s="34"/>
      <c r="E28" s="34"/>
      <c r="F28" s="35"/>
      <c r="G28" s="34"/>
      <c r="H28" s="34"/>
      <c r="I28" s="52"/>
    </row>
    <row r="29" spans="1:9" ht="18.45">
      <c r="A29" s="28" t="s">
        <v>59</v>
      </c>
      <c r="B29" s="9"/>
      <c r="C29" s="29">
        <f>IFERROR(AVERAGE(C30:C34),"")</f>
        <v>3.6666666666666665</v>
      </c>
      <c r="D29" s="30"/>
      <c r="E29" s="30"/>
      <c r="F29" s="31">
        <f>IF(C29="y",1,0)*AVERAGE(F30:F33)</f>
        <v>0</v>
      </c>
      <c r="G29" s="49">
        <f>IFERROR(AVERAGE(G30:G34),"")</f>
        <v>1.4761904761904763</v>
      </c>
      <c r="H29" s="50">
        <f>IFERROR(C29*G29,"")</f>
        <v>5.412698412698413</v>
      </c>
      <c r="I29" s="51">
        <f>IFERROR(RANK(H29,(H$3,H$11,H$17,H$24,H$29,H$35)),"")</f>
        <v>4</v>
      </c>
    </row>
    <row r="30" spans="1:9" ht="5.8" customHeight="1">
      <c r="A30" s="32"/>
      <c r="B30" s="33"/>
      <c r="C30" s="34"/>
      <c r="D30" s="34"/>
      <c r="E30" s="34"/>
      <c r="F30" s="35"/>
      <c r="G30" s="34"/>
      <c r="H30" s="34"/>
      <c r="I30" s="52"/>
    </row>
    <row r="31" spans="1:9" ht="30" customHeight="1">
      <c r="A31" s="36" t="s">
        <v>60</v>
      </c>
      <c r="B31" s="37" t="s">
        <v>61</v>
      </c>
      <c r="C31" s="38">
        <v>4</v>
      </c>
      <c r="D31" s="39">
        <v>0.1</v>
      </c>
      <c r="E31" s="44">
        <v>0.05</v>
      </c>
      <c r="F31" s="40">
        <f>IF(C31="y",1,0)*(IFERROR((D31-E31)/E31,((D31+1)-(E31+1))/(E31+1)))</f>
        <v>0</v>
      </c>
      <c r="G31" s="42">
        <f>D31/E31</f>
        <v>2</v>
      </c>
      <c r="H31" s="50">
        <f t="shared" ref="H31:H33" si="6">IFERROR(C31*G31,"")</f>
        <v>8</v>
      </c>
      <c r="I31" s="51">
        <f>IFERROR(RANK(H31,(H$4:H$10,H$12:H$16,H$18:H$23,H$25:H$28,H$30:H$34,H$36:H$41)),"")</f>
        <v>4</v>
      </c>
    </row>
    <row r="32" spans="1:9" ht="45.9" customHeight="1">
      <c r="A32" s="36" t="s">
        <v>62</v>
      </c>
      <c r="B32" s="41" t="s">
        <v>39</v>
      </c>
      <c r="C32" s="38">
        <v>3</v>
      </c>
      <c r="D32" s="39">
        <v>7</v>
      </c>
      <c r="E32" s="39">
        <v>9</v>
      </c>
      <c r="F32" s="40">
        <f>IF(C32="y",1,0)*(E32-D32)/D32</f>
        <v>0</v>
      </c>
      <c r="G32" s="42">
        <f>E32/D32</f>
        <v>1.2857142857142858</v>
      </c>
      <c r="H32" s="50">
        <f t="shared" si="6"/>
        <v>3.8571428571428577</v>
      </c>
      <c r="I32" s="51">
        <f>IFERROR(RANK(H32,(H$4:H$10,H$12:H$16,H$18:H$23,H$25:H$28,H$30:H$34,H$36:H$41)),"")</f>
        <v>19</v>
      </c>
    </row>
    <row r="33" spans="1:9" ht="43.75">
      <c r="A33" s="36" t="s">
        <v>63</v>
      </c>
      <c r="B33" s="41" t="s">
        <v>64</v>
      </c>
      <c r="C33" s="38">
        <v>4</v>
      </c>
      <c r="D33" s="39">
        <v>7</v>
      </c>
      <c r="E33" s="39">
        <v>8</v>
      </c>
      <c r="F33" s="40">
        <f>IF(C33="y",1,0)*(E33-D33)/D33</f>
        <v>0</v>
      </c>
      <c r="G33" s="42">
        <f>E33/D33</f>
        <v>1.1428571428571428</v>
      </c>
      <c r="H33" s="50">
        <f t="shared" si="6"/>
        <v>4.5714285714285712</v>
      </c>
      <c r="I33" s="51">
        <f>IFERROR(RANK(H33,(H$4:H$10,H$12:H$16,H$18:H$23,H$25:H$28,H$30:H$34,H$36:H$41)),"")</f>
        <v>14</v>
      </c>
    </row>
    <row r="34" spans="1:9" ht="5.8" customHeight="1">
      <c r="A34" s="32"/>
      <c r="B34" s="33"/>
      <c r="C34" s="34"/>
      <c r="D34" s="34"/>
      <c r="E34" s="34"/>
      <c r="F34" s="35"/>
      <c r="G34" s="34"/>
      <c r="H34" s="34"/>
      <c r="I34" s="52"/>
    </row>
    <row r="35" spans="1:9" ht="20.6">
      <c r="A35" s="43" t="s">
        <v>65</v>
      </c>
      <c r="B35" s="9"/>
      <c r="C35" s="29">
        <f>IFERROR(AVERAGE(C36:C41),"")</f>
        <v>3.25</v>
      </c>
      <c r="D35" s="30"/>
      <c r="E35" s="30"/>
      <c r="F35" s="31">
        <f>IF(C35="y",1,0)*AVERAGE(F36:F39)</f>
        <v>0</v>
      </c>
      <c r="G35" s="49">
        <f>IFERROR(AVERAGE(G36:G41),"")</f>
        <v>1.4249999999999998</v>
      </c>
      <c r="H35" s="50">
        <f>IFERROR(C35*G35,"")</f>
        <v>4.6312499999999996</v>
      </c>
      <c r="I35" s="51">
        <f>IFERROR(RANK(H35,(H$3,H$11,H$17,H$24,H$29,H$35)),"")</f>
        <v>6</v>
      </c>
    </row>
    <row r="36" spans="1:9" ht="5.8" customHeight="1">
      <c r="A36" s="32"/>
      <c r="B36" s="33"/>
      <c r="C36" s="34"/>
      <c r="D36" s="34"/>
      <c r="E36" s="34"/>
      <c r="F36" s="35"/>
      <c r="G36" s="34"/>
      <c r="H36" s="34"/>
      <c r="I36" s="52"/>
    </row>
    <row r="37" spans="1:9" ht="29.25" customHeight="1">
      <c r="A37" s="36" t="s">
        <v>66</v>
      </c>
      <c r="B37" s="37" t="s">
        <v>46</v>
      </c>
      <c r="C37" s="38">
        <v>3</v>
      </c>
      <c r="D37" s="42">
        <v>0.15</v>
      </c>
      <c r="E37" s="42">
        <v>0.1</v>
      </c>
      <c r="F37" s="40">
        <f>IF(C37="y",1,0)*(D37-E37)/E37</f>
        <v>0</v>
      </c>
      <c r="G37" s="42">
        <f>D37/E37</f>
        <v>1.4999999999999998</v>
      </c>
      <c r="H37" s="50">
        <f t="shared" ref="H37:H40" si="7">IFERROR(C37*G37,"")</f>
        <v>4.4999999999999991</v>
      </c>
      <c r="I37" s="51">
        <f>IFERROR(RANK(H37,(H$4:H$10,H$12:H$16,H$18:H$23,H$25:H$28,H$30:H$34,H$36:H$41)),"")</f>
        <v>15</v>
      </c>
    </row>
    <row r="38" spans="1:9" ht="40.75" customHeight="1">
      <c r="A38" s="36" t="s">
        <v>67</v>
      </c>
      <c r="B38" s="41" t="s">
        <v>64</v>
      </c>
      <c r="C38" s="38">
        <v>3</v>
      </c>
      <c r="D38" s="39">
        <v>5</v>
      </c>
      <c r="E38" s="39">
        <v>7</v>
      </c>
      <c r="F38" s="40">
        <f t="shared" ref="F38" si="8">IF(C38="y",1,0)*(E38-D38)/D38</f>
        <v>0</v>
      </c>
      <c r="G38" s="42">
        <f>E38/D38</f>
        <v>1.4</v>
      </c>
      <c r="H38" s="50">
        <f t="shared" si="7"/>
        <v>4.1999999999999993</v>
      </c>
      <c r="I38" s="51">
        <f>IFERROR(RANK(H38,(H$4:H$10,H$12:H$16,H$18:H$23,H$25:H$28,H$30:H$34,H$36:H$41)),"")</f>
        <v>17</v>
      </c>
    </row>
    <row r="39" spans="1:9" ht="41.6" customHeight="1">
      <c r="A39" s="36" t="s">
        <v>68</v>
      </c>
      <c r="B39" s="41" t="s">
        <v>39</v>
      </c>
      <c r="C39" s="38">
        <v>3</v>
      </c>
      <c r="D39" s="39">
        <v>5</v>
      </c>
      <c r="E39" s="39">
        <v>7</v>
      </c>
      <c r="F39" s="40">
        <f>IF(C39="y",1,0)*(G35-D39)/D39</f>
        <v>0</v>
      </c>
      <c r="G39" s="42">
        <f>E39/D39</f>
        <v>1.4</v>
      </c>
      <c r="H39" s="50">
        <f t="shared" si="7"/>
        <v>4.1999999999999993</v>
      </c>
      <c r="I39" s="51">
        <f>IFERROR(RANK(H39,(H$4:H$10,H$12:H$16,H$18:H$23,H$25:H$28,H$30:H$34,H$36:H$41)),"")</f>
        <v>17</v>
      </c>
    </row>
    <row r="40" spans="1:9" ht="43.75">
      <c r="A40" s="36" t="s">
        <v>69</v>
      </c>
      <c r="B40" s="41" t="s">
        <v>39</v>
      </c>
      <c r="C40" s="38">
        <v>4</v>
      </c>
      <c r="D40" s="39">
        <v>5</v>
      </c>
      <c r="E40" s="39">
        <v>7</v>
      </c>
      <c r="F40" s="40">
        <f t="shared" ref="F40" si="9">IF(C40="y",1,0)*(E40-D40)/D40</f>
        <v>0</v>
      </c>
      <c r="G40" s="42">
        <f>E40/D40</f>
        <v>1.4</v>
      </c>
      <c r="H40" s="50">
        <f t="shared" si="7"/>
        <v>5.6</v>
      </c>
      <c r="I40" s="51">
        <f>IFERROR(RANK(H40,(H$4:H$10,H$12:H$16,H$18:H$23,H$25:H$28,H$30:H$34,H$36:H$41)),"")</f>
        <v>11</v>
      </c>
    </row>
    <row r="41" spans="1:9" ht="7.4" customHeight="1">
      <c r="A41" s="24"/>
      <c r="B41" s="25"/>
      <c r="C41" s="26"/>
      <c r="D41" s="26"/>
      <c r="E41" s="26"/>
      <c r="F41" s="27"/>
      <c r="G41" s="26"/>
      <c r="H41" s="26"/>
      <c r="I41" s="48"/>
    </row>
    <row r="42" spans="1:9">
      <c r="A42" s="15" t="s">
        <v>16</v>
      </c>
    </row>
    <row r="43" spans="1:9">
      <c r="A43" s="97" t="s">
        <v>74</v>
      </c>
      <c r="B43" s="98"/>
      <c r="C43" s="98"/>
      <c r="D43" s="98"/>
      <c r="E43" s="98"/>
    </row>
  </sheetData>
  <mergeCells count="1">
    <mergeCell ref="A43:E43"/>
  </mergeCells>
  <conditionalFormatting sqref="F3 F30 F25 F34 F36">
    <cfRule type="cellIs" dxfId="181" priority="55" operator="between">
      <formula>0.25</formula>
      <formula>0.5</formula>
    </cfRule>
    <cfRule type="cellIs" dxfId="180" priority="56" operator="greaterThan">
      <formula>0.51</formula>
    </cfRule>
  </conditionalFormatting>
  <conditionalFormatting sqref="F18 F11:F12">
    <cfRule type="cellIs" dxfId="179" priority="53" operator="between">
      <formula>0.25</formula>
      <formula>0.5</formula>
    </cfRule>
    <cfRule type="cellIs" dxfId="178" priority="54" operator="greaterThan">
      <formula>0.51</formula>
    </cfRule>
  </conditionalFormatting>
  <conditionalFormatting sqref="F28">
    <cfRule type="cellIs" dxfId="177" priority="51" operator="between">
      <formula>0.25</formula>
      <formula>0.5</formula>
    </cfRule>
    <cfRule type="cellIs" dxfId="176" priority="52" operator="greaterThan">
      <formula>0.51</formula>
    </cfRule>
  </conditionalFormatting>
  <conditionalFormatting sqref="F23">
    <cfRule type="cellIs" dxfId="175" priority="49" operator="between">
      <formula>0.25</formula>
      <formula>0.5</formula>
    </cfRule>
    <cfRule type="cellIs" dxfId="174" priority="50" operator="greaterThan">
      <formula>0.51</formula>
    </cfRule>
  </conditionalFormatting>
  <conditionalFormatting sqref="F16">
    <cfRule type="cellIs" dxfId="173" priority="47" operator="between">
      <formula>0.25</formula>
      <formula>0.5</formula>
    </cfRule>
    <cfRule type="cellIs" dxfId="172" priority="48" operator="greaterThan">
      <formula>0.51</formula>
    </cfRule>
  </conditionalFormatting>
  <conditionalFormatting sqref="F10">
    <cfRule type="cellIs" dxfId="171" priority="45" operator="between">
      <formula>0.25</formula>
      <formula>0.5</formula>
    </cfRule>
    <cfRule type="cellIs" dxfId="170" priority="46" operator="greaterThan">
      <formula>0.51</formula>
    </cfRule>
  </conditionalFormatting>
  <conditionalFormatting sqref="F5:F8">
    <cfRule type="cellIs" dxfId="169" priority="43" operator="between">
      <formula>0.25</formula>
      <formula>0.5</formula>
    </cfRule>
    <cfRule type="cellIs" dxfId="168" priority="44" operator="greaterThan">
      <formula>0.51</formula>
    </cfRule>
  </conditionalFormatting>
  <conditionalFormatting sqref="F9">
    <cfRule type="cellIs" dxfId="167" priority="41" operator="between">
      <formula>0.25</formula>
      <formula>0.5</formula>
    </cfRule>
    <cfRule type="cellIs" dxfId="166" priority="42" operator="greaterThan">
      <formula>0.51</formula>
    </cfRule>
  </conditionalFormatting>
  <conditionalFormatting sqref="F13:F15">
    <cfRule type="cellIs" dxfId="165" priority="39" operator="between">
      <formula>0.25</formula>
      <formula>0.5</formula>
    </cfRule>
    <cfRule type="cellIs" dxfId="164" priority="40" operator="greaterThan">
      <formula>0.51</formula>
    </cfRule>
  </conditionalFormatting>
  <conditionalFormatting sqref="F22">
    <cfRule type="cellIs" dxfId="163" priority="37" operator="between">
      <formula>0.25</formula>
      <formula>0.5</formula>
    </cfRule>
    <cfRule type="cellIs" dxfId="162" priority="38" operator="greaterThan">
      <formula>0.51</formula>
    </cfRule>
  </conditionalFormatting>
  <conditionalFormatting sqref="F19:F20">
    <cfRule type="cellIs" dxfId="161" priority="35" operator="between">
      <formula>0.25</formula>
      <formula>0.5</formula>
    </cfRule>
    <cfRule type="cellIs" dxfId="160" priority="36" operator="greaterThan">
      <formula>0.51</formula>
    </cfRule>
  </conditionalFormatting>
  <conditionalFormatting sqref="F21">
    <cfRule type="cellIs" dxfId="159" priority="33" operator="between">
      <formula>0.25</formula>
      <formula>0.5</formula>
    </cfRule>
    <cfRule type="cellIs" dxfId="158" priority="34" operator="greaterThan">
      <formula>0.51</formula>
    </cfRule>
  </conditionalFormatting>
  <conditionalFormatting sqref="F26:F27">
    <cfRule type="cellIs" dxfId="157" priority="31" operator="between">
      <formula>0.25</formula>
      <formula>0.5</formula>
    </cfRule>
    <cfRule type="cellIs" dxfId="156" priority="32" operator="greaterThan">
      <formula>0.51</formula>
    </cfRule>
  </conditionalFormatting>
  <conditionalFormatting sqref="F31:F33">
    <cfRule type="cellIs" dxfId="155" priority="29" operator="between">
      <formula>0.25</formula>
      <formula>0.5</formula>
    </cfRule>
    <cfRule type="cellIs" dxfId="154" priority="30" operator="greaterThan">
      <formula>0.51</formula>
    </cfRule>
  </conditionalFormatting>
  <conditionalFormatting sqref="F37:F40">
    <cfRule type="cellIs" dxfId="153" priority="27" operator="between">
      <formula>0.25</formula>
      <formula>0.5</formula>
    </cfRule>
    <cfRule type="cellIs" dxfId="152" priority="28" operator="greaterThan">
      <formula>0.51</formula>
    </cfRule>
  </conditionalFormatting>
  <conditionalFormatting sqref="F17">
    <cfRule type="cellIs" dxfId="151" priority="25" operator="between">
      <formula>0.25</formula>
      <formula>0.5</formula>
    </cfRule>
    <cfRule type="cellIs" dxfId="150" priority="26" operator="greaterThan">
      <formula>0.51</formula>
    </cfRule>
  </conditionalFormatting>
  <conditionalFormatting sqref="F24">
    <cfRule type="cellIs" dxfId="149" priority="23" operator="between">
      <formula>0.25</formula>
      <formula>0.5</formula>
    </cfRule>
    <cfRule type="cellIs" dxfId="148" priority="24" operator="greaterThan">
      <formula>0.51</formula>
    </cfRule>
  </conditionalFormatting>
  <conditionalFormatting sqref="F29">
    <cfRule type="cellIs" dxfId="147" priority="21" operator="between">
      <formula>0.25</formula>
      <formula>0.5</formula>
    </cfRule>
    <cfRule type="cellIs" dxfId="146" priority="22" operator="greaterThan">
      <formula>0.51</formula>
    </cfRule>
  </conditionalFormatting>
  <conditionalFormatting sqref="F35">
    <cfRule type="cellIs" dxfId="145" priority="19" operator="between">
      <formula>0.25</formula>
      <formula>0.5</formula>
    </cfRule>
    <cfRule type="cellIs" dxfId="144" priority="20" operator="greaterThan">
      <formula>0.51</formula>
    </cfRule>
  </conditionalFormatting>
  <conditionalFormatting sqref="I3">
    <cfRule type="cellIs" dxfId="143" priority="16" operator="greaterThan">
      <formula>3.2</formula>
    </cfRule>
    <cfRule type="cellIs" dxfId="142" priority="17" operator="between">
      <formula>1.1</formula>
      <formula>3.1</formula>
    </cfRule>
    <cfRule type="cellIs" dxfId="141" priority="18" operator="equal">
      <formula>1</formula>
    </cfRule>
  </conditionalFormatting>
  <conditionalFormatting sqref="I11">
    <cfRule type="cellIs" dxfId="140" priority="13" operator="greaterThan">
      <formula>3.2</formula>
    </cfRule>
    <cfRule type="cellIs" dxfId="139" priority="14" operator="between">
      <formula>1.1</formula>
      <formula>3.1</formula>
    </cfRule>
    <cfRule type="cellIs" dxfId="138" priority="15" operator="equal">
      <formula>1</formula>
    </cfRule>
  </conditionalFormatting>
  <conditionalFormatting sqref="I17">
    <cfRule type="cellIs" dxfId="137" priority="10" operator="greaterThan">
      <formula>3.2</formula>
    </cfRule>
    <cfRule type="cellIs" dxfId="136" priority="11" operator="between">
      <formula>1.1</formula>
      <formula>3.1</formula>
    </cfRule>
    <cfRule type="cellIs" dxfId="135" priority="12" operator="equal">
      <formula>1</formula>
    </cfRule>
  </conditionalFormatting>
  <conditionalFormatting sqref="I24">
    <cfRule type="cellIs" dxfId="134" priority="7" operator="greaterThan">
      <formula>3.2</formula>
    </cfRule>
    <cfRule type="cellIs" dxfId="133" priority="8" operator="between">
      <formula>1.1</formula>
      <formula>3.1</formula>
    </cfRule>
    <cfRule type="cellIs" dxfId="132" priority="9" operator="equal">
      <formula>1</formula>
    </cfRule>
  </conditionalFormatting>
  <conditionalFormatting sqref="I29">
    <cfRule type="cellIs" dxfId="131" priority="4" operator="greaterThan">
      <formula>3.2</formula>
    </cfRule>
    <cfRule type="cellIs" dxfId="130" priority="5" operator="between">
      <formula>1.1</formula>
      <formula>3.1</formula>
    </cfRule>
    <cfRule type="cellIs" dxfId="129" priority="6" operator="equal">
      <formula>1</formula>
    </cfRule>
  </conditionalFormatting>
  <conditionalFormatting sqref="I35">
    <cfRule type="cellIs" dxfId="128" priority="1" operator="greaterThan">
      <formula>3.2</formula>
    </cfRule>
    <cfRule type="cellIs" dxfId="127" priority="2" operator="between">
      <formula>1.1</formula>
      <formula>3.1</formula>
    </cfRule>
    <cfRule type="cellIs" dxfId="126" priority="3" operator="equal">
      <formula>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D781F-66A9-488D-B02F-9B8F50B7B450}">
  <dimension ref="A1:C31"/>
  <sheetViews>
    <sheetView zoomScale="60" zoomScaleNormal="60" workbookViewId="0">
      <pane ySplit="1" topLeftCell="A2" activePane="bottomLeft" state="frozen"/>
      <selection pane="bottomLeft" activeCell="A31" sqref="A31:C31"/>
    </sheetView>
  </sheetViews>
  <sheetFormatPr defaultRowHeight="14.6"/>
  <cols>
    <col min="1" max="1" width="40.07421875" style="17" customWidth="1"/>
    <col min="2" max="3" width="13.69140625" style="62" customWidth="1"/>
  </cols>
  <sheetData>
    <row r="1" spans="1:3" ht="24" customHeight="1">
      <c r="A1" s="95" t="s">
        <v>77</v>
      </c>
      <c r="B1" s="96"/>
      <c r="C1" s="96"/>
    </row>
    <row r="2" spans="1:3" ht="73.3" customHeight="1">
      <c r="A2" s="54" t="s">
        <v>78</v>
      </c>
      <c r="B2" s="54" t="s">
        <v>79</v>
      </c>
      <c r="C2" s="21" t="s">
        <v>80</v>
      </c>
    </row>
    <row r="3" spans="1:3" ht="6.45" customHeight="1" thickBot="1">
      <c r="A3" s="55"/>
      <c r="B3" s="55"/>
      <c r="C3" s="55"/>
    </row>
    <row r="4" spans="1:3" ht="15" thickBot="1">
      <c r="A4" s="56" t="s">
        <v>81</v>
      </c>
      <c r="B4" s="57"/>
      <c r="C4" s="57"/>
    </row>
    <row r="5" spans="1:3" ht="15" thickBot="1">
      <c r="A5" s="58" t="s">
        <v>82</v>
      </c>
      <c r="B5" s="57"/>
      <c r="C5" s="57"/>
    </row>
    <row r="6" spans="1:3" ht="15" thickBot="1">
      <c r="A6" s="58" t="s">
        <v>83</v>
      </c>
      <c r="B6" s="57"/>
      <c r="C6" s="57"/>
    </row>
    <row r="7" spans="1:3" ht="15" thickBot="1">
      <c r="A7" s="58" t="s">
        <v>84</v>
      </c>
      <c r="B7" s="57"/>
      <c r="C7" s="57"/>
    </row>
    <row r="8" spans="1:3" ht="15" thickBot="1">
      <c r="A8" s="58" t="s">
        <v>85</v>
      </c>
      <c r="B8" s="57"/>
      <c r="C8" s="57"/>
    </row>
    <row r="9" spans="1:3" ht="15" thickBot="1">
      <c r="A9" s="58" t="s">
        <v>86</v>
      </c>
      <c r="B9" s="57"/>
      <c r="C9" s="57"/>
    </row>
    <row r="10" spans="1:3" ht="15" thickBot="1">
      <c r="A10" s="58" t="s">
        <v>87</v>
      </c>
      <c r="B10" s="57"/>
      <c r="C10" s="57"/>
    </row>
    <row r="11" spans="1:3" ht="15" thickBot="1">
      <c r="A11" s="58" t="s">
        <v>88</v>
      </c>
      <c r="B11" s="57"/>
      <c r="C11" s="57"/>
    </row>
    <row r="12" spans="1:3" ht="15" thickBot="1">
      <c r="A12" s="58" t="s">
        <v>89</v>
      </c>
      <c r="B12" s="57"/>
      <c r="C12" s="57"/>
    </row>
    <row r="13" spans="1:3" ht="6.45" customHeight="1">
      <c r="A13" s="55"/>
      <c r="B13" s="55"/>
      <c r="C13" s="55"/>
    </row>
    <row r="14" spans="1:3" ht="64.75" customHeight="1">
      <c r="A14" s="59" t="s">
        <v>90</v>
      </c>
      <c r="B14" s="54" t="s">
        <v>79</v>
      </c>
      <c r="C14" s="21" t="s">
        <v>80</v>
      </c>
    </row>
    <row r="15" spans="1:3" ht="6.45" customHeight="1" thickBot="1">
      <c r="A15" s="55"/>
      <c r="B15" s="55"/>
      <c r="C15" s="55"/>
    </row>
    <row r="16" spans="1:3" ht="15" thickBot="1">
      <c r="A16" s="60" t="s">
        <v>91</v>
      </c>
      <c r="B16" s="57"/>
      <c r="C16" s="57"/>
    </row>
    <row r="17" spans="1:3" ht="15" thickBot="1">
      <c r="A17" s="60" t="s">
        <v>92</v>
      </c>
      <c r="B17" s="57"/>
      <c r="C17" s="57"/>
    </row>
    <row r="18" spans="1:3" ht="15" thickBot="1">
      <c r="A18" s="60" t="s">
        <v>93</v>
      </c>
      <c r="B18" s="57"/>
      <c r="C18" s="57"/>
    </row>
    <row r="19" spans="1:3" ht="15" thickBot="1">
      <c r="A19" s="60" t="s">
        <v>94</v>
      </c>
      <c r="B19" s="57"/>
      <c r="C19" s="57"/>
    </row>
    <row r="20" spans="1:3" ht="15" thickBot="1">
      <c r="A20" s="60" t="s">
        <v>95</v>
      </c>
      <c r="B20" s="57"/>
      <c r="C20" s="57"/>
    </row>
    <row r="21" spans="1:3" ht="15" thickBot="1">
      <c r="A21" s="60" t="s">
        <v>96</v>
      </c>
      <c r="B21" s="57"/>
      <c r="C21" s="57"/>
    </row>
    <row r="22" spans="1:3" ht="15" thickBot="1">
      <c r="A22" s="60" t="s">
        <v>97</v>
      </c>
      <c r="B22" s="57"/>
      <c r="C22" s="57"/>
    </row>
    <row r="23" spans="1:3" ht="15" thickBot="1">
      <c r="A23" s="60" t="s">
        <v>98</v>
      </c>
      <c r="B23" s="57"/>
      <c r="C23" s="57"/>
    </row>
    <row r="24" spans="1:3" ht="15" thickBot="1">
      <c r="A24" s="60" t="s">
        <v>99</v>
      </c>
      <c r="B24" s="57"/>
      <c r="C24" s="57"/>
    </row>
    <row r="25" spans="1:3" ht="15" thickBot="1">
      <c r="A25" s="60" t="s">
        <v>100</v>
      </c>
      <c r="B25" s="57"/>
      <c r="C25" s="57"/>
    </row>
    <row r="26" spans="1:3" ht="15" thickBot="1">
      <c r="A26" s="60" t="s">
        <v>101</v>
      </c>
      <c r="B26" s="57"/>
      <c r="C26" s="57"/>
    </row>
    <row r="27" spans="1:3" ht="15" thickBot="1">
      <c r="A27" s="61" t="s">
        <v>102</v>
      </c>
      <c r="B27" s="57"/>
      <c r="C27" s="57"/>
    </row>
    <row r="28" spans="1:3" ht="6.45" customHeight="1">
      <c r="A28" s="55"/>
      <c r="B28" s="55"/>
      <c r="C28" s="55"/>
    </row>
    <row r="30" spans="1:3">
      <c r="A30" s="15" t="s">
        <v>16</v>
      </c>
    </row>
    <row r="31" spans="1:3" ht="28.75" customHeight="1">
      <c r="A31" s="97" t="s">
        <v>103</v>
      </c>
      <c r="B31" s="98"/>
      <c r="C31" s="98"/>
    </row>
  </sheetData>
  <mergeCells count="2">
    <mergeCell ref="A1:C1"/>
    <mergeCell ref="A31:C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EE090-36CD-4434-A142-57B271073645}">
  <dimension ref="A1:E31"/>
  <sheetViews>
    <sheetView zoomScaleNormal="100" workbookViewId="0">
      <pane ySplit="1" topLeftCell="A23" activePane="bottomLeft" state="frozen"/>
      <selection pane="bottomLeft" activeCell="H25" sqref="H25"/>
    </sheetView>
  </sheetViews>
  <sheetFormatPr defaultRowHeight="14.6"/>
  <cols>
    <col min="1" max="1" width="40.07421875" style="17" customWidth="1"/>
    <col min="2" max="4" width="13.69140625" style="62" customWidth="1"/>
    <col min="5" max="5" width="9.23046875" style="8"/>
  </cols>
  <sheetData>
    <row r="1" spans="1:5" ht="24" customHeight="1">
      <c r="A1" s="101" t="s">
        <v>77</v>
      </c>
      <c r="B1" s="102"/>
      <c r="C1" s="102"/>
      <c r="D1" s="102"/>
      <c r="E1" s="102"/>
    </row>
    <row r="2" spans="1:5" ht="73.3" customHeight="1">
      <c r="A2" s="54" t="s">
        <v>78</v>
      </c>
      <c r="B2" s="54" t="s">
        <v>79</v>
      </c>
      <c r="C2" s="21" t="s">
        <v>80</v>
      </c>
      <c r="D2" s="21" t="s">
        <v>104</v>
      </c>
      <c r="E2" s="54" t="s">
        <v>105</v>
      </c>
    </row>
    <row r="3" spans="1:5" ht="6.45" customHeight="1" thickBot="1">
      <c r="A3" s="55"/>
      <c r="B3" s="55"/>
      <c r="C3" s="55"/>
      <c r="D3" s="55"/>
      <c r="E3" s="55"/>
    </row>
    <row r="4" spans="1:5" ht="15" thickBot="1">
      <c r="A4" s="56" t="s">
        <v>81</v>
      </c>
      <c r="B4" s="57">
        <v>2</v>
      </c>
      <c r="C4" s="57">
        <v>3</v>
      </c>
      <c r="D4" s="63">
        <f t="shared" ref="D4:D12" si="0">IFERROR((6-(((B4*(5-C4))/5)+1)),"")</f>
        <v>4.2</v>
      </c>
      <c r="E4" s="64">
        <f>IFERROR(RANK(D4,D3:D13,1),"")</f>
        <v>7</v>
      </c>
    </row>
    <row r="5" spans="1:5" ht="15" thickBot="1">
      <c r="A5" s="58" t="s">
        <v>82</v>
      </c>
      <c r="B5" s="57">
        <v>4</v>
      </c>
      <c r="C5" s="57">
        <v>3</v>
      </c>
      <c r="D5" s="63">
        <f t="shared" si="0"/>
        <v>3.4</v>
      </c>
      <c r="E5" s="64">
        <f t="shared" ref="E5:E12" si="1">IFERROR(RANK(D5,D4:D14,1),"")</f>
        <v>4</v>
      </c>
    </row>
    <row r="6" spans="1:5" ht="15" thickBot="1">
      <c r="A6" s="58" t="s">
        <v>83</v>
      </c>
      <c r="B6" s="57">
        <v>5</v>
      </c>
      <c r="C6" s="57">
        <v>2</v>
      </c>
      <c r="D6" s="63">
        <f t="shared" si="0"/>
        <v>2</v>
      </c>
      <c r="E6" s="64">
        <f t="shared" si="1"/>
        <v>2</v>
      </c>
    </row>
    <row r="7" spans="1:5" ht="15" thickBot="1">
      <c r="A7" s="58" t="s">
        <v>84</v>
      </c>
      <c r="B7" s="57">
        <v>3</v>
      </c>
      <c r="C7" s="57">
        <v>3</v>
      </c>
      <c r="D7" s="63">
        <f t="shared" si="0"/>
        <v>3.8</v>
      </c>
      <c r="E7" s="64">
        <f t="shared" si="1"/>
        <v>5</v>
      </c>
    </row>
    <row r="8" spans="1:5" ht="15" thickBot="1">
      <c r="A8" s="58" t="s">
        <v>85</v>
      </c>
      <c r="B8" s="57">
        <v>3</v>
      </c>
      <c r="C8" s="57">
        <v>4</v>
      </c>
      <c r="D8" s="63">
        <f t="shared" si="0"/>
        <v>4.4000000000000004</v>
      </c>
      <c r="E8" s="64">
        <f t="shared" si="1"/>
        <v>7</v>
      </c>
    </row>
    <row r="9" spans="1:5" ht="15" thickBot="1">
      <c r="A9" s="58" t="s">
        <v>86</v>
      </c>
      <c r="B9" s="57">
        <v>3</v>
      </c>
      <c r="C9" s="57">
        <v>4</v>
      </c>
      <c r="D9" s="63">
        <f t="shared" si="0"/>
        <v>4.4000000000000004</v>
      </c>
      <c r="E9" s="64">
        <f t="shared" si="1"/>
        <v>7</v>
      </c>
    </row>
    <row r="10" spans="1:5" ht="15" thickBot="1">
      <c r="A10" s="58" t="s">
        <v>87</v>
      </c>
      <c r="B10" s="57">
        <v>5</v>
      </c>
      <c r="C10" s="57">
        <v>2</v>
      </c>
      <c r="D10" s="63">
        <f t="shared" si="0"/>
        <v>2</v>
      </c>
      <c r="E10" s="64">
        <f t="shared" si="1"/>
        <v>2</v>
      </c>
    </row>
    <row r="11" spans="1:5" ht="15" thickBot="1">
      <c r="A11" s="58" t="s">
        <v>88</v>
      </c>
      <c r="B11" s="57">
        <v>4</v>
      </c>
      <c r="C11" s="57">
        <v>1</v>
      </c>
      <c r="D11" s="63">
        <f t="shared" si="0"/>
        <v>1.7999999999999998</v>
      </c>
      <c r="E11" s="64">
        <f t="shared" si="1"/>
        <v>1</v>
      </c>
    </row>
    <row r="12" spans="1:5" ht="15" thickBot="1">
      <c r="A12" s="58" t="s">
        <v>89</v>
      </c>
      <c r="B12" s="57">
        <v>3</v>
      </c>
      <c r="C12" s="57">
        <v>3</v>
      </c>
      <c r="D12" s="63">
        <f t="shared" si="0"/>
        <v>3.8</v>
      </c>
      <c r="E12" s="64">
        <f t="shared" si="1"/>
        <v>6</v>
      </c>
    </row>
    <row r="13" spans="1:5" ht="6.45" customHeight="1">
      <c r="A13" s="55"/>
      <c r="B13" s="55"/>
      <c r="C13" s="55"/>
      <c r="D13" s="55"/>
      <c r="E13" s="55"/>
    </row>
    <row r="14" spans="1:5" ht="64.75" customHeight="1">
      <c r="A14" s="59" t="s">
        <v>90</v>
      </c>
      <c r="B14" s="54" t="s">
        <v>79</v>
      </c>
      <c r="C14" s="21" t="s">
        <v>80</v>
      </c>
      <c r="D14" s="21" t="s">
        <v>104</v>
      </c>
      <c r="E14" s="54" t="s">
        <v>105</v>
      </c>
    </row>
    <row r="15" spans="1:5" ht="6.45" customHeight="1" thickBot="1">
      <c r="A15" s="55"/>
      <c r="B15" s="55"/>
      <c r="C15" s="55"/>
      <c r="D15" s="55"/>
      <c r="E15" s="55"/>
    </row>
    <row r="16" spans="1:5" ht="15" thickBot="1">
      <c r="A16" s="60" t="s">
        <v>91</v>
      </c>
      <c r="B16" s="57">
        <v>5</v>
      </c>
      <c r="C16" s="57">
        <v>3</v>
      </c>
      <c r="D16" s="63">
        <f t="shared" ref="D16:D26" si="2">IFERROR((6-(((B16*(5-C16))/5)+1)),"")</f>
        <v>3</v>
      </c>
      <c r="E16" s="64">
        <f>IFERROR(RANK(D16,D15:D25,1),"")</f>
        <v>7</v>
      </c>
    </row>
    <row r="17" spans="1:5" ht="15" thickBot="1">
      <c r="A17" s="60" t="s">
        <v>92</v>
      </c>
      <c r="B17" s="57">
        <v>2</v>
      </c>
      <c r="C17" s="57">
        <v>2</v>
      </c>
      <c r="D17" s="63">
        <f t="shared" si="2"/>
        <v>3.8</v>
      </c>
      <c r="E17" s="64">
        <f t="shared" ref="E17:E27" si="3">IFERROR(RANK(D17,D16:D26,1),"")</f>
        <v>9</v>
      </c>
    </row>
    <row r="18" spans="1:5" ht="15" thickBot="1">
      <c r="A18" s="60" t="s">
        <v>93</v>
      </c>
      <c r="B18" s="57">
        <v>3</v>
      </c>
      <c r="C18" s="57">
        <v>3</v>
      </c>
      <c r="D18" s="63">
        <f t="shared" si="2"/>
        <v>3.8</v>
      </c>
      <c r="E18" s="64">
        <f t="shared" si="3"/>
        <v>9</v>
      </c>
    </row>
    <row r="19" spans="1:5" ht="15" thickBot="1">
      <c r="A19" s="60" t="s">
        <v>94</v>
      </c>
      <c r="B19" s="57">
        <v>3</v>
      </c>
      <c r="C19" s="57">
        <v>1</v>
      </c>
      <c r="D19" s="63">
        <f t="shared" si="2"/>
        <v>2.6</v>
      </c>
      <c r="E19" s="64">
        <f t="shared" si="3"/>
        <v>3</v>
      </c>
    </row>
    <row r="20" spans="1:5" ht="15" thickBot="1">
      <c r="A20" s="60" t="s">
        <v>95</v>
      </c>
      <c r="B20" s="57">
        <v>3</v>
      </c>
      <c r="C20" s="57">
        <v>1</v>
      </c>
      <c r="D20" s="63">
        <f t="shared" si="2"/>
        <v>2.6</v>
      </c>
      <c r="E20" s="64">
        <f t="shared" si="3"/>
        <v>3</v>
      </c>
    </row>
    <row r="21" spans="1:5" ht="15" thickBot="1">
      <c r="A21" s="60" t="s">
        <v>96</v>
      </c>
      <c r="B21" s="57">
        <v>3</v>
      </c>
      <c r="C21" s="57">
        <v>1</v>
      </c>
      <c r="D21" s="63">
        <f t="shared" si="2"/>
        <v>2.6</v>
      </c>
      <c r="E21" s="64">
        <f t="shared" si="3"/>
        <v>3</v>
      </c>
    </row>
    <row r="22" spans="1:5" ht="15" thickBot="1">
      <c r="A22" s="60" t="s">
        <v>97</v>
      </c>
      <c r="B22" s="57">
        <v>4</v>
      </c>
      <c r="C22" s="57">
        <v>2</v>
      </c>
      <c r="D22" s="63">
        <f t="shared" si="2"/>
        <v>2.6</v>
      </c>
      <c r="E22" s="64">
        <f t="shared" si="3"/>
        <v>3</v>
      </c>
    </row>
    <row r="23" spans="1:5" ht="15" thickBot="1">
      <c r="A23" s="60" t="s">
        <v>98</v>
      </c>
      <c r="B23" s="57">
        <v>3</v>
      </c>
      <c r="C23" s="57">
        <v>1</v>
      </c>
      <c r="D23" s="63">
        <f t="shared" si="2"/>
        <v>2.6</v>
      </c>
      <c r="E23" s="64">
        <f t="shared" si="3"/>
        <v>3</v>
      </c>
    </row>
    <row r="24" spans="1:5" ht="15" thickBot="1">
      <c r="A24" s="60" t="s">
        <v>99</v>
      </c>
      <c r="B24" s="57">
        <v>3</v>
      </c>
      <c r="C24" s="57">
        <v>1</v>
      </c>
      <c r="D24" s="63">
        <f t="shared" si="2"/>
        <v>2.6</v>
      </c>
      <c r="E24" s="64">
        <f t="shared" si="3"/>
        <v>3</v>
      </c>
    </row>
    <row r="25" spans="1:5" ht="15" thickBot="1">
      <c r="A25" s="60" t="s">
        <v>100</v>
      </c>
      <c r="B25" s="57">
        <v>3</v>
      </c>
      <c r="C25" s="57">
        <v>3</v>
      </c>
      <c r="D25" s="63">
        <f t="shared" si="2"/>
        <v>3.8</v>
      </c>
      <c r="E25" s="64">
        <f t="shared" si="3"/>
        <v>4</v>
      </c>
    </row>
    <row r="26" spans="1:5" ht="15" thickBot="1">
      <c r="A26" s="61" t="s">
        <v>101</v>
      </c>
      <c r="B26" s="57">
        <v>4</v>
      </c>
      <c r="C26" s="57">
        <v>1</v>
      </c>
      <c r="D26" s="63">
        <f t="shared" si="2"/>
        <v>1.7999999999999998</v>
      </c>
      <c r="E26" s="64">
        <f t="shared" si="3"/>
        <v>2</v>
      </c>
    </row>
    <row r="27" spans="1:5" ht="15" thickBot="1">
      <c r="A27" s="61" t="s">
        <v>102</v>
      </c>
      <c r="B27" s="57">
        <v>5</v>
      </c>
      <c r="C27" s="57">
        <v>1</v>
      </c>
      <c r="D27" s="63">
        <f>IFERROR((6-(((B27*(5-C27))/5)+1)),"")</f>
        <v>1</v>
      </c>
      <c r="E27" s="64">
        <f t="shared" si="3"/>
        <v>1</v>
      </c>
    </row>
    <row r="28" spans="1:5" ht="6.45" customHeight="1">
      <c r="A28" s="55"/>
      <c r="B28" s="55"/>
      <c r="C28" s="55"/>
      <c r="D28" s="55"/>
      <c r="E28" s="55"/>
    </row>
    <row r="30" spans="1:5">
      <c r="A30" s="15" t="s">
        <v>16</v>
      </c>
    </row>
    <row r="31" spans="1:5" ht="28.3" customHeight="1">
      <c r="A31" s="97" t="s">
        <v>103</v>
      </c>
      <c r="B31" s="98"/>
      <c r="C31" s="98"/>
      <c r="D31" s="98"/>
      <c r="E31" s="98"/>
    </row>
  </sheetData>
  <mergeCells count="2">
    <mergeCell ref="A1:E1"/>
    <mergeCell ref="A31:E31"/>
  </mergeCells>
  <conditionalFormatting sqref="D5:D12">
    <cfRule type="cellIs" dxfId="125" priority="12" operator="lessThan">
      <formula>2</formula>
    </cfRule>
  </conditionalFormatting>
  <conditionalFormatting sqref="D5:D12">
    <cfRule type="cellIs" dxfId="124" priority="10" operator="greaterThan">
      <formula>3.5</formula>
    </cfRule>
    <cfRule type="cellIs" dxfId="123" priority="11" operator="between">
      <formula>2</formula>
      <formula>3.5</formula>
    </cfRule>
  </conditionalFormatting>
  <conditionalFormatting sqref="B4:C4">
    <cfRule type="cellIs" dxfId="122" priority="25" operator="greaterThan">
      <formula>3.5</formula>
    </cfRule>
    <cfRule type="cellIs" dxfId="121" priority="26" operator="between">
      <formula>2.5</formula>
      <formula>3.5</formula>
    </cfRule>
    <cfRule type="cellIs" dxfId="120" priority="27" stopIfTrue="1" operator="lessThan">
      <formula>2.5</formula>
    </cfRule>
  </conditionalFormatting>
  <conditionalFormatting sqref="E4">
    <cfRule type="cellIs" dxfId="119" priority="22" operator="greaterThan">
      <formula>3.5</formula>
    </cfRule>
    <cfRule type="cellIs" dxfId="118" priority="23" operator="between">
      <formula>2.5</formula>
      <formula>3.5</formula>
    </cfRule>
    <cfRule type="cellIs" dxfId="117" priority="24" operator="lessThan">
      <formula>2.5</formula>
    </cfRule>
  </conditionalFormatting>
  <conditionalFormatting sqref="D4">
    <cfRule type="cellIs" dxfId="116" priority="21" operator="lessThan">
      <formula>2</formula>
    </cfRule>
  </conditionalFormatting>
  <conditionalFormatting sqref="D4">
    <cfRule type="cellIs" dxfId="115" priority="19" operator="greaterThan">
      <formula>3.5</formula>
    </cfRule>
    <cfRule type="cellIs" dxfId="114" priority="20" operator="between">
      <formula>2</formula>
      <formula>3.5</formula>
    </cfRule>
  </conditionalFormatting>
  <conditionalFormatting sqref="B5:C12">
    <cfRule type="cellIs" dxfId="113" priority="16" operator="greaterThan">
      <formula>3.5</formula>
    </cfRule>
    <cfRule type="cellIs" dxfId="112" priority="17" operator="between">
      <formula>2.5</formula>
      <formula>3.5</formula>
    </cfRule>
    <cfRule type="cellIs" dxfId="111" priority="18" stopIfTrue="1" operator="lessThan">
      <formula>2.5</formula>
    </cfRule>
  </conditionalFormatting>
  <conditionalFormatting sqref="E5:E12">
    <cfRule type="cellIs" dxfId="110" priority="13" operator="greaterThan">
      <formula>3.5</formula>
    </cfRule>
    <cfRule type="cellIs" dxfId="109" priority="14" operator="between">
      <formula>2.5</formula>
      <formula>3.5</formula>
    </cfRule>
    <cfRule type="cellIs" dxfId="108" priority="15" operator="lessThan">
      <formula>2.5</formula>
    </cfRule>
  </conditionalFormatting>
  <conditionalFormatting sqref="B16:C27">
    <cfRule type="cellIs" dxfId="107" priority="7" operator="greaterThan">
      <formula>3.5</formula>
    </cfRule>
    <cfRule type="cellIs" dxfId="106" priority="8" operator="between">
      <formula>2.5</formula>
      <formula>3.5</formula>
    </cfRule>
    <cfRule type="cellIs" dxfId="105" priority="9" stopIfTrue="1" operator="lessThan">
      <formula>2.5</formula>
    </cfRule>
  </conditionalFormatting>
  <conditionalFormatting sqref="E16:E27">
    <cfRule type="cellIs" dxfId="104" priority="4" operator="greaterThan">
      <formula>3.5</formula>
    </cfRule>
    <cfRule type="cellIs" dxfId="103" priority="5" operator="between">
      <formula>2.5</formula>
      <formula>3.5</formula>
    </cfRule>
    <cfRule type="cellIs" dxfId="102" priority="6" operator="lessThan">
      <formula>2.5</formula>
    </cfRule>
  </conditionalFormatting>
  <conditionalFormatting sqref="D16:D27">
    <cfRule type="cellIs" dxfId="101" priority="3" operator="lessThan">
      <formula>2</formula>
    </cfRule>
  </conditionalFormatting>
  <conditionalFormatting sqref="D16:D27">
    <cfRule type="cellIs" dxfId="100" priority="1" operator="greaterThan">
      <formula>3.5</formula>
    </cfRule>
    <cfRule type="cellIs" dxfId="99" priority="2" operator="between">
      <formula>2</formula>
      <formula>3.5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80E84-E445-4F1B-A263-3544A2E76A01}">
  <dimension ref="A1:V25"/>
  <sheetViews>
    <sheetView zoomScale="40" zoomScaleNormal="40" workbookViewId="0">
      <pane ySplit="1" topLeftCell="A2" activePane="bottomLeft" state="frozen"/>
      <selection pane="bottomLeft" sqref="A1:V25"/>
    </sheetView>
  </sheetViews>
  <sheetFormatPr defaultRowHeight="14.6"/>
  <cols>
    <col min="1" max="1" width="64.921875" style="17" customWidth="1"/>
    <col min="2" max="4" width="13.69140625" style="62" hidden="1" customWidth="1"/>
    <col min="5" max="5" width="0" style="8" hidden="1" customWidth="1"/>
    <col min="6" max="6" width="6.53515625" style="8" customWidth="1"/>
    <col min="7" max="20" width="4.69140625" style="8" customWidth="1"/>
    <col min="21" max="21" width="6.15234375" style="8" customWidth="1"/>
    <col min="22" max="22" width="7.3828125" style="65" customWidth="1"/>
  </cols>
  <sheetData>
    <row r="1" spans="1:22" ht="24" customHeight="1">
      <c r="A1" s="95" t="s">
        <v>106</v>
      </c>
      <c r="B1" s="96"/>
      <c r="C1" s="96"/>
      <c r="D1" s="96"/>
      <c r="E1" s="96"/>
    </row>
    <row r="2" spans="1:22" ht="73.3" customHeight="1">
      <c r="A2" s="54" t="s">
        <v>107</v>
      </c>
      <c r="B2" s="54" t="s">
        <v>79</v>
      </c>
      <c r="C2" s="54" t="s">
        <v>80</v>
      </c>
      <c r="D2" s="54" t="s">
        <v>108</v>
      </c>
      <c r="E2" s="54" t="s">
        <v>109</v>
      </c>
      <c r="F2" s="66" t="s">
        <v>110</v>
      </c>
      <c r="G2" s="66" t="s">
        <v>111</v>
      </c>
      <c r="H2" s="66" t="s">
        <v>112</v>
      </c>
      <c r="I2" s="66" t="s">
        <v>113</v>
      </c>
      <c r="J2" s="66" t="s">
        <v>114</v>
      </c>
      <c r="K2" s="66" t="s">
        <v>115</v>
      </c>
      <c r="L2" s="66" t="s">
        <v>116</v>
      </c>
      <c r="M2" s="66" t="s">
        <v>117</v>
      </c>
      <c r="N2" s="66" t="s">
        <v>118</v>
      </c>
      <c r="O2" s="66" t="s">
        <v>41</v>
      </c>
      <c r="P2" s="66" t="s">
        <v>119</v>
      </c>
      <c r="Q2" s="66" t="s">
        <v>120</v>
      </c>
      <c r="R2" s="66" t="s">
        <v>121</v>
      </c>
      <c r="S2" s="66" t="s">
        <v>122</v>
      </c>
      <c r="T2" s="66" t="s">
        <v>123</v>
      </c>
      <c r="U2" s="67" t="s">
        <v>124</v>
      </c>
      <c r="V2" s="67" t="s">
        <v>125</v>
      </c>
    </row>
    <row r="3" spans="1:22" ht="6.45" customHeight="1" thickBot="1">
      <c r="A3" s="55"/>
      <c r="B3" s="55"/>
      <c r="C3" s="55"/>
      <c r="D3" s="55"/>
      <c r="E3" s="55"/>
      <c r="F3" s="55"/>
      <c r="G3" s="55"/>
      <c r="H3" s="55"/>
      <c r="I3" s="55"/>
      <c r="J3" s="55"/>
      <c r="K3" s="55"/>
      <c r="L3" s="55"/>
      <c r="M3" s="55"/>
      <c r="N3" s="55"/>
      <c r="O3" s="55"/>
      <c r="P3" s="55"/>
      <c r="Q3" s="55"/>
      <c r="R3" s="55"/>
      <c r="S3" s="55"/>
      <c r="T3" s="55"/>
      <c r="U3" s="55"/>
      <c r="V3" s="68"/>
    </row>
    <row r="4" spans="1:22" ht="42.55" customHeight="1" thickBot="1">
      <c r="A4" s="69"/>
      <c r="B4" s="70">
        <v>5</v>
      </c>
      <c r="C4" s="70">
        <v>1</v>
      </c>
      <c r="D4" s="71">
        <f t="shared" ref="D4:D21" si="0">IFERROR((6-(((B4*(5-C4))/5)+1)),"")</f>
        <v>1</v>
      </c>
      <c r="E4" s="72">
        <f>IFERROR(RANK(D4,D$4:D$7,1),"")</f>
        <v>1</v>
      </c>
      <c r="F4" s="9"/>
      <c r="G4" s="9"/>
      <c r="H4" s="9"/>
      <c r="I4" s="9"/>
      <c r="J4" s="9"/>
      <c r="K4" s="9"/>
      <c r="L4" s="9"/>
      <c r="M4" s="9"/>
      <c r="N4" s="9"/>
      <c r="O4" s="9"/>
      <c r="P4" s="9"/>
      <c r="Q4" s="9"/>
      <c r="R4" s="9"/>
      <c r="S4" s="9"/>
      <c r="T4" s="9"/>
      <c r="U4" s="73"/>
      <c r="V4" s="74"/>
    </row>
    <row r="5" spans="1:22" ht="42.55" customHeight="1" thickBot="1">
      <c r="A5" s="75"/>
      <c r="B5" s="70">
        <v>5</v>
      </c>
      <c r="C5" s="70">
        <v>1</v>
      </c>
      <c r="D5" s="71">
        <f t="shared" si="0"/>
        <v>1</v>
      </c>
      <c r="E5" s="72">
        <f>IFERROR(RANK(D5,D$8:D$11,1),"")</f>
        <v>1</v>
      </c>
      <c r="F5" s="9"/>
      <c r="G5" s="9"/>
      <c r="H5" s="9"/>
      <c r="I5" s="9"/>
      <c r="J5" s="9"/>
      <c r="K5" s="9"/>
      <c r="L5" s="9"/>
      <c r="M5" s="9"/>
      <c r="N5" s="9"/>
      <c r="O5" s="9"/>
      <c r="P5" s="9"/>
      <c r="Q5" s="9"/>
      <c r="R5" s="9"/>
      <c r="S5" s="9"/>
      <c r="T5" s="9"/>
      <c r="U5" s="73"/>
      <c r="V5" s="74"/>
    </row>
    <row r="6" spans="1:22" ht="42.55" customHeight="1" thickBot="1">
      <c r="A6" s="75"/>
      <c r="B6" s="70">
        <v>5</v>
      </c>
      <c r="C6" s="70">
        <v>1</v>
      </c>
      <c r="D6" s="71">
        <f t="shared" si="0"/>
        <v>1</v>
      </c>
      <c r="E6" s="72">
        <f>IFERROR(RANK(D6,D$4:D$7,1),"")</f>
        <v>1</v>
      </c>
      <c r="F6" s="9"/>
      <c r="G6" s="9"/>
      <c r="H6" s="9"/>
      <c r="I6" s="9"/>
      <c r="J6" s="9"/>
      <c r="K6" s="9"/>
      <c r="L6" s="9"/>
      <c r="M6" s="9"/>
      <c r="N6" s="9"/>
      <c r="O6" s="9"/>
      <c r="P6" s="9"/>
      <c r="Q6" s="9"/>
      <c r="R6" s="9"/>
      <c r="S6" s="9"/>
      <c r="T6" s="9"/>
      <c r="U6" s="73"/>
      <c r="V6" s="74"/>
    </row>
    <row r="7" spans="1:22" ht="42.55" customHeight="1" thickBot="1">
      <c r="A7" s="75"/>
      <c r="B7" s="70">
        <v>5</v>
      </c>
      <c r="C7" s="70">
        <v>1</v>
      </c>
      <c r="D7" s="71">
        <f t="shared" si="0"/>
        <v>1</v>
      </c>
      <c r="E7" s="72">
        <f>IFERROR(RANK(D7,D$8:D$11,1),"")</f>
        <v>1</v>
      </c>
      <c r="F7" s="9"/>
      <c r="G7" s="9"/>
      <c r="H7" s="9"/>
      <c r="I7" s="9"/>
      <c r="J7" s="9"/>
      <c r="K7" s="9"/>
      <c r="L7" s="9"/>
      <c r="M7" s="9"/>
      <c r="N7" s="9"/>
      <c r="O7" s="9"/>
      <c r="P7" s="9"/>
      <c r="Q7" s="9"/>
      <c r="R7" s="9"/>
      <c r="S7" s="9"/>
      <c r="T7" s="9"/>
      <c r="U7" s="73"/>
      <c r="V7" s="74"/>
    </row>
    <row r="8" spans="1:22" ht="42.55" customHeight="1" thickBot="1">
      <c r="A8" s="69"/>
      <c r="B8" s="70">
        <v>5</v>
      </c>
      <c r="C8" s="70">
        <v>1</v>
      </c>
      <c r="D8" s="71">
        <f t="shared" si="0"/>
        <v>1</v>
      </c>
      <c r="E8" s="72">
        <f>IFERROR(RANK(D8,D$12:D$21,1),"")</f>
        <v>1</v>
      </c>
      <c r="F8" s="9"/>
      <c r="G8" s="9"/>
      <c r="H8" s="9"/>
      <c r="I8" s="9"/>
      <c r="J8" s="9"/>
      <c r="K8" s="9"/>
      <c r="L8" s="9"/>
      <c r="M8" s="9"/>
      <c r="N8" s="9"/>
      <c r="O8" s="9"/>
      <c r="P8" s="9"/>
      <c r="Q8" s="9"/>
      <c r="R8" s="9"/>
      <c r="S8" s="9"/>
      <c r="T8" s="9"/>
      <c r="U8" s="73"/>
      <c r="V8" s="74"/>
    </row>
    <row r="9" spans="1:22" ht="42.55" customHeight="1" thickBot="1">
      <c r="A9" s="75"/>
      <c r="B9" s="70">
        <v>5</v>
      </c>
      <c r="C9" s="70">
        <v>1</v>
      </c>
      <c r="D9" s="71">
        <f t="shared" si="0"/>
        <v>1</v>
      </c>
      <c r="E9" s="72">
        <f>IFERROR(RANK(D9,D$12:D$21,1),"")</f>
        <v>1</v>
      </c>
      <c r="F9" s="9"/>
      <c r="G9" s="9"/>
      <c r="H9" s="9"/>
      <c r="I9" s="9"/>
      <c r="J9" s="9"/>
      <c r="K9" s="9"/>
      <c r="L9" s="9"/>
      <c r="M9" s="9"/>
      <c r="N9" s="9"/>
      <c r="O9" s="9"/>
      <c r="P9" s="9"/>
      <c r="Q9" s="9"/>
      <c r="R9" s="9"/>
      <c r="S9" s="9"/>
      <c r="T9" s="9"/>
      <c r="U9" s="73"/>
      <c r="V9" s="74"/>
    </row>
    <row r="10" spans="1:22" ht="42.55" customHeight="1" thickBot="1">
      <c r="A10" s="75"/>
      <c r="B10" s="70">
        <v>4</v>
      </c>
      <c r="C10" s="70">
        <v>1</v>
      </c>
      <c r="D10" s="71">
        <f t="shared" si="0"/>
        <v>1.7999999999999998</v>
      </c>
      <c r="E10" s="72" t="str">
        <f>IFERROR(RANK(D10,D$4:D$7,1),"")</f>
        <v/>
      </c>
      <c r="F10" s="9"/>
      <c r="G10" s="9"/>
      <c r="H10" s="9"/>
      <c r="I10" s="9"/>
      <c r="J10" s="9"/>
      <c r="K10" s="9"/>
      <c r="L10" s="9"/>
      <c r="M10" s="9"/>
      <c r="N10" s="9"/>
      <c r="O10" s="9"/>
      <c r="P10" s="9"/>
      <c r="Q10" s="9"/>
      <c r="R10" s="9"/>
      <c r="S10" s="9"/>
      <c r="T10" s="9"/>
      <c r="U10" s="73"/>
      <c r="V10" s="74"/>
    </row>
    <row r="11" spans="1:22" ht="42.55" customHeight="1" thickBot="1">
      <c r="A11" s="75"/>
      <c r="B11" s="70">
        <v>4</v>
      </c>
      <c r="C11" s="70">
        <v>1</v>
      </c>
      <c r="D11" s="71">
        <f t="shared" si="0"/>
        <v>1.7999999999999998</v>
      </c>
      <c r="E11" s="72" t="str">
        <f>IFERROR(RANK(D11,D$4:D$7,1),"")</f>
        <v/>
      </c>
      <c r="F11" s="9"/>
      <c r="G11" s="9"/>
      <c r="H11" s="9"/>
      <c r="I11" s="9"/>
      <c r="J11" s="9"/>
      <c r="K11" s="9"/>
      <c r="L11" s="9"/>
      <c r="M11" s="9"/>
      <c r="N11" s="9"/>
      <c r="O11" s="9"/>
      <c r="P11" s="9"/>
      <c r="Q11" s="9"/>
      <c r="R11" s="9"/>
      <c r="S11" s="9"/>
      <c r="T11" s="9"/>
      <c r="U11" s="73"/>
      <c r="V11" s="74"/>
    </row>
    <row r="12" spans="1:22" ht="42.55" customHeight="1" thickBot="1">
      <c r="A12" s="69"/>
      <c r="B12" s="70">
        <v>4</v>
      </c>
      <c r="C12" s="70">
        <v>1</v>
      </c>
      <c r="D12" s="71">
        <f t="shared" si="0"/>
        <v>1.7999999999999998</v>
      </c>
      <c r="E12" s="72">
        <f>IFERROR(RANK(D12,D$8:D$11,1),"")</f>
        <v>3</v>
      </c>
      <c r="F12" s="9"/>
      <c r="G12" s="9"/>
      <c r="H12" s="9"/>
      <c r="I12" s="9"/>
      <c r="J12" s="9"/>
      <c r="K12" s="9"/>
      <c r="L12" s="9"/>
      <c r="M12" s="9"/>
      <c r="N12" s="9"/>
      <c r="O12" s="9"/>
      <c r="P12" s="9"/>
      <c r="Q12" s="9"/>
      <c r="R12" s="9"/>
      <c r="S12" s="9"/>
      <c r="T12" s="9"/>
      <c r="U12" s="73"/>
      <c r="V12" s="74"/>
    </row>
    <row r="13" spans="1:22" ht="42.55" customHeight="1" thickBot="1">
      <c r="A13" s="75"/>
      <c r="B13" s="70">
        <v>5</v>
      </c>
      <c r="C13" s="70">
        <v>1</v>
      </c>
      <c r="D13" s="71">
        <f t="shared" si="0"/>
        <v>1</v>
      </c>
      <c r="E13" s="72">
        <f>IFERROR(RANK(D13,D$4:D$7,1),"")</f>
        <v>1</v>
      </c>
      <c r="F13" s="9"/>
      <c r="G13" s="9"/>
      <c r="H13" s="9"/>
      <c r="I13" s="9"/>
      <c r="J13" s="9"/>
      <c r="K13" s="9"/>
      <c r="L13" s="9"/>
      <c r="M13" s="9"/>
      <c r="N13" s="9"/>
      <c r="O13" s="9"/>
      <c r="P13" s="9"/>
      <c r="Q13" s="9"/>
      <c r="R13" s="9"/>
      <c r="S13" s="9"/>
      <c r="T13" s="9"/>
      <c r="U13" s="73"/>
      <c r="V13" s="74"/>
    </row>
    <row r="14" spans="1:22" ht="42.55" customHeight="1" thickBot="1">
      <c r="A14" s="75"/>
      <c r="B14" s="70">
        <v>5</v>
      </c>
      <c r="C14" s="70">
        <v>1</v>
      </c>
      <c r="D14" s="71">
        <f t="shared" si="0"/>
        <v>1</v>
      </c>
      <c r="E14" s="72">
        <f>IFERROR(RANK(D14,D$8:D$11,1),"")</f>
        <v>1</v>
      </c>
      <c r="F14" s="9"/>
      <c r="G14" s="9"/>
      <c r="H14" s="9"/>
      <c r="I14" s="9"/>
      <c r="J14" s="9"/>
      <c r="K14" s="9"/>
      <c r="L14" s="9"/>
      <c r="M14" s="9"/>
      <c r="N14" s="9"/>
      <c r="O14" s="9"/>
      <c r="P14" s="9"/>
      <c r="Q14" s="9"/>
      <c r="R14" s="9"/>
      <c r="S14" s="9"/>
      <c r="T14" s="9"/>
      <c r="U14" s="73"/>
      <c r="V14" s="74"/>
    </row>
    <row r="15" spans="1:22" ht="42.55" customHeight="1" thickBot="1">
      <c r="A15" s="69"/>
      <c r="B15" s="70">
        <v>5</v>
      </c>
      <c r="C15" s="70">
        <v>1</v>
      </c>
      <c r="D15" s="71">
        <f t="shared" si="0"/>
        <v>1</v>
      </c>
      <c r="E15" s="72">
        <f>IFERROR(RANK(D15,D$12:D$21,1),"")</f>
        <v>1</v>
      </c>
      <c r="F15" s="9"/>
      <c r="G15" s="9"/>
      <c r="H15" s="9"/>
      <c r="I15" s="9"/>
      <c r="J15" s="9"/>
      <c r="K15" s="9"/>
      <c r="L15" s="9"/>
      <c r="M15" s="9"/>
      <c r="N15" s="9"/>
      <c r="O15" s="9"/>
      <c r="P15" s="9"/>
      <c r="Q15" s="9"/>
      <c r="R15" s="9"/>
      <c r="S15" s="9"/>
      <c r="T15" s="9"/>
      <c r="U15" s="73"/>
      <c r="V15" s="74"/>
    </row>
    <row r="16" spans="1:22" ht="42.55" customHeight="1" thickBot="1">
      <c r="A16" s="75"/>
      <c r="B16" s="70">
        <v>5</v>
      </c>
      <c r="C16" s="70">
        <v>1</v>
      </c>
      <c r="D16" s="71">
        <f t="shared" si="0"/>
        <v>1</v>
      </c>
      <c r="E16" s="72">
        <f>IFERROR(RANK(D16,D$12:D$21,1),"")</f>
        <v>1</v>
      </c>
      <c r="F16" s="9"/>
      <c r="G16" s="9"/>
      <c r="H16" s="9"/>
      <c r="I16" s="9"/>
      <c r="J16" s="9"/>
      <c r="K16" s="9"/>
      <c r="L16" s="9"/>
      <c r="M16" s="9"/>
      <c r="N16" s="9"/>
      <c r="O16" s="9"/>
      <c r="P16" s="9"/>
      <c r="Q16" s="9"/>
      <c r="R16" s="9"/>
      <c r="S16" s="9"/>
      <c r="T16" s="9"/>
      <c r="U16" s="73"/>
      <c r="V16" s="74"/>
    </row>
    <row r="17" spans="1:22" ht="42.55" customHeight="1" thickBot="1">
      <c r="A17" s="75"/>
      <c r="B17" s="70">
        <v>4</v>
      </c>
      <c r="C17" s="70">
        <v>1</v>
      </c>
      <c r="D17" s="71">
        <f t="shared" si="0"/>
        <v>1.7999999999999998</v>
      </c>
      <c r="E17" s="72" t="str">
        <f>IFERROR(RANK(D17,D$4:D$7,1),"")</f>
        <v/>
      </c>
      <c r="F17" s="9"/>
      <c r="G17" s="9"/>
      <c r="H17" s="9"/>
      <c r="I17" s="9"/>
      <c r="J17" s="9"/>
      <c r="K17" s="9"/>
      <c r="L17" s="9"/>
      <c r="M17" s="9"/>
      <c r="N17" s="9"/>
      <c r="O17" s="9"/>
      <c r="P17" s="9"/>
      <c r="Q17" s="9"/>
      <c r="R17" s="9"/>
      <c r="S17" s="9"/>
      <c r="T17" s="9"/>
      <c r="U17" s="73"/>
      <c r="V17" s="74"/>
    </row>
    <row r="18" spans="1:22" ht="42.55" customHeight="1" thickBot="1">
      <c r="A18" s="75"/>
      <c r="B18" s="70">
        <v>4</v>
      </c>
      <c r="C18" s="70">
        <v>1</v>
      </c>
      <c r="D18" s="71">
        <f t="shared" si="0"/>
        <v>1.7999999999999998</v>
      </c>
      <c r="E18" s="72" t="str">
        <f>IFERROR(RANK(D18,D$4:D$7,1),"")</f>
        <v/>
      </c>
      <c r="F18" s="9"/>
      <c r="G18" s="9"/>
      <c r="H18" s="9"/>
      <c r="I18" s="9"/>
      <c r="J18" s="9"/>
      <c r="K18" s="9"/>
      <c r="L18" s="9"/>
      <c r="M18" s="9"/>
      <c r="N18" s="9"/>
      <c r="O18" s="9"/>
      <c r="P18" s="9"/>
      <c r="Q18" s="9"/>
      <c r="R18" s="9"/>
      <c r="S18" s="9"/>
      <c r="T18" s="9"/>
      <c r="U18" s="73"/>
      <c r="V18" s="74"/>
    </row>
    <row r="19" spans="1:22" ht="42.55" customHeight="1" thickBot="1">
      <c r="A19" s="69"/>
      <c r="B19" s="70">
        <v>4</v>
      </c>
      <c r="C19" s="70">
        <v>1</v>
      </c>
      <c r="D19" s="71">
        <f t="shared" si="0"/>
        <v>1.7999999999999998</v>
      </c>
      <c r="E19" s="72">
        <f>IFERROR(RANK(D19,D$8:D$11,1),"")</f>
        <v>3</v>
      </c>
      <c r="F19" s="9"/>
      <c r="G19" s="9"/>
      <c r="H19" s="9"/>
      <c r="I19" s="9"/>
      <c r="J19" s="9"/>
      <c r="K19" s="9"/>
      <c r="L19" s="9"/>
      <c r="M19" s="9"/>
      <c r="N19" s="9"/>
      <c r="O19" s="9"/>
      <c r="P19" s="9"/>
      <c r="Q19" s="9"/>
      <c r="R19" s="9"/>
      <c r="S19" s="9"/>
      <c r="T19" s="9"/>
      <c r="U19" s="73"/>
      <c r="V19" s="74"/>
    </row>
    <row r="20" spans="1:22" ht="42.55" customHeight="1" thickBot="1">
      <c r="A20" s="75"/>
      <c r="B20" s="70">
        <v>4</v>
      </c>
      <c r="C20" s="70">
        <v>1</v>
      </c>
      <c r="D20" s="71">
        <f t="shared" si="0"/>
        <v>1.7999999999999998</v>
      </c>
      <c r="E20" s="72">
        <f>IFERROR(RANK(D20,D$8:D$11,1),"")</f>
        <v>3</v>
      </c>
      <c r="F20" s="9"/>
      <c r="G20" s="9"/>
      <c r="H20" s="9"/>
      <c r="I20" s="9"/>
      <c r="J20" s="9"/>
      <c r="K20" s="9"/>
      <c r="L20" s="9"/>
      <c r="M20" s="9"/>
      <c r="N20" s="9"/>
      <c r="O20" s="9"/>
      <c r="P20" s="9"/>
      <c r="Q20" s="9"/>
      <c r="R20" s="9"/>
      <c r="S20" s="9"/>
      <c r="T20" s="9"/>
      <c r="U20" s="73"/>
      <c r="V20" s="74"/>
    </row>
    <row r="21" spans="1:22" ht="42.55" customHeight="1" thickBot="1">
      <c r="A21" s="75"/>
      <c r="B21" s="70">
        <v>4</v>
      </c>
      <c r="C21" s="70">
        <v>1</v>
      </c>
      <c r="D21" s="71">
        <f t="shared" si="0"/>
        <v>1.7999999999999998</v>
      </c>
      <c r="E21" s="72">
        <f>IFERROR(RANK(D21,D$12:D$21,1),"")</f>
        <v>5</v>
      </c>
      <c r="F21" s="9"/>
      <c r="G21" s="9"/>
      <c r="H21" s="9"/>
      <c r="I21" s="9"/>
      <c r="J21" s="9"/>
      <c r="K21" s="9"/>
      <c r="L21" s="9"/>
      <c r="M21" s="9"/>
      <c r="N21" s="9"/>
      <c r="O21" s="9"/>
      <c r="P21" s="9"/>
      <c r="Q21" s="9"/>
      <c r="R21" s="9"/>
      <c r="S21" s="9"/>
      <c r="T21" s="9"/>
      <c r="U21" s="73"/>
      <c r="V21" s="74"/>
    </row>
    <row r="22" spans="1:22" ht="6.45" customHeight="1">
      <c r="A22" s="55"/>
      <c r="B22" s="55"/>
      <c r="C22" s="55"/>
      <c r="D22" s="55"/>
      <c r="E22" s="55"/>
      <c r="F22" s="55"/>
      <c r="G22" s="55"/>
      <c r="H22" s="55"/>
      <c r="I22" s="55"/>
      <c r="J22" s="55"/>
      <c r="K22" s="55"/>
      <c r="L22" s="55"/>
      <c r="M22" s="55"/>
      <c r="N22" s="55"/>
      <c r="O22" s="55"/>
      <c r="P22" s="55"/>
      <c r="Q22" s="55"/>
      <c r="R22" s="55"/>
      <c r="S22" s="55"/>
      <c r="T22" s="55"/>
      <c r="U22" s="55"/>
      <c r="V22" s="68"/>
    </row>
    <row r="24" spans="1:22" s="8" customFormat="1">
      <c r="A24" s="15" t="s">
        <v>16</v>
      </c>
      <c r="B24" s="62"/>
      <c r="C24" s="62"/>
      <c r="D24" s="62"/>
      <c r="V24" s="65"/>
    </row>
    <row r="25" spans="1:22" s="8" customFormat="1" ht="30" customHeight="1">
      <c r="A25" s="97" t="s">
        <v>126</v>
      </c>
      <c r="B25" s="98"/>
      <c r="C25" s="98"/>
      <c r="D25" s="98"/>
      <c r="E25" s="98"/>
      <c r="V25" s="65"/>
    </row>
  </sheetData>
  <mergeCells count="2">
    <mergeCell ref="A1:E1"/>
    <mergeCell ref="A25:E25"/>
  </mergeCells>
  <conditionalFormatting sqref="B4:C7">
    <cfRule type="cellIs" dxfId="98" priority="64" operator="greaterThan">
      <formula>3.5</formula>
    </cfRule>
    <cfRule type="cellIs" dxfId="97" priority="65" operator="between">
      <formula>2.5</formula>
      <formula>3.5</formula>
    </cfRule>
    <cfRule type="cellIs" dxfId="96" priority="66" stopIfTrue="1" operator="lessThan">
      <formula>2.5</formula>
    </cfRule>
  </conditionalFormatting>
  <conditionalFormatting sqref="D4:D7">
    <cfRule type="cellIs" dxfId="95" priority="63" operator="lessThan">
      <formula>2.5</formula>
    </cfRule>
  </conditionalFormatting>
  <conditionalFormatting sqref="D4:D7">
    <cfRule type="cellIs" dxfId="94" priority="61" operator="greaterThan">
      <formula>3.5</formula>
    </cfRule>
    <cfRule type="cellIs" dxfId="93" priority="62" operator="between">
      <formula>2.5</formula>
      <formula>3.5</formula>
    </cfRule>
  </conditionalFormatting>
  <conditionalFormatting sqref="E4:E7">
    <cfRule type="cellIs" dxfId="92" priority="58" operator="greaterThan">
      <formula>3.5</formula>
    </cfRule>
    <cfRule type="cellIs" dxfId="91" priority="59" operator="between">
      <formula>2.5</formula>
      <formula>3.5</formula>
    </cfRule>
    <cfRule type="cellIs" dxfId="90" priority="60" operator="lessThan">
      <formula>2.5</formula>
    </cfRule>
  </conditionalFormatting>
  <conditionalFormatting sqref="D12 D20:D21">
    <cfRule type="cellIs" dxfId="89" priority="42" operator="lessThan">
      <formula>2.5</formula>
    </cfRule>
  </conditionalFormatting>
  <conditionalFormatting sqref="D12 D20:D21">
    <cfRule type="cellIs" dxfId="88" priority="40" operator="greaterThan">
      <formula>3.5</formula>
    </cfRule>
    <cfRule type="cellIs" dxfId="87" priority="41" operator="between">
      <formula>2.5</formula>
      <formula>3.5</formula>
    </cfRule>
  </conditionalFormatting>
  <conditionalFormatting sqref="B12:C12 B20:C21">
    <cfRule type="cellIs" dxfId="86" priority="46" operator="greaterThan">
      <formula>3.5</formula>
    </cfRule>
    <cfRule type="cellIs" dxfId="85" priority="47" operator="between">
      <formula>2.5</formula>
      <formula>3.5</formula>
    </cfRule>
    <cfRule type="cellIs" dxfId="84" priority="48" stopIfTrue="1" operator="lessThan">
      <formula>2.5</formula>
    </cfRule>
  </conditionalFormatting>
  <conditionalFormatting sqref="E12 E20:E21">
    <cfRule type="cellIs" dxfId="83" priority="43" operator="greaterThan">
      <formula>3.5</formula>
    </cfRule>
    <cfRule type="cellIs" dxfId="82" priority="44" operator="between">
      <formula>2.5</formula>
      <formula>3.5</formula>
    </cfRule>
    <cfRule type="cellIs" dxfId="81" priority="45" operator="lessThan">
      <formula>2.5</formula>
    </cfRule>
  </conditionalFormatting>
  <conditionalFormatting sqref="D11">
    <cfRule type="cellIs" dxfId="80" priority="36" operator="lessThan">
      <formula>2.5</formula>
    </cfRule>
  </conditionalFormatting>
  <conditionalFormatting sqref="D11">
    <cfRule type="cellIs" dxfId="79" priority="34" operator="greaterThan">
      <formula>3.5</formula>
    </cfRule>
    <cfRule type="cellIs" dxfId="78" priority="35" operator="between">
      <formula>2.5</formula>
      <formula>3.5</formula>
    </cfRule>
  </conditionalFormatting>
  <conditionalFormatting sqref="B8:C10">
    <cfRule type="cellIs" dxfId="77" priority="55" operator="greaterThan">
      <formula>3.5</formula>
    </cfRule>
    <cfRule type="cellIs" dxfId="76" priority="56" operator="between">
      <formula>2.5</formula>
      <formula>3.5</formula>
    </cfRule>
    <cfRule type="cellIs" dxfId="75" priority="57" stopIfTrue="1" operator="lessThan">
      <formula>2.5</formula>
    </cfRule>
  </conditionalFormatting>
  <conditionalFormatting sqref="E8:E11">
    <cfRule type="cellIs" dxfId="74" priority="52" operator="greaterThan">
      <formula>3.5</formula>
    </cfRule>
    <cfRule type="cellIs" dxfId="73" priority="53" operator="between">
      <formula>2.5</formula>
      <formula>3.5</formula>
    </cfRule>
    <cfRule type="cellIs" dxfId="72" priority="54" operator="lessThan">
      <formula>2.5</formula>
    </cfRule>
  </conditionalFormatting>
  <conditionalFormatting sqref="D8:D10">
    <cfRule type="cellIs" dxfId="71" priority="51" operator="lessThan">
      <formula>2.5</formula>
    </cfRule>
  </conditionalFormatting>
  <conditionalFormatting sqref="D8:D10">
    <cfRule type="cellIs" dxfId="70" priority="49" operator="greaterThan">
      <formula>3.5</formula>
    </cfRule>
    <cfRule type="cellIs" dxfId="69" priority="50" operator="between">
      <formula>2.5</formula>
      <formula>3.5</formula>
    </cfRule>
  </conditionalFormatting>
  <conditionalFormatting sqref="B11:C11">
    <cfRule type="cellIs" dxfId="68" priority="37" operator="greaterThan">
      <formula>3.5</formula>
    </cfRule>
    <cfRule type="cellIs" dxfId="67" priority="38" operator="between">
      <formula>2.5</formula>
      <formula>3.5</formula>
    </cfRule>
    <cfRule type="cellIs" dxfId="66" priority="39" stopIfTrue="1" operator="lessThan">
      <formula>2.5</formula>
    </cfRule>
  </conditionalFormatting>
  <conditionalFormatting sqref="B13:C14">
    <cfRule type="cellIs" dxfId="65" priority="31" operator="greaterThan">
      <formula>3.5</formula>
    </cfRule>
    <cfRule type="cellIs" dxfId="64" priority="32" operator="between">
      <formula>2.5</formula>
      <formula>3.5</formula>
    </cfRule>
    <cfRule type="cellIs" dxfId="63" priority="33" stopIfTrue="1" operator="lessThan">
      <formula>2.5</formula>
    </cfRule>
  </conditionalFormatting>
  <conditionalFormatting sqref="D13:D14">
    <cfRule type="cellIs" dxfId="62" priority="30" operator="lessThan">
      <formula>2.5</formula>
    </cfRule>
  </conditionalFormatting>
  <conditionalFormatting sqref="D13:D14">
    <cfRule type="cellIs" dxfId="61" priority="28" operator="greaterThan">
      <formula>3.5</formula>
    </cfRule>
    <cfRule type="cellIs" dxfId="60" priority="29" operator="between">
      <formula>2.5</formula>
      <formula>3.5</formula>
    </cfRule>
  </conditionalFormatting>
  <conditionalFormatting sqref="E13:E14">
    <cfRule type="cellIs" dxfId="59" priority="25" operator="greaterThan">
      <formula>3.5</formula>
    </cfRule>
    <cfRule type="cellIs" dxfId="58" priority="26" operator="between">
      <formula>2.5</formula>
      <formula>3.5</formula>
    </cfRule>
    <cfRule type="cellIs" dxfId="57" priority="27" operator="lessThan">
      <formula>2.5</formula>
    </cfRule>
  </conditionalFormatting>
  <conditionalFormatting sqref="D19">
    <cfRule type="cellIs" dxfId="56" priority="9" operator="lessThan">
      <formula>2.5</formula>
    </cfRule>
  </conditionalFormatting>
  <conditionalFormatting sqref="D19">
    <cfRule type="cellIs" dxfId="55" priority="7" operator="greaterThan">
      <formula>3.5</formula>
    </cfRule>
    <cfRule type="cellIs" dxfId="54" priority="8" operator="between">
      <formula>2.5</formula>
      <formula>3.5</formula>
    </cfRule>
  </conditionalFormatting>
  <conditionalFormatting sqref="B19:C19">
    <cfRule type="cellIs" dxfId="53" priority="13" operator="greaterThan">
      <formula>3.5</formula>
    </cfRule>
    <cfRule type="cellIs" dxfId="52" priority="14" operator="between">
      <formula>2.5</formula>
      <formula>3.5</formula>
    </cfRule>
    <cfRule type="cellIs" dxfId="51" priority="15" stopIfTrue="1" operator="lessThan">
      <formula>2.5</formula>
    </cfRule>
  </conditionalFormatting>
  <conditionalFormatting sqref="E19">
    <cfRule type="cellIs" dxfId="50" priority="10" operator="greaterThan">
      <formula>3.5</formula>
    </cfRule>
    <cfRule type="cellIs" dxfId="49" priority="11" operator="between">
      <formula>2.5</formula>
      <formula>3.5</formula>
    </cfRule>
    <cfRule type="cellIs" dxfId="48" priority="12" operator="lessThan">
      <formula>2.5</formula>
    </cfRule>
  </conditionalFormatting>
  <conditionalFormatting sqref="D18">
    <cfRule type="cellIs" dxfId="47" priority="3" operator="lessThan">
      <formula>2.5</formula>
    </cfRule>
  </conditionalFormatting>
  <conditionalFormatting sqref="D18">
    <cfRule type="cellIs" dxfId="46" priority="1" operator="greaterThan">
      <formula>3.5</formula>
    </cfRule>
    <cfRule type="cellIs" dxfId="45" priority="2" operator="between">
      <formula>2.5</formula>
      <formula>3.5</formula>
    </cfRule>
  </conditionalFormatting>
  <conditionalFormatting sqref="B15:C17">
    <cfRule type="cellIs" dxfId="44" priority="22" operator="greaterThan">
      <formula>3.5</formula>
    </cfRule>
    <cfRule type="cellIs" dxfId="43" priority="23" operator="between">
      <formula>2.5</formula>
      <formula>3.5</formula>
    </cfRule>
    <cfRule type="cellIs" dxfId="42" priority="24" stopIfTrue="1" operator="lessThan">
      <formula>2.5</formula>
    </cfRule>
  </conditionalFormatting>
  <conditionalFormatting sqref="E15:E18">
    <cfRule type="cellIs" dxfId="41" priority="19" operator="greaterThan">
      <formula>3.5</formula>
    </cfRule>
    <cfRule type="cellIs" dxfId="40" priority="20" operator="between">
      <formula>2.5</formula>
      <formula>3.5</formula>
    </cfRule>
    <cfRule type="cellIs" dxfId="39" priority="21" operator="lessThan">
      <formula>2.5</formula>
    </cfRule>
  </conditionalFormatting>
  <conditionalFormatting sqref="D15:D17">
    <cfRule type="cellIs" dxfId="38" priority="18" operator="lessThan">
      <formula>2.5</formula>
    </cfRule>
  </conditionalFormatting>
  <conditionalFormatting sqref="D15:D17">
    <cfRule type="cellIs" dxfId="37" priority="16" operator="greaterThan">
      <formula>3.5</formula>
    </cfRule>
    <cfRule type="cellIs" dxfId="36" priority="17" operator="between">
      <formula>2.5</formula>
      <formula>3.5</formula>
    </cfRule>
  </conditionalFormatting>
  <conditionalFormatting sqref="B18:C18">
    <cfRule type="cellIs" dxfId="35" priority="4" operator="greaterThan">
      <formula>3.5</formula>
    </cfRule>
    <cfRule type="cellIs" dxfId="34" priority="5" operator="between">
      <formula>2.5</formula>
      <formula>3.5</formula>
    </cfRule>
    <cfRule type="cellIs" dxfId="33" priority="6" stopIfTrue="1" operator="lessThan">
      <formula>2.5</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DBB9-1BD6-4F9B-B089-D4DDAD7896FB}">
  <dimension ref="A1:V18"/>
  <sheetViews>
    <sheetView zoomScale="80" zoomScaleNormal="80" workbookViewId="0">
      <pane ySplit="1" topLeftCell="A2" activePane="bottomLeft" state="frozen"/>
      <selection pane="bottomLeft" activeCell="AA4" sqref="AA4"/>
    </sheetView>
  </sheetViews>
  <sheetFormatPr defaultRowHeight="14.6"/>
  <cols>
    <col min="1" max="1" width="71.3828125" style="17" customWidth="1"/>
    <col min="2" max="4" width="13.69140625" style="62" hidden="1" customWidth="1"/>
    <col min="5" max="5" width="0" style="8" hidden="1" customWidth="1"/>
    <col min="6" max="6" width="6.53515625" style="8" customWidth="1"/>
    <col min="7" max="20" width="4.69140625" style="8" customWidth="1"/>
    <col min="21" max="21" width="9.23046875" style="8"/>
    <col min="22" max="22" width="9.23046875" style="65"/>
  </cols>
  <sheetData>
    <row r="1" spans="1:22" ht="24" customHeight="1">
      <c r="A1" s="95" t="s">
        <v>106</v>
      </c>
      <c r="B1" s="96"/>
      <c r="C1" s="96"/>
      <c r="D1" s="96"/>
      <c r="E1" s="96"/>
    </row>
    <row r="2" spans="1:22" ht="73.3" customHeight="1">
      <c r="A2" s="21" t="s">
        <v>127</v>
      </c>
      <c r="B2" s="21" t="s">
        <v>79</v>
      </c>
      <c r="C2" s="21" t="s">
        <v>80</v>
      </c>
      <c r="D2" s="21" t="s">
        <v>108</v>
      </c>
      <c r="E2" s="76" t="s">
        <v>109</v>
      </c>
      <c r="F2" s="66" t="s">
        <v>110</v>
      </c>
      <c r="G2" s="66" t="s">
        <v>111</v>
      </c>
      <c r="H2" s="66" t="s">
        <v>112</v>
      </c>
      <c r="I2" s="66" t="s">
        <v>113</v>
      </c>
      <c r="J2" s="66" t="s">
        <v>114</v>
      </c>
      <c r="K2" s="66" t="s">
        <v>115</v>
      </c>
      <c r="L2" s="66" t="s">
        <v>116</v>
      </c>
      <c r="M2" s="66" t="s">
        <v>117</v>
      </c>
      <c r="N2" s="66" t="s">
        <v>118</v>
      </c>
      <c r="O2" s="66" t="s">
        <v>41</v>
      </c>
      <c r="P2" s="66" t="s">
        <v>119</v>
      </c>
      <c r="Q2" s="66" t="s">
        <v>120</v>
      </c>
      <c r="R2" s="66" t="s">
        <v>121</v>
      </c>
      <c r="S2" s="66" t="s">
        <v>122</v>
      </c>
      <c r="T2" s="66" t="s">
        <v>123</v>
      </c>
      <c r="U2" s="77" t="s">
        <v>124</v>
      </c>
      <c r="V2" s="77" t="s">
        <v>125</v>
      </c>
    </row>
    <row r="3" spans="1:22" ht="6.45" customHeight="1" thickBot="1">
      <c r="A3" s="55"/>
      <c r="B3" s="55"/>
      <c r="C3" s="55"/>
      <c r="D3" s="55"/>
      <c r="E3" s="55"/>
      <c r="F3" s="55"/>
      <c r="G3" s="55"/>
      <c r="H3" s="55"/>
      <c r="I3" s="55"/>
      <c r="J3" s="55"/>
      <c r="K3" s="55"/>
      <c r="L3" s="55"/>
      <c r="M3" s="55"/>
      <c r="N3" s="55"/>
      <c r="O3" s="55"/>
      <c r="P3" s="55"/>
      <c r="Q3" s="55"/>
      <c r="R3" s="55"/>
      <c r="S3" s="55"/>
      <c r="T3" s="55"/>
      <c r="U3" s="55"/>
      <c r="V3" s="68"/>
    </row>
    <row r="4" spans="1:22" ht="29.6" thickBot="1">
      <c r="A4" s="69" t="s">
        <v>128</v>
      </c>
      <c r="B4" s="70">
        <v>5</v>
      </c>
      <c r="C4" s="70">
        <v>1</v>
      </c>
      <c r="D4" s="71">
        <f t="shared" ref="D4:D14" si="0">IFERROR((6-(((B4*(5-C4))/5)+1)),"")</f>
        <v>1</v>
      </c>
      <c r="E4" s="72">
        <f>IFERROR(RANK(D4,D$4:D$7,1),"")</f>
        <v>1</v>
      </c>
      <c r="F4" s="9">
        <v>1</v>
      </c>
      <c r="G4" s="9"/>
      <c r="H4" s="9">
        <v>1</v>
      </c>
      <c r="I4" s="9">
        <v>1</v>
      </c>
      <c r="J4" s="9">
        <v>1</v>
      </c>
      <c r="K4" s="9"/>
      <c r="L4" s="9"/>
      <c r="M4" s="9"/>
      <c r="N4" s="9">
        <v>1</v>
      </c>
      <c r="O4" s="9"/>
      <c r="P4" s="9"/>
      <c r="Q4" s="9">
        <v>1</v>
      </c>
      <c r="R4" s="9">
        <v>1</v>
      </c>
      <c r="S4" s="9"/>
      <c r="T4" s="9">
        <v>1</v>
      </c>
      <c r="U4" s="9">
        <f t="shared" ref="U4:U14" si="1">SUM(F4:T4)</f>
        <v>8</v>
      </c>
      <c r="V4" s="78">
        <f t="shared" ref="V4:V14" si="2">RANK(U4,U$3:U$15)</f>
        <v>1</v>
      </c>
    </row>
    <row r="5" spans="1:22" ht="73.3" thickBot="1">
      <c r="A5" s="75" t="s">
        <v>129</v>
      </c>
      <c r="B5" s="70">
        <v>5</v>
      </c>
      <c r="C5" s="70">
        <v>1</v>
      </c>
      <c r="D5" s="71">
        <f t="shared" si="0"/>
        <v>1</v>
      </c>
      <c r="E5" s="72">
        <f>IFERROR(RANK(D5,D$8:D$11,1),"")</f>
        <v>1</v>
      </c>
      <c r="F5" s="9"/>
      <c r="G5" s="9"/>
      <c r="H5" s="9">
        <v>1</v>
      </c>
      <c r="I5" s="9"/>
      <c r="J5" s="9">
        <v>1</v>
      </c>
      <c r="K5" s="9"/>
      <c r="L5" s="9">
        <v>1</v>
      </c>
      <c r="M5" s="9"/>
      <c r="N5" s="9"/>
      <c r="O5" s="9">
        <v>1</v>
      </c>
      <c r="P5" s="9"/>
      <c r="Q5" s="9"/>
      <c r="R5" s="9">
        <v>1</v>
      </c>
      <c r="S5" s="9"/>
      <c r="T5" s="9">
        <v>1</v>
      </c>
      <c r="U5" s="9">
        <f t="shared" si="1"/>
        <v>6</v>
      </c>
      <c r="V5" s="78">
        <f t="shared" si="2"/>
        <v>2</v>
      </c>
    </row>
    <row r="6" spans="1:22" ht="58.75" thickBot="1">
      <c r="A6" s="75" t="s">
        <v>130</v>
      </c>
      <c r="B6" s="70">
        <v>5</v>
      </c>
      <c r="C6" s="70">
        <v>1</v>
      </c>
      <c r="D6" s="71">
        <f t="shared" si="0"/>
        <v>1</v>
      </c>
      <c r="E6" s="72">
        <f>IFERROR(RANK(D6,D$4:D$7,1),"")</f>
        <v>1</v>
      </c>
      <c r="F6" s="9">
        <v>1</v>
      </c>
      <c r="G6" s="9">
        <v>1</v>
      </c>
      <c r="H6" s="9"/>
      <c r="I6" s="9"/>
      <c r="J6" s="9"/>
      <c r="K6" s="9"/>
      <c r="L6" s="9">
        <v>1</v>
      </c>
      <c r="M6" s="9"/>
      <c r="N6" s="9"/>
      <c r="O6" s="9"/>
      <c r="P6" s="9">
        <v>1</v>
      </c>
      <c r="Q6" s="9"/>
      <c r="R6" s="9"/>
      <c r="S6" s="9">
        <v>1</v>
      </c>
      <c r="T6" s="9"/>
      <c r="U6" s="9">
        <f t="shared" si="1"/>
        <v>5</v>
      </c>
      <c r="V6" s="78">
        <f t="shared" si="2"/>
        <v>3</v>
      </c>
    </row>
    <row r="7" spans="1:22" ht="44.15" thickBot="1">
      <c r="A7" s="75" t="s">
        <v>131</v>
      </c>
      <c r="B7" s="70">
        <v>5</v>
      </c>
      <c r="C7" s="70">
        <v>1</v>
      </c>
      <c r="D7" s="71">
        <f t="shared" si="0"/>
        <v>1</v>
      </c>
      <c r="E7" s="72">
        <f>IFERROR(RANK(D7,D$8:D$11,1),"")</f>
        <v>1</v>
      </c>
      <c r="F7" s="9"/>
      <c r="G7" s="9">
        <v>1</v>
      </c>
      <c r="H7" s="9"/>
      <c r="I7" s="9"/>
      <c r="J7" s="9"/>
      <c r="K7" s="9"/>
      <c r="L7" s="9"/>
      <c r="M7" s="9">
        <v>1</v>
      </c>
      <c r="N7" s="9"/>
      <c r="O7" s="9"/>
      <c r="P7" s="9">
        <v>1</v>
      </c>
      <c r="Q7" s="9">
        <v>1</v>
      </c>
      <c r="R7" s="9"/>
      <c r="S7" s="9">
        <v>1</v>
      </c>
      <c r="T7" s="9"/>
      <c r="U7" s="9">
        <f t="shared" si="1"/>
        <v>5</v>
      </c>
      <c r="V7" s="78">
        <f t="shared" si="2"/>
        <v>3</v>
      </c>
    </row>
    <row r="8" spans="1:22" ht="29.6" thickBot="1">
      <c r="A8" s="69" t="s">
        <v>132</v>
      </c>
      <c r="B8" s="70">
        <v>5</v>
      </c>
      <c r="C8" s="70">
        <v>1</v>
      </c>
      <c r="D8" s="71">
        <f t="shared" si="0"/>
        <v>1</v>
      </c>
      <c r="E8" s="72" t="str">
        <f>IFERROR(RANK(D8,D$12:D$14,1),"")</f>
        <v/>
      </c>
      <c r="F8" s="9">
        <v>1</v>
      </c>
      <c r="G8" s="9"/>
      <c r="H8" s="9"/>
      <c r="I8" s="9"/>
      <c r="J8" s="9"/>
      <c r="K8" s="9"/>
      <c r="L8" s="9"/>
      <c r="M8" s="9">
        <v>1</v>
      </c>
      <c r="N8" s="9"/>
      <c r="O8" s="9"/>
      <c r="P8" s="9"/>
      <c r="Q8" s="9"/>
      <c r="R8" s="9"/>
      <c r="S8" s="9">
        <v>1</v>
      </c>
      <c r="T8" s="9"/>
      <c r="U8" s="9">
        <f t="shared" si="1"/>
        <v>3</v>
      </c>
      <c r="V8" s="78">
        <f t="shared" si="2"/>
        <v>5</v>
      </c>
    </row>
    <row r="9" spans="1:22" ht="29.6" thickBot="1">
      <c r="A9" s="75" t="s">
        <v>133</v>
      </c>
      <c r="B9" s="70">
        <v>5</v>
      </c>
      <c r="C9" s="70">
        <v>1</v>
      </c>
      <c r="D9" s="71">
        <f t="shared" si="0"/>
        <v>1</v>
      </c>
      <c r="E9" s="72" t="str">
        <f>IFERROR(RANK(D9,D$12:D$14,1),"")</f>
        <v/>
      </c>
      <c r="F9" s="9"/>
      <c r="G9" s="9"/>
      <c r="H9" s="9"/>
      <c r="I9" s="9"/>
      <c r="J9" s="9">
        <v>1</v>
      </c>
      <c r="K9" s="9"/>
      <c r="L9" s="9"/>
      <c r="M9" s="9"/>
      <c r="N9" s="9"/>
      <c r="O9" s="9"/>
      <c r="P9" s="9"/>
      <c r="Q9" s="9"/>
      <c r="R9" s="9">
        <v>1</v>
      </c>
      <c r="S9" s="9"/>
      <c r="T9" s="9">
        <v>1</v>
      </c>
      <c r="U9" s="9">
        <f t="shared" si="1"/>
        <v>3</v>
      </c>
      <c r="V9" s="78">
        <f t="shared" si="2"/>
        <v>5</v>
      </c>
    </row>
    <row r="10" spans="1:22" ht="29.6" thickBot="1">
      <c r="A10" s="75" t="s">
        <v>134</v>
      </c>
      <c r="B10" s="70">
        <v>4</v>
      </c>
      <c r="C10" s="70">
        <v>1</v>
      </c>
      <c r="D10" s="71">
        <f t="shared" si="0"/>
        <v>1.7999999999999998</v>
      </c>
      <c r="E10" s="72" t="str">
        <f>IFERROR(RANK(D10,D$4:D$7,1),"")</f>
        <v/>
      </c>
      <c r="F10" s="9"/>
      <c r="G10" s="9"/>
      <c r="H10" s="9"/>
      <c r="I10" s="9">
        <v>1</v>
      </c>
      <c r="J10" s="9"/>
      <c r="K10" s="9"/>
      <c r="L10" s="9"/>
      <c r="M10" s="9"/>
      <c r="N10" s="9"/>
      <c r="O10" s="9">
        <v>1</v>
      </c>
      <c r="P10" s="9"/>
      <c r="Q10" s="9">
        <v>1</v>
      </c>
      <c r="R10" s="9"/>
      <c r="S10" s="9"/>
      <c r="T10" s="9"/>
      <c r="U10" s="9">
        <f t="shared" si="1"/>
        <v>3</v>
      </c>
      <c r="V10" s="78">
        <f t="shared" si="2"/>
        <v>5</v>
      </c>
    </row>
    <row r="11" spans="1:22" ht="29.6" thickBot="1">
      <c r="A11" s="75" t="s">
        <v>135</v>
      </c>
      <c r="B11" s="70">
        <v>4</v>
      </c>
      <c r="C11" s="70">
        <v>1</v>
      </c>
      <c r="D11" s="71">
        <f t="shared" si="0"/>
        <v>1.7999999999999998</v>
      </c>
      <c r="E11" s="72" t="str">
        <f>IFERROR(RANK(D11,D$4:D$7,1),"")</f>
        <v/>
      </c>
      <c r="F11" s="9"/>
      <c r="G11" s="9"/>
      <c r="H11" s="9"/>
      <c r="I11" s="9"/>
      <c r="J11" s="9"/>
      <c r="K11" s="9"/>
      <c r="L11" s="9">
        <v>1</v>
      </c>
      <c r="M11" s="9"/>
      <c r="N11" s="9"/>
      <c r="O11" s="9"/>
      <c r="P11" s="9">
        <v>1</v>
      </c>
      <c r="Q11" s="9"/>
      <c r="R11" s="9"/>
      <c r="S11" s="9"/>
      <c r="T11" s="9"/>
      <c r="U11" s="9">
        <f t="shared" si="1"/>
        <v>2</v>
      </c>
      <c r="V11" s="78">
        <f t="shared" si="2"/>
        <v>8</v>
      </c>
    </row>
    <row r="12" spans="1:22" ht="58.75" thickBot="1">
      <c r="A12" s="69" t="s">
        <v>136</v>
      </c>
      <c r="B12" s="70">
        <v>4</v>
      </c>
      <c r="C12" s="70">
        <v>1</v>
      </c>
      <c r="D12" s="71">
        <f t="shared" si="0"/>
        <v>1.7999999999999998</v>
      </c>
      <c r="E12" s="72">
        <f>IFERROR(RANK(D12,D$8:D$11,1),"")</f>
        <v>3</v>
      </c>
      <c r="F12" s="9"/>
      <c r="G12" s="9">
        <v>1</v>
      </c>
      <c r="H12" s="9"/>
      <c r="I12" s="9"/>
      <c r="J12" s="9"/>
      <c r="K12" s="9"/>
      <c r="L12" s="9"/>
      <c r="M12" s="9">
        <v>1</v>
      </c>
      <c r="N12" s="9"/>
      <c r="O12" s="9"/>
      <c r="P12" s="9"/>
      <c r="Q12" s="9"/>
      <c r="R12" s="9"/>
      <c r="S12" s="9"/>
      <c r="T12" s="9"/>
      <c r="U12" s="9">
        <f t="shared" si="1"/>
        <v>2</v>
      </c>
      <c r="V12" s="78">
        <f t="shared" si="2"/>
        <v>8</v>
      </c>
    </row>
    <row r="13" spans="1:22" ht="29.6" thickBot="1">
      <c r="A13" s="75" t="s">
        <v>137</v>
      </c>
      <c r="B13" s="70">
        <v>4</v>
      </c>
      <c r="C13" s="70">
        <v>1</v>
      </c>
      <c r="D13" s="71">
        <f t="shared" si="0"/>
        <v>1.7999999999999998</v>
      </c>
      <c r="E13" s="72">
        <f>IFERROR(RANK(D13,D$8:D$11,1),"")</f>
        <v>3</v>
      </c>
      <c r="F13" s="9"/>
      <c r="G13" s="9"/>
      <c r="H13" s="9">
        <v>1</v>
      </c>
      <c r="I13" s="9"/>
      <c r="J13" s="9"/>
      <c r="K13" s="9"/>
      <c r="L13" s="9"/>
      <c r="M13" s="9"/>
      <c r="N13" s="9"/>
      <c r="O13" s="9">
        <v>1</v>
      </c>
      <c r="P13" s="9"/>
      <c r="Q13" s="9"/>
      <c r="R13" s="9"/>
      <c r="S13" s="9"/>
      <c r="T13" s="9"/>
      <c r="U13" s="9">
        <f t="shared" si="1"/>
        <v>2</v>
      </c>
      <c r="V13" s="78">
        <f t="shared" si="2"/>
        <v>8</v>
      </c>
    </row>
    <row r="14" spans="1:22" ht="29.6" thickBot="1">
      <c r="A14" s="75" t="s">
        <v>138</v>
      </c>
      <c r="B14" s="70">
        <v>4</v>
      </c>
      <c r="C14" s="70">
        <v>1</v>
      </c>
      <c r="D14" s="71">
        <f t="shared" si="0"/>
        <v>1.7999999999999998</v>
      </c>
      <c r="E14" s="72">
        <f>IFERROR(RANK(D14,D$12:D$14,1),"")</f>
        <v>1</v>
      </c>
      <c r="F14" s="9"/>
      <c r="G14" s="9"/>
      <c r="H14" s="9"/>
      <c r="I14" s="9"/>
      <c r="J14" s="9"/>
      <c r="K14" s="9"/>
      <c r="L14" s="9"/>
      <c r="M14" s="9"/>
      <c r="N14" s="9"/>
      <c r="O14" s="9"/>
      <c r="P14" s="9"/>
      <c r="Q14" s="9"/>
      <c r="R14" s="9"/>
      <c r="S14" s="9"/>
      <c r="T14" s="9"/>
      <c r="U14" s="9">
        <f t="shared" si="1"/>
        <v>0</v>
      </c>
      <c r="V14" s="78">
        <f t="shared" si="2"/>
        <v>11</v>
      </c>
    </row>
    <row r="15" spans="1:22" ht="6.45" customHeight="1">
      <c r="A15" s="55"/>
      <c r="B15" s="55"/>
      <c r="C15" s="55"/>
      <c r="D15" s="55"/>
      <c r="E15" s="55"/>
      <c r="F15" s="55"/>
      <c r="G15" s="55"/>
      <c r="H15" s="55"/>
      <c r="I15" s="55"/>
      <c r="J15" s="55"/>
      <c r="K15" s="55"/>
      <c r="L15" s="55"/>
      <c r="M15" s="55"/>
      <c r="N15" s="55"/>
      <c r="O15" s="55"/>
      <c r="P15" s="55"/>
      <c r="Q15" s="55"/>
      <c r="R15" s="55"/>
      <c r="S15" s="55"/>
      <c r="T15" s="55"/>
      <c r="U15" s="55"/>
      <c r="V15" s="68"/>
    </row>
    <row r="17" spans="1:5">
      <c r="A17" s="15" t="s">
        <v>16</v>
      </c>
    </row>
    <row r="18" spans="1:5" ht="30" customHeight="1">
      <c r="A18" s="97" t="s">
        <v>126</v>
      </c>
      <c r="B18" s="98"/>
      <c r="C18" s="98"/>
      <c r="D18" s="98"/>
      <c r="E18" s="98"/>
    </row>
  </sheetData>
  <mergeCells count="2">
    <mergeCell ref="A1:E1"/>
    <mergeCell ref="A18:E18"/>
  </mergeCells>
  <conditionalFormatting sqref="B4:C7">
    <cfRule type="cellIs" dxfId="32" priority="31" operator="greaterThan">
      <formula>3.5</formula>
    </cfRule>
    <cfRule type="cellIs" dxfId="31" priority="32" operator="between">
      <formula>2.5</formula>
      <formula>3.5</formula>
    </cfRule>
    <cfRule type="cellIs" dxfId="30" priority="33" stopIfTrue="1" operator="lessThan">
      <formula>2.5</formula>
    </cfRule>
  </conditionalFormatting>
  <conditionalFormatting sqref="D4:D7">
    <cfRule type="cellIs" dxfId="29" priority="30" operator="lessThan">
      <formula>2.5</formula>
    </cfRule>
  </conditionalFormatting>
  <conditionalFormatting sqref="D4:D7">
    <cfRule type="cellIs" dxfId="28" priority="28" operator="greaterThan">
      <formula>3.5</formula>
    </cfRule>
    <cfRule type="cellIs" dxfId="27" priority="29" operator="between">
      <formula>2.5</formula>
      <formula>3.5</formula>
    </cfRule>
  </conditionalFormatting>
  <conditionalFormatting sqref="E4:E7">
    <cfRule type="cellIs" dxfId="26" priority="25" operator="greaterThan">
      <formula>3.5</formula>
    </cfRule>
    <cfRule type="cellIs" dxfId="25" priority="26" operator="between">
      <formula>2.5</formula>
      <formula>3.5</formula>
    </cfRule>
    <cfRule type="cellIs" dxfId="24" priority="27" operator="lessThan">
      <formula>2.5</formula>
    </cfRule>
  </conditionalFormatting>
  <conditionalFormatting sqref="D12:D14">
    <cfRule type="cellIs" dxfId="23" priority="9" operator="lessThan">
      <formula>2.5</formula>
    </cfRule>
  </conditionalFormatting>
  <conditionalFormatting sqref="D12:D14">
    <cfRule type="cellIs" dxfId="22" priority="7" operator="greaterThan">
      <formula>3.5</formula>
    </cfRule>
    <cfRule type="cellIs" dxfId="21" priority="8" operator="between">
      <formula>2.5</formula>
      <formula>3.5</formula>
    </cfRule>
  </conditionalFormatting>
  <conditionalFormatting sqref="B12:C14">
    <cfRule type="cellIs" dxfId="20" priority="13" operator="greaterThan">
      <formula>3.5</formula>
    </cfRule>
    <cfRule type="cellIs" dxfId="19" priority="14" operator="between">
      <formula>2.5</formula>
      <formula>3.5</formula>
    </cfRule>
    <cfRule type="cellIs" dxfId="18" priority="15" stopIfTrue="1" operator="lessThan">
      <formula>2.5</formula>
    </cfRule>
  </conditionalFormatting>
  <conditionalFormatting sqref="E12:E14">
    <cfRule type="cellIs" dxfId="17" priority="10" operator="greaterThan">
      <formula>3.5</formula>
    </cfRule>
    <cfRule type="cellIs" dxfId="16" priority="11" operator="between">
      <formula>2.5</formula>
      <formula>3.5</formula>
    </cfRule>
    <cfRule type="cellIs" dxfId="15" priority="12" operator="lessThan">
      <formula>2.5</formula>
    </cfRule>
  </conditionalFormatting>
  <conditionalFormatting sqref="D11">
    <cfRule type="cellIs" dxfId="14" priority="3" operator="lessThan">
      <formula>2.5</formula>
    </cfRule>
  </conditionalFormatting>
  <conditionalFormatting sqref="D11">
    <cfRule type="cellIs" dxfId="13" priority="1" operator="greaterThan">
      <formula>3.5</formula>
    </cfRule>
    <cfRule type="cellIs" dxfId="12" priority="2" operator="between">
      <formula>2.5</formula>
      <formula>3.5</formula>
    </cfRule>
  </conditionalFormatting>
  <conditionalFormatting sqref="B8:C10">
    <cfRule type="cellIs" dxfId="11" priority="22" operator="greaterThan">
      <formula>3.5</formula>
    </cfRule>
    <cfRule type="cellIs" dxfId="10" priority="23" operator="between">
      <formula>2.5</formula>
      <formula>3.5</formula>
    </cfRule>
    <cfRule type="cellIs" dxfId="9" priority="24" stopIfTrue="1" operator="lessThan">
      <formula>2.5</formula>
    </cfRule>
  </conditionalFormatting>
  <conditionalFormatting sqref="E8:E11">
    <cfRule type="cellIs" dxfId="8" priority="19" operator="greaterThan">
      <formula>3.5</formula>
    </cfRule>
    <cfRule type="cellIs" dxfId="7" priority="20" operator="between">
      <formula>2.5</formula>
      <formula>3.5</formula>
    </cfRule>
    <cfRule type="cellIs" dxfId="6" priority="21" operator="lessThan">
      <formula>2.5</formula>
    </cfRule>
  </conditionalFormatting>
  <conditionalFormatting sqref="D8:D10">
    <cfRule type="cellIs" dxfId="5" priority="18" operator="lessThan">
      <formula>2.5</formula>
    </cfRule>
  </conditionalFormatting>
  <conditionalFormatting sqref="D8:D10">
    <cfRule type="cellIs" dxfId="4" priority="16" operator="greaterThan">
      <formula>3.5</formula>
    </cfRule>
    <cfRule type="cellIs" dxfId="3" priority="17" operator="between">
      <formula>2.5</formula>
      <formula>3.5</formula>
    </cfRule>
  </conditionalFormatting>
  <conditionalFormatting sqref="B11:C11">
    <cfRule type="cellIs" dxfId="2" priority="4" operator="greaterThan">
      <formula>3.5</formula>
    </cfRule>
    <cfRule type="cellIs" dxfId="1" priority="5" operator="between">
      <formula>2.5</formula>
      <formula>3.5</formula>
    </cfRule>
    <cfRule type="cellIs" dxfId="0" priority="6" stopIfTrue="1" operator="lessThan">
      <formula>2.5</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C596-B181-4EE0-B97D-9CB9D6DDD7E7}">
  <dimension ref="A1:I15"/>
  <sheetViews>
    <sheetView workbookViewId="0">
      <selection activeCell="L5" sqref="L5"/>
    </sheetView>
  </sheetViews>
  <sheetFormatPr defaultRowHeight="14.6"/>
  <cols>
    <col min="1" max="1" width="40.765625" style="15" customWidth="1"/>
    <col min="2" max="2" width="30.4609375" customWidth="1"/>
    <col min="3" max="3" width="9.07421875" style="93" customWidth="1"/>
    <col min="4" max="4" width="23.84375" customWidth="1"/>
    <col min="5" max="5" width="7.3828125" style="93" customWidth="1"/>
    <col min="6" max="6" width="23.84375" customWidth="1"/>
    <col min="7" max="7" width="7.765625" style="93" customWidth="1"/>
    <col min="8" max="8" width="23.84375" customWidth="1"/>
    <col min="9" max="9" width="7.61328125" style="93" customWidth="1"/>
  </cols>
  <sheetData>
    <row r="1" spans="1:9" s="65" customFormat="1">
      <c r="A1" s="20"/>
      <c r="B1" s="78"/>
      <c r="C1" s="79"/>
      <c r="D1" s="94" t="s">
        <v>139</v>
      </c>
      <c r="E1" s="94"/>
      <c r="F1" s="94" t="s">
        <v>140</v>
      </c>
      <c r="G1" s="94"/>
      <c r="H1" s="94" t="s">
        <v>141</v>
      </c>
      <c r="I1" s="94"/>
    </row>
    <row r="2" spans="1:9" s="82" customFormat="1" ht="29.15">
      <c r="A2" s="80" t="s">
        <v>142</v>
      </c>
      <c r="B2" s="80" t="s">
        <v>143</v>
      </c>
      <c r="C2" s="81" t="s">
        <v>144</v>
      </c>
      <c r="D2" s="80" t="s">
        <v>145</v>
      </c>
      <c r="E2" s="81" t="s">
        <v>146</v>
      </c>
      <c r="F2" s="80" t="s">
        <v>145</v>
      </c>
      <c r="G2" s="81" t="s">
        <v>146</v>
      </c>
      <c r="H2" s="80" t="s">
        <v>145</v>
      </c>
      <c r="I2" s="81" t="s">
        <v>146</v>
      </c>
    </row>
    <row r="3" spans="1:9" ht="29.15">
      <c r="A3" s="83" t="s">
        <v>147</v>
      </c>
      <c r="B3" s="84"/>
      <c r="C3" s="85"/>
      <c r="D3" s="84"/>
      <c r="E3" s="85"/>
      <c r="F3" s="84"/>
      <c r="G3" s="85"/>
      <c r="H3" s="84"/>
      <c r="I3" s="85"/>
    </row>
    <row r="4" spans="1:9" ht="43.75">
      <c r="A4" s="83" t="s">
        <v>148</v>
      </c>
      <c r="B4" s="84"/>
      <c r="C4" s="85"/>
      <c r="D4" s="84"/>
      <c r="E4" s="85"/>
      <c r="F4" s="84"/>
      <c r="G4" s="85"/>
      <c r="H4" s="84"/>
      <c r="I4" s="85"/>
    </row>
    <row r="5" spans="1:9" ht="43.75">
      <c r="A5" s="83" t="s">
        <v>149</v>
      </c>
      <c r="B5" s="84"/>
      <c r="C5" s="85"/>
      <c r="D5" s="84"/>
      <c r="E5" s="85"/>
      <c r="F5" s="84"/>
      <c r="G5" s="85"/>
      <c r="H5" s="84"/>
      <c r="I5" s="85"/>
    </row>
    <row r="6" spans="1:9" ht="29.15">
      <c r="A6" s="83" t="s">
        <v>150</v>
      </c>
      <c r="B6" s="84"/>
      <c r="C6" s="85"/>
      <c r="D6" s="84"/>
      <c r="E6" s="85"/>
      <c r="F6" s="84"/>
      <c r="G6" s="85"/>
      <c r="H6" s="84"/>
      <c r="I6" s="85"/>
    </row>
    <row r="7" spans="1:9" ht="29.15">
      <c r="A7" s="83" t="s">
        <v>151</v>
      </c>
      <c r="B7" s="84"/>
      <c r="C7" s="85"/>
      <c r="D7" s="84"/>
      <c r="E7" s="85"/>
      <c r="F7" s="84"/>
      <c r="G7" s="85"/>
      <c r="H7" s="84"/>
      <c r="I7" s="85"/>
    </row>
    <row r="8" spans="1:9" ht="43.75">
      <c r="A8" s="83" t="s">
        <v>152</v>
      </c>
      <c r="B8" s="84"/>
      <c r="C8" s="85"/>
      <c r="D8" s="84"/>
      <c r="E8" s="85"/>
      <c r="F8" s="84"/>
      <c r="G8" s="85"/>
      <c r="H8" s="84"/>
      <c r="I8" s="85"/>
    </row>
    <row r="9" spans="1:9" ht="29.15">
      <c r="A9" s="83" t="s">
        <v>153</v>
      </c>
      <c r="B9" s="84"/>
      <c r="C9" s="85"/>
      <c r="D9" s="84"/>
      <c r="E9" s="85"/>
      <c r="F9" s="84"/>
      <c r="G9" s="85"/>
      <c r="H9" s="84"/>
      <c r="I9" s="85"/>
    </row>
    <row r="10" spans="1:9" ht="29.15">
      <c r="A10" s="83" t="s">
        <v>154</v>
      </c>
      <c r="B10" s="84"/>
      <c r="C10" s="85"/>
      <c r="D10" s="84"/>
      <c r="E10" s="85"/>
      <c r="F10" s="84"/>
      <c r="G10" s="85"/>
      <c r="H10" s="84"/>
      <c r="I10" s="85"/>
    </row>
    <row r="11" spans="1:9" ht="29.15">
      <c r="A11" s="83" t="s">
        <v>155</v>
      </c>
      <c r="B11" s="84"/>
      <c r="C11" s="85"/>
      <c r="D11" s="84"/>
      <c r="E11" s="85"/>
      <c r="F11" s="84"/>
      <c r="G11" s="85"/>
      <c r="H11" s="84"/>
      <c r="I11" s="85"/>
    </row>
    <row r="12" spans="1:9" ht="43.75">
      <c r="A12" s="83" t="s">
        <v>156</v>
      </c>
      <c r="B12" s="84"/>
      <c r="C12" s="85"/>
      <c r="D12" s="84"/>
      <c r="E12" s="85"/>
      <c r="F12" s="84"/>
      <c r="G12" s="85"/>
      <c r="H12" s="84"/>
      <c r="I12" s="85"/>
    </row>
    <row r="13" spans="1:9">
      <c r="A13" s="83"/>
      <c r="B13" s="84"/>
      <c r="C13" s="85"/>
      <c r="D13" s="84"/>
      <c r="E13" s="85"/>
      <c r="F13" s="84"/>
      <c r="G13" s="85"/>
      <c r="H13" s="84"/>
      <c r="I13" s="85"/>
    </row>
    <row r="14" spans="1:9" ht="15" thickBot="1">
      <c r="A14" s="83"/>
      <c r="B14" s="84"/>
      <c r="C14" s="85"/>
      <c r="D14" s="84"/>
      <c r="E14" s="86"/>
      <c r="F14" s="84"/>
      <c r="G14" s="86"/>
      <c r="H14" s="84"/>
      <c r="I14" s="86"/>
    </row>
    <row r="15" spans="1:9" ht="15" thickBot="1">
      <c r="A15" s="87" t="s">
        <v>157</v>
      </c>
      <c r="B15" s="88"/>
      <c r="C15" s="89"/>
      <c r="D15" s="90"/>
      <c r="E15" s="91"/>
      <c r="F15" s="92"/>
      <c r="G15" s="91"/>
      <c r="H15" s="92"/>
      <c r="I15" s="91"/>
    </row>
  </sheetData>
  <mergeCells count="3">
    <mergeCell ref="D1:E1"/>
    <mergeCell ref="F1:G1"/>
    <mergeCell ref="H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Front Page</vt:lpstr>
      <vt:lpstr>Application Scorecard</vt:lpstr>
      <vt:lpstr>Goals Answer Sheet Template</vt:lpstr>
      <vt:lpstr>Goals Answer Sheet (Example)</vt:lpstr>
      <vt:lpstr>DevOps Topics Template</vt:lpstr>
      <vt:lpstr>DevOps Topics Example</vt:lpstr>
      <vt:lpstr>Highest GAP Template</vt:lpstr>
      <vt:lpstr>Highest GAP Example</vt:lpstr>
      <vt:lpstr>DevOps Tools Comparisons</vt:lpstr>
      <vt:lpstr>DevOps Backlog Template</vt:lpstr>
      <vt:lpstr>DevOps Backlog Example</vt:lpstr>
      <vt:lpstr>ROI Calculator</vt:lpstr>
      <vt:lpstr>ROI Calculation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Hornbeek</dc:creator>
  <cp:lastModifiedBy>Marc Hornbeek</cp:lastModifiedBy>
  <dcterms:created xsi:type="dcterms:W3CDTF">2019-04-27T03:59:48Z</dcterms:created>
  <dcterms:modified xsi:type="dcterms:W3CDTF">2019-08-04T23:53:34Z</dcterms:modified>
</cp:coreProperties>
</file>