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FD48FCA5-28DA-4E10-B413-D8DE4874DB44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S1 GRANTHAM" sheetId="1" r:id="rId4"/>
    <sheet name="S2 ARNOLDFIELD" sheetId="27" r:id="rId5"/>
    <sheet name="S3 BINGBARN" sheetId="28" r:id="rId6"/>
    <sheet name="S4 LONG BENNINGTON" sheetId="29" r:id="rId7"/>
    <sheet name="S5 NEWARK 88" sheetId="30" r:id="rId8"/>
    <sheet name="S6 WYNDHAM PARK" sheetId="31" r:id="rId9"/>
  </sheets>
  <calcPr calcId="191029"/>
</workbook>
</file>

<file path=xl/calcChain.xml><?xml version="1.0" encoding="utf-8"?>
<calcChain xmlns="http://schemas.openxmlformats.org/spreadsheetml/2006/main">
  <c r="L59" i="26" l="1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6" i="26"/>
  <c r="L3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6" i="26"/>
  <c r="I3" i="26"/>
  <c r="L2" i="26"/>
  <c r="I2" i="26"/>
  <c r="D6" i="10" l="1"/>
  <c r="C6" i="10"/>
  <c r="D4" i="10"/>
  <c r="C4" i="10"/>
  <c r="D9" i="10"/>
  <c r="C9" i="10"/>
  <c r="D7" i="10"/>
  <c r="C7" i="10"/>
  <c r="D8" i="10"/>
  <c r="C8" i="10"/>
  <c r="D5" i="10"/>
  <c r="C5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D6" i="31"/>
  <c r="B6" i="3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D14" i="30"/>
  <c r="B14" i="30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D10" i="29"/>
  <c r="B10" i="29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35" i="15" l="1"/>
  <c r="P23" i="15"/>
  <c r="P41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73" i="15"/>
  <c r="I61" i="15"/>
  <c r="L42" i="15"/>
  <c r="I18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P13" i="31" l="1"/>
  <c r="N11" i="31"/>
  <c r="O17" i="30"/>
  <c r="P14" i="30"/>
  <c r="O15" i="29"/>
  <c r="N12" i="29"/>
  <c r="N16" i="28"/>
  <c r="O13" i="28"/>
  <c r="O16" i="27"/>
  <c r="P17" i="31"/>
  <c r="O13" i="31"/>
  <c r="N17" i="30"/>
  <c r="O14" i="30"/>
  <c r="N15" i="29"/>
  <c r="N13" i="28"/>
  <c r="P11" i="28"/>
  <c r="O17" i="31"/>
  <c r="N13" i="31"/>
  <c r="P11" i="31"/>
  <c r="N14" i="30"/>
  <c r="P12" i="29"/>
  <c r="P16" i="28"/>
  <c r="O11" i="28"/>
  <c r="O14" i="27"/>
  <c r="N17" i="31"/>
  <c r="O11" i="31"/>
  <c r="N14" i="27"/>
  <c r="P15" i="29"/>
  <c r="O16" i="28"/>
  <c r="N11" i="28"/>
  <c r="P14" i="27"/>
  <c r="P13" i="28"/>
  <c r="P17" i="30"/>
  <c r="O12" i="29"/>
  <c r="P16" i="27"/>
  <c r="N16" i="27"/>
  <c r="N12" i="1"/>
  <c r="O15" i="1"/>
  <c r="O12" i="1"/>
  <c r="N15" i="1"/>
  <c r="P12" i="1"/>
  <c r="P15" i="1"/>
  <c r="F86" i="15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G4" i="28" l="1"/>
  <c r="G4" i="27"/>
  <c r="G4" i="31"/>
  <c r="G4" i="30"/>
  <c r="G4" i="29"/>
  <c r="G12" i="31"/>
  <c r="G12" i="28"/>
  <c r="G12" i="27"/>
  <c r="G12" i="30"/>
  <c r="G12" i="29"/>
  <c r="G16" i="30"/>
  <c r="G16" i="29"/>
  <c r="G16" i="28"/>
  <c r="G16" i="27"/>
  <c r="G16" i="31"/>
  <c r="G10" i="31"/>
  <c r="G10" i="28"/>
  <c r="G10" i="29"/>
  <c r="G10" i="27"/>
  <c r="G10" i="30"/>
  <c r="G6" i="28"/>
  <c r="G6" i="27"/>
  <c r="G6" i="31"/>
  <c r="G6" i="30"/>
  <c r="G6" i="29"/>
  <c r="G8" i="29"/>
  <c r="G8" i="28"/>
  <c r="G8" i="27"/>
  <c r="G8" i="31"/>
  <c r="G8" i="30"/>
  <c r="G14" i="30"/>
  <c r="G14" i="28"/>
  <c r="G14" i="27"/>
  <c r="G14" i="29"/>
  <c r="G14" i="31"/>
  <c r="G3" i="31"/>
  <c r="G3" i="30"/>
  <c r="G3" i="29"/>
  <c r="G3" i="27"/>
  <c r="G3" i="28"/>
  <c r="G5" i="31"/>
  <c r="G5" i="30"/>
  <c r="G5" i="29"/>
  <c r="G5" i="28"/>
  <c r="G5" i="27"/>
  <c r="G7" i="29"/>
  <c r="G7" i="27"/>
  <c r="G7" i="28"/>
  <c r="G7" i="31"/>
  <c r="G7" i="30"/>
  <c r="G9" i="31"/>
  <c r="G9" i="30"/>
  <c r="G9" i="27"/>
  <c r="G9" i="29"/>
  <c r="G9" i="28"/>
  <c r="G11" i="29"/>
  <c r="G11" i="28"/>
  <c r="G11" i="27"/>
  <c r="G11" i="31"/>
  <c r="G11" i="30"/>
  <c r="G13" i="29"/>
  <c r="G13" i="30"/>
  <c r="G13" i="27"/>
  <c r="G13" i="31"/>
  <c r="G13" i="28"/>
  <c r="G15" i="31"/>
  <c r="G15" i="28"/>
  <c r="G15" i="27"/>
  <c r="G15" i="30"/>
  <c r="G15" i="29"/>
  <c r="G17" i="31"/>
  <c r="G17" i="27"/>
  <c r="G17" i="30"/>
  <c r="G17" i="29"/>
  <c r="G17" i="28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K86" i="15"/>
  <c r="L86" i="15" s="1"/>
  <c r="J86" i="15"/>
  <c r="M81" i="15"/>
  <c r="K81" i="15"/>
  <c r="L81" i="15" s="1"/>
  <c r="J81" i="15"/>
  <c r="M80" i="15"/>
  <c r="K80" i="15"/>
  <c r="L80" i="15" s="1"/>
  <c r="J80" i="15"/>
  <c r="M75" i="15"/>
  <c r="K75" i="15"/>
  <c r="L75" i="15" s="1"/>
  <c r="J75" i="15"/>
  <c r="M74" i="15"/>
  <c r="K74" i="15"/>
  <c r="L74" i="15" s="1"/>
  <c r="J74" i="15"/>
  <c r="M69" i="15"/>
  <c r="K69" i="15"/>
  <c r="L69" i="15" s="1"/>
  <c r="J69" i="15"/>
  <c r="M68" i="15"/>
  <c r="K68" i="15"/>
  <c r="L68" i="15" s="1"/>
  <c r="J68" i="15"/>
  <c r="M63" i="15"/>
  <c r="K63" i="15"/>
  <c r="L63" i="15" s="1"/>
  <c r="J63" i="15"/>
  <c r="M62" i="15"/>
  <c r="K62" i="15"/>
  <c r="L62" i="15" s="1"/>
  <c r="J62" i="15"/>
  <c r="M57" i="15"/>
  <c r="K57" i="15"/>
  <c r="L57" i="15" s="1"/>
  <c r="J57" i="15"/>
  <c r="M56" i="15"/>
  <c r="K56" i="15"/>
  <c r="L56" i="15" s="1"/>
  <c r="J56" i="15"/>
  <c r="M51" i="15"/>
  <c r="K51" i="15"/>
  <c r="L51" i="15" s="1"/>
  <c r="J51" i="15"/>
  <c r="M50" i="15"/>
  <c r="K50" i="15"/>
  <c r="L50" i="15" s="1"/>
  <c r="J50" i="15"/>
  <c r="M45" i="15"/>
  <c r="K45" i="15"/>
  <c r="L45" i="15" s="1"/>
  <c r="J45" i="15"/>
  <c r="M44" i="15"/>
  <c r="K44" i="15"/>
  <c r="L44" i="15" s="1"/>
  <c r="J44" i="15"/>
  <c r="M39" i="15"/>
  <c r="K39" i="15"/>
  <c r="L39" i="15" s="1"/>
  <c r="J39" i="15"/>
  <c r="M38" i="15"/>
  <c r="K38" i="15"/>
  <c r="L38" i="15" s="1"/>
  <c r="J38" i="15"/>
  <c r="M33" i="15"/>
  <c r="K33" i="15"/>
  <c r="L33" i="15" s="1"/>
  <c r="J33" i="15"/>
  <c r="M32" i="15"/>
  <c r="K32" i="15"/>
  <c r="L32" i="15" s="1"/>
  <c r="J32" i="15"/>
  <c r="M27" i="15"/>
  <c r="K27" i="15"/>
  <c r="L27" i="15" s="1"/>
  <c r="J27" i="15"/>
  <c r="M26" i="15"/>
  <c r="K26" i="15"/>
  <c r="L26" i="15" s="1"/>
  <c r="J26" i="15"/>
  <c r="M21" i="15"/>
  <c r="K21" i="15"/>
  <c r="L21" i="15" s="1"/>
  <c r="J21" i="15"/>
  <c r="M20" i="15"/>
  <c r="K20" i="15"/>
  <c r="L20" i="15" s="1"/>
  <c r="J20" i="15"/>
  <c r="M15" i="15"/>
  <c r="K15" i="15"/>
  <c r="L15" i="15" s="1"/>
  <c r="J15" i="15"/>
  <c r="M14" i="15"/>
  <c r="K14" i="15"/>
  <c r="L14" i="15" s="1"/>
  <c r="J14" i="15"/>
  <c r="M9" i="15"/>
  <c r="K9" i="15"/>
  <c r="L9" i="15" s="1"/>
  <c r="J9" i="15"/>
  <c r="M8" i="15"/>
  <c r="K8" i="15"/>
  <c r="L8" i="15" s="1"/>
  <c r="J8" i="15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P12" i="31" l="1"/>
  <c r="U57" i="15"/>
  <c r="P14" i="28"/>
  <c r="U68" i="15"/>
  <c r="P11" i="27"/>
  <c r="U51" i="15"/>
  <c r="P15" i="30"/>
  <c r="U75" i="15"/>
  <c r="P13" i="1"/>
  <c r="U62" i="15"/>
  <c r="P17" i="28"/>
  <c r="U86" i="15"/>
  <c r="P11" i="30"/>
  <c r="U50" i="15"/>
  <c r="P15" i="27"/>
  <c r="U74" i="15"/>
  <c r="P14" i="29"/>
  <c r="U69" i="15"/>
  <c r="U8" i="15"/>
  <c r="V8" i="15" s="1"/>
  <c r="P12" i="27"/>
  <c r="U56" i="15"/>
  <c r="P16" i="30"/>
  <c r="U80" i="15"/>
  <c r="U9" i="15"/>
  <c r="V9" i="15" s="1"/>
  <c r="P16" i="1"/>
  <c r="U81" i="15"/>
  <c r="P13" i="29"/>
  <c r="U63" i="15"/>
  <c r="P17" i="1"/>
  <c r="U87" i="15"/>
  <c r="U45" i="15"/>
  <c r="U44" i="15"/>
  <c r="U39" i="15"/>
  <c r="U38" i="15"/>
  <c r="U33" i="15"/>
  <c r="U32" i="15"/>
  <c r="U27" i="15"/>
  <c r="U26" i="15"/>
  <c r="U21" i="15"/>
  <c r="U20" i="15"/>
  <c r="U15" i="15"/>
  <c r="U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V87" i="15" l="1"/>
  <c r="O17" i="1" s="1"/>
  <c r="N17" i="1"/>
  <c r="V86" i="15"/>
  <c r="O17" i="28" s="1"/>
  <c r="N17" i="28"/>
  <c r="V81" i="15"/>
  <c r="O16" i="1" s="1"/>
  <c r="N16" i="1"/>
  <c r="V80" i="15"/>
  <c r="O16" i="30" s="1"/>
  <c r="N16" i="30"/>
  <c r="V75" i="15"/>
  <c r="O15" i="30" s="1"/>
  <c r="N15" i="30"/>
  <c r="V74" i="15"/>
  <c r="O15" i="27" s="1"/>
  <c r="N15" i="27"/>
  <c r="V69" i="15"/>
  <c r="O14" i="29" s="1"/>
  <c r="N14" i="29"/>
  <c r="V68" i="15"/>
  <c r="O14" i="28" s="1"/>
  <c r="N14" i="28"/>
  <c r="V63" i="15"/>
  <c r="O13" i="29" s="1"/>
  <c r="N13" i="29"/>
  <c r="V62" i="15"/>
  <c r="O13" i="1" s="1"/>
  <c r="N13" i="1"/>
  <c r="V57" i="15"/>
  <c r="O12" i="31" s="1"/>
  <c r="N12" i="31"/>
  <c r="V56" i="15"/>
  <c r="O12" i="27" s="1"/>
  <c r="N12" i="27"/>
  <c r="V51" i="15"/>
  <c r="O11" i="27" s="1"/>
  <c r="N11" i="27"/>
  <c r="V50" i="15"/>
  <c r="O11" i="30" s="1"/>
  <c r="N11" i="30"/>
  <c r="U2" i="15"/>
  <c r="V2" i="15" s="1"/>
  <c r="U3" i="15"/>
  <c r="V3" i="15" s="1"/>
  <c r="V45" i="15"/>
  <c r="V44" i="15"/>
  <c r="V39" i="15"/>
  <c r="V38" i="15"/>
  <c r="V33" i="15"/>
  <c r="V32" i="15"/>
  <c r="V27" i="15"/>
  <c r="V26" i="15"/>
  <c r="V21" i="15"/>
  <c r="V20" i="15"/>
  <c r="V15" i="15"/>
  <c r="V14" i="15"/>
  <c r="C55" i="26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M88" i="15"/>
  <c r="M83" i="15"/>
  <c r="M82" i="15"/>
  <c r="M77" i="15"/>
  <c r="M76" i="15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U4" i="15" l="1"/>
  <c r="V4" i="15" s="1"/>
  <c r="G3" i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H59" i="15"/>
  <c r="I59" i="15" s="1"/>
  <c r="J58" i="15"/>
  <c r="H58" i="15"/>
  <c r="I58" i="15" s="1"/>
  <c r="J53" i="15"/>
  <c r="H53" i="15"/>
  <c r="I53" i="15" s="1"/>
  <c r="J52" i="15"/>
  <c r="H52" i="15"/>
  <c r="I52" i="15" s="1"/>
  <c r="J47" i="15"/>
  <c r="H47" i="15"/>
  <c r="I47" i="15" s="1"/>
  <c r="J46" i="15"/>
  <c r="H46" i="15"/>
  <c r="I46" i="15" s="1"/>
  <c r="J41" i="15"/>
  <c r="H41" i="15"/>
  <c r="I41" i="15" s="1"/>
  <c r="J40" i="15"/>
  <c r="H40" i="15"/>
  <c r="I40" i="15" s="1"/>
  <c r="J35" i="15"/>
  <c r="H35" i="15"/>
  <c r="I35" i="15" s="1"/>
  <c r="J34" i="15"/>
  <c r="H34" i="15"/>
  <c r="I34" i="15" s="1"/>
  <c r="J29" i="15"/>
  <c r="H29" i="15"/>
  <c r="I29" i="15" s="1"/>
  <c r="J28" i="15"/>
  <c r="H28" i="15"/>
  <c r="I28" i="15" s="1"/>
  <c r="J23" i="15"/>
  <c r="H23" i="15"/>
  <c r="I23" i="15" s="1"/>
  <c r="J22" i="15"/>
  <c r="H22" i="15"/>
  <c r="I22" i="15" s="1"/>
  <c r="J17" i="15"/>
  <c r="H17" i="15"/>
  <c r="I17" i="15" s="1"/>
  <c r="J16" i="15"/>
  <c r="H16" i="15"/>
  <c r="I16" i="15" s="1"/>
  <c r="J11" i="15"/>
  <c r="H11" i="15"/>
  <c r="I11" i="15" s="1"/>
  <c r="J10" i="15"/>
  <c r="H10" i="15"/>
  <c r="I10" i="15" s="1"/>
  <c r="H5" i="15"/>
  <c r="I5" i="15" s="1"/>
  <c r="J5" i="15"/>
  <c r="H4" i="15"/>
  <c r="I4" i="15" s="1"/>
  <c r="P13" i="30" l="1"/>
  <c r="U64" i="15"/>
  <c r="P13" i="27"/>
  <c r="U65" i="15"/>
  <c r="P11" i="1"/>
  <c r="U53" i="15"/>
  <c r="P15" i="28"/>
  <c r="U77" i="15"/>
  <c r="P17" i="27"/>
  <c r="U89" i="15"/>
  <c r="P14" i="1"/>
  <c r="U70" i="15"/>
  <c r="P16" i="31"/>
  <c r="U82" i="15"/>
  <c r="P11" i="29"/>
  <c r="U52" i="15"/>
  <c r="P15" i="31"/>
  <c r="U76" i="15"/>
  <c r="P17" i="29"/>
  <c r="U88" i="15"/>
  <c r="U5" i="15"/>
  <c r="V5" i="15" s="1"/>
  <c r="U10" i="15"/>
  <c r="V10" i="15" s="1"/>
  <c r="P12" i="30"/>
  <c r="U58" i="15"/>
  <c r="U11" i="15"/>
  <c r="V11" i="15" s="1"/>
  <c r="P12" i="28"/>
  <c r="U59" i="15"/>
  <c r="P14" i="31"/>
  <c r="U71" i="15"/>
  <c r="P16" i="29"/>
  <c r="U83" i="15"/>
  <c r="U47" i="15"/>
  <c r="U46" i="15"/>
  <c r="U41" i="15"/>
  <c r="U40" i="15"/>
  <c r="U35" i="15"/>
  <c r="U34" i="15"/>
  <c r="U29" i="15"/>
  <c r="U28" i="15"/>
  <c r="U23" i="15"/>
  <c r="V23" i="15" s="1"/>
  <c r="U22" i="15"/>
  <c r="U17" i="15"/>
  <c r="U16" i="15"/>
  <c r="J93" i="15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V89" i="15" l="1"/>
  <c r="O17" i="27" s="1"/>
  <c r="N17" i="27"/>
  <c r="V88" i="15"/>
  <c r="O17" i="29" s="1"/>
  <c r="N17" i="29"/>
  <c r="V83" i="15"/>
  <c r="O16" i="29" s="1"/>
  <c r="N16" i="29"/>
  <c r="V82" i="15"/>
  <c r="O16" i="31" s="1"/>
  <c r="N16" i="31"/>
  <c r="V77" i="15"/>
  <c r="O15" i="28" s="1"/>
  <c r="N15" i="28"/>
  <c r="V76" i="15"/>
  <c r="O15" i="31" s="1"/>
  <c r="N15" i="31"/>
  <c r="V71" i="15"/>
  <c r="O14" i="31" s="1"/>
  <c r="N14" i="31"/>
  <c r="V70" i="15"/>
  <c r="O14" i="1" s="1"/>
  <c r="N14" i="1"/>
  <c r="V65" i="15"/>
  <c r="O13" i="27" s="1"/>
  <c r="N13" i="27"/>
  <c r="V64" i="15"/>
  <c r="O13" i="30" s="1"/>
  <c r="N13" i="30"/>
  <c r="V59" i="15"/>
  <c r="O12" i="28" s="1"/>
  <c r="N12" i="28"/>
  <c r="V58" i="15"/>
  <c r="O12" i="30" s="1"/>
  <c r="N12" i="30"/>
  <c r="V53" i="15"/>
  <c r="O11" i="1" s="1"/>
  <c r="N11" i="1"/>
  <c r="V52" i="15"/>
  <c r="O11" i="29" s="1"/>
  <c r="N11" i="29"/>
  <c r="V47" i="15"/>
  <c r="V46" i="15"/>
  <c r="V41" i="15"/>
  <c r="V40" i="15"/>
  <c r="V35" i="15"/>
  <c r="V34" i="15"/>
  <c r="V29" i="15"/>
  <c r="V28" i="15"/>
  <c r="V22" i="15"/>
  <c r="V17" i="15"/>
  <c r="V16" i="15"/>
  <c r="D39" i="15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O4" i="30" l="1"/>
  <c r="O4" i="27"/>
  <c r="N4" i="28"/>
  <c r="P9" i="30"/>
  <c r="N3" i="30"/>
  <c r="O4" i="28"/>
  <c r="O3" i="30"/>
  <c r="P9" i="29"/>
  <c r="P5" i="27"/>
  <c r="P3" i="30"/>
  <c r="N10" i="29"/>
  <c r="O5" i="27"/>
  <c r="P5" i="28"/>
  <c r="P8" i="30"/>
  <c r="P10" i="1"/>
  <c r="N5" i="30"/>
  <c r="N7" i="29"/>
  <c r="O5" i="28"/>
  <c r="O9" i="27"/>
  <c r="N4" i="1"/>
  <c r="O5" i="1"/>
  <c r="H3" i="30"/>
  <c r="D4" i="15"/>
  <c r="D3" i="15"/>
  <c r="H17" i="31" s="1"/>
  <c r="L17" i="31" s="1"/>
  <c r="N5" i="1" l="1"/>
  <c r="N3" i="1"/>
  <c r="P7" i="29"/>
  <c r="P7" i="27"/>
  <c r="P6" i="30"/>
  <c r="P7" i="31"/>
  <c r="O6" i="29"/>
  <c r="P7" i="30"/>
  <c r="P5" i="1"/>
  <c r="O10" i="28"/>
  <c r="O7" i="1"/>
  <c r="O8" i="1"/>
  <c r="N10" i="28"/>
  <c r="P3" i="31"/>
  <c r="O6" i="27"/>
  <c r="O5" i="29"/>
  <c r="N5" i="27"/>
  <c r="P9" i="31"/>
  <c r="P8" i="31"/>
  <c r="N4" i="31"/>
  <c r="N7" i="30"/>
  <c r="N3" i="28"/>
  <c r="P6" i="28"/>
  <c r="O3" i="27"/>
  <c r="P3" i="27"/>
  <c r="O6" i="31"/>
  <c r="N10" i="30"/>
  <c r="P10" i="28"/>
  <c r="N8" i="31"/>
  <c r="P4" i="30"/>
  <c r="P5" i="31"/>
  <c r="N3" i="31"/>
  <c r="O8" i="29"/>
  <c r="O6" i="1"/>
  <c r="O8" i="30"/>
  <c r="O9" i="1"/>
  <c r="N5" i="28"/>
  <c r="N9" i="27"/>
  <c r="O10" i="1"/>
  <c r="P4" i="27"/>
  <c r="O7" i="27"/>
  <c r="O6" i="30"/>
  <c r="N7" i="27"/>
  <c r="P5" i="29"/>
  <c r="P10" i="31"/>
  <c r="P10" i="27"/>
  <c r="O5" i="31"/>
  <c r="O4" i="29"/>
  <c r="O7" i="31"/>
  <c r="O8" i="27"/>
  <c r="O7" i="30"/>
  <c r="P8" i="1"/>
  <c r="O8" i="31"/>
  <c r="N6" i="1"/>
  <c r="O5" i="30"/>
  <c r="N8" i="29"/>
  <c r="N7" i="28"/>
  <c r="N10" i="1"/>
  <c r="P9" i="1"/>
  <c r="P7" i="28"/>
  <c r="O8" i="28"/>
  <c r="O10" i="29"/>
  <c r="N9" i="31"/>
  <c r="P9" i="28"/>
  <c r="P4" i="29"/>
  <c r="N4" i="30"/>
  <c r="N3" i="29"/>
  <c r="P8" i="27"/>
  <c r="P3" i="29"/>
  <c r="N8" i="27"/>
  <c r="P4" i="28"/>
  <c r="P6" i="1"/>
  <c r="N9" i="1"/>
  <c r="P5" i="30"/>
  <c r="P8" i="28"/>
  <c r="N5" i="31"/>
  <c r="O4" i="31"/>
  <c r="N4" i="27"/>
  <c r="N10" i="27"/>
  <c r="N6" i="29"/>
  <c r="O7" i="28"/>
  <c r="N6" i="27"/>
  <c r="N8" i="1"/>
  <c r="P8" i="29"/>
  <c r="O9" i="28"/>
  <c r="N8" i="28"/>
  <c r="P3" i="28"/>
  <c r="P4" i="1"/>
  <c r="O7" i="29"/>
  <c r="P3" i="1"/>
  <c r="O3" i="1"/>
  <c r="N8" i="30"/>
  <c r="P9" i="27"/>
  <c r="P6" i="27"/>
  <c r="O10" i="31"/>
  <c r="N6" i="30"/>
  <c r="N5" i="29"/>
  <c r="P10" i="29"/>
  <c r="N9" i="29"/>
  <c r="O6" i="28"/>
  <c r="O3" i="28"/>
  <c r="O10" i="27"/>
  <c r="P6" i="29"/>
  <c r="O9" i="29"/>
  <c r="O9" i="30"/>
  <c r="O4" i="1"/>
  <c r="O10" i="30"/>
  <c r="N7" i="1"/>
  <c r="P7" i="1"/>
  <c r="N6" i="31"/>
  <c r="P6" i="31"/>
  <c r="P10" i="30"/>
  <c r="O9" i="31"/>
  <c r="N10" i="31"/>
  <c r="N9" i="28"/>
  <c r="P4" i="31"/>
  <c r="N6" i="28"/>
  <c r="N3" i="27"/>
  <c r="N4" i="29"/>
  <c r="N7" i="31"/>
  <c r="O3" i="29"/>
  <c r="N9" i="30"/>
  <c r="O3" i="31"/>
  <c r="I17" i="31"/>
  <c r="E17" i="31"/>
  <c r="Q17" i="31" s="1"/>
  <c r="K17" i="31"/>
  <c r="R17" i="31" s="1"/>
  <c r="M17" i="31"/>
  <c r="H15" i="1"/>
  <c r="H14" i="28"/>
  <c r="H6" i="31"/>
  <c r="H9" i="29"/>
  <c r="L9" i="29" s="1"/>
  <c r="H10" i="28"/>
  <c r="H11" i="28"/>
  <c r="L11" i="28" s="1"/>
  <c r="H6" i="29"/>
  <c r="H8" i="31"/>
  <c r="H3" i="1"/>
  <c r="I3" i="1" s="1"/>
  <c r="H10" i="1"/>
  <c r="H16" i="1"/>
  <c r="E16" i="1" s="1"/>
  <c r="Q16" i="1" s="1"/>
  <c r="L16" i="1" s="1"/>
  <c r="H5" i="27"/>
  <c r="H7" i="29"/>
  <c r="H5" i="31"/>
  <c r="L5" i="31" s="1"/>
  <c r="H7" i="28"/>
  <c r="H5" i="30"/>
  <c r="H10" i="31"/>
  <c r="H11" i="27"/>
  <c r="H12" i="28"/>
  <c r="H13" i="29"/>
  <c r="H14" i="30"/>
  <c r="L14" i="30" s="1"/>
  <c r="H15" i="31"/>
  <c r="H3" i="29"/>
  <c r="L3" i="29" s="1"/>
  <c r="H13" i="31"/>
  <c r="L13" i="31" s="1"/>
  <c r="H4" i="29"/>
  <c r="H8" i="27"/>
  <c r="H9" i="28"/>
  <c r="H10" i="29"/>
  <c r="H11" i="30"/>
  <c r="H12" i="31"/>
  <c r="H5" i="1"/>
  <c r="H12" i="30"/>
  <c r="H16" i="29"/>
  <c r="H8" i="28"/>
  <c r="H11" i="31"/>
  <c r="L11" i="31" s="1"/>
  <c r="H5" i="28"/>
  <c r="H6" i="1"/>
  <c r="E6" i="1" s="1"/>
  <c r="Q6" i="1" s="1"/>
  <c r="H12" i="1"/>
  <c r="H13" i="27"/>
  <c r="H15" i="29"/>
  <c r="L15" i="29" s="1"/>
  <c r="H9" i="31"/>
  <c r="H15" i="28"/>
  <c r="H13" i="30"/>
  <c r="H14" i="31"/>
  <c r="H15" i="27"/>
  <c r="H16" i="28"/>
  <c r="L16" i="28" s="1"/>
  <c r="H17" i="29"/>
  <c r="H3" i="31"/>
  <c r="H9" i="27"/>
  <c r="H11" i="29"/>
  <c r="H10" i="27"/>
  <c r="H12" i="29"/>
  <c r="L12" i="29" s="1"/>
  <c r="H12" i="27"/>
  <c r="H13" i="28"/>
  <c r="L13" i="28" s="1"/>
  <c r="H14" i="29"/>
  <c r="H15" i="30"/>
  <c r="H16" i="31"/>
  <c r="H7" i="1"/>
  <c r="E7" i="1" s="1"/>
  <c r="Q7" i="1" s="1"/>
  <c r="H4" i="1"/>
  <c r="E4" i="1" s="1"/>
  <c r="Q4" i="1" s="1"/>
  <c r="H14" i="27"/>
  <c r="L14" i="27" s="1"/>
  <c r="H7" i="27"/>
  <c r="H10" i="30"/>
  <c r="H16" i="30"/>
  <c r="H4" i="27"/>
  <c r="H7" i="30"/>
  <c r="H11" i="1"/>
  <c r="E11" i="1" s="1"/>
  <c r="Q11" i="1" s="1"/>
  <c r="L11" i="1" s="1"/>
  <c r="H17" i="1"/>
  <c r="E17" i="1" s="1"/>
  <c r="Q17" i="1" s="1"/>
  <c r="L17" i="1" s="1"/>
  <c r="H14" i="1"/>
  <c r="E14" i="1" s="1"/>
  <c r="Q14" i="1" s="1"/>
  <c r="L14" i="1" s="1"/>
  <c r="H9" i="1"/>
  <c r="E9" i="1" s="1"/>
  <c r="Q9" i="1" s="1"/>
  <c r="H13" i="1"/>
  <c r="E13" i="1" s="1"/>
  <c r="Q13" i="1" s="1"/>
  <c r="L13" i="1" s="1"/>
  <c r="H8" i="1"/>
  <c r="H6" i="28"/>
  <c r="H8" i="30"/>
  <c r="H6" i="27"/>
  <c r="H8" i="29"/>
  <c r="H17" i="30"/>
  <c r="L17" i="30" s="1"/>
  <c r="H3" i="27"/>
  <c r="H4" i="28"/>
  <c r="L4" i="28" s="1"/>
  <c r="H5" i="29"/>
  <c r="H6" i="30"/>
  <c r="H7" i="31"/>
  <c r="L7" i="31" s="1"/>
  <c r="H17" i="27"/>
  <c r="H4" i="30"/>
  <c r="L4" i="30" s="1"/>
  <c r="H3" i="28"/>
  <c r="H9" i="30"/>
  <c r="H16" i="27"/>
  <c r="L16" i="27" s="1"/>
  <c r="H17" i="28"/>
  <c r="I3" i="30"/>
  <c r="E3" i="30"/>
  <c r="Q3" i="30" s="1"/>
  <c r="H4" i="31"/>
  <c r="E15" i="1" l="1"/>
  <c r="Q15" i="1" s="1"/>
  <c r="L15" i="1"/>
  <c r="L7" i="30"/>
  <c r="L6" i="28"/>
  <c r="E12" i="1"/>
  <c r="Q12" i="1" s="1"/>
  <c r="L12" i="1"/>
  <c r="L7" i="1"/>
  <c r="N18" i="29"/>
  <c r="I9" i="10" s="1"/>
  <c r="L6" i="29"/>
  <c r="N18" i="27"/>
  <c r="I8" i="10" s="1"/>
  <c r="P18" i="30"/>
  <c r="K4" i="10" s="1"/>
  <c r="L3" i="27"/>
  <c r="L9" i="1"/>
  <c r="N18" i="30"/>
  <c r="I4" i="10" s="1"/>
  <c r="O18" i="30"/>
  <c r="J4" i="10" s="1"/>
  <c r="O18" i="27"/>
  <c r="J8" i="10" s="1"/>
  <c r="L4" i="1"/>
  <c r="L10" i="27"/>
  <c r="L8" i="27"/>
  <c r="O18" i="29"/>
  <c r="J9" i="10" s="1"/>
  <c r="O18" i="1"/>
  <c r="J5" i="10" s="1"/>
  <c r="P18" i="29"/>
  <c r="K9" i="10" s="1"/>
  <c r="N18" i="28"/>
  <c r="I7" i="10" s="1"/>
  <c r="P18" i="31"/>
  <c r="K6" i="10" s="1"/>
  <c r="O18" i="31"/>
  <c r="J6" i="10" s="1"/>
  <c r="N18" i="31"/>
  <c r="I6" i="10" s="1"/>
  <c r="P18" i="28"/>
  <c r="K7" i="10" s="1"/>
  <c r="N18" i="1"/>
  <c r="I5" i="10" s="1"/>
  <c r="P18" i="27"/>
  <c r="K8" i="10" s="1"/>
  <c r="L9" i="30"/>
  <c r="L6" i="1"/>
  <c r="O18" i="28"/>
  <c r="J7" i="10" s="1"/>
  <c r="E10" i="1"/>
  <c r="Q10" i="1" s="1"/>
  <c r="L10" i="1"/>
  <c r="E8" i="1"/>
  <c r="Q8" i="1" s="1"/>
  <c r="L8" i="1"/>
  <c r="K5" i="1"/>
  <c r="L5" i="1"/>
  <c r="E5" i="1"/>
  <c r="Q5" i="1" s="1"/>
  <c r="M3" i="30"/>
  <c r="K3" i="30"/>
  <c r="L3" i="30"/>
  <c r="I4" i="31"/>
  <c r="E4" i="31"/>
  <c r="Q4" i="31" s="1"/>
  <c r="L4" i="31" s="1"/>
  <c r="I3" i="28"/>
  <c r="E3" i="28"/>
  <c r="Q3" i="28" s="1"/>
  <c r="I17" i="30"/>
  <c r="K17" i="30"/>
  <c r="R17" i="30" s="1"/>
  <c r="E17" i="30"/>
  <c r="Q17" i="30" s="1"/>
  <c r="M17" i="30"/>
  <c r="I6" i="28"/>
  <c r="K6" i="28"/>
  <c r="R6" i="28" s="1"/>
  <c r="E6" i="28"/>
  <c r="Q6" i="28" s="1"/>
  <c r="M6" i="28"/>
  <c r="I4" i="27"/>
  <c r="E4" i="27"/>
  <c r="Q4" i="27" s="1"/>
  <c r="L4" i="27" s="1"/>
  <c r="I14" i="27"/>
  <c r="K14" i="27"/>
  <c r="R14" i="27" s="1"/>
  <c r="E14" i="27"/>
  <c r="Q14" i="27" s="1"/>
  <c r="M14" i="27"/>
  <c r="I15" i="30"/>
  <c r="E15" i="30"/>
  <c r="Q15" i="30" s="1"/>
  <c r="L15" i="30" s="1"/>
  <c r="I12" i="29"/>
  <c r="E12" i="29"/>
  <c r="Q12" i="29" s="1"/>
  <c r="K12" i="29"/>
  <c r="R12" i="29" s="1"/>
  <c r="M12" i="29"/>
  <c r="I3" i="31"/>
  <c r="E3" i="31"/>
  <c r="Q3" i="31" s="1"/>
  <c r="I14" i="31"/>
  <c r="E14" i="31"/>
  <c r="Q14" i="31" s="1"/>
  <c r="K14" i="31" s="1"/>
  <c r="I15" i="29"/>
  <c r="E15" i="29"/>
  <c r="Q15" i="29" s="1"/>
  <c r="M15" i="29"/>
  <c r="K15" i="29"/>
  <c r="R15" i="29" s="1"/>
  <c r="I5" i="28"/>
  <c r="E5" i="28"/>
  <c r="Q5" i="28" s="1"/>
  <c r="L5" i="28" s="1"/>
  <c r="I12" i="30"/>
  <c r="E12" i="30"/>
  <c r="Q12" i="30" s="1"/>
  <c r="L12" i="30" s="1"/>
  <c r="I10" i="29"/>
  <c r="E10" i="29"/>
  <c r="Q10" i="29" s="1"/>
  <c r="L10" i="29" s="1"/>
  <c r="I13" i="31"/>
  <c r="K13" i="31"/>
  <c r="R13" i="31" s="1"/>
  <c r="M13" i="31"/>
  <c r="E13" i="31"/>
  <c r="Q13" i="31" s="1"/>
  <c r="I13" i="29"/>
  <c r="E13" i="29"/>
  <c r="Q13" i="29" s="1"/>
  <c r="L13" i="29" s="1"/>
  <c r="I5" i="30"/>
  <c r="E5" i="30"/>
  <c r="Q5" i="30" s="1"/>
  <c r="M5" i="30" s="1"/>
  <c r="I5" i="27"/>
  <c r="E5" i="27"/>
  <c r="Q5" i="27" s="1"/>
  <c r="K5" i="27" s="1"/>
  <c r="I8" i="31"/>
  <c r="E8" i="31"/>
  <c r="Q8" i="31" s="1"/>
  <c r="L8" i="31" s="1"/>
  <c r="I17" i="28"/>
  <c r="E17" i="28"/>
  <c r="Q17" i="28" s="1"/>
  <c r="L17" i="28" s="1"/>
  <c r="K17" i="28"/>
  <c r="I4" i="30"/>
  <c r="K4" i="30"/>
  <c r="R4" i="30" s="1"/>
  <c r="M4" i="30"/>
  <c r="E4" i="30"/>
  <c r="Q4" i="30" s="1"/>
  <c r="I8" i="29"/>
  <c r="E8" i="29"/>
  <c r="Q8" i="29" s="1"/>
  <c r="M8" i="29" s="1"/>
  <c r="I14" i="29"/>
  <c r="E14" i="29"/>
  <c r="Q14" i="29" s="1"/>
  <c r="L14" i="29" s="1"/>
  <c r="I10" i="27"/>
  <c r="M10" i="27"/>
  <c r="K10" i="27"/>
  <c r="E10" i="27"/>
  <c r="Q10" i="27" s="1"/>
  <c r="I13" i="30"/>
  <c r="E13" i="30"/>
  <c r="Q13" i="30" s="1"/>
  <c r="L13" i="30" s="1"/>
  <c r="I11" i="31"/>
  <c r="E11" i="31"/>
  <c r="Q11" i="31" s="1"/>
  <c r="M11" i="31"/>
  <c r="K11" i="31"/>
  <c r="R11" i="31" s="1"/>
  <c r="I3" i="29"/>
  <c r="E3" i="29"/>
  <c r="Q3" i="29" s="1"/>
  <c r="M3" i="29"/>
  <c r="K3" i="29"/>
  <c r="R3" i="29" s="1"/>
  <c r="I12" i="28"/>
  <c r="E12" i="28"/>
  <c r="Q12" i="28" s="1"/>
  <c r="M12" i="28" s="1"/>
  <c r="I7" i="28"/>
  <c r="E7" i="28"/>
  <c r="Q7" i="28" s="1"/>
  <c r="L7" i="28" s="1"/>
  <c r="I6" i="29"/>
  <c r="E6" i="29"/>
  <c r="Q6" i="29" s="1"/>
  <c r="K6" i="29"/>
  <c r="M6" i="29"/>
  <c r="I6" i="31"/>
  <c r="E6" i="31"/>
  <c r="Q6" i="31" s="1"/>
  <c r="M6" i="31" s="1"/>
  <c r="J17" i="31"/>
  <c r="I16" i="27"/>
  <c r="M16" i="27"/>
  <c r="E16" i="27"/>
  <c r="Q16" i="27" s="1"/>
  <c r="K16" i="27"/>
  <c r="R16" i="27" s="1"/>
  <c r="I17" i="27"/>
  <c r="E17" i="27"/>
  <c r="Q17" i="27" s="1"/>
  <c r="L17" i="27" s="1"/>
  <c r="I4" i="28"/>
  <c r="E4" i="28"/>
  <c r="Q4" i="28" s="1"/>
  <c r="M4" i="28"/>
  <c r="K4" i="28"/>
  <c r="R4" i="28" s="1"/>
  <c r="I6" i="27"/>
  <c r="E6" i="27"/>
  <c r="Q6" i="27" s="1"/>
  <c r="K6" i="27" s="1"/>
  <c r="I10" i="30"/>
  <c r="E10" i="30"/>
  <c r="Q10" i="30" s="1"/>
  <c r="L10" i="30" s="1"/>
  <c r="I13" i="28"/>
  <c r="E13" i="28"/>
  <c r="Q13" i="28" s="1"/>
  <c r="M13" i="28"/>
  <c r="K13" i="28"/>
  <c r="R13" i="28" s="1"/>
  <c r="I11" i="29"/>
  <c r="E11" i="29"/>
  <c r="Q11" i="29" s="1"/>
  <c r="M11" i="29" s="1"/>
  <c r="I16" i="28"/>
  <c r="M16" i="28"/>
  <c r="K16" i="28"/>
  <c r="R16" i="28" s="1"/>
  <c r="E16" i="28"/>
  <c r="Q16" i="28" s="1"/>
  <c r="I15" i="28"/>
  <c r="E15" i="28"/>
  <c r="Q15" i="28" s="1"/>
  <c r="M15" i="28" s="1"/>
  <c r="I8" i="28"/>
  <c r="E8" i="28"/>
  <c r="Q8" i="28" s="1"/>
  <c r="L8" i="28" s="1"/>
  <c r="I12" i="31"/>
  <c r="E12" i="31"/>
  <c r="Q12" i="31" s="1"/>
  <c r="K12" i="31" s="1"/>
  <c r="I8" i="27"/>
  <c r="E8" i="27"/>
  <c r="Q8" i="27" s="1"/>
  <c r="M8" i="27"/>
  <c r="K8" i="27"/>
  <c r="I15" i="31"/>
  <c r="E15" i="31"/>
  <c r="Q15" i="31" s="1"/>
  <c r="M15" i="31" s="1"/>
  <c r="I11" i="27"/>
  <c r="E11" i="27"/>
  <c r="Q11" i="27" s="1"/>
  <c r="L11" i="27" s="1"/>
  <c r="I5" i="31"/>
  <c r="K5" i="31"/>
  <c r="R5" i="31" s="1"/>
  <c r="E5" i="31"/>
  <c r="Q5" i="31" s="1"/>
  <c r="M5" i="31"/>
  <c r="I11" i="28"/>
  <c r="M11" i="28"/>
  <c r="E11" i="28"/>
  <c r="Q11" i="28" s="1"/>
  <c r="K11" i="28"/>
  <c r="R11" i="28" s="1"/>
  <c r="I14" i="28"/>
  <c r="E14" i="28"/>
  <c r="Q14" i="28" s="1"/>
  <c r="L14" i="28" s="1"/>
  <c r="I6" i="30"/>
  <c r="E6" i="30"/>
  <c r="Q6" i="30" s="1"/>
  <c r="L6" i="30" s="1"/>
  <c r="I9" i="29"/>
  <c r="M9" i="29"/>
  <c r="K9" i="29"/>
  <c r="R9" i="29" s="1"/>
  <c r="E9" i="29"/>
  <c r="Q9" i="29" s="1"/>
  <c r="I5" i="29"/>
  <c r="E5" i="29"/>
  <c r="Q5" i="29" s="1"/>
  <c r="L5" i="29" s="1"/>
  <c r="I16" i="30"/>
  <c r="E16" i="30"/>
  <c r="Q16" i="30" s="1"/>
  <c r="M16" i="30" s="1"/>
  <c r="I17" i="29"/>
  <c r="E17" i="29"/>
  <c r="Q17" i="29" s="1"/>
  <c r="L17" i="29" s="1"/>
  <c r="M17" i="29"/>
  <c r="I13" i="27"/>
  <c r="E13" i="27"/>
  <c r="Q13" i="27" s="1"/>
  <c r="L13" i="27" s="1"/>
  <c r="I9" i="28"/>
  <c r="E9" i="28"/>
  <c r="Q9" i="28" s="1"/>
  <c r="L9" i="28" s="1"/>
  <c r="I9" i="30"/>
  <c r="M9" i="30"/>
  <c r="K9" i="30"/>
  <c r="E9" i="30"/>
  <c r="Q9" i="30" s="1"/>
  <c r="I7" i="31"/>
  <c r="K7" i="31"/>
  <c r="R7" i="31" s="1"/>
  <c r="E7" i="31"/>
  <c r="Q7" i="31" s="1"/>
  <c r="M7" i="31"/>
  <c r="I3" i="27"/>
  <c r="E3" i="27"/>
  <c r="Q3" i="27" s="1"/>
  <c r="M3" i="27"/>
  <c r="K3" i="27"/>
  <c r="I8" i="30"/>
  <c r="E8" i="30"/>
  <c r="Q8" i="30" s="1"/>
  <c r="K8" i="30" s="1"/>
  <c r="I7" i="30"/>
  <c r="K7" i="30"/>
  <c r="M7" i="30"/>
  <c r="E7" i="30"/>
  <c r="Q7" i="30" s="1"/>
  <c r="I7" i="27"/>
  <c r="E7" i="27"/>
  <c r="Q7" i="27" s="1"/>
  <c r="L7" i="27" s="1"/>
  <c r="I16" i="31"/>
  <c r="E16" i="31"/>
  <c r="Q16" i="31" s="1"/>
  <c r="L16" i="31" s="1"/>
  <c r="I12" i="27"/>
  <c r="E12" i="27"/>
  <c r="Q12" i="27" s="1"/>
  <c r="M12" i="27" s="1"/>
  <c r="I9" i="27"/>
  <c r="E9" i="27"/>
  <c r="Q9" i="27" s="1"/>
  <c r="L9" i="27" s="1"/>
  <c r="I15" i="27"/>
  <c r="E15" i="27"/>
  <c r="Q15" i="27" s="1"/>
  <c r="M15" i="27" s="1"/>
  <c r="I9" i="31"/>
  <c r="E9" i="31"/>
  <c r="Q9" i="31" s="1"/>
  <c r="K9" i="31" s="1"/>
  <c r="I16" i="29"/>
  <c r="E16" i="29"/>
  <c r="Q16" i="29" s="1"/>
  <c r="L16" i="29" s="1"/>
  <c r="I11" i="30"/>
  <c r="E11" i="30"/>
  <c r="Q11" i="30" s="1"/>
  <c r="L11" i="30" s="1"/>
  <c r="I4" i="29"/>
  <c r="E4" i="29"/>
  <c r="Q4" i="29" s="1"/>
  <c r="K4" i="29" s="1"/>
  <c r="I14" i="30"/>
  <c r="E14" i="30"/>
  <c r="Q14" i="30" s="1"/>
  <c r="M14" i="30"/>
  <c r="K14" i="30"/>
  <c r="R14" i="30" s="1"/>
  <c r="I10" i="31"/>
  <c r="E10" i="31"/>
  <c r="Q10" i="31" s="1"/>
  <c r="L10" i="31" s="1"/>
  <c r="I7" i="29"/>
  <c r="E7" i="29"/>
  <c r="Q7" i="29" s="1"/>
  <c r="K7" i="29" s="1"/>
  <c r="I10" i="28"/>
  <c r="E10" i="28"/>
  <c r="Q10" i="28" s="1"/>
  <c r="L10" i="28" s="1"/>
  <c r="E3" i="1"/>
  <c r="I16" i="1"/>
  <c r="I4" i="1"/>
  <c r="I8" i="1"/>
  <c r="P18" i="1"/>
  <c r="K5" i="10" s="1"/>
  <c r="I14" i="1"/>
  <c r="I12" i="1"/>
  <c r="I15" i="1"/>
  <c r="I7" i="1"/>
  <c r="I17" i="1"/>
  <c r="I9" i="1"/>
  <c r="I10" i="1"/>
  <c r="I13" i="1"/>
  <c r="I11" i="1"/>
  <c r="M11" i="1"/>
  <c r="K11" i="1"/>
  <c r="R11" i="1" s="1"/>
  <c r="I6" i="1"/>
  <c r="I5" i="1"/>
  <c r="M7" i="1"/>
  <c r="K7" i="1"/>
  <c r="K17" i="27" l="1"/>
  <c r="M17" i="28"/>
  <c r="R17" i="27"/>
  <c r="K17" i="29"/>
  <c r="R17" i="29" s="1"/>
  <c r="M17" i="27"/>
  <c r="J17" i="27" s="1"/>
  <c r="R17" i="28"/>
  <c r="K16" i="29"/>
  <c r="R16" i="29" s="1"/>
  <c r="M16" i="29"/>
  <c r="J16" i="29" s="1"/>
  <c r="L16" i="30"/>
  <c r="K16" i="31"/>
  <c r="R16" i="31" s="1"/>
  <c r="K16" i="30"/>
  <c r="M16" i="31"/>
  <c r="J16" i="31" s="1"/>
  <c r="K15" i="30"/>
  <c r="R15" i="30" s="1"/>
  <c r="L15" i="28"/>
  <c r="K15" i="28"/>
  <c r="M14" i="31"/>
  <c r="L15" i="27"/>
  <c r="M15" i="30"/>
  <c r="L15" i="31"/>
  <c r="K15" i="31"/>
  <c r="K15" i="27"/>
  <c r="R7" i="30"/>
  <c r="K14" i="29"/>
  <c r="R14" i="29" s="1"/>
  <c r="M14" i="28"/>
  <c r="K14" i="28"/>
  <c r="R14" i="28" s="1"/>
  <c r="M14" i="29"/>
  <c r="M13" i="29"/>
  <c r="L14" i="31"/>
  <c r="R14" i="31" s="1"/>
  <c r="K13" i="30"/>
  <c r="R13" i="30" s="1"/>
  <c r="M13" i="27"/>
  <c r="M13" i="30"/>
  <c r="K13" i="27"/>
  <c r="R13" i="27" s="1"/>
  <c r="K13" i="29"/>
  <c r="R13" i="29" s="1"/>
  <c r="K12" i="28"/>
  <c r="M12" i="31"/>
  <c r="L12" i="28"/>
  <c r="L12" i="27"/>
  <c r="K12" i="30"/>
  <c r="R12" i="30" s="1"/>
  <c r="L12" i="31"/>
  <c r="K12" i="27"/>
  <c r="M12" i="30"/>
  <c r="R7" i="1"/>
  <c r="R3" i="27"/>
  <c r="R9" i="30"/>
  <c r="K11" i="27"/>
  <c r="M11" i="27"/>
  <c r="K11" i="30"/>
  <c r="R11" i="30" s="1"/>
  <c r="L11" i="29"/>
  <c r="K11" i="29"/>
  <c r="M11" i="30"/>
  <c r="R8" i="27"/>
  <c r="R10" i="27"/>
  <c r="R6" i="29"/>
  <c r="K10" i="29"/>
  <c r="R10" i="29" s="1"/>
  <c r="M10" i="28"/>
  <c r="K10" i="28"/>
  <c r="R10" i="28" s="1"/>
  <c r="M10" i="30"/>
  <c r="K10" i="30"/>
  <c r="R10" i="30" s="1"/>
  <c r="M10" i="31"/>
  <c r="M10" i="29"/>
  <c r="K10" i="31"/>
  <c r="R10" i="31" s="1"/>
  <c r="M9" i="31"/>
  <c r="M9" i="28"/>
  <c r="M9" i="27"/>
  <c r="L9" i="31"/>
  <c r="R9" i="31" s="1"/>
  <c r="K9" i="27"/>
  <c r="R9" i="27" s="1"/>
  <c r="K9" i="28"/>
  <c r="R9" i="28" s="1"/>
  <c r="K8" i="28"/>
  <c r="R8" i="28" s="1"/>
  <c r="M8" i="30"/>
  <c r="K8" i="29"/>
  <c r="M8" i="31"/>
  <c r="L8" i="30"/>
  <c r="R8" i="30" s="1"/>
  <c r="L8" i="29"/>
  <c r="M8" i="28"/>
  <c r="K8" i="31"/>
  <c r="R8" i="31" s="1"/>
  <c r="K7" i="27"/>
  <c r="R7" i="27" s="1"/>
  <c r="K7" i="28"/>
  <c r="R7" i="28" s="1"/>
  <c r="M7" i="27"/>
  <c r="M7" i="28"/>
  <c r="L7" i="29"/>
  <c r="R7" i="29" s="1"/>
  <c r="M7" i="29"/>
  <c r="K6" i="31"/>
  <c r="L6" i="27"/>
  <c r="R6" i="27" s="1"/>
  <c r="L6" i="31"/>
  <c r="M6" i="30"/>
  <c r="M6" i="27"/>
  <c r="K6" i="30"/>
  <c r="R6" i="30" s="1"/>
  <c r="K5" i="30"/>
  <c r="M5" i="27"/>
  <c r="L5" i="27"/>
  <c r="R5" i="27" s="1"/>
  <c r="K5" i="28"/>
  <c r="R5" i="28" s="1"/>
  <c r="R3" i="30"/>
  <c r="R5" i="1"/>
  <c r="L5" i="30"/>
  <c r="M5" i="29"/>
  <c r="K5" i="29"/>
  <c r="R5" i="29" s="1"/>
  <c r="Q18" i="30"/>
  <c r="L4" i="10" s="1"/>
  <c r="M4" i="10" s="1"/>
  <c r="M5" i="28"/>
  <c r="M4" i="27"/>
  <c r="M4" i="29"/>
  <c r="M4" i="31"/>
  <c r="L4" i="29"/>
  <c r="Q18" i="31"/>
  <c r="L6" i="10" s="1"/>
  <c r="M6" i="10" s="1"/>
  <c r="K4" i="31"/>
  <c r="R4" i="31" s="1"/>
  <c r="Q18" i="27"/>
  <c r="L8" i="10" s="1"/>
  <c r="M8" i="10" s="1"/>
  <c r="Q18" i="29"/>
  <c r="L9" i="10" s="1"/>
  <c r="M9" i="10" s="1"/>
  <c r="K4" i="27"/>
  <c r="R4" i="27" s="1"/>
  <c r="Q18" i="28"/>
  <c r="L7" i="10" s="1"/>
  <c r="J9" i="30"/>
  <c r="M3" i="31"/>
  <c r="J14" i="30"/>
  <c r="J8" i="27"/>
  <c r="J13" i="28"/>
  <c r="J4" i="28"/>
  <c r="M3" i="28"/>
  <c r="L3" i="31"/>
  <c r="J10" i="27"/>
  <c r="J3" i="30"/>
  <c r="J11" i="31"/>
  <c r="J15" i="29"/>
  <c r="K3" i="31"/>
  <c r="K3" i="28"/>
  <c r="L3" i="28"/>
  <c r="J11" i="28"/>
  <c r="J16" i="27"/>
  <c r="J3" i="27"/>
  <c r="J6" i="29"/>
  <c r="J12" i="29"/>
  <c r="J7" i="30"/>
  <c r="J7" i="31"/>
  <c r="J9" i="29"/>
  <c r="J16" i="28"/>
  <c r="J4" i="30"/>
  <c r="J13" i="31"/>
  <c r="J14" i="27"/>
  <c r="J6" i="28"/>
  <c r="J17" i="30"/>
  <c r="J3" i="29"/>
  <c r="J17" i="29"/>
  <c r="J17" i="28"/>
  <c r="J5" i="31"/>
  <c r="Q3" i="1"/>
  <c r="M4" i="1"/>
  <c r="K15" i="1"/>
  <c r="R15" i="1" s="1"/>
  <c r="M9" i="1"/>
  <c r="M8" i="1"/>
  <c r="K6" i="1"/>
  <c r="R6" i="1" s="1"/>
  <c r="M13" i="1"/>
  <c r="K10" i="1"/>
  <c r="R10" i="1" s="1"/>
  <c r="K17" i="1"/>
  <c r="R17" i="1" s="1"/>
  <c r="M16" i="1"/>
  <c r="M14" i="1"/>
  <c r="K12" i="1"/>
  <c r="R12" i="1" s="1"/>
  <c r="K14" i="1"/>
  <c r="R14" i="1" s="1"/>
  <c r="M17" i="1"/>
  <c r="K16" i="1"/>
  <c r="R16" i="1" s="1"/>
  <c r="M15" i="1"/>
  <c r="K13" i="1"/>
  <c r="R13" i="1" s="1"/>
  <c r="M12" i="1"/>
  <c r="J11" i="1"/>
  <c r="K9" i="1"/>
  <c r="R9" i="1" s="1"/>
  <c r="M10" i="1"/>
  <c r="K8" i="1"/>
  <c r="R8" i="1" s="1"/>
  <c r="M6" i="1"/>
  <c r="M5" i="1"/>
  <c r="J7" i="1"/>
  <c r="R16" i="30" l="1"/>
  <c r="R15" i="31"/>
  <c r="J16" i="30"/>
  <c r="J15" i="30"/>
  <c r="J15" i="28"/>
  <c r="J15" i="31"/>
  <c r="R15" i="28"/>
  <c r="R15" i="27"/>
  <c r="J15" i="27"/>
  <c r="J14" i="29"/>
  <c r="J14" i="28"/>
  <c r="J13" i="30"/>
  <c r="J13" i="27"/>
  <c r="J12" i="28"/>
  <c r="J14" i="31"/>
  <c r="L18" i="28"/>
  <c r="G7" i="10" s="1"/>
  <c r="J13" i="29"/>
  <c r="R12" i="28"/>
  <c r="R12" i="27"/>
  <c r="J12" i="31"/>
  <c r="J12" i="27"/>
  <c r="J12" i="30"/>
  <c r="J11" i="29"/>
  <c r="R12" i="31"/>
  <c r="J11" i="27"/>
  <c r="J11" i="30"/>
  <c r="R11" i="29"/>
  <c r="R11" i="27"/>
  <c r="J10" i="29"/>
  <c r="J10" i="28"/>
  <c r="J10" i="30"/>
  <c r="J10" i="31"/>
  <c r="J9" i="28"/>
  <c r="J9" i="27"/>
  <c r="R8" i="29"/>
  <c r="J9" i="31"/>
  <c r="J8" i="28"/>
  <c r="J8" i="30"/>
  <c r="J8" i="29"/>
  <c r="J8" i="31"/>
  <c r="L18" i="29"/>
  <c r="G9" i="10" s="1"/>
  <c r="J7" i="28"/>
  <c r="J7" i="29"/>
  <c r="J6" i="30"/>
  <c r="J7" i="27"/>
  <c r="R6" i="31"/>
  <c r="J6" i="31"/>
  <c r="J6" i="27"/>
  <c r="K18" i="30"/>
  <c r="F4" i="10" s="1"/>
  <c r="M18" i="30"/>
  <c r="H4" i="10" s="1"/>
  <c r="L18" i="31"/>
  <c r="G6" i="10" s="1"/>
  <c r="J5" i="30"/>
  <c r="R5" i="30"/>
  <c r="M18" i="27"/>
  <c r="H8" i="10" s="1"/>
  <c r="R3" i="31"/>
  <c r="J5" i="27"/>
  <c r="K18" i="29"/>
  <c r="F9" i="10" s="1"/>
  <c r="L18" i="27"/>
  <c r="G8" i="10" s="1"/>
  <c r="J5" i="28"/>
  <c r="M18" i="28"/>
  <c r="H7" i="10" s="1"/>
  <c r="L18" i="30"/>
  <c r="G4" i="10" s="1"/>
  <c r="J5" i="29"/>
  <c r="M18" i="29"/>
  <c r="H9" i="10" s="1"/>
  <c r="M18" i="31"/>
  <c r="H6" i="10" s="1"/>
  <c r="R3" i="28"/>
  <c r="R4" i="29"/>
  <c r="J4" i="31"/>
  <c r="K18" i="27"/>
  <c r="F8" i="10" s="1"/>
  <c r="J4" i="29"/>
  <c r="J4" i="27"/>
  <c r="J3" i="28"/>
  <c r="K18" i="31"/>
  <c r="F6" i="10" s="1"/>
  <c r="K18" i="28"/>
  <c r="F7" i="10" s="1"/>
  <c r="J3" i="31"/>
  <c r="Q18" i="1"/>
  <c r="L5" i="10" s="1"/>
  <c r="M5" i="10" s="1"/>
  <c r="L3" i="1"/>
  <c r="L18" i="1" s="1"/>
  <c r="G5" i="10" s="1"/>
  <c r="M3" i="1"/>
  <c r="K3" i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30" l="1"/>
  <c r="N4" i="10" s="1"/>
  <c r="R18" i="27"/>
  <c r="N8" i="10" s="1"/>
  <c r="R18" i="28"/>
  <c r="N7" i="10" s="1"/>
  <c r="R18" i="29"/>
  <c r="N9" i="10" s="1"/>
  <c r="J18" i="30"/>
  <c r="E4" i="10" s="1"/>
  <c r="R18" i="31"/>
  <c r="N6" i="10" s="1"/>
  <c r="J18" i="28"/>
  <c r="E7" i="10" s="1"/>
  <c r="J18" i="27"/>
  <c r="E8" i="10" s="1"/>
  <c r="R3" i="1"/>
  <c r="J18" i="31"/>
  <c r="E6" i="10" s="1"/>
  <c r="J18" i="29"/>
  <c r="E9" i="10" s="1"/>
  <c r="J4" i="1"/>
  <c r="J3" i="1"/>
  <c r="M18" i="1"/>
  <c r="H5" i="10" s="1"/>
  <c r="K18" i="1"/>
  <c r="F5" i="10" s="1"/>
  <c r="L10" i="10"/>
  <c r="J10" i="10" l="1"/>
  <c r="I10" i="10"/>
  <c r="H10" i="10"/>
  <c r="F10" i="10"/>
  <c r="R18" i="1"/>
  <c r="N5" i="10" s="1"/>
  <c r="J18" i="1"/>
  <c r="E5" i="10" s="1"/>
  <c r="G10" i="10"/>
  <c r="M7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<sst xmlns="http://schemas.openxmlformats.org/spreadsheetml/2006/main" count="269" uniqueCount="53">
  <si>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</si>
  <si>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</si>
  <si>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</si>
  <si>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</si>
  <si>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</si>
  <si>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</si>
  <si>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</si>
  <si>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</si>
  <si>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</si>
  <si>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</si>
  <si>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</si>
  <si>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</si>
  <si>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</si>
  <si>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</si>
  <si>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</si>
  <si>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</si>
  <si>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</si>
  <si>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</si>
  <si>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</si>
  <si>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</si>
  <si>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</si>
  <si>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</si>
  <si>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</si>
  <si>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</si>
  <si>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S1</t>
  </si>
  <si>
    <t>S3</t>
  </si>
  <si>
    <t>S5</t>
  </si>
  <si>
    <t>S2</t>
  </si>
  <si>
    <t>S6</t>
  </si>
  <si>
    <t>S4</t>
  </si>
  <si>
    <t>Grantham</t>
  </si>
  <si>
    <t>Arnoldfield</t>
  </si>
  <si>
    <t>Bingbarn</t>
  </si>
  <si>
    <t>Long Bennington</t>
  </si>
  <si>
    <t>Newark 88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</si>
  <si>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</si>
  <si>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</si>
  <si>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</si>
  <si>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</si>
  <si>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</si>
  <si>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</si>
  <si>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</si>
  <si>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</si>
  <si>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</si>
  <si>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</si>
  <si>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ARNOLDFIELD</t>
  </si>
  <si>
    <t>BINGBARN</t>
  </si>
  <si>
    <t>LONG BENNINGTON</t>
  </si>
  <si>
    <t>NEWARK 88</t>
  </si>
  <si>
    <t>WYNDHAM PARK</t>
  </si>
  <si>
    <t>SENCIT LEAGUE</t>
  </si>
  <si>
    <t>As at 16th Apr</t>
  </si>
  <si>
    <t>Played 16th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</si>
</sst>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19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86" activeCellId="11" sqref="U20:V23 U26:V29 U32:V35 U38:V41 U44:V47 U50:V53 U56:V59 U62:V65 U68:V71 U74:V77 U80:V83 U86:V89"/>
    </sheetView>
  </sheetViews>
  <sheetFormatPr defaultRowHeight="14.4" x14ac:dyDescent="0.3"/>
  <cols>
    <col min="1" max="1" width="2.109375" customWidth="1"/>
    <col min="2" max="2" width="4.5546875" customWidth="1"/>
    <col min="3" max="3" width="16" bestFit="1" customWidth="1"/>
    <col min="4" max="4" width="5.44140625" hidden="1" customWidth="1"/>
    <col min="5" max="5" width="8.109375" hidden="1" customWidth="1"/>
    <col min="6" max="6" width="8.6640625" style="1" customWidth="1"/>
    <col min="7" max="7" width="6.109375" style="1" bestFit="1" customWidth="1"/>
    <col min="8" max="8" width="4.33203125" style="1" bestFit="1" customWidth="1"/>
    <col min="9" max="9" width="16" style="1" bestFit="1" customWidth="1"/>
    <col min="10" max="10" width="5.109375" style="1" customWidth="1"/>
    <col min="11" max="11" width="3.6640625" customWidth="1"/>
    <col min="12" max="12" width="16" bestFit="1" customWidth="1"/>
    <col min="13" max="13" width="5.44140625" customWidth="1"/>
    <col min="14" max="14" width="1.44140625" customWidth="1"/>
  </cols>
  <sheetData>
    <row r="1" spans="2:22" x14ac:dyDescent="0.3">
      <c r="G1" s="1" t="s">
        <v>1</v>
      </c>
      <c r="H1" s="22">
        <f>+'Results Input'!G1</f>
        <v>15</v>
      </c>
      <c r="O1" s="102" t="s">
        <v>39</v>
      </c>
      <c r="P1" s="102"/>
      <c r="Q1" s="102" t="s">
        <v>40</v>
      </c>
      <c r="R1" s="102"/>
      <c r="S1" s="102" t="s">
        <v>41</v>
      </c>
      <c r="T1" s="102"/>
      <c r="U1" s="102" t="s">
        <v>44</v>
      </c>
      <c r="V1" s="102"/>
    </row>
    <row r="2" spans="2:22" x14ac:dyDescent="0.3">
      <c r="B2" s="79" t="s">
        <v>24</v>
      </c>
      <c r="C2" s="79" t="s">
        <v>30</v>
      </c>
      <c r="D2" t="str">
        <f t="shared" ref="D2:D5" si="0">CONCATENATE(G2,H2)</f>
        <v>1S5</v>
      </c>
      <c r="E2" t="str">
        <f>CONCATENATE(G2,K2)</f>
        <v>1S1</v>
      </c>
      <c r="F2" s="11">
        <f>+'Results Input'!E2</f>
        <v>45925</v>
      </c>
      <c r="G2" s="27">
        <f>+'Results Input'!F2</f>
        <v>1</v>
      </c>
      <c r="H2" s="22" t="str">
        <f>+'Results Input'!G2</f>
        <v>S5</v>
      </c>
      <c r="I2" t="str">
        <f>VLOOKUP(H2,Results!$B$2:$C$8,2,FALSE)</f>
        <v>Newark 88</v>
      </c>
      <c r="J2" s="22">
        <f>+'Results Input'!I2</f>
        <v>54</v>
      </c>
      <c r="K2" s="22" t="str">
        <f>+'Results Input'!J2</f>
        <v>S1</v>
      </c>
      <c r="L2" t="str">
        <f>VLOOKUP(K2,Results!$B$2:$C$8,2,FALSE)</f>
        <v>Grantham</v>
      </c>
      <c r="M2" s="22">
        <f>+'Results Input'!L2</f>
        <v>55</v>
      </c>
      <c r="O2" s="22">
        <f>+'Results Input'!N2</f>
        <v>19</v>
      </c>
      <c r="P2" s="22">
        <f>+'Results Input'!O2</f>
        <v>21</v>
      </c>
      <c r="Q2" s="22">
        <f>+'Results Input'!P2</f>
        <v>20</v>
      </c>
      <c r="R2" s="22">
        <f>+'Results Input'!Q2</f>
        <v>15</v>
      </c>
      <c r="S2" s="22">
        <f>+'Results Input'!R2</f>
        <v>15</v>
      </c>
      <c r="T2" s="22">
        <f>+'Results Input'!S2</f>
        <v>19</v>
      </c>
      <c r="U2" s="1">
        <f>IF(J2="N","N",IF(O2&gt;P2,1)+IF(Q2&gt;R2,1)+IF(S2&gt;T2,1)+IF(O2=P2,0.5)+IF(Q2=R2,0.5)+IF(S2=T2,0.5))</f>
        <v>1</v>
      </c>
      <c r="V2" s="1">
        <f>IF(M2="N","N",3-U2)</f>
        <v>2</v>
      </c>
    </row>
    <row r="3" spans="2:22" x14ac:dyDescent="0.3">
      <c r="B3" s="79" t="s">
        <v>27</v>
      </c>
      <c r="C3" s="79" t="s">
        <v>31</v>
      </c>
      <c r="D3" t="str">
        <f t="shared" si="0"/>
        <v>1S3</v>
      </c>
      <c r="E3" t="str">
        <f t="shared" ref="E3:E45" si="1">CONCATENATE(G3,K3)</f>
        <v>1S6</v>
      </c>
      <c r="F3" s="11">
        <f>+F2</f>
        <v>45925</v>
      </c>
      <c r="G3" s="28">
        <f>+G2</f>
        <v>1</v>
      </c>
      <c r="H3" s="22" t="str">
        <f>+'Results Input'!G3</f>
        <v>S3</v>
      </c>
      <c r="I3" t="str">
        <f>VLOOKUP(H3,Results!$B$2:$C$8,2,FALSE)</f>
        <v>Bingbarn</v>
      </c>
      <c r="J3" s="22">
        <f>+'Results Input'!I3</f>
        <v>60</v>
      </c>
      <c r="K3" s="22" t="str">
        <f>+'Results Input'!J3</f>
        <v>S6</v>
      </c>
      <c r="L3" t="str">
        <f>VLOOKUP(K3,Results!$B$2:$C$8,2,FALSE)</f>
        <v>Wyndham Park</v>
      </c>
      <c r="M3" s="22">
        <f>+'Results Input'!L3</f>
        <v>45</v>
      </c>
      <c r="O3" s="22">
        <f>+'Results Input'!N3</f>
        <v>23</v>
      </c>
      <c r="P3" s="22">
        <f>+'Results Input'!O3</f>
        <v>16</v>
      </c>
      <c r="Q3" s="22">
        <f>+'Results Input'!P3</f>
        <v>20</v>
      </c>
      <c r="R3" s="22">
        <f>+'Results Input'!Q3</f>
        <v>14</v>
      </c>
      <c r="S3" s="22">
        <f>+'Results Input'!R3</f>
        <v>17</v>
      </c>
      <c r="T3" s="22">
        <f>+'Results Input'!S3</f>
        <v>15</v>
      </c>
      <c r="U3" s="1">
        <f t="shared" ref="U3:U5" si="2">IF(J3="N","N",IF(O3&gt;P3,1)+IF(Q3&gt;R3,1)+IF(S3&gt;T3,1)+IF(O3=P3,0.5)+IF(Q3=R3,0.5)+IF(S3=T3,0.5))</f>
        <v>3</v>
      </c>
      <c r="V3" s="1">
        <f t="shared" ref="V3:V5" si="3">IF(M3="N","N",3-U3)</f>
        <v>0</v>
      </c>
    </row>
    <row r="4" spans="2:22" x14ac:dyDescent="0.3">
      <c r="B4" s="79" t="s">
        <v>25</v>
      </c>
      <c r="C4" s="79" t="s">
        <v>32</v>
      </c>
      <c r="D4" t="str">
        <f t="shared" si="0"/>
        <v>1S1</v>
      </c>
      <c r="E4" t="str">
        <f t="shared" si="1"/>
        <v>1S5</v>
      </c>
      <c r="F4" s="11">
        <f>+F2</f>
        <v>45925</v>
      </c>
      <c r="G4" s="28">
        <f>+G2</f>
        <v>1</v>
      </c>
      <c r="H4" s="22" t="str">
        <f>+K2</f>
        <v>S1</v>
      </c>
      <c r="I4" t="str">
        <f>VLOOKUP(H4,Results!$B$2:$C$8,2,FALSE)</f>
        <v>Grantham</v>
      </c>
      <c r="J4" s="22">
        <f>+M2</f>
        <v>55</v>
      </c>
      <c r="K4" s="1" t="str">
        <f>+H2</f>
        <v>S5</v>
      </c>
      <c r="L4" t="str">
        <f>VLOOKUP(K4,Results!$B$2:$C$8,2,FALSE)</f>
        <v>Newark 88</v>
      </c>
      <c r="M4" s="22">
        <f>+J2</f>
        <v>54</v>
      </c>
      <c r="O4" s="1">
        <f>+P2</f>
        <v>21</v>
      </c>
      <c r="P4" s="1">
        <f>+O2</f>
        <v>19</v>
      </c>
      <c r="Q4" s="1">
        <f>+R2</f>
        <v>15</v>
      </c>
      <c r="R4" s="1">
        <f>+Q2</f>
        <v>20</v>
      </c>
      <c r="S4" s="1">
        <f>+T2</f>
        <v>19</v>
      </c>
      <c r="T4" s="1">
        <f>+S2</f>
        <v>15</v>
      </c>
      <c r="U4" s="1">
        <f t="shared" si="2"/>
        <v>2</v>
      </c>
      <c r="V4" s="1">
        <f t="shared" si="3"/>
        <v>1</v>
      </c>
    </row>
    <row r="5" spans="2:22" x14ac:dyDescent="0.3">
      <c r="B5" s="79" t="s">
        <v>29</v>
      </c>
      <c r="C5" s="79" t="s">
        <v>33</v>
      </c>
      <c r="D5" t="str">
        <f t="shared" si="0"/>
        <v>1S6</v>
      </c>
      <c r="E5" t="str">
        <f t="shared" si="1"/>
        <v>1S3</v>
      </c>
      <c r="F5" s="11">
        <f>+F2</f>
        <v>45925</v>
      </c>
      <c r="G5" s="28">
        <f>+G2</f>
        <v>1</v>
      </c>
      <c r="H5" s="22" t="str">
        <f>+K3</f>
        <v>S6</v>
      </c>
      <c r="I5" t="str">
        <f>VLOOKUP(H5,Results!$B$2:$C$8,2,FALSE)</f>
        <v>Wyndham Park</v>
      </c>
      <c r="J5" s="22">
        <f>+M3</f>
        <v>45</v>
      </c>
      <c r="K5" s="1" t="str">
        <f>+H3</f>
        <v>S3</v>
      </c>
      <c r="L5" t="str">
        <f>VLOOKUP(K5,Results!$B$2:$C$8,2,FALSE)</f>
        <v>Bingbarn</v>
      </c>
      <c r="M5" s="22">
        <f>+J3</f>
        <v>60</v>
      </c>
      <c r="O5" s="1">
        <f>+P3</f>
        <v>16</v>
      </c>
      <c r="P5" s="1">
        <f>+O3</f>
        <v>23</v>
      </c>
      <c r="Q5" s="1">
        <f>+R3</f>
        <v>14</v>
      </c>
      <c r="R5" s="1">
        <f>+Q3</f>
        <v>20</v>
      </c>
      <c r="S5" s="1">
        <f>+T3</f>
        <v>15</v>
      </c>
      <c r="T5" s="1">
        <f>+S3</f>
        <v>17</v>
      </c>
      <c r="U5" s="1">
        <f t="shared" si="2"/>
        <v>0</v>
      </c>
      <c r="V5" s="1">
        <f t="shared" si="3"/>
        <v>3</v>
      </c>
    </row>
    <row r="6" spans="2:22" x14ac:dyDescent="0.3">
      <c r="B6" s="79" t="s">
        <v>26</v>
      </c>
      <c r="C6" s="79" t="s">
        <v>34</v>
      </c>
      <c r="D6" t="str">
        <f t="shared" ref="D6:D7" si="4">CONCATENATE(G6,H6)</f>
        <v>1S2</v>
      </c>
      <c r="E6" t="str">
        <f t="shared" ref="E6:E7" si="5">CONCATENATE(G6,K6)</f>
        <v>1X</v>
      </c>
      <c r="F6" s="11">
        <f t="shared" ref="F6:G6" si="6">+F3</f>
        <v>45925</v>
      </c>
      <c r="G6" s="28">
        <f t="shared" si="6"/>
        <v>1</v>
      </c>
      <c r="H6" s="22" t="str">
        <f>+'Results Input'!G4</f>
        <v>S2</v>
      </c>
      <c r="I6" t="str">
        <f>VLOOKUP(H6,Results!$B$2:$C$8,2,FALSE)</f>
        <v>Arnoldfield</v>
      </c>
      <c r="J6" s="22">
        <f>+'Results Input'!I4</f>
        <v>0</v>
      </c>
      <c r="K6" s="22" t="str">
        <f>+'Results Input'!J4</f>
        <v>X</v>
      </c>
      <c r="L6" t="str">
        <f>VLOOKUP(K6,Results!$B$2:$C$8,2,FALSE)</f>
        <v>No Match</v>
      </c>
      <c r="M6" s="22"/>
    </row>
    <row r="7" spans="2:22" x14ac:dyDescent="0.3">
      <c r="B7" s="79" t="s">
        <v>28</v>
      </c>
      <c r="C7" s="79" t="s">
        <v>35</v>
      </c>
      <c r="D7" t="str">
        <f t="shared" si="4"/>
        <v>1S4</v>
      </c>
      <c r="E7" t="str">
        <f t="shared" si="5"/>
        <v>1X</v>
      </c>
      <c r="F7" s="11">
        <f t="shared" ref="F7:G7" si="7">+F4</f>
        <v>45925</v>
      </c>
      <c r="G7" s="28">
        <f t="shared" si="7"/>
        <v>1</v>
      </c>
      <c r="H7" s="22" t="str">
        <f>+'Results Input'!G5</f>
        <v>S4</v>
      </c>
      <c r="I7" t="str">
        <f>VLOOKUP(H7,Results!$B$2:$C$8,2,FALSE)</f>
        <v>Long Bennington</v>
      </c>
      <c r="J7" s="22">
        <f>+'Results Input'!I5</f>
        <v>0</v>
      </c>
      <c r="K7" s="22" t="str">
        <f>+'Results Input'!J5</f>
        <v>X</v>
      </c>
      <c r="L7" t="str">
        <f>VLOOKUP(K7,Results!$B$2:$C$8,2,FALSE)</f>
        <v>No Match</v>
      </c>
      <c r="M7" s="22"/>
    </row>
    <row r="8" spans="2:22" x14ac:dyDescent="0.3">
      <c r="B8" s="79" t="s">
        <v>37</v>
      </c>
      <c r="C8" s="79" t="s">
        <v>38</v>
      </c>
      <c r="D8" t="str">
        <f t="shared" ref="D8:D13" si="8">CONCATENATE(G8,H8)</f>
        <v>2S6</v>
      </c>
      <c r="E8" t="str">
        <f t="shared" si="1"/>
        <v>2S2</v>
      </c>
      <c r="F8" s="11">
        <f>+'Results Input'!E6</f>
        <v>45939</v>
      </c>
      <c r="G8" s="27">
        <f>+'Results Input'!F6</f>
        <v>2</v>
      </c>
      <c r="H8" s="22" t="str">
        <f>+'Results Input'!G6</f>
        <v>S6</v>
      </c>
      <c r="I8" t="str">
        <f>VLOOKUP(H8,Results!$B$2:$C$8,2,FALSE)</f>
        <v>Wyndham Park</v>
      </c>
      <c r="J8" s="22">
        <f>+'Results Input'!I6</f>
        <v>53</v>
      </c>
      <c r="K8" s="22" t="str">
        <f>+'Results Input'!J6</f>
        <v>S2</v>
      </c>
      <c r="L8" t="str">
        <f>VLOOKUP(K8,Results!$B$2:$C$8,2,FALSE)</f>
        <v>Arnoldfield</v>
      </c>
      <c r="M8" s="22">
        <f>+'Results Input'!L6</f>
        <v>34</v>
      </c>
      <c r="O8" s="22">
        <f>+'Results Input'!N6</f>
        <v>19</v>
      </c>
      <c r="P8" s="22">
        <f>+'Results Input'!O6</f>
        <v>10</v>
      </c>
      <c r="Q8" s="22">
        <f>+'Results Input'!P6</f>
        <v>9</v>
      </c>
      <c r="R8" s="22">
        <f>+'Results Input'!Q6</f>
        <v>16</v>
      </c>
      <c r="S8" s="22">
        <f>+'Results Input'!R6</f>
        <v>25</v>
      </c>
      <c r="T8" s="22">
        <f>+'Results Input'!S6</f>
        <v>8</v>
      </c>
      <c r="U8" s="1">
        <f t="shared" ref="U8:U11" si="9">IF(J8="N","N",IF(O8&gt;P8,1)+IF(Q8&gt;R8,1)+IF(S8&gt;T8,1)+IF(O8=P8,0.5)+IF(Q8=R8,0.5)+IF(S8=T8,0.5))</f>
        <v>2</v>
      </c>
      <c r="V8" s="1">
        <f t="shared" ref="V8:V11" si="10">IF(M8="N","N",3-U8)</f>
        <v>1</v>
      </c>
    </row>
    <row r="9" spans="2:22" x14ac:dyDescent="0.3">
      <c r="D9" t="str">
        <f t="shared" si="8"/>
        <v>2S4</v>
      </c>
      <c r="E9" t="str">
        <f t="shared" si="1"/>
        <v>2S1</v>
      </c>
      <c r="F9" s="11">
        <f>+F8</f>
        <v>45939</v>
      </c>
      <c r="G9" s="28">
        <f>+G8</f>
        <v>2</v>
      </c>
      <c r="H9" s="22" t="str">
        <f>+'Results Input'!G7</f>
        <v>S4</v>
      </c>
      <c r="I9" t="str">
        <f>VLOOKUP(H9,Results!$B$2:$C$8,2,FALSE)</f>
        <v>Long Bennington</v>
      </c>
      <c r="J9" s="22">
        <f>+'Results Input'!I7</f>
        <v>36</v>
      </c>
      <c r="K9" s="22" t="str">
        <f>+'Results Input'!J7</f>
        <v>S1</v>
      </c>
      <c r="L9" t="str">
        <f>VLOOKUP(K9,Results!$B$2:$C$8,2,FALSE)</f>
        <v>Grantham</v>
      </c>
      <c r="M9" s="22">
        <f>+'Results Input'!L7</f>
        <v>73</v>
      </c>
      <c r="O9" s="22">
        <f>+'Results Input'!N7</f>
        <v>6</v>
      </c>
      <c r="P9" s="22">
        <f>+'Results Input'!O7</f>
        <v>32</v>
      </c>
      <c r="Q9" s="22">
        <f>+'Results Input'!P7</f>
        <v>14</v>
      </c>
      <c r="R9" s="22">
        <f>+'Results Input'!Q7</f>
        <v>20</v>
      </c>
      <c r="S9" s="22">
        <f>+'Results Input'!R7</f>
        <v>16</v>
      </c>
      <c r="T9" s="22">
        <f>+'Results Input'!S7</f>
        <v>21</v>
      </c>
      <c r="U9" s="1">
        <f t="shared" si="9"/>
        <v>0</v>
      </c>
      <c r="V9" s="1">
        <f t="shared" si="10"/>
        <v>3</v>
      </c>
    </row>
    <row r="10" spans="2:22" x14ac:dyDescent="0.3">
      <c r="D10" t="str">
        <f t="shared" si="8"/>
        <v>2S2</v>
      </c>
      <c r="E10" t="str">
        <f t="shared" si="1"/>
        <v>2S6</v>
      </c>
      <c r="F10" s="11">
        <f>+F8</f>
        <v>45939</v>
      </c>
      <c r="G10" s="28">
        <f>+G8</f>
        <v>2</v>
      </c>
      <c r="H10" s="22" t="str">
        <f>+K8</f>
        <v>S2</v>
      </c>
      <c r="I10" t="str">
        <f>VLOOKUP(H10,Results!$B$2:$C$8,2,FALSE)</f>
        <v>Arnoldfield</v>
      </c>
      <c r="J10" s="22">
        <f>+M8</f>
        <v>34</v>
      </c>
      <c r="K10" s="1" t="str">
        <f>+H8</f>
        <v>S6</v>
      </c>
      <c r="L10" t="str">
        <f>VLOOKUP(K10,Results!$B$2:$C$8,2,FALSE)</f>
        <v>Wyndham Park</v>
      </c>
      <c r="M10" s="22">
        <f>+J8</f>
        <v>53</v>
      </c>
      <c r="O10" s="1">
        <f>+P8</f>
        <v>10</v>
      </c>
      <c r="P10" s="1">
        <f>+O8</f>
        <v>19</v>
      </c>
      <c r="Q10" s="1">
        <f>+R8</f>
        <v>16</v>
      </c>
      <c r="R10" s="1">
        <f>+Q8</f>
        <v>9</v>
      </c>
      <c r="S10" s="1">
        <f>+T8</f>
        <v>8</v>
      </c>
      <c r="T10" s="1">
        <f>+S8</f>
        <v>25</v>
      </c>
      <c r="U10" s="1">
        <f t="shared" si="9"/>
        <v>1</v>
      </c>
      <c r="V10" s="1">
        <f t="shared" si="10"/>
        <v>2</v>
      </c>
    </row>
    <row r="11" spans="2:22" x14ac:dyDescent="0.3">
      <c r="D11" t="str">
        <f t="shared" si="8"/>
        <v>2S1</v>
      </c>
      <c r="E11" t="str">
        <f t="shared" si="1"/>
        <v>2S4</v>
      </c>
      <c r="F11" s="11">
        <f>+F8</f>
        <v>45939</v>
      </c>
      <c r="G11" s="28">
        <f>+G8</f>
        <v>2</v>
      </c>
      <c r="H11" s="22" t="str">
        <f>+K9</f>
        <v>S1</v>
      </c>
      <c r="I11" t="str">
        <f>VLOOKUP(H11,Results!$B$2:$C$8,2,FALSE)</f>
        <v>Grantham</v>
      </c>
      <c r="J11" s="22">
        <f>+M9</f>
        <v>73</v>
      </c>
      <c r="K11" s="1" t="str">
        <f>+H9</f>
        <v>S4</v>
      </c>
      <c r="L11" t="str">
        <f>VLOOKUP(K11,Results!$B$2:$C$8,2,FALSE)</f>
        <v>Long Bennington</v>
      </c>
      <c r="M11" s="22">
        <f>+J9</f>
        <v>36</v>
      </c>
      <c r="O11" s="1">
        <f>+P9</f>
        <v>32</v>
      </c>
      <c r="P11" s="1">
        <f>+O9</f>
        <v>6</v>
      </c>
      <c r="Q11" s="1">
        <f>+R9</f>
        <v>20</v>
      </c>
      <c r="R11" s="1">
        <f>+Q9</f>
        <v>14</v>
      </c>
      <c r="S11" s="1">
        <f>+T9</f>
        <v>21</v>
      </c>
      <c r="T11" s="1">
        <f>+S9</f>
        <v>16</v>
      </c>
      <c r="U11" s="1">
        <f t="shared" si="9"/>
        <v>3</v>
      </c>
      <c r="V11" s="1">
        <f t="shared" si="10"/>
        <v>0</v>
      </c>
    </row>
    <row r="12" spans="2:22" x14ac:dyDescent="0.3">
      <c r="D12" t="str">
        <f t="shared" si="8"/>
        <v>2S3</v>
      </c>
      <c r="E12" t="str">
        <f t="shared" si="1"/>
        <v>2X</v>
      </c>
      <c r="F12" s="11">
        <f t="shared" ref="F12:G12" si="11">+F9</f>
        <v>45939</v>
      </c>
      <c r="G12" s="28">
        <f t="shared" si="11"/>
        <v>2</v>
      </c>
      <c r="H12" s="22" t="str">
        <f>+'Results Input'!G8</f>
        <v>S3</v>
      </c>
      <c r="I12" t="str">
        <f>VLOOKUP(H12,Results!$B$2:$C$8,2,FALSE)</f>
        <v>Bingbarn</v>
      </c>
      <c r="J12" s="22">
        <f>+'Results Input'!I8</f>
        <v>0</v>
      </c>
      <c r="K12" s="22" t="str">
        <f>+'Results Input'!J8</f>
        <v>X</v>
      </c>
      <c r="L12" t="str">
        <f>VLOOKUP(K12,Results!$B$2:$C$8,2,FALSE)</f>
        <v>No Match</v>
      </c>
      <c r="M12" s="22"/>
    </row>
    <row r="13" spans="2:22" x14ac:dyDescent="0.3">
      <c r="D13" t="str">
        <f t="shared" si="8"/>
        <v>2S5</v>
      </c>
      <c r="E13" t="str">
        <f t="shared" si="1"/>
        <v>2X</v>
      </c>
      <c r="F13" s="11">
        <f t="shared" ref="F13:G13" si="12">+F10</f>
        <v>45939</v>
      </c>
      <c r="G13" s="28">
        <f t="shared" si="12"/>
        <v>2</v>
      </c>
      <c r="H13" s="22" t="str">
        <f>+'Results Input'!G9</f>
        <v>S5</v>
      </c>
      <c r="I13" t="str">
        <f>VLOOKUP(H13,Results!$B$2:$C$8,2,FALSE)</f>
        <v>Newark 88</v>
      </c>
      <c r="J13" s="22">
        <f>+'Results Input'!I9</f>
        <v>0</v>
      </c>
      <c r="K13" s="22" t="str">
        <f>+'Results Input'!J9</f>
        <v>X</v>
      </c>
      <c r="L13" t="str">
        <f>VLOOKUP(K13,Results!$B$2:$C$8,2,FALSE)</f>
        <v>No Match</v>
      </c>
      <c r="M13" s="22"/>
    </row>
    <row r="14" spans="2:22" x14ac:dyDescent="0.3">
      <c r="D14" t="str">
        <f t="shared" ref="D14:D19" si="13">CONCATENATE(G14,H14)</f>
        <v>3S2</v>
      </c>
      <c r="E14" t="str">
        <f t="shared" si="1"/>
        <v>3S3</v>
      </c>
      <c r="F14" s="11">
        <f>+'Results Input'!E10</f>
        <v>45953</v>
      </c>
      <c r="G14" s="27">
        <f>+'Results Input'!F10</f>
        <v>3</v>
      </c>
      <c r="H14" s="22" t="str">
        <f>+'Results Input'!G10</f>
        <v>S2</v>
      </c>
      <c r="I14" t="str">
        <f>VLOOKUP(H14,Results!$B$2:$C$8,2,FALSE)</f>
        <v>Arnoldfield</v>
      </c>
      <c r="J14" s="22">
        <f>+'Results Input'!I10</f>
        <v>41</v>
      </c>
      <c r="K14" s="22" t="str">
        <f>+'Results Input'!J10</f>
        <v>S3</v>
      </c>
      <c r="L14" t="str">
        <f>VLOOKUP(K14,Results!$B$2:$C$8,2,FALSE)</f>
        <v>Bingbarn</v>
      </c>
      <c r="M14" s="22">
        <f>+'Results Input'!L10</f>
        <v>51</v>
      </c>
      <c r="O14" s="22">
        <f>+'Results Input'!N10</f>
        <v>7</v>
      </c>
      <c r="P14" s="22">
        <f>+'Results Input'!O10</f>
        <v>25</v>
      </c>
      <c r="Q14" s="22">
        <f>+'Results Input'!P10</f>
        <v>18</v>
      </c>
      <c r="R14" s="22">
        <f>+'Results Input'!Q10</f>
        <v>14</v>
      </c>
      <c r="S14" s="22">
        <f>+'Results Input'!R10</f>
        <v>16</v>
      </c>
      <c r="T14" s="22">
        <f>+'Results Input'!S10</f>
        <v>12</v>
      </c>
      <c r="U14" s="1">
        <f t="shared" ref="U14:U17" si="14">IF(J14="N","N",IF(O14&gt;P14,1)+IF(Q14&gt;R14,1)+IF(S14&gt;T14,1)+IF(O14=P14,0.5)+IF(Q14=R14,0.5)+IF(S14=T14,0.5))</f>
        <v>2</v>
      </c>
      <c r="V14" s="1">
        <f t="shared" ref="V14:V17" si="15">IF(M14="N","N",3-U14)</f>
        <v>1</v>
      </c>
    </row>
    <row r="15" spans="2:22" x14ac:dyDescent="0.3">
      <c r="D15" t="str">
        <f t="shared" si="13"/>
        <v>3S4</v>
      </c>
      <c r="E15" t="str">
        <f t="shared" si="1"/>
        <v>3S5</v>
      </c>
      <c r="F15" s="11">
        <f>+F14</f>
        <v>45953</v>
      </c>
      <c r="G15" s="28">
        <f>+G14</f>
        <v>3</v>
      </c>
      <c r="H15" s="22" t="str">
        <f>+'Results Input'!G11</f>
        <v>S4</v>
      </c>
      <c r="I15" t="str">
        <f>VLOOKUP(H15,Results!$B$2:$C$8,2,FALSE)</f>
        <v>Long Bennington</v>
      </c>
      <c r="J15" s="22">
        <f>+'Results Input'!I11</f>
        <v>29</v>
      </c>
      <c r="K15" s="22" t="str">
        <f>+'Results Input'!J11</f>
        <v>S5</v>
      </c>
      <c r="L15" t="str">
        <f>VLOOKUP(K15,Results!$B$2:$C$8,2,FALSE)</f>
        <v>Newark 88</v>
      </c>
      <c r="M15" s="22">
        <f>+'Results Input'!L11</f>
        <v>86</v>
      </c>
      <c r="O15" s="22">
        <f>+'Results Input'!N11</f>
        <v>11</v>
      </c>
      <c r="P15" s="22">
        <f>+'Results Input'!O11</f>
        <v>31</v>
      </c>
      <c r="Q15" s="22">
        <f>+'Results Input'!P11</f>
        <v>8</v>
      </c>
      <c r="R15" s="22">
        <f>+'Results Input'!Q11</f>
        <v>25</v>
      </c>
      <c r="S15" s="22">
        <f>+'Results Input'!R11</f>
        <v>10</v>
      </c>
      <c r="T15" s="22">
        <f>+'Results Input'!S11</f>
        <v>30</v>
      </c>
      <c r="U15" s="1">
        <f t="shared" si="14"/>
        <v>0</v>
      </c>
      <c r="V15" s="1">
        <f t="shared" si="15"/>
        <v>3</v>
      </c>
    </row>
    <row r="16" spans="2:22" x14ac:dyDescent="0.3">
      <c r="D16" t="str">
        <f t="shared" si="13"/>
        <v>3S3</v>
      </c>
      <c r="E16" t="str">
        <f t="shared" si="1"/>
        <v>3S2</v>
      </c>
      <c r="F16" s="11">
        <f>+F14</f>
        <v>45953</v>
      </c>
      <c r="G16" s="28">
        <f>+G14</f>
        <v>3</v>
      </c>
      <c r="H16" s="22" t="str">
        <f>+K14</f>
        <v>S3</v>
      </c>
      <c r="I16" t="str">
        <f>VLOOKUP(H16,Results!$B$2:$C$8,2,FALSE)</f>
        <v>Bingbarn</v>
      </c>
      <c r="J16" s="22">
        <f>+M14</f>
        <v>51</v>
      </c>
      <c r="K16" s="1" t="str">
        <f>+H14</f>
        <v>S2</v>
      </c>
      <c r="L16" t="str">
        <f>VLOOKUP(K16,Results!$B$2:$C$8,2,FALSE)</f>
        <v>Arnoldfield</v>
      </c>
      <c r="M16" s="22">
        <f>+J14</f>
        <v>41</v>
      </c>
      <c r="O16" s="1">
        <f>+P14</f>
        <v>25</v>
      </c>
      <c r="P16" s="1">
        <f>+O14</f>
        <v>7</v>
      </c>
      <c r="Q16" s="1">
        <f>+R14</f>
        <v>14</v>
      </c>
      <c r="R16" s="1">
        <f>+Q14</f>
        <v>18</v>
      </c>
      <c r="S16" s="1">
        <f>+T14</f>
        <v>12</v>
      </c>
      <c r="T16" s="1">
        <f>+S14</f>
        <v>16</v>
      </c>
      <c r="U16" s="1">
        <f t="shared" si="14"/>
        <v>1</v>
      </c>
      <c r="V16" s="1">
        <f t="shared" si="15"/>
        <v>2</v>
      </c>
    </row>
    <row r="17" spans="4:22" x14ac:dyDescent="0.3">
      <c r="D17" t="str">
        <f t="shared" si="13"/>
        <v>3S5</v>
      </c>
      <c r="E17" t="str">
        <f t="shared" si="1"/>
        <v>3S4</v>
      </c>
      <c r="F17" s="11">
        <f>+F14</f>
        <v>45953</v>
      </c>
      <c r="G17" s="28">
        <f>+G14</f>
        <v>3</v>
      </c>
      <c r="H17" s="22" t="str">
        <f>+K15</f>
        <v>S5</v>
      </c>
      <c r="I17" t="str">
        <f>VLOOKUP(H17,Results!$B$2:$C$8,2,FALSE)</f>
        <v>Newark 88</v>
      </c>
      <c r="J17" s="22">
        <f>+M15</f>
        <v>86</v>
      </c>
      <c r="K17" s="1" t="str">
        <f>+H15</f>
        <v>S4</v>
      </c>
      <c r="L17" t="str">
        <f>VLOOKUP(K17,Results!$B$2:$C$8,2,FALSE)</f>
        <v>Long Bennington</v>
      </c>
      <c r="M17" s="22">
        <f>+J15</f>
        <v>29</v>
      </c>
      <c r="O17" s="1">
        <f>+P15</f>
        <v>31</v>
      </c>
      <c r="P17" s="1">
        <f>+O15</f>
        <v>11</v>
      </c>
      <c r="Q17" s="1">
        <f>+R15</f>
        <v>25</v>
      </c>
      <c r="R17" s="1">
        <f>+Q15</f>
        <v>8</v>
      </c>
      <c r="S17" s="1">
        <f>+T15</f>
        <v>30</v>
      </c>
      <c r="T17" s="1">
        <f>+S15</f>
        <v>10</v>
      </c>
      <c r="U17" s="1">
        <f t="shared" si="14"/>
        <v>3</v>
      </c>
      <c r="V17" s="1">
        <f t="shared" si="15"/>
        <v>0</v>
      </c>
    </row>
    <row r="18" spans="4:22" x14ac:dyDescent="0.3">
      <c r="D18" t="str">
        <f t="shared" si="13"/>
        <v>3S1</v>
      </c>
      <c r="E18" t="str">
        <f t="shared" ref="E18:E19" si="16">CONCATENATE(G18,K18)</f>
        <v>3X</v>
      </c>
      <c r="F18" s="11">
        <f t="shared" ref="F18:G18" si="17">+F15</f>
        <v>45953</v>
      </c>
      <c r="G18" s="28">
        <f t="shared" si="17"/>
        <v>3</v>
      </c>
      <c r="H18" s="22" t="str">
        <f>+'Results Input'!G12</f>
        <v>S1</v>
      </c>
      <c r="I18" t="str">
        <f>VLOOKUP(H18,Results!$B$2:$C$8,2,FALSE)</f>
        <v>Grantham</v>
      </c>
      <c r="J18" s="22">
        <f>+'Results Input'!I12</f>
        <v>0</v>
      </c>
      <c r="K18" s="22" t="str">
        <f>+'Results Input'!J12</f>
        <v>X</v>
      </c>
      <c r="L18" t="str">
        <f>VLOOKUP(K18,Results!$B$2:$C$8,2,FALSE)</f>
        <v>No Match</v>
      </c>
      <c r="M18" s="22"/>
    </row>
    <row r="19" spans="4:22" x14ac:dyDescent="0.3">
      <c r="D19" t="str">
        <f t="shared" si="13"/>
        <v>3S6</v>
      </c>
      <c r="E19" t="str">
        <f t="shared" si="16"/>
        <v>3X</v>
      </c>
      <c r="F19" s="11">
        <f t="shared" ref="F19:G19" si="18">+F16</f>
        <v>45953</v>
      </c>
      <c r="G19" s="28">
        <f t="shared" si="18"/>
        <v>3</v>
      </c>
      <c r="H19" s="22" t="str">
        <f>+'Results Input'!G13</f>
        <v>S6</v>
      </c>
      <c r="I19" t="str">
        <f>VLOOKUP(H19,Results!$B$2:$C$8,2,FALSE)</f>
        <v>Wyndham Park</v>
      </c>
      <c r="J19" s="22">
        <f>+'Results Input'!I13</f>
        <v>0</v>
      </c>
      <c r="K19" s="22" t="str">
        <f>+'Results Input'!J13</f>
        <v>X</v>
      </c>
      <c r="L19" t="str">
        <f>VLOOKUP(K19,Results!$B$2:$C$8,2,FALSE)</f>
        <v>No Match</v>
      </c>
      <c r="M19" s="22"/>
    </row>
    <row r="20" spans="4:22" x14ac:dyDescent="0.3">
      <c r="D20" t="str">
        <f t="shared" ref="D20:D25" si="19">CONCATENATE(G20,H20)</f>
        <v>4S1</v>
      </c>
      <c r="E20" t="str">
        <f t="shared" si="1"/>
        <v>4S6</v>
      </c>
      <c r="F20" s="11">
        <f>+'Results Input'!E14</f>
        <v>45960</v>
      </c>
      <c r="G20" s="27">
        <f>+'Results Input'!F14</f>
        <v>4</v>
      </c>
      <c r="H20" s="22" t="str">
        <f>+'Results Input'!G14</f>
        <v>S1</v>
      </c>
      <c r="I20" t="str">
        <f>VLOOKUP(H20,Results!$B$2:$C$8,2,FALSE)</f>
        <v>Grantham</v>
      </c>
      <c r="J20" s="22">
        <f>+'Results Input'!I14</f>
        <v>64</v>
      </c>
      <c r="K20" s="22" t="str">
        <f>+'Results Input'!J14</f>
        <v>S6</v>
      </c>
      <c r="L20" t="str">
        <f>VLOOKUP(K20,Results!$B$2:$C$8,2,FALSE)</f>
        <v>Wyndham Park</v>
      </c>
      <c r="M20" s="22">
        <f>+'Results Input'!L14</f>
        <v>42</v>
      </c>
      <c r="O20" s="22">
        <f>+'Results Input'!N14</f>
        <v>11</v>
      </c>
      <c r="P20" s="22">
        <f>+'Results Input'!O14</f>
        <v>17</v>
      </c>
      <c r="Q20" s="22">
        <f>+'Results Input'!P14</f>
        <v>18</v>
      </c>
      <c r="R20" s="22">
        <f>+'Results Input'!Q14</f>
        <v>17</v>
      </c>
      <c r="S20" s="22">
        <f>+'Results Input'!R14</f>
        <v>35</v>
      </c>
      <c r="T20" s="22">
        <f>+'Results Input'!S14</f>
        <v>8</v>
      </c>
      <c r="U20" s="1">
        <f t="shared" ref="U20:U23" si="20">IF(J20="N","N",IF(O20&gt;P20,1)+IF(Q20&gt;R20,1)+IF(S20&gt;T20,1)+IF(O20=P20,0.5)+IF(Q20=R20,0.5)+IF(S20=T20,0.5))</f>
        <v>2</v>
      </c>
      <c r="V20" s="1">
        <f t="shared" ref="V20:V23" si="21">IF(M20="N","N",3-U20)</f>
        <v>1</v>
      </c>
    </row>
    <row r="21" spans="4:22" x14ac:dyDescent="0.3">
      <c r="D21" t="str">
        <f t="shared" si="19"/>
        <v>4S5</v>
      </c>
      <c r="E21" t="str">
        <f t="shared" si="1"/>
        <v>4S2</v>
      </c>
      <c r="F21" s="11">
        <f>+F20</f>
        <v>45960</v>
      </c>
      <c r="G21" s="28">
        <f>+G20</f>
        <v>4</v>
      </c>
      <c r="H21" s="22" t="str">
        <f>+'Results Input'!G15</f>
        <v>S5</v>
      </c>
      <c r="I21" t="str">
        <f>VLOOKUP(H21,Results!$B$2:$C$8,2,FALSE)</f>
        <v>Newark 88</v>
      </c>
      <c r="J21" s="22">
        <f>+'Results Input'!I15</f>
        <v>64</v>
      </c>
      <c r="K21" s="22" t="str">
        <f>+'Results Input'!J15</f>
        <v>S2</v>
      </c>
      <c r="L21" t="str">
        <f>VLOOKUP(K21,Results!$B$2:$C$8,2,FALSE)</f>
        <v>Arnoldfield</v>
      </c>
      <c r="M21" s="22">
        <f>+'Results Input'!L15</f>
        <v>43</v>
      </c>
      <c r="O21" s="22">
        <f>+'Results Input'!N15</f>
        <v>21</v>
      </c>
      <c r="P21" s="22">
        <f>+'Results Input'!O15</f>
        <v>14</v>
      </c>
      <c r="Q21" s="22">
        <f>+'Results Input'!P15</f>
        <v>23</v>
      </c>
      <c r="R21" s="22">
        <f>+'Results Input'!Q15</f>
        <v>20</v>
      </c>
      <c r="S21" s="22">
        <f>+'Results Input'!R15</f>
        <v>20</v>
      </c>
      <c r="T21" s="22">
        <f>+'Results Input'!S15</f>
        <v>9</v>
      </c>
      <c r="U21" s="1">
        <f t="shared" si="20"/>
        <v>3</v>
      </c>
      <c r="V21" s="1">
        <f t="shared" si="21"/>
        <v>0</v>
      </c>
    </row>
    <row r="22" spans="4:22" x14ac:dyDescent="0.3">
      <c r="D22" t="str">
        <f t="shared" si="19"/>
        <v>4S6</v>
      </c>
      <c r="E22" t="str">
        <f t="shared" si="1"/>
        <v>4S1</v>
      </c>
      <c r="F22" s="11">
        <f>+F20</f>
        <v>45960</v>
      </c>
      <c r="G22" s="28">
        <f>+G20</f>
        <v>4</v>
      </c>
      <c r="H22" s="22" t="str">
        <f>+K20</f>
        <v>S6</v>
      </c>
      <c r="I22" t="str">
        <f>VLOOKUP(H22,Results!$B$2:$C$8,2,FALSE)</f>
        <v>Wyndham Park</v>
      </c>
      <c r="J22" s="22">
        <f>+M20</f>
        <v>42</v>
      </c>
      <c r="K22" s="1" t="str">
        <f>+H20</f>
        <v>S1</v>
      </c>
      <c r="L22" t="str">
        <f>VLOOKUP(K22,Results!$B$2:$C$8,2,FALSE)</f>
        <v>Grantham</v>
      </c>
      <c r="M22" s="22">
        <f>+J20</f>
        <v>64</v>
      </c>
      <c r="O22" s="1">
        <f>+P20</f>
        <v>17</v>
      </c>
      <c r="P22" s="1">
        <f>+O20</f>
        <v>11</v>
      </c>
      <c r="Q22" s="1">
        <f>+R20</f>
        <v>17</v>
      </c>
      <c r="R22" s="1">
        <f>+Q20</f>
        <v>18</v>
      </c>
      <c r="S22" s="1">
        <f>+T20</f>
        <v>8</v>
      </c>
      <c r="T22" s="1">
        <f>+S20</f>
        <v>35</v>
      </c>
      <c r="U22" s="1">
        <f t="shared" si="20"/>
        <v>1</v>
      </c>
      <c r="V22" s="1">
        <f t="shared" si="21"/>
        <v>2</v>
      </c>
    </row>
    <row r="23" spans="4:22" x14ac:dyDescent="0.3">
      <c r="D23" t="str">
        <f t="shared" si="19"/>
        <v>4S2</v>
      </c>
      <c r="E23" t="str">
        <f t="shared" si="1"/>
        <v>4S5</v>
      </c>
      <c r="F23" s="11">
        <f>+F20</f>
        <v>45960</v>
      </c>
      <c r="G23" s="28">
        <f>+G20</f>
        <v>4</v>
      </c>
      <c r="H23" s="22" t="str">
        <f>+K21</f>
        <v>S2</v>
      </c>
      <c r="I23" t="str">
        <f>VLOOKUP(H23,Results!$B$2:$C$8,2,FALSE)</f>
        <v>Arnoldfield</v>
      </c>
      <c r="J23" s="22">
        <f>+M21</f>
        <v>43</v>
      </c>
      <c r="K23" s="1" t="str">
        <f>+H21</f>
        <v>S5</v>
      </c>
      <c r="L23" t="str">
        <f>VLOOKUP(K23,Results!$B$2:$C$8,2,FALSE)</f>
        <v>Newark 88</v>
      </c>
      <c r="M23" s="22">
        <f>+J21</f>
        <v>64</v>
      </c>
      <c r="O23" s="1">
        <f>+P21</f>
        <v>14</v>
      </c>
      <c r="P23" s="1">
        <f>+O21</f>
        <v>21</v>
      </c>
      <c r="Q23" s="1">
        <f>+R21</f>
        <v>20</v>
      </c>
      <c r="R23" s="1">
        <f>+Q21</f>
        <v>23</v>
      </c>
      <c r="S23" s="1">
        <f>+T21</f>
        <v>9</v>
      </c>
      <c r="T23" s="1">
        <f>+S21</f>
        <v>20</v>
      </c>
      <c r="U23" s="1">
        <f t="shared" si="20"/>
        <v>0</v>
      </c>
      <c r="V23" s="1">
        <f t="shared" si="21"/>
        <v>3</v>
      </c>
    </row>
    <row r="24" spans="4:22" x14ac:dyDescent="0.3">
      <c r="D24" t="str">
        <f t="shared" si="19"/>
        <v>4S3</v>
      </c>
      <c r="E24" t="str">
        <f t="shared" ref="E24:E25" si="22">CONCATENATE(G24,K24)</f>
        <v>4X</v>
      </c>
      <c r="F24" s="11">
        <f t="shared" ref="F24:G24" si="23">+F21</f>
        <v>45960</v>
      </c>
      <c r="G24" s="28">
        <f t="shared" si="23"/>
        <v>4</v>
      </c>
      <c r="H24" s="22" t="str">
        <f>+'Results Input'!G16</f>
        <v>S3</v>
      </c>
      <c r="I24" t="str">
        <f>VLOOKUP(H24,Results!$B$2:$C$8,2,FALSE)</f>
        <v>Bingbarn</v>
      </c>
      <c r="J24" s="22">
        <f>+'Results Input'!I16</f>
        <v>0</v>
      </c>
      <c r="K24" s="22" t="str">
        <f>+'Results Input'!J16</f>
        <v>X</v>
      </c>
      <c r="L24" t="str">
        <f>VLOOKUP(K24,Results!$B$2:$C$8,2,FALSE)</f>
        <v>No Match</v>
      </c>
      <c r="M24" s="22"/>
    </row>
    <row r="25" spans="4:22" x14ac:dyDescent="0.3">
      <c r="D25" t="str">
        <f t="shared" si="19"/>
        <v>4S4</v>
      </c>
      <c r="E25" t="str">
        <f t="shared" si="22"/>
        <v>4X</v>
      </c>
      <c r="F25" s="11">
        <f t="shared" ref="F25:G25" si="24">+F22</f>
        <v>45960</v>
      </c>
      <c r="G25" s="28">
        <f t="shared" si="24"/>
        <v>4</v>
      </c>
      <c r="H25" s="22" t="str">
        <f>+'Results Input'!G17</f>
        <v>S4</v>
      </c>
      <c r="I25" t="str">
        <f>VLOOKUP(H25,Results!$B$2:$C$8,2,FALSE)</f>
        <v>Long Bennington</v>
      </c>
      <c r="J25" s="22">
        <f>+'Results Input'!I17</f>
        <v>0</v>
      </c>
      <c r="K25" s="22" t="str">
        <f>+'Results Input'!J17</f>
        <v>X</v>
      </c>
      <c r="L25" t="str">
        <f>VLOOKUP(K25,Results!$B$2:$C$8,2,FALSE)</f>
        <v>No Match</v>
      </c>
      <c r="M25" s="22"/>
    </row>
    <row r="26" spans="4:22" x14ac:dyDescent="0.3">
      <c r="D26" t="str">
        <f t="shared" ref="D26:D31" si="25">CONCATENATE(G26,H26)</f>
        <v>5S2</v>
      </c>
      <c r="E26" t="str">
        <f t="shared" si="1"/>
        <v>5S4</v>
      </c>
      <c r="F26" s="11">
        <f>+'Results Input'!E18</f>
        <v>45974</v>
      </c>
      <c r="G26" s="27">
        <f>+'Results Input'!F18</f>
        <v>5</v>
      </c>
      <c r="H26" s="22" t="str">
        <f>+'Results Input'!G18</f>
        <v>S2</v>
      </c>
      <c r="I26" t="str">
        <f>VLOOKUP(H26,Results!$B$2:$C$8,2,FALSE)</f>
        <v>Arnoldfield</v>
      </c>
      <c r="J26" s="22">
        <f>+'Results Input'!I18</f>
        <v>56</v>
      </c>
      <c r="K26" s="22" t="str">
        <f>+'Results Input'!J18</f>
        <v>S4</v>
      </c>
      <c r="L26" t="str">
        <f>VLOOKUP(K26,Results!$B$2:$C$8,2,FALSE)</f>
        <v>Long Bennington</v>
      </c>
      <c r="M26" s="22">
        <f>+'Results Input'!L18</f>
        <v>49</v>
      </c>
      <c r="O26" s="22">
        <f>+'Results Input'!N18</f>
        <v>26</v>
      </c>
      <c r="P26" s="22">
        <f>+'Results Input'!O18</f>
        <v>14</v>
      </c>
      <c r="Q26" s="22">
        <f>+'Results Input'!P18</f>
        <v>18</v>
      </c>
      <c r="R26" s="22">
        <f>+'Results Input'!Q18</f>
        <v>13</v>
      </c>
      <c r="S26" s="22">
        <f>+'Results Input'!R18</f>
        <v>12</v>
      </c>
      <c r="T26" s="22">
        <f>+'Results Input'!S18</f>
        <v>22</v>
      </c>
      <c r="U26" s="1">
        <f t="shared" ref="U26:U29" si="26">IF(J26="N","N",IF(O26&gt;P26,1)+IF(Q26&gt;R26,1)+IF(S26&gt;T26,1)+IF(O26=P26,0.5)+IF(Q26=R26,0.5)+IF(S26=T26,0.5))</f>
        <v>2</v>
      </c>
      <c r="V26" s="1">
        <f t="shared" ref="V26:V29" si="27">IF(M26="N","N",3-U26)</f>
        <v>1</v>
      </c>
    </row>
    <row r="27" spans="4:22" x14ac:dyDescent="0.3">
      <c r="D27" t="str">
        <f t="shared" si="25"/>
        <v>5S1</v>
      </c>
      <c r="E27" t="str">
        <f t="shared" si="1"/>
        <v>5S3</v>
      </c>
      <c r="F27" s="11">
        <f>+F26</f>
        <v>45974</v>
      </c>
      <c r="G27" s="28">
        <f>+G26</f>
        <v>5</v>
      </c>
      <c r="H27" s="22" t="str">
        <f>+'Results Input'!G19</f>
        <v>S1</v>
      </c>
      <c r="I27" t="str">
        <f>VLOOKUP(H27,Results!$B$2:$C$8,2,FALSE)</f>
        <v>Grantham</v>
      </c>
      <c r="J27" s="22">
        <f>+'Results Input'!I19</f>
        <v>72</v>
      </c>
      <c r="K27" s="22" t="str">
        <f>+'Results Input'!J19</f>
        <v>S3</v>
      </c>
      <c r="L27" t="str">
        <f>VLOOKUP(K27,Results!$B$2:$C$8,2,FALSE)</f>
        <v>Bingbarn</v>
      </c>
      <c r="M27" s="22">
        <f>+'Results Input'!L19</f>
        <v>44</v>
      </c>
      <c r="O27" s="22">
        <f>+'Results Input'!N19</f>
        <v>24</v>
      </c>
      <c r="P27" s="22">
        <f>+'Results Input'!O19</f>
        <v>12</v>
      </c>
      <c r="Q27" s="22">
        <f>+'Results Input'!P19</f>
        <v>32</v>
      </c>
      <c r="R27" s="22">
        <f>+'Results Input'!Q19</f>
        <v>7</v>
      </c>
      <c r="S27" s="22">
        <f>+'Results Input'!R19</f>
        <v>16</v>
      </c>
      <c r="T27" s="22">
        <f>+'Results Input'!S19</f>
        <v>25</v>
      </c>
      <c r="U27" s="1">
        <f t="shared" si="26"/>
        <v>2</v>
      </c>
      <c r="V27" s="1">
        <f t="shared" si="27"/>
        <v>1</v>
      </c>
    </row>
    <row r="28" spans="4:22" x14ac:dyDescent="0.3">
      <c r="D28" t="str">
        <f t="shared" si="25"/>
        <v>5S4</v>
      </c>
      <c r="E28" t="str">
        <f t="shared" si="1"/>
        <v>5S2</v>
      </c>
      <c r="F28" s="11">
        <f>+F26</f>
        <v>45974</v>
      </c>
      <c r="G28" s="28">
        <f>+G26</f>
        <v>5</v>
      </c>
      <c r="H28" s="22" t="str">
        <f>+K26</f>
        <v>S4</v>
      </c>
      <c r="I28" t="str">
        <f>VLOOKUP(H28,Results!$B$2:$C$8,2,FALSE)</f>
        <v>Long Bennington</v>
      </c>
      <c r="J28" s="22">
        <f>+M26</f>
        <v>49</v>
      </c>
      <c r="K28" s="1" t="str">
        <f>+H26</f>
        <v>S2</v>
      </c>
      <c r="L28" t="str">
        <f>VLOOKUP(K28,Results!$B$2:$C$8,2,FALSE)</f>
        <v>Arnoldfield</v>
      </c>
      <c r="M28" s="22">
        <f>+J26</f>
        <v>56</v>
      </c>
      <c r="O28" s="1">
        <f>+P26</f>
        <v>14</v>
      </c>
      <c r="P28" s="1">
        <f>+O26</f>
        <v>26</v>
      </c>
      <c r="Q28" s="1">
        <f>+R26</f>
        <v>13</v>
      </c>
      <c r="R28" s="1">
        <f>+Q26</f>
        <v>18</v>
      </c>
      <c r="S28" s="1">
        <f>+T26</f>
        <v>22</v>
      </c>
      <c r="T28" s="1">
        <f>+S26</f>
        <v>12</v>
      </c>
      <c r="U28" s="1">
        <f t="shared" si="26"/>
        <v>1</v>
      </c>
      <c r="V28" s="1">
        <f t="shared" si="27"/>
        <v>2</v>
      </c>
    </row>
    <row r="29" spans="4:22" x14ac:dyDescent="0.3">
      <c r="D29" t="str">
        <f t="shared" si="25"/>
        <v>5S3</v>
      </c>
      <c r="E29" t="str">
        <f t="shared" si="1"/>
        <v>5S1</v>
      </c>
      <c r="F29" s="11">
        <f>+F26</f>
        <v>45974</v>
      </c>
      <c r="G29" s="28">
        <f>+G26</f>
        <v>5</v>
      </c>
      <c r="H29" s="22" t="str">
        <f>+K27</f>
        <v>S3</v>
      </c>
      <c r="I29" t="str">
        <f>VLOOKUP(H29,Results!$B$2:$C$8,2,FALSE)</f>
        <v>Bingbarn</v>
      </c>
      <c r="J29" s="22">
        <f>+M27</f>
        <v>44</v>
      </c>
      <c r="K29" s="1" t="str">
        <f>+H27</f>
        <v>S1</v>
      </c>
      <c r="L29" t="str">
        <f>VLOOKUP(K29,Results!$B$2:$C$8,2,FALSE)</f>
        <v>Grantham</v>
      </c>
      <c r="M29" s="22">
        <f>+J27</f>
        <v>72</v>
      </c>
      <c r="O29" s="1">
        <f>+P27</f>
        <v>12</v>
      </c>
      <c r="P29" s="1">
        <f>+O27</f>
        <v>24</v>
      </c>
      <c r="Q29" s="1">
        <f>+R27</f>
        <v>7</v>
      </c>
      <c r="R29" s="1">
        <f>+Q27</f>
        <v>32</v>
      </c>
      <c r="S29" s="1">
        <f>+T27</f>
        <v>25</v>
      </c>
      <c r="T29" s="1">
        <f>+S27</f>
        <v>16</v>
      </c>
      <c r="U29" s="1">
        <f t="shared" si="26"/>
        <v>1</v>
      </c>
      <c r="V29" s="1">
        <f t="shared" si="27"/>
        <v>2</v>
      </c>
    </row>
    <row r="30" spans="4:22" x14ac:dyDescent="0.3">
      <c r="D30" t="str">
        <f t="shared" si="25"/>
        <v>5S5</v>
      </c>
      <c r="E30" t="str">
        <f t="shared" ref="E30:E31" si="28">CONCATENATE(G30,K30)</f>
        <v>5X</v>
      </c>
      <c r="F30" s="11">
        <f t="shared" ref="F30:G30" si="29">+F27</f>
        <v>45974</v>
      </c>
      <c r="G30" s="28">
        <f t="shared" si="29"/>
        <v>5</v>
      </c>
      <c r="H30" s="22" t="str">
        <f>+'Results Input'!G20</f>
        <v>S5</v>
      </c>
      <c r="I30" t="str">
        <f>VLOOKUP(H30,Results!$B$2:$C$8,2,FALSE)</f>
        <v>Newark 88</v>
      </c>
      <c r="J30" s="22">
        <f>+'Results Input'!I20</f>
        <v>0</v>
      </c>
      <c r="K30" s="22" t="str">
        <f>+'Results Input'!J20</f>
        <v>X</v>
      </c>
      <c r="L30" t="str">
        <f>VLOOKUP(K30,Results!$B$2:$C$8,2,FALSE)</f>
        <v>No Match</v>
      </c>
      <c r="M30" s="22"/>
    </row>
    <row r="31" spans="4:22" x14ac:dyDescent="0.3">
      <c r="D31" t="str">
        <f t="shared" si="25"/>
        <v>5S6</v>
      </c>
      <c r="E31" t="str">
        <f t="shared" si="28"/>
        <v>5X</v>
      </c>
      <c r="F31" s="11">
        <f t="shared" ref="F31:G31" si="30">+F28</f>
        <v>45974</v>
      </c>
      <c r="G31" s="28">
        <f t="shared" si="30"/>
        <v>5</v>
      </c>
      <c r="H31" s="22" t="str">
        <f>+'Results Input'!G21</f>
        <v>S6</v>
      </c>
      <c r="I31" t="str">
        <f>VLOOKUP(H31,Results!$B$2:$C$8,2,FALSE)</f>
        <v>Wyndham Park</v>
      </c>
      <c r="J31" s="22">
        <f>+'Results Input'!I21</f>
        <v>0</v>
      </c>
      <c r="K31" s="22" t="str">
        <f>+'Results Input'!J21</f>
        <v>X</v>
      </c>
      <c r="L31" t="str">
        <f>VLOOKUP(K31,Results!$B$2:$C$8,2,FALSE)</f>
        <v>No Match</v>
      </c>
      <c r="M31" s="22"/>
    </row>
    <row r="32" spans="4:22" x14ac:dyDescent="0.3">
      <c r="D32" t="str">
        <f t="shared" ref="D32:D37" si="31">CONCATENATE(G32,H32)</f>
        <v>6S3</v>
      </c>
      <c r="E32" t="str">
        <f t="shared" si="1"/>
        <v>6S5</v>
      </c>
      <c r="F32" s="11">
        <f>+'Results Input'!E22</f>
        <v>45981</v>
      </c>
      <c r="G32" s="27">
        <f>+'Results Input'!F22</f>
        <v>6</v>
      </c>
      <c r="H32" s="22" t="str">
        <f>+'Results Input'!G22</f>
        <v>S3</v>
      </c>
      <c r="I32" t="str">
        <f>VLOOKUP(H32,Results!$B$2:$C$8,2,FALSE)</f>
        <v>Bingbarn</v>
      </c>
      <c r="J32" s="22">
        <f>+'Results Input'!I22</f>
        <v>55</v>
      </c>
      <c r="K32" s="22" t="str">
        <f>+'Results Input'!J22</f>
        <v>S5</v>
      </c>
      <c r="L32" t="str">
        <f>VLOOKUP(K32,Results!$B$2:$C$8,2,FALSE)</f>
        <v>Newark 88</v>
      </c>
      <c r="M32" s="22">
        <f>+'Results Input'!L22</f>
        <v>50</v>
      </c>
      <c r="O32" s="22">
        <f>+'Results Input'!N22</f>
        <v>12</v>
      </c>
      <c r="P32" s="22">
        <f>+'Results Input'!O22</f>
        <v>19</v>
      </c>
      <c r="Q32" s="22">
        <f>+'Results Input'!P22</f>
        <v>12</v>
      </c>
      <c r="R32" s="22">
        <f>+'Results Input'!Q22</f>
        <v>22</v>
      </c>
      <c r="S32" s="22">
        <f>+'Results Input'!R22</f>
        <v>31</v>
      </c>
      <c r="T32" s="22">
        <f>+'Results Input'!S22</f>
        <v>9</v>
      </c>
      <c r="U32" s="1">
        <f t="shared" ref="U32:U35" si="32">IF(J32="N","N",IF(O32&gt;P32,1)+IF(Q32&gt;R32,1)+IF(S32&gt;T32,1)+IF(O32=P32,0.5)+IF(Q32=R32,0.5)+IF(S32=T32,0.5))</f>
        <v>1</v>
      </c>
      <c r="V32" s="1">
        <f t="shared" ref="V32:V35" si="33">IF(M32="N","N",3-U32)</f>
        <v>2</v>
      </c>
    </row>
    <row r="33" spans="4:22" x14ac:dyDescent="0.3">
      <c r="D33" t="str">
        <f t="shared" si="31"/>
        <v>6S6</v>
      </c>
      <c r="E33" t="str">
        <f t="shared" si="1"/>
        <v>6S4</v>
      </c>
      <c r="F33" s="11">
        <f>+F32</f>
        <v>45981</v>
      </c>
      <c r="G33" s="28">
        <f>+G32</f>
        <v>6</v>
      </c>
      <c r="H33" s="22" t="str">
        <f>+'Results Input'!G23</f>
        <v>S6</v>
      </c>
      <c r="I33" t="str">
        <f>VLOOKUP(H33,Results!$B$2:$C$8,2,FALSE)</f>
        <v>Wyndham Park</v>
      </c>
      <c r="J33" s="22">
        <f>+'Results Input'!I23</f>
        <v>61</v>
      </c>
      <c r="K33" s="22" t="str">
        <f>+'Results Input'!J23</f>
        <v>S4</v>
      </c>
      <c r="L33" t="str">
        <f>VLOOKUP(K33,Results!$B$2:$C$8,2,FALSE)</f>
        <v>Long Bennington</v>
      </c>
      <c r="M33" s="22">
        <f>+'Results Input'!L23</f>
        <v>34</v>
      </c>
      <c r="O33" s="22">
        <f>+'Results Input'!N23</f>
        <v>26</v>
      </c>
      <c r="P33" s="22">
        <f>+'Results Input'!O23</f>
        <v>6</v>
      </c>
      <c r="Q33" s="22">
        <f>+'Results Input'!P23</f>
        <v>16</v>
      </c>
      <c r="R33" s="22">
        <f>+'Results Input'!Q23</f>
        <v>11</v>
      </c>
      <c r="S33" s="22">
        <f>+'Results Input'!R23</f>
        <v>19</v>
      </c>
      <c r="T33" s="22">
        <f>+'Results Input'!S23</f>
        <v>17</v>
      </c>
      <c r="U33" s="1">
        <f t="shared" si="32"/>
        <v>3</v>
      </c>
      <c r="V33" s="1">
        <f t="shared" si="33"/>
        <v>0</v>
      </c>
    </row>
    <row r="34" spans="4:22" x14ac:dyDescent="0.3">
      <c r="D34" t="str">
        <f t="shared" si="31"/>
        <v>6S5</v>
      </c>
      <c r="E34" t="str">
        <f t="shared" si="1"/>
        <v>6S3</v>
      </c>
      <c r="F34" s="11">
        <f>+F32</f>
        <v>45981</v>
      </c>
      <c r="G34" s="28">
        <f>+G32</f>
        <v>6</v>
      </c>
      <c r="H34" s="22" t="str">
        <f>+K32</f>
        <v>S5</v>
      </c>
      <c r="I34" t="str">
        <f>VLOOKUP(H34,Results!$B$2:$C$8,2,FALSE)</f>
        <v>Newark 88</v>
      </c>
      <c r="J34" s="22">
        <f>+M32</f>
        <v>50</v>
      </c>
      <c r="K34" s="1" t="str">
        <f>+H32</f>
        <v>S3</v>
      </c>
      <c r="L34" t="str">
        <f>VLOOKUP(K34,Results!$B$2:$C$8,2,FALSE)</f>
        <v>Bingbarn</v>
      </c>
      <c r="M34" s="22">
        <f>+J32</f>
        <v>55</v>
      </c>
      <c r="O34" s="1">
        <f>+P32</f>
        <v>19</v>
      </c>
      <c r="P34" s="1">
        <f>+O32</f>
        <v>12</v>
      </c>
      <c r="Q34" s="1">
        <f>+R32</f>
        <v>22</v>
      </c>
      <c r="R34" s="1">
        <f>+Q32</f>
        <v>12</v>
      </c>
      <c r="S34" s="1">
        <f>+T32</f>
        <v>9</v>
      </c>
      <c r="T34" s="1">
        <f>+S32</f>
        <v>31</v>
      </c>
      <c r="U34" s="1">
        <f t="shared" si="32"/>
        <v>2</v>
      </c>
      <c r="V34" s="1">
        <f t="shared" si="33"/>
        <v>1</v>
      </c>
    </row>
    <row r="35" spans="4:22" x14ac:dyDescent="0.3">
      <c r="D35" t="str">
        <f t="shared" si="31"/>
        <v>6S4</v>
      </c>
      <c r="E35" t="str">
        <f t="shared" si="1"/>
        <v>6S6</v>
      </c>
      <c r="F35" s="11">
        <f>+F32</f>
        <v>45981</v>
      </c>
      <c r="G35" s="28">
        <f>+G32</f>
        <v>6</v>
      </c>
      <c r="H35" s="22" t="str">
        <f>+K33</f>
        <v>S4</v>
      </c>
      <c r="I35" t="str">
        <f>VLOOKUP(H35,Results!$B$2:$C$8,2,FALSE)</f>
        <v>Long Bennington</v>
      </c>
      <c r="J35" s="22">
        <f>+M33</f>
        <v>34</v>
      </c>
      <c r="K35" s="1" t="str">
        <f>+H33</f>
        <v>S6</v>
      </c>
      <c r="L35" t="str">
        <f>VLOOKUP(K35,Results!$B$2:$C$8,2,FALSE)</f>
        <v>Wyndham Park</v>
      </c>
      <c r="M35" s="22">
        <f>+J33</f>
        <v>61</v>
      </c>
      <c r="O35" s="1">
        <f>+P33</f>
        <v>6</v>
      </c>
      <c r="P35" s="1">
        <f>+O33</f>
        <v>26</v>
      </c>
      <c r="Q35" s="1">
        <f>+R33</f>
        <v>11</v>
      </c>
      <c r="R35" s="1">
        <f>+Q33</f>
        <v>16</v>
      </c>
      <c r="S35" s="1">
        <f>+T33</f>
        <v>17</v>
      </c>
      <c r="T35" s="1">
        <f>+S33</f>
        <v>19</v>
      </c>
      <c r="U35" s="1">
        <f t="shared" si="32"/>
        <v>0</v>
      </c>
      <c r="V35" s="1">
        <f t="shared" si="33"/>
        <v>3</v>
      </c>
    </row>
    <row r="36" spans="4:22" x14ac:dyDescent="0.3">
      <c r="D36" t="str">
        <f t="shared" si="31"/>
        <v>6S1</v>
      </c>
      <c r="E36" t="str">
        <f t="shared" ref="E36:E37" si="34">CONCATENATE(G36,K36)</f>
        <v>6X</v>
      </c>
      <c r="F36" s="11">
        <f t="shared" ref="F36:G36" si="35">+F33</f>
        <v>45981</v>
      </c>
      <c r="G36" s="28">
        <f t="shared" si="35"/>
        <v>6</v>
      </c>
      <c r="H36" s="22" t="str">
        <f>+'Results Input'!G24</f>
        <v>S1</v>
      </c>
      <c r="I36" t="str">
        <f>VLOOKUP(H36,Results!$B$2:$C$8,2,FALSE)</f>
        <v>Grantham</v>
      </c>
      <c r="J36" s="22">
        <f>+'Results Input'!I24</f>
        <v>0</v>
      </c>
      <c r="K36" s="22" t="str">
        <f>+'Results Input'!J24</f>
        <v>X</v>
      </c>
      <c r="L36" t="str">
        <f>VLOOKUP(K36,Results!$B$2:$C$8,2,FALSE)</f>
        <v>No Match</v>
      </c>
      <c r="M36" s="22"/>
    </row>
    <row r="37" spans="4:22" x14ac:dyDescent="0.3">
      <c r="D37" t="str">
        <f t="shared" si="31"/>
        <v>6S2</v>
      </c>
      <c r="E37" t="str">
        <f t="shared" si="34"/>
        <v>6X</v>
      </c>
      <c r="F37" s="11">
        <f t="shared" ref="F37:G37" si="36">+F34</f>
        <v>45981</v>
      </c>
      <c r="G37" s="28">
        <f t="shared" si="36"/>
        <v>6</v>
      </c>
      <c r="H37" s="22" t="str">
        <f>+'Results Input'!G25</f>
        <v>S2</v>
      </c>
      <c r="I37" t="str">
        <f>VLOOKUP(H37,Results!$B$2:$C$8,2,FALSE)</f>
        <v>Arnoldfield</v>
      </c>
      <c r="J37" s="22">
        <f>+'Results Input'!I25</f>
        <v>0</v>
      </c>
      <c r="K37" s="22" t="str">
        <f>+'Results Input'!J25</f>
        <v>X</v>
      </c>
      <c r="L37" t="str">
        <f>VLOOKUP(K37,Results!$B$2:$C$8,2,FALSE)</f>
        <v>No Match</v>
      </c>
      <c r="M37" s="22"/>
    </row>
    <row r="38" spans="4:22" x14ac:dyDescent="0.3">
      <c r="D38" t="str">
        <f t="shared" ref="D38:D43" si="37">CONCATENATE(G38,H38)</f>
        <v>7S6</v>
      </c>
      <c r="E38" t="str">
        <f t="shared" si="1"/>
        <v>7S1</v>
      </c>
      <c r="F38" s="11">
        <f>+'Results Input'!E26</f>
        <v>45995</v>
      </c>
      <c r="G38" s="27">
        <f>+'Results Input'!F26</f>
        <v>7</v>
      </c>
      <c r="H38" s="22" t="str">
        <f>+'Results Input'!G26</f>
        <v>S6</v>
      </c>
      <c r="I38" t="str">
        <f>VLOOKUP(H38,Results!$B$2:$C$8,2,FALSE)</f>
        <v>Wyndham Park</v>
      </c>
      <c r="J38" s="22">
        <f>+'Results Input'!I26</f>
        <v>33</v>
      </c>
      <c r="K38" s="22" t="str">
        <f>+'Results Input'!J26</f>
        <v>S1</v>
      </c>
      <c r="L38" t="str">
        <f>VLOOKUP(K38,Results!$B$2:$C$8,2,FALSE)</f>
        <v>Grantham</v>
      </c>
      <c r="M38" s="22">
        <f>+'Results Input'!L26</f>
        <v>75</v>
      </c>
      <c r="O38" s="22">
        <f>+'Results Input'!N26</f>
        <v>10</v>
      </c>
      <c r="P38" s="22">
        <f>+'Results Input'!O26</f>
        <v>28</v>
      </c>
      <c r="Q38" s="22">
        <f>+'Results Input'!P26</f>
        <v>13</v>
      </c>
      <c r="R38" s="22">
        <f>+'Results Input'!Q26</f>
        <v>27</v>
      </c>
      <c r="S38" s="22">
        <f>+'Results Input'!R26</f>
        <v>10</v>
      </c>
      <c r="T38" s="22">
        <f>+'Results Input'!S26</f>
        <v>20</v>
      </c>
      <c r="U38" s="1">
        <f t="shared" ref="U38:U41" si="38">IF(J38="N","N",IF(O38&gt;P38,1)+IF(Q38&gt;R38,1)+IF(S38&gt;T38,1)+IF(O38=P38,0.5)+IF(Q38=R38,0.5)+IF(S38=T38,0.5))</f>
        <v>0</v>
      </c>
      <c r="V38" s="1">
        <f t="shared" ref="V38:V41" si="39">IF(M38="N","N",3-U38)</f>
        <v>3</v>
      </c>
    </row>
    <row r="39" spans="4:22" x14ac:dyDescent="0.3">
      <c r="D39" t="str">
        <f t="shared" si="37"/>
        <v>7S3</v>
      </c>
      <c r="E39" t="str">
        <f t="shared" si="1"/>
        <v>7S2</v>
      </c>
      <c r="F39" s="11">
        <f>+F38</f>
        <v>45995</v>
      </c>
      <c r="G39" s="28">
        <f>+G38</f>
        <v>7</v>
      </c>
      <c r="H39" s="22" t="str">
        <f>+'Results Input'!G27</f>
        <v>S3</v>
      </c>
      <c r="I39" t="str">
        <f>VLOOKUP(H39,Results!$B$2:$C$8,2,FALSE)</f>
        <v>Bingbarn</v>
      </c>
      <c r="J39" s="22">
        <f>+'Results Input'!I27</f>
        <v>43</v>
      </c>
      <c r="K39" s="22" t="str">
        <f>+'Results Input'!J27</f>
        <v>S2</v>
      </c>
      <c r="L39" t="str">
        <f>VLOOKUP(K39,Results!$B$2:$C$8,2,FALSE)</f>
        <v>Arnoldfield</v>
      </c>
      <c r="M39" s="22">
        <f>+'Results Input'!L27</f>
        <v>50</v>
      </c>
      <c r="O39" s="22">
        <f>+'Results Input'!N27</f>
        <v>12</v>
      </c>
      <c r="P39" s="22">
        <f>+'Results Input'!O27</f>
        <v>14</v>
      </c>
      <c r="Q39" s="22">
        <f>+'Results Input'!P27</f>
        <v>5</v>
      </c>
      <c r="R39" s="22">
        <f>+'Results Input'!Q27</f>
        <v>27</v>
      </c>
      <c r="S39" s="22">
        <f>+'Results Input'!R27</f>
        <v>26</v>
      </c>
      <c r="T39" s="22">
        <f>+'Results Input'!S27</f>
        <v>9</v>
      </c>
      <c r="U39" s="1">
        <f t="shared" si="38"/>
        <v>1</v>
      </c>
      <c r="V39" s="1">
        <f t="shared" si="39"/>
        <v>2</v>
      </c>
    </row>
    <row r="40" spans="4:22" x14ac:dyDescent="0.3">
      <c r="D40" t="str">
        <f t="shared" si="37"/>
        <v>7S1</v>
      </c>
      <c r="E40" t="str">
        <f t="shared" si="1"/>
        <v>7S6</v>
      </c>
      <c r="F40" s="11">
        <f>+F38</f>
        <v>45995</v>
      </c>
      <c r="G40" s="28">
        <f>+G38</f>
        <v>7</v>
      </c>
      <c r="H40" s="22" t="str">
        <f>+K38</f>
        <v>S1</v>
      </c>
      <c r="I40" t="str">
        <f>VLOOKUP(H40,Results!$B$2:$C$8,2,FALSE)</f>
        <v>Grantham</v>
      </c>
      <c r="J40" s="22">
        <f>+M38</f>
        <v>75</v>
      </c>
      <c r="K40" s="1" t="str">
        <f>+H38</f>
        <v>S6</v>
      </c>
      <c r="L40" t="str">
        <f>VLOOKUP(K40,Results!$B$2:$C$8,2,FALSE)</f>
        <v>Wyndham Park</v>
      </c>
      <c r="M40" s="22">
        <f>+J38</f>
        <v>33</v>
      </c>
      <c r="O40" s="1">
        <f>+P38</f>
        <v>28</v>
      </c>
      <c r="P40" s="1">
        <f>+O38</f>
        <v>10</v>
      </c>
      <c r="Q40" s="1">
        <f>+R38</f>
        <v>27</v>
      </c>
      <c r="R40" s="1">
        <f>+Q38</f>
        <v>13</v>
      </c>
      <c r="S40" s="1">
        <f>+T38</f>
        <v>20</v>
      </c>
      <c r="T40" s="1">
        <f>+S38</f>
        <v>10</v>
      </c>
      <c r="U40" s="1">
        <f t="shared" si="38"/>
        <v>3</v>
      </c>
      <c r="V40" s="1">
        <f t="shared" si="39"/>
        <v>0</v>
      </c>
    </row>
    <row r="41" spans="4:22" x14ac:dyDescent="0.3">
      <c r="D41" t="str">
        <f t="shared" si="37"/>
        <v>7S2</v>
      </c>
      <c r="E41" t="str">
        <f t="shared" si="1"/>
        <v>7S3</v>
      </c>
      <c r="F41" s="11">
        <f>+F38</f>
        <v>45995</v>
      </c>
      <c r="G41" s="28">
        <f>+G38</f>
        <v>7</v>
      </c>
      <c r="H41" s="22" t="str">
        <f>+K39</f>
        <v>S2</v>
      </c>
      <c r="I41" t="str">
        <f>VLOOKUP(H41,Results!$B$2:$C$8,2,FALSE)</f>
        <v>Arnoldfield</v>
      </c>
      <c r="J41" s="22">
        <f>+M39</f>
        <v>50</v>
      </c>
      <c r="K41" s="1" t="str">
        <f>+H39</f>
        <v>S3</v>
      </c>
      <c r="L41" t="str">
        <f>VLOOKUP(K41,Results!$B$2:$C$8,2,FALSE)</f>
        <v>Bingbarn</v>
      </c>
      <c r="M41" s="22">
        <f>+J39</f>
        <v>43</v>
      </c>
      <c r="O41" s="1">
        <f>+P39</f>
        <v>14</v>
      </c>
      <c r="P41" s="1">
        <f>+O39</f>
        <v>12</v>
      </c>
      <c r="Q41" s="1">
        <f>+R39</f>
        <v>27</v>
      </c>
      <c r="R41" s="1">
        <f>+Q39</f>
        <v>5</v>
      </c>
      <c r="S41" s="1">
        <f>+T39</f>
        <v>9</v>
      </c>
      <c r="T41" s="1">
        <f>+S39</f>
        <v>26</v>
      </c>
      <c r="U41" s="1">
        <f t="shared" si="38"/>
        <v>2</v>
      </c>
      <c r="V41" s="1">
        <f t="shared" si="39"/>
        <v>1</v>
      </c>
    </row>
    <row r="42" spans="4:22" x14ac:dyDescent="0.3">
      <c r="D42" t="str">
        <f t="shared" si="37"/>
        <v>7S4</v>
      </c>
      <c r="E42" t="str">
        <f t="shared" ref="E42:E43" si="40">CONCATENATE(G42,K42)</f>
        <v>7X</v>
      </c>
      <c r="F42" s="11">
        <f t="shared" ref="F42:G42" si="41">+F39</f>
        <v>45995</v>
      </c>
      <c r="G42" s="28">
        <f t="shared" si="41"/>
        <v>7</v>
      </c>
      <c r="H42" s="22" t="str">
        <f>+'Results Input'!G28</f>
        <v>S4</v>
      </c>
      <c r="I42" t="str">
        <f>VLOOKUP(H42,Results!$B$2:$C$8,2,FALSE)</f>
        <v>Long Bennington</v>
      </c>
      <c r="J42" s="22">
        <f>+'Results Input'!I28</f>
        <v>0</v>
      </c>
      <c r="K42" s="22" t="str">
        <f>+'Results Input'!J28</f>
        <v>X</v>
      </c>
      <c r="L42" t="str">
        <f>VLOOKUP(K42,Results!$B$2:$C$8,2,FALSE)</f>
        <v>No Match</v>
      </c>
      <c r="M42" s="22"/>
    </row>
    <row r="43" spans="4:22" x14ac:dyDescent="0.3">
      <c r="D43" t="str">
        <f t="shared" si="37"/>
        <v>7S5</v>
      </c>
      <c r="E43" t="str">
        <f t="shared" si="40"/>
        <v>7X</v>
      </c>
      <c r="F43" s="11">
        <f t="shared" ref="F43:G43" si="42">+F40</f>
        <v>45995</v>
      </c>
      <c r="G43" s="28">
        <f t="shared" si="42"/>
        <v>7</v>
      </c>
      <c r="H43" s="22" t="str">
        <f>+'Results Input'!G29</f>
        <v>S5</v>
      </c>
      <c r="I43" t="str">
        <f>VLOOKUP(H43,Results!$B$2:$C$8,2,FALSE)</f>
        <v>Newark 88</v>
      </c>
      <c r="J43" s="22">
        <f>+'Results Input'!I29</f>
        <v>0</v>
      </c>
      <c r="K43" s="22" t="str">
        <f>+'Results Input'!J29</f>
        <v>X</v>
      </c>
      <c r="L43" t="str">
        <f>VLOOKUP(K43,Results!$B$2:$C$8,2,FALSE)</f>
        <v>No Match</v>
      </c>
      <c r="M43" s="22"/>
    </row>
    <row r="44" spans="4:22" x14ac:dyDescent="0.3">
      <c r="D44" t="str">
        <f t="shared" ref="D44:D49" si="43">CONCATENATE(G44,H44)</f>
        <v>8S4</v>
      </c>
      <c r="E44" t="str">
        <f t="shared" si="1"/>
        <v>8S3</v>
      </c>
      <c r="F44" s="11">
        <f>+'Results Input'!E30</f>
        <v>46002</v>
      </c>
      <c r="G44" s="27">
        <f>+'Results Input'!F30</f>
        <v>8</v>
      </c>
      <c r="H44" s="22" t="str">
        <f>+'Results Input'!G30</f>
        <v>S4</v>
      </c>
      <c r="I44" t="str">
        <f>VLOOKUP(H44,Results!$B$2:$C$8,2,FALSE)</f>
        <v>Long Bennington</v>
      </c>
      <c r="J44" s="22">
        <f>+'Results Input'!I30</f>
        <v>49</v>
      </c>
      <c r="K44" s="22" t="str">
        <f>+'Results Input'!J30</f>
        <v>S3</v>
      </c>
      <c r="L44" t="str">
        <f>VLOOKUP(K44,Results!$B$2:$C$8,2,FALSE)</f>
        <v>Bingbarn</v>
      </c>
      <c r="M44" s="22">
        <f>+'Results Input'!L30</f>
        <v>44</v>
      </c>
      <c r="O44" s="22">
        <f>+'Results Input'!N30</f>
        <v>11</v>
      </c>
      <c r="P44" s="22">
        <f>+'Results Input'!O30</f>
        <v>14</v>
      </c>
      <c r="Q44" s="22">
        <f>+'Results Input'!P30</f>
        <v>10</v>
      </c>
      <c r="R44" s="22">
        <f>+'Results Input'!Q30</f>
        <v>17</v>
      </c>
      <c r="S44" s="22">
        <f>+'Results Input'!R30</f>
        <v>28</v>
      </c>
      <c r="T44" s="22">
        <f>+'Results Input'!S30</f>
        <v>13</v>
      </c>
      <c r="U44" s="1">
        <f t="shared" ref="U44:U47" si="44">IF(J44="N","N",IF(O44&gt;P44,1)+IF(Q44&gt;R44,1)+IF(S44&gt;T44,1)+IF(O44=P44,0.5)+IF(Q44=R44,0.5)+IF(S44=T44,0.5))</f>
        <v>1</v>
      </c>
      <c r="V44" s="1">
        <f t="shared" ref="V44:V47" si="45">IF(M44="N","N",3-U44)</f>
        <v>2</v>
      </c>
    </row>
    <row r="45" spans="4:22" x14ac:dyDescent="0.3">
      <c r="D45" t="str">
        <f t="shared" si="43"/>
        <v>8S6</v>
      </c>
      <c r="E45" t="str">
        <f t="shared" si="1"/>
        <v>8S5</v>
      </c>
      <c r="F45" s="11">
        <f>+F44</f>
        <v>46002</v>
      </c>
      <c r="G45" s="28">
        <f>+G44</f>
        <v>8</v>
      </c>
      <c r="H45" s="22" t="str">
        <f>+'Results Input'!G31</f>
        <v>S6</v>
      </c>
      <c r="I45" t="str">
        <f>VLOOKUP(H45,Results!$B$2:$C$8,2,FALSE)</f>
        <v>Wyndham Park</v>
      </c>
      <c r="J45" s="22">
        <f>+'Results Input'!I31</f>
        <v>42</v>
      </c>
      <c r="K45" s="22" t="str">
        <f>+'Results Input'!J31</f>
        <v>S5</v>
      </c>
      <c r="L45" t="str">
        <f>VLOOKUP(K45,Results!$B$2:$C$8,2,FALSE)</f>
        <v>Newark 88</v>
      </c>
      <c r="M45" s="22">
        <f>+'Results Input'!L31</f>
        <v>55</v>
      </c>
      <c r="O45" s="22">
        <f>+'Results Input'!N31</f>
        <v>13</v>
      </c>
      <c r="P45" s="22">
        <f>+'Results Input'!O31</f>
        <v>15</v>
      </c>
      <c r="Q45" s="22">
        <f>+'Results Input'!P31</f>
        <v>11</v>
      </c>
      <c r="R45" s="22">
        <f>+'Results Input'!Q31</f>
        <v>24</v>
      </c>
      <c r="S45" s="22">
        <f>+'Results Input'!R31</f>
        <v>18</v>
      </c>
      <c r="T45" s="22">
        <f>+'Results Input'!S31</f>
        <v>16</v>
      </c>
      <c r="U45" s="1">
        <f t="shared" si="44"/>
        <v>1</v>
      </c>
      <c r="V45" s="1">
        <f t="shared" si="45"/>
        <v>2</v>
      </c>
    </row>
    <row r="46" spans="4:22" x14ac:dyDescent="0.3">
      <c r="D46" t="str">
        <f t="shared" si="43"/>
        <v>8S3</v>
      </c>
      <c r="E46" t="str">
        <f t="shared" ref="E46:E87" si="46">CONCATENATE(G46,K46)</f>
        <v>8S4</v>
      </c>
      <c r="F46" s="11">
        <f>+F44</f>
        <v>46002</v>
      </c>
      <c r="G46" s="28">
        <f>+G44</f>
        <v>8</v>
      </c>
      <c r="H46" s="22" t="str">
        <f>+K44</f>
        <v>S3</v>
      </c>
      <c r="I46" t="str">
        <f>VLOOKUP(H46,Results!$B$2:$C$8,2,FALSE)</f>
        <v>Bingbarn</v>
      </c>
      <c r="J46" s="22">
        <f>+M44</f>
        <v>44</v>
      </c>
      <c r="K46" s="1" t="str">
        <f>+H44</f>
        <v>S4</v>
      </c>
      <c r="L46" t="str">
        <f>VLOOKUP(K46,Results!$B$2:$C$8,2,FALSE)</f>
        <v>Long Bennington</v>
      </c>
      <c r="M46" s="22">
        <f>+J44</f>
        <v>49</v>
      </c>
      <c r="O46" s="1">
        <f>+P44</f>
        <v>14</v>
      </c>
      <c r="P46" s="1">
        <f>+O44</f>
        <v>11</v>
      </c>
      <c r="Q46" s="1">
        <f>+R44</f>
        <v>17</v>
      </c>
      <c r="R46" s="1">
        <f>+Q44</f>
        <v>10</v>
      </c>
      <c r="S46" s="1">
        <f>+T44</f>
        <v>13</v>
      </c>
      <c r="T46" s="1">
        <f>+S44</f>
        <v>28</v>
      </c>
      <c r="U46" s="1">
        <f t="shared" si="44"/>
        <v>2</v>
      </c>
      <c r="V46" s="1">
        <f t="shared" si="45"/>
        <v>1</v>
      </c>
    </row>
    <row r="47" spans="4:22" x14ac:dyDescent="0.3">
      <c r="D47" t="str">
        <f t="shared" si="43"/>
        <v>8S5</v>
      </c>
      <c r="E47" t="str">
        <f t="shared" si="46"/>
        <v>8S6</v>
      </c>
      <c r="F47" s="11">
        <f>+F44</f>
        <v>46002</v>
      </c>
      <c r="G47" s="28">
        <f>+G44</f>
        <v>8</v>
      </c>
      <c r="H47" s="22" t="str">
        <f>+K45</f>
        <v>S5</v>
      </c>
      <c r="I47" t="str">
        <f>VLOOKUP(H47,Results!$B$2:$C$8,2,FALSE)</f>
        <v>Newark 88</v>
      </c>
      <c r="J47" s="22">
        <f>+M45</f>
        <v>55</v>
      </c>
      <c r="K47" s="1" t="str">
        <f>+H45</f>
        <v>S6</v>
      </c>
      <c r="L47" t="str">
        <f>VLOOKUP(K47,Results!$B$2:$C$8,2,FALSE)</f>
        <v>Wyndham Park</v>
      </c>
      <c r="M47" s="22">
        <f>+J45</f>
        <v>42</v>
      </c>
      <c r="O47" s="1">
        <f>+P45</f>
        <v>15</v>
      </c>
      <c r="P47" s="1">
        <f>+O45</f>
        <v>13</v>
      </c>
      <c r="Q47" s="1">
        <f>+R45</f>
        <v>24</v>
      </c>
      <c r="R47" s="1">
        <f>+Q45</f>
        <v>11</v>
      </c>
      <c r="S47" s="1">
        <f>+T45</f>
        <v>16</v>
      </c>
      <c r="T47" s="1">
        <f>+S45</f>
        <v>18</v>
      </c>
      <c r="U47" s="1">
        <f t="shared" si="44"/>
        <v>2</v>
      </c>
      <c r="V47" s="1">
        <f t="shared" si="45"/>
        <v>1</v>
      </c>
    </row>
    <row r="48" spans="4:22" x14ac:dyDescent="0.3">
      <c r="D48" t="str">
        <f t="shared" si="43"/>
        <v>8S1</v>
      </c>
      <c r="E48" t="str">
        <f t="shared" si="46"/>
        <v>8X</v>
      </c>
      <c r="F48" s="11">
        <f t="shared" ref="F48:G48" si="47">+F45</f>
        <v>46002</v>
      </c>
      <c r="G48" s="28">
        <f t="shared" si="47"/>
        <v>8</v>
      </c>
      <c r="H48" s="22" t="str">
        <f>+'Results Input'!G32</f>
        <v>S1</v>
      </c>
      <c r="I48" t="str">
        <f>VLOOKUP(H48,Results!$B$2:$C$8,2,FALSE)</f>
        <v>Grantham</v>
      </c>
      <c r="J48" s="22">
        <f>+'Results Input'!I32</f>
        <v>0</v>
      </c>
      <c r="K48" s="22" t="str">
        <f>+'Results Input'!J32</f>
        <v>X</v>
      </c>
      <c r="L48" t="str">
        <f>VLOOKUP(K48,Results!$B$2:$C$8,2,FALSE)</f>
        <v>No Match</v>
      </c>
      <c r="M48" s="22"/>
    </row>
    <row r="49" spans="4:22" x14ac:dyDescent="0.3">
      <c r="D49" t="str">
        <f t="shared" si="43"/>
        <v>8S2</v>
      </c>
      <c r="E49" t="str">
        <f t="shared" si="46"/>
        <v>8X</v>
      </c>
      <c r="F49" s="11">
        <f t="shared" ref="F49:G49" si="48">+F46</f>
        <v>46002</v>
      </c>
      <c r="G49" s="28">
        <f t="shared" si="48"/>
        <v>8</v>
      </c>
      <c r="H49" s="22" t="str">
        <f>+'Results Input'!G33</f>
        <v>S2</v>
      </c>
      <c r="I49" t="str">
        <f>VLOOKUP(H49,Results!$B$2:$C$8,2,FALSE)</f>
        <v>Arnoldfield</v>
      </c>
      <c r="J49" s="22">
        <f>+'Results Input'!I33</f>
        <v>0</v>
      </c>
      <c r="K49" s="22" t="str">
        <f>+'Results Input'!J33</f>
        <v>X</v>
      </c>
      <c r="L49" t="str">
        <f>VLOOKUP(K49,Results!$B$2:$C$8,2,FALSE)</f>
        <v>No Match</v>
      </c>
      <c r="M49" s="22"/>
    </row>
    <row r="50" spans="4:22" x14ac:dyDescent="0.3">
      <c r="D50" t="str">
        <f t="shared" ref="D50:D55" si="49">CONCATENATE(G50,H50)</f>
        <v>9S5</v>
      </c>
      <c r="E50" t="str">
        <f t="shared" si="46"/>
        <v>9S4</v>
      </c>
      <c r="F50" s="11">
        <f>+'Results Input'!E34</f>
        <v>46037</v>
      </c>
      <c r="G50" s="27">
        <f>+'Results Input'!F34</f>
        <v>9</v>
      </c>
      <c r="H50" s="22" t="str">
        <f>+'Results Input'!G34</f>
        <v>S5</v>
      </c>
      <c r="I50" t="str">
        <f>VLOOKUP(H50,Results!$B$2:$C$8,2,FALSE)</f>
        <v>Newark 88</v>
      </c>
      <c r="J50" s="22">
        <f>+'Results Input'!I34</f>
        <v>57</v>
      </c>
      <c r="K50" s="22" t="str">
        <f>+'Results Input'!J34</f>
        <v>S4</v>
      </c>
      <c r="L50" t="str">
        <f>VLOOKUP(K50,Results!$B$2:$C$8,2,FALSE)</f>
        <v>Long Bennington</v>
      </c>
      <c r="M50" s="22">
        <f>+'Results Input'!L34</f>
        <v>44</v>
      </c>
      <c r="O50" s="22">
        <f>+'Results Input'!N34</f>
        <v>26</v>
      </c>
      <c r="P50" s="22">
        <f>+'Results Input'!O34</f>
        <v>14</v>
      </c>
      <c r="Q50" s="22">
        <f>+'Results Input'!P34</f>
        <v>12</v>
      </c>
      <c r="R50" s="22">
        <f>+'Results Input'!Q34</f>
        <v>15</v>
      </c>
      <c r="S50" s="22">
        <f>+'Results Input'!R34</f>
        <v>19</v>
      </c>
      <c r="T50" s="22">
        <f>+'Results Input'!S34</f>
        <v>15</v>
      </c>
      <c r="U50" s="1">
        <f t="shared" ref="U50:U53" si="50">IF(J50="N","N",IF(O50&gt;P50,1)+IF(Q50&gt;R50,1)+IF(S50&gt;T50,1)+IF(O50=P50,0.5)+IF(Q50=R50,0.5)+IF(S50=T50,0.5))</f>
        <v>2</v>
      </c>
      <c r="V50" s="1">
        <f t="shared" ref="V50:V53" si="51">IF(M50="N","N",3-U50)</f>
        <v>1</v>
      </c>
    </row>
    <row r="51" spans="4:22" x14ac:dyDescent="0.3">
      <c r="D51" t="str">
        <f t="shared" si="49"/>
        <v>9S2</v>
      </c>
      <c r="E51" t="str">
        <f t="shared" si="46"/>
        <v>9S1</v>
      </c>
      <c r="F51" s="11">
        <f>+F50</f>
        <v>46037</v>
      </c>
      <c r="G51" s="28">
        <f>+G50</f>
        <v>9</v>
      </c>
      <c r="H51" s="22" t="str">
        <f>+'Results Input'!G35</f>
        <v>S2</v>
      </c>
      <c r="I51" t="str">
        <f>VLOOKUP(H51,Results!$B$2:$C$8,2,FALSE)</f>
        <v>Arnoldfield</v>
      </c>
      <c r="J51" s="22">
        <f>+'Results Input'!I35</f>
        <v>58</v>
      </c>
      <c r="K51" s="22" t="str">
        <f>+'Results Input'!J35</f>
        <v>S1</v>
      </c>
      <c r="L51" t="str">
        <f>VLOOKUP(K51,Results!$B$2:$C$8,2,FALSE)</f>
        <v>Grantham</v>
      </c>
      <c r="M51" s="22">
        <f>+'Results Input'!L35</f>
        <v>49</v>
      </c>
      <c r="O51" s="22">
        <f>+'Results Input'!N35</f>
        <v>23</v>
      </c>
      <c r="P51" s="22">
        <f>+'Results Input'!O35</f>
        <v>10</v>
      </c>
      <c r="Q51" s="22">
        <f>+'Results Input'!P35</f>
        <v>19</v>
      </c>
      <c r="R51" s="22">
        <f>+'Results Input'!Q35</f>
        <v>22</v>
      </c>
      <c r="S51" s="22">
        <f>+'Results Input'!R35</f>
        <v>16</v>
      </c>
      <c r="T51" s="22">
        <f>+'Results Input'!S35</f>
        <v>17</v>
      </c>
      <c r="U51" s="1">
        <f t="shared" si="50"/>
        <v>1</v>
      </c>
      <c r="V51" s="1">
        <f t="shared" si="51"/>
        <v>2</v>
      </c>
    </row>
    <row r="52" spans="4:22" x14ac:dyDescent="0.3">
      <c r="D52" t="str">
        <f t="shared" si="49"/>
        <v>9S4</v>
      </c>
      <c r="E52" t="str">
        <f t="shared" si="46"/>
        <v>9S5</v>
      </c>
      <c r="F52" s="11">
        <f>+F50</f>
        <v>46037</v>
      </c>
      <c r="G52" s="28">
        <f>+G50</f>
        <v>9</v>
      </c>
      <c r="H52" s="22" t="str">
        <f>+K50</f>
        <v>S4</v>
      </c>
      <c r="I52" t="str">
        <f>VLOOKUP(H52,Results!$B$2:$C$8,2,FALSE)</f>
        <v>Long Bennington</v>
      </c>
      <c r="J52" s="22">
        <f>+M50</f>
        <v>44</v>
      </c>
      <c r="K52" s="1" t="str">
        <f>+H50</f>
        <v>S5</v>
      </c>
      <c r="L52" t="str">
        <f>VLOOKUP(K52,Results!$B$2:$C$8,2,FALSE)</f>
        <v>Newark 88</v>
      </c>
      <c r="M52" s="22">
        <f>+J50</f>
        <v>57</v>
      </c>
      <c r="O52" s="1">
        <f>+P50</f>
        <v>14</v>
      </c>
      <c r="P52" s="1">
        <f>+O50</f>
        <v>26</v>
      </c>
      <c r="Q52" s="1">
        <f>+R50</f>
        <v>15</v>
      </c>
      <c r="R52" s="1">
        <f>+Q50</f>
        <v>12</v>
      </c>
      <c r="S52" s="1">
        <f>+T50</f>
        <v>15</v>
      </c>
      <c r="T52" s="1">
        <f>+S50</f>
        <v>19</v>
      </c>
      <c r="U52" s="1">
        <f t="shared" si="50"/>
        <v>1</v>
      </c>
      <c r="V52" s="1">
        <f t="shared" si="51"/>
        <v>2</v>
      </c>
    </row>
    <row r="53" spans="4:22" x14ac:dyDescent="0.3">
      <c r="D53" t="str">
        <f t="shared" si="49"/>
        <v>9S1</v>
      </c>
      <c r="E53" t="str">
        <f t="shared" si="46"/>
        <v>9S2</v>
      </c>
      <c r="F53" s="11">
        <f>+F50</f>
        <v>46037</v>
      </c>
      <c r="G53" s="28">
        <f>+G50</f>
        <v>9</v>
      </c>
      <c r="H53" s="22" t="str">
        <f>+K51</f>
        <v>S1</v>
      </c>
      <c r="I53" t="str">
        <f>VLOOKUP(H53,Results!$B$2:$C$8,2,FALSE)</f>
        <v>Grantham</v>
      </c>
      <c r="J53" s="22">
        <f>+M51</f>
        <v>49</v>
      </c>
      <c r="K53" s="1" t="str">
        <f>+H51</f>
        <v>S2</v>
      </c>
      <c r="L53" t="str">
        <f>VLOOKUP(K53,Results!$B$2:$C$8,2,FALSE)</f>
        <v>Arnoldfield</v>
      </c>
      <c r="M53" s="22">
        <f>+J51</f>
        <v>58</v>
      </c>
      <c r="O53" s="1">
        <f>+P51</f>
        <v>10</v>
      </c>
      <c r="P53" s="1">
        <f>+O51</f>
        <v>23</v>
      </c>
      <c r="Q53" s="1">
        <f>+R51</f>
        <v>22</v>
      </c>
      <c r="R53" s="1">
        <f>+Q51</f>
        <v>19</v>
      </c>
      <c r="S53" s="1">
        <f>+T51</f>
        <v>17</v>
      </c>
      <c r="T53" s="1">
        <f>+S51</f>
        <v>16</v>
      </c>
      <c r="U53" s="1">
        <f t="shared" si="50"/>
        <v>2</v>
      </c>
      <c r="V53" s="1">
        <f t="shared" si="51"/>
        <v>1</v>
      </c>
    </row>
    <row r="54" spans="4:22" x14ac:dyDescent="0.3">
      <c r="D54" t="str">
        <f t="shared" si="49"/>
        <v>9S3</v>
      </c>
      <c r="E54" t="str">
        <f t="shared" si="46"/>
        <v>9X</v>
      </c>
      <c r="F54" s="11">
        <f t="shared" ref="F54:G54" si="52">+F51</f>
        <v>46037</v>
      </c>
      <c r="G54" s="28">
        <f t="shared" si="52"/>
        <v>9</v>
      </c>
      <c r="H54" s="22" t="str">
        <f>+'Results Input'!G36</f>
        <v>S3</v>
      </c>
      <c r="I54" t="str">
        <f>VLOOKUP(H54,Results!$B$2:$C$8,2,FALSE)</f>
        <v>Bingbarn</v>
      </c>
      <c r="J54" s="22">
        <f>+'Results Input'!I36</f>
        <v>0</v>
      </c>
      <c r="K54" s="22" t="str">
        <f>+'Results Input'!J36</f>
        <v>X</v>
      </c>
      <c r="L54" t="str">
        <f>VLOOKUP(K54,Results!$B$2:$C$8,2,FALSE)</f>
        <v>No Match</v>
      </c>
      <c r="M54" s="22"/>
    </row>
    <row r="55" spans="4:22" x14ac:dyDescent="0.3">
      <c r="D55" t="str">
        <f t="shared" si="49"/>
        <v>9S6</v>
      </c>
      <c r="E55" t="str">
        <f t="shared" si="46"/>
        <v>9X</v>
      </c>
      <c r="F55" s="11">
        <f t="shared" ref="F55:G55" si="53">+F52</f>
        <v>46037</v>
      </c>
      <c r="G55" s="28">
        <f t="shared" si="53"/>
        <v>9</v>
      </c>
      <c r="H55" s="22" t="str">
        <f>+'Results Input'!G37</f>
        <v>S6</v>
      </c>
      <c r="I55" t="str">
        <f>VLOOKUP(H55,Results!$B$2:$C$8,2,FALSE)</f>
        <v>Wyndham Park</v>
      </c>
      <c r="J55" s="22">
        <f>+'Results Input'!I37</f>
        <v>0</v>
      </c>
      <c r="K55" s="22" t="str">
        <f>+'Results Input'!J37</f>
        <v>X</v>
      </c>
      <c r="L55" t="str">
        <f>VLOOKUP(K55,Results!$B$2:$C$8,2,FALSE)</f>
        <v>No Match</v>
      </c>
      <c r="M55" s="22"/>
    </row>
    <row r="56" spans="4:22" x14ac:dyDescent="0.3">
      <c r="D56" t="str">
        <f t="shared" ref="D56:D61" si="54">CONCATENATE(G56,H56)</f>
        <v>10S2</v>
      </c>
      <c r="E56" t="str">
        <f t="shared" si="46"/>
        <v>10S5</v>
      </c>
      <c r="F56" s="11">
        <f>+'Results Input'!E38</f>
        <v>46044</v>
      </c>
      <c r="G56" s="27">
        <f>+'Results Input'!F38</f>
        <v>10</v>
      </c>
      <c r="H56" s="22" t="str">
        <f>+'Results Input'!G38</f>
        <v>S2</v>
      </c>
      <c r="I56" t="str">
        <f>VLOOKUP(H56,Results!$B$2:$C$8,2,FALSE)</f>
        <v>Arnoldfield</v>
      </c>
      <c r="J56" s="22">
        <f>+'Results Input'!I38</f>
        <v>34</v>
      </c>
      <c r="K56" s="22" t="str">
        <f>+'Results Input'!J38</f>
        <v>S5</v>
      </c>
      <c r="L56" t="str">
        <f>VLOOKUP(K56,Results!$B$2:$C$8,2,FALSE)</f>
        <v>Newark 88</v>
      </c>
      <c r="M56" s="22">
        <f>+'Results Input'!L38</f>
        <v>83</v>
      </c>
      <c r="O56" s="22">
        <f>+'Results Input'!N38</f>
        <v>6</v>
      </c>
      <c r="P56" s="22">
        <f>+'Results Input'!O38</f>
        <v>26</v>
      </c>
      <c r="Q56" s="22">
        <f>+'Results Input'!P38</f>
        <v>8</v>
      </c>
      <c r="R56" s="22">
        <f>+'Results Input'!Q38</f>
        <v>29</v>
      </c>
      <c r="S56" s="22">
        <f>+'Results Input'!R38</f>
        <v>20</v>
      </c>
      <c r="T56" s="22">
        <f>+'Results Input'!S38</f>
        <v>28</v>
      </c>
      <c r="U56" s="1">
        <f t="shared" ref="U56:U59" si="55">IF(J56="N","N",IF(O56&gt;P56,1)+IF(Q56&gt;R56,1)+IF(S56&gt;T56,1)+IF(O56=P56,0.5)+IF(Q56=R56,0.5)+IF(S56=T56,0.5))</f>
        <v>0</v>
      </c>
      <c r="V56" s="1">
        <f t="shared" ref="V56:V59" si="56">IF(M56="N","N",3-U56)</f>
        <v>3</v>
      </c>
    </row>
    <row r="57" spans="4:22" x14ac:dyDescent="0.3">
      <c r="D57" t="str">
        <f t="shared" si="54"/>
        <v>10S6</v>
      </c>
      <c r="E57" t="str">
        <f t="shared" si="46"/>
        <v>10S3</v>
      </c>
      <c r="F57" s="11">
        <f>+F56</f>
        <v>46044</v>
      </c>
      <c r="G57" s="28">
        <f>+G56</f>
        <v>10</v>
      </c>
      <c r="H57" s="22" t="str">
        <f>+'Results Input'!G39</f>
        <v>S6</v>
      </c>
      <c r="I57" t="str">
        <f>VLOOKUP(H57,Results!$B$2:$C$8,2,FALSE)</f>
        <v>Wyndham Park</v>
      </c>
      <c r="J57" s="22">
        <f>+'Results Input'!I39</f>
        <v>68</v>
      </c>
      <c r="K57" s="22" t="str">
        <f>+'Results Input'!J39</f>
        <v>S3</v>
      </c>
      <c r="L57" t="str">
        <f>VLOOKUP(K57,Results!$B$2:$C$8,2,FALSE)</f>
        <v>Bingbarn</v>
      </c>
      <c r="M57" s="22">
        <f>+'Results Input'!L39</f>
        <v>40</v>
      </c>
      <c r="O57" s="22">
        <f>+'Results Input'!N39</f>
        <v>15</v>
      </c>
      <c r="P57" s="22">
        <f>+'Results Input'!O39</f>
        <v>23</v>
      </c>
      <c r="Q57" s="22">
        <f>+'Results Input'!P39</f>
        <v>19</v>
      </c>
      <c r="R57" s="22">
        <f>+'Results Input'!Q39</f>
        <v>7</v>
      </c>
      <c r="S57" s="22">
        <f>+'Results Input'!R39</f>
        <v>34</v>
      </c>
      <c r="T57" s="22">
        <f>+'Results Input'!S39</f>
        <v>10</v>
      </c>
      <c r="U57" s="1">
        <f t="shared" si="55"/>
        <v>2</v>
      </c>
      <c r="V57" s="1">
        <f t="shared" si="56"/>
        <v>1</v>
      </c>
    </row>
    <row r="58" spans="4:22" x14ac:dyDescent="0.3">
      <c r="D58" t="str">
        <f t="shared" si="54"/>
        <v>10S5</v>
      </c>
      <c r="E58" t="str">
        <f t="shared" si="46"/>
        <v>10S2</v>
      </c>
      <c r="F58" s="11">
        <f>+F56</f>
        <v>46044</v>
      </c>
      <c r="G58" s="28">
        <f>+G56</f>
        <v>10</v>
      </c>
      <c r="H58" s="22" t="str">
        <f>+K56</f>
        <v>S5</v>
      </c>
      <c r="I58" t="str">
        <f>VLOOKUP(H58,Results!$B$2:$C$8,2,FALSE)</f>
        <v>Newark 88</v>
      </c>
      <c r="J58" s="22">
        <f>+M56</f>
        <v>83</v>
      </c>
      <c r="K58" s="1" t="str">
        <f>+H56</f>
        <v>S2</v>
      </c>
      <c r="L58" t="str">
        <f>VLOOKUP(K58,Results!$B$2:$C$8,2,FALSE)</f>
        <v>Arnoldfield</v>
      </c>
      <c r="M58" s="22">
        <f>+J56</f>
        <v>34</v>
      </c>
      <c r="O58" s="1">
        <f>+P56</f>
        <v>26</v>
      </c>
      <c r="P58" s="1">
        <f>+O56</f>
        <v>6</v>
      </c>
      <c r="Q58" s="1">
        <f>+R56</f>
        <v>29</v>
      </c>
      <c r="R58" s="1">
        <f>+Q56</f>
        <v>8</v>
      </c>
      <c r="S58" s="1">
        <f>+T56</f>
        <v>28</v>
      </c>
      <c r="T58" s="1">
        <f>+S56</f>
        <v>20</v>
      </c>
      <c r="U58" s="1">
        <f t="shared" si="55"/>
        <v>3</v>
      </c>
      <c r="V58" s="1">
        <f t="shared" si="56"/>
        <v>0</v>
      </c>
    </row>
    <row r="59" spans="4:22" x14ac:dyDescent="0.3">
      <c r="D59" t="str">
        <f t="shared" si="54"/>
        <v>10S3</v>
      </c>
      <c r="E59" t="str">
        <f t="shared" si="46"/>
        <v>10S6</v>
      </c>
      <c r="F59" s="11">
        <f>+F56</f>
        <v>46044</v>
      </c>
      <c r="G59" s="28">
        <f>+G56</f>
        <v>10</v>
      </c>
      <c r="H59" s="22" t="str">
        <f>+K57</f>
        <v>S3</v>
      </c>
      <c r="I59" t="str">
        <f>VLOOKUP(H59,Results!$B$2:$C$8,2,FALSE)</f>
        <v>Bingbarn</v>
      </c>
      <c r="J59" s="22">
        <f>+M57</f>
        <v>40</v>
      </c>
      <c r="K59" s="1" t="str">
        <f>+H57</f>
        <v>S6</v>
      </c>
      <c r="L59" t="str">
        <f>VLOOKUP(K59,Results!$B$2:$C$8,2,FALSE)</f>
        <v>Wyndham Park</v>
      </c>
      <c r="M59" s="22">
        <f>+J57</f>
        <v>68</v>
      </c>
      <c r="O59" s="1">
        <f>+P57</f>
        <v>23</v>
      </c>
      <c r="P59" s="1">
        <f>+O57</f>
        <v>15</v>
      </c>
      <c r="Q59" s="1">
        <f>+R57</f>
        <v>7</v>
      </c>
      <c r="R59" s="1">
        <f>+Q57</f>
        <v>19</v>
      </c>
      <c r="S59" s="1">
        <f>+T57</f>
        <v>10</v>
      </c>
      <c r="T59" s="1">
        <f>+S57</f>
        <v>34</v>
      </c>
      <c r="U59" s="1">
        <f t="shared" si="55"/>
        <v>1</v>
      </c>
      <c r="V59" s="1">
        <f t="shared" si="56"/>
        <v>2</v>
      </c>
    </row>
    <row r="60" spans="4:22" x14ac:dyDescent="0.3">
      <c r="D60" t="str">
        <f t="shared" si="54"/>
        <v>10S1</v>
      </c>
      <c r="E60" t="str">
        <f t="shared" si="46"/>
        <v>10X</v>
      </c>
      <c r="F60" s="11">
        <f t="shared" ref="F60:G60" si="57">+F57</f>
        <v>46044</v>
      </c>
      <c r="G60" s="28">
        <f t="shared" si="57"/>
        <v>10</v>
      </c>
      <c r="H60" s="22" t="str">
        <f>+'Results Input'!G40</f>
        <v>S1</v>
      </c>
      <c r="I60" t="str">
        <f>VLOOKUP(H60,Results!$B$2:$C$8,2,FALSE)</f>
        <v>Grantham</v>
      </c>
      <c r="J60" s="22">
        <f>+'Results Input'!I40</f>
        <v>0</v>
      </c>
      <c r="K60" s="22" t="str">
        <f>+'Results Input'!J40</f>
        <v>X</v>
      </c>
      <c r="L60" t="str">
        <f>VLOOKUP(K60,Results!$B$2:$C$8,2,FALSE)</f>
        <v>No Match</v>
      </c>
      <c r="M60" s="22"/>
    </row>
    <row r="61" spans="4:22" x14ac:dyDescent="0.3">
      <c r="D61" t="str">
        <f t="shared" si="54"/>
        <v>10S4</v>
      </c>
      <c r="E61" t="str">
        <f t="shared" si="46"/>
        <v>10X</v>
      </c>
      <c r="F61" s="11">
        <f t="shared" ref="F61:G61" si="58">+F58</f>
        <v>46044</v>
      </c>
      <c r="G61" s="28">
        <f t="shared" si="58"/>
        <v>10</v>
      </c>
      <c r="H61" s="22" t="str">
        <f>+'Results Input'!G41</f>
        <v>S4</v>
      </c>
      <c r="I61" t="str">
        <f>VLOOKUP(H61,Results!$B$2:$C$8,2,FALSE)</f>
        <v>Long Bennington</v>
      </c>
      <c r="J61" s="22">
        <f>+'Results Input'!I41</f>
        <v>0</v>
      </c>
      <c r="K61" s="22" t="str">
        <f>+'Results Input'!J41</f>
        <v>X</v>
      </c>
      <c r="L61" t="str">
        <f>VLOOKUP(K61,Results!$B$2:$C$8,2,FALSE)</f>
        <v>No Match</v>
      </c>
      <c r="M61" s="22"/>
    </row>
    <row r="62" spans="4:22" x14ac:dyDescent="0.3">
      <c r="D62" t="str">
        <f t="shared" ref="D62:D67" si="59">CONCATENATE(G62,H62)</f>
        <v>11S1</v>
      </c>
      <c r="E62" t="str">
        <f t="shared" si="46"/>
        <v>11S5</v>
      </c>
      <c r="F62" s="11">
        <f>+'Results Input'!E42</f>
        <v>46058</v>
      </c>
      <c r="G62" s="27">
        <f>+'Results Input'!F42</f>
        <v>11</v>
      </c>
      <c r="H62" s="22" t="str">
        <f>+'Results Input'!G42</f>
        <v>S1</v>
      </c>
      <c r="I62" t="str">
        <f>VLOOKUP(H62,Results!$B$2:$C$8,2,FALSE)</f>
        <v>Grantham</v>
      </c>
      <c r="J62" s="22">
        <f>+'Results Input'!I42</f>
        <v>45</v>
      </c>
      <c r="K62" s="22" t="str">
        <f>+'Results Input'!J42</f>
        <v>S5</v>
      </c>
      <c r="L62" t="str">
        <f>VLOOKUP(K62,Results!$B$2:$C$8,2,FALSE)</f>
        <v>Newark 88</v>
      </c>
      <c r="M62" s="22">
        <f>+'Results Input'!L42</f>
        <v>57</v>
      </c>
      <c r="O62" s="22">
        <f>+'Results Input'!N42</f>
        <v>12</v>
      </c>
      <c r="P62" s="22">
        <f>+'Results Input'!O42</f>
        <v>16</v>
      </c>
      <c r="Q62" s="22">
        <f>+'Results Input'!P42</f>
        <v>16</v>
      </c>
      <c r="R62" s="22">
        <f>+'Results Input'!Q42</f>
        <v>23</v>
      </c>
      <c r="S62" s="22">
        <f>+'Results Input'!R42</f>
        <v>17</v>
      </c>
      <c r="T62" s="22">
        <f>+'Results Input'!S42</f>
        <v>18</v>
      </c>
      <c r="U62" s="1">
        <f t="shared" ref="U62:U65" si="60">IF(J62="N","N",IF(O62&gt;P62,1)+IF(Q62&gt;R62,1)+IF(S62&gt;T62,1)+IF(O62=P62,0.5)+IF(Q62=R62,0.5)+IF(S62=T62,0.5))</f>
        <v>0</v>
      </c>
      <c r="V62" s="1">
        <f t="shared" ref="V62:V65" si="61">IF(M62="N","N",3-U62)</f>
        <v>3</v>
      </c>
    </row>
    <row r="63" spans="4:22" x14ac:dyDescent="0.3">
      <c r="D63" t="str">
        <f t="shared" si="59"/>
        <v>11S4</v>
      </c>
      <c r="E63" t="str">
        <f t="shared" si="46"/>
        <v>11S2</v>
      </c>
      <c r="F63" s="11">
        <f>+F62</f>
        <v>46058</v>
      </c>
      <c r="G63" s="28">
        <f>+G62</f>
        <v>11</v>
      </c>
      <c r="H63" s="22" t="str">
        <f>+'Results Input'!G43</f>
        <v>S4</v>
      </c>
      <c r="I63" t="str">
        <f>VLOOKUP(H63,Results!$B$2:$C$8,2,FALSE)</f>
        <v>Long Bennington</v>
      </c>
      <c r="J63" s="22">
        <f>+'Results Input'!I43</f>
        <v>60</v>
      </c>
      <c r="K63" s="22" t="str">
        <f>+'Results Input'!J43</f>
        <v>S2</v>
      </c>
      <c r="L63" t="str">
        <f>VLOOKUP(K63,Results!$B$2:$C$8,2,FALSE)</f>
        <v>Arnoldfield</v>
      </c>
      <c r="M63" s="22">
        <f>+'Results Input'!L43</f>
        <v>40</v>
      </c>
      <c r="O63" s="22">
        <f>+'Results Input'!N43</f>
        <v>15</v>
      </c>
      <c r="P63" s="22">
        <f>+'Results Input'!O43</f>
        <v>11</v>
      </c>
      <c r="Q63" s="22">
        <f>+'Results Input'!P43</f>
        <v>27</v>
      </c>
      <c r="R63" s="22">
        <f>+'Results Input'!Q43</f>
        <v>14</v>
      </c>
      <c r="S63" s="22">
        <f>+'Results Input'!R43</f>
        <v>18</v>
      </c>
      <c r="T63" s="22">
        <f>+'Results Input'!S43</f>
        <v>15</v>
      </c>
      <c r="U63" s="1">
        <f t="shared" si="60"/>
        <v>3</v>
      </c>
      <c r="V63" s="1">
        <f t="shared" si="61"/>
        <v>0</v>
      </c>
    </row>
    <row r="64" spans="4:22" x14ac:dyDescent="0.3">
      <c r="D64" t="str">
        <f t="shared" si="59"/>
        <v>11S5</v>
      </c>
      <c r="E64" t="str">
        <f t="shared" si="46"/>
        <v>11S1</v>
      </c>
      <c r="F64" s="11">
        <f>+F62</f>
        <v>46058</v>
      </c>
      <c r="G64" s="28">
        <f>+G62</f>
        <v>11</v>
      </c>
      <c r="H64" s="22" t="str">
        <f>+K62</f>
        <v>S5</v>
      </c>
      <c r="I64" t="str">
        <f>VLOOKUP(H64,Results!$B$2:$C$8,2,FALSE)</f>
        <v>Newark 88</v>
      </c>
      <c r="J64" s="22">
        <f>+M62</f>
        <v>57</v>
      </c>
      <c r="K64" s="1" t="str">
        <f>+H62</f>
        <v>S1</v>
      </c>
      <c r="L64" t="str">
        <f>VLOOKUP(K64,Results!$B$2:$C$8,2,FALSE)</f>
        <v>Grantham</v>
      </c>
      <c r="M64" s="22">
        <f>+J62</f>
        <v>45</v>
      </c>
      <c r="O64" s="1">
        <f>+P62</f>
        <v>16</v>
      </c>
      <c r="P64" s="1">
        <f>+O62</f>
        <v>12</v>
      </c>
      <c r="Q64" s="1">
        <f>+R62</f>
        <v>23</v>
      </c>
      <c r="R64" s="1">
        <f>+Q62</f>
        <v>16</v>
      </c>
      <c r="S64" s="1">
        <f>+T62</f>
        <v>18</v>
      </c>
      <c r="T64" s="1">
        <f>+S62</f>
        <v>17</v>
      </c>
      <c r="U64" s="1">
        <f t="shared" si="60"/>
        <v>3</v>
      </c>
      <c r="V64" s="1">
        <f t="shared" si="61"/>
        <v>0</v>
      </c>
    </row>
    <row r="65" spans="4:22" x14ac:dyDescent="0.3">
      <c r="D65" t="str">
        <f t="shared" si="59"/>
        <v>11S2</v>
      </c>
      <c r="E65" t="str">
        <f t="shared" si="46"/>
        <v>11S4</v>
      </c>
      <c r="F65" s="11">
        <f>+F62</f>
        <v>46058</v>
      </c>
      <c r="G65" s="28">
        <f>+G62</f>
        <v>11</v>
      </c>
      <c r="H65" s="22" t="str">
        <f>+K63</f>
        <v>S2</v>
      </c>
      <c r="I65" t="str">
        <f>VLOOKUP(H65,Results!$B$2:$C$8,2,FALSE)</f>
        <v>Arnoldfield</v>
      </c>
      <c r="J65" s="22">
        <f>+M63</f>
        <v>40</v>
      </c>
      <c r="K65" s="1" t="str">
        <f>+H63</f>
        <v>S4</v>
      </c>
      <c r="L65" t="str">
        <f>VLOOKUP(K65,Results!$B$2:$C$8,2,FALSE)</f>
        <v>Long Bennington</v>
      </c>
      <c r="M65" s="22">
        <f>+J63</f>
        <v>60</v>
      </c>
      <c r="O65" s="1">
        <f>+P63</f>
        <v>11</v>
      </c>
      <c r="P65" s="1">
        <f>+O63</f>
        <v>15</v>
      </c>
      <c r="Q65" s="1">
        <f>+R63</f>
        <v>14</v>
      </c>
      <c r="R65" s="1">
        <f>+Q63</f>
        <v>27</v>
      </c>
      <c r="S65" s="1">
        <f>+T63</f>
        <v>15</v>
      </c>
      <c r="T65" s="1">
        <f>+S63</f>
        <v>18</v>
      </c>
      <c r="U65" s="1">
        <f t="shared" si="60"/>
        <v>0</v>
      </c>
      <c r="V65" s="1">
        <f t="shared" si="61"/>
        <v>3</v>
      </c>
    </row>
    <row r="66" spans="4:22" x14ac:dyDescent="0.3">
      <c r="D66" t="str">
        <f t="shared" si="59"/>
        <v>11S3</v>
      </c>
      <c r="E66" t="str">
        <f t="shared" si="46"/>
        <v>11X</v>
      </c>
      <c r="F66" s="11">
        <f t="shared" ref="F66:G66" si="62">+F63</f>
        <v>46058</v>
      </c>
      <c r="G66" s="28">
        <f t="shared" si="62"/>
        <v>11</v>
      </c>
      <c r="H66" s="22" t="str">
        <f>+'Results Input'!G44</f>
        <v>S3</v>
      </c>
      <c r="I66" t="str">
        <f>VLOOKUP(H66,Results!$B$2:$C$8,2,FALSE)</f>
        <v>Bingbarn</v>
      </c>
      <c r="J66" s="22">
        <f>+'Results Input'!I44</f>
        <v>0</v>
      </c>
      <c r="K66" s="22" t="str">
        <f>+'Results Input'!J44</f>
        <v>X</v>
      </c>
      <c r="L66" t="str">
        <f>VLOOKUP(K66,Results!$B$2:$C$8,2,FALSE)</f>
        <v>No Match</v>
      </c>
      <c r="M66" s="22"/>
    </row>
    <row r="67" spans="4:22" x14ac:dyDescent="0.3">
      <c r="D67" t="str">
        <f t="shared" si="59"/>
        <v>11S6</v>
      </c>
      <c r="E67" t="str">
        <f t="shared" si="46"/>
        <v>11X</v>
      </c>
      <c r="F67" s="11">
        <f t="shared" ref="F67:G67" si="63">+F64</f>
        <v>46058</v>
      </c>
      <c r="G67" s="28">
        <f t="shared" si="63"/>
        <v>11</v>
      </c>
      <c r="H67" s="22" t="str">
        <f>+'Results Input'!G45</f>
        <v>S6</v>
      </c>
      <c r="I67" t="str">
        <f>VLOOKUP(H67,Results!$B$2:$C$8,2,FALSE)</f>
        <v>Wyndham Park</v>
      </c>
      <c r="J67" s="22">
        <f>+'Results Input'!I45</f>
        <v>0</v>
      </c>
      <c r="K67" s="22" t="str">
        <f>+'Results Input'!J45</f>
        <v>X</v>
      </c>
      <c r="L67" t="str">
        <f>VLOOKUP(K67,Results!$B$2:$C$8,2,FALSE)</f>
        <v>No Match</v>
      </c>
      <c r="M67" s="22"/>
    </row>
    <row r="68" spans="4:22" x14ac:dyDescent="0.3">
      <c r="D68" t="str">
        <f t="shared" ref="D68:D73" si="64">CONCATENATE(G68,H68)</f>
        <v>12S3</v>
      </c>
      <c r="E68" t="str">
        <f t="shared" si="46"/>
        <v>12S1</v>
      </c>
      <c r="F68" s="11">
        <f>+'Results Input'!E46</f>
        <v>46079</v>
      </c>
      <c r="G68" s="27">
        <f>+'Results Input'!F46</f>
        <v>12</v>
      </c>
      <c r="H68" s="22" t="str">
        <f>+'Results Input'!G46</f>
        <v>S3</v>
      </c>
      <c r="I68" t="str">
        <f>VLOOKUP(H68,Results!$B$2:$C$8,2,FALSE)</f>
        <v>Bingbarn</v>
      </c>
      <c r="J68" s="22">
        <f>+'Results Input'!I46</f>
        <v>19</v>
      </c>
      <c r="K68" s="22" t="str">
        <f>+'Results Input'!J46</f>
        <v>S1</v>
      </c>
      <c r="L68" t="str">
        <f>VLOOKUP(K68,Results!$B$2:$C$8,2,FALSE)</f>
        <v>Grantham</v>
      </c>
      <c r="M68" s="22">
        <f>+'Results Input'!L46</f>
        <v>81</v>
      </c>
      <c r="O68" s="22">
        <f>+'Results Input'!N46</f>
        <v>9</v>
      </c>
      <c r="P68" s="22">
        <f>+'Results Input'!O46</f>
        <v>30</v>
      </c>
      <c r="Q68" s="22">
        <f>+'Results Input'!P46</f>
        <v>4</v>
      </c>
      <c r="R68" s="22">
        <f>+'Results Input'!Q46</f>
        <v>33</v>
      </c>
      <c r="S68" s="22">
        <f>+'Results Input'!R46</f>
        <v>6</v>
      </c>
      <c r="T68" s="22">
        <f>+'Results Input'!S46</f>
        <v>18</v>
      </c>
      <c r="U68" s="1">
        <f t="shared" ref="U68:U71" si="65">IF(J68="N","N",IF(O68&gt;P68,1)+IF(Q68&gt;R68,1)+IF(S68&gt;T68,1)+IF(O68=P68,0.5)+IF(Q68=R68,0.5)+IF(S68=T68,0.5))</f>
        <v>0</v>
      </c>
      <c r="V68" s="1">
        <f t="shared" ref="V68:V71" si="66">IF(M68="N","N",3-U68)</f>
        <v>3</v>
      </c>
    </row>
    <row r="69" spans="4:22" x14ac:dyDescent="0.3">
      <c r="D69" t="str">
        <f t="shared" si="64"/>
        <v>12S4</v>
      </c>
      <c r="E69" t="str">
        <f t="shared" si="46"/>
        <v>12S6</v>
      </c>
      <c r="F69" s="11">
        <f>+F68</f>
        <v>46079</v>
      </c>
      <c r="G69" s="28">
        <f>+G68</f>
        <v>12</v>
      </c>
      <c r="H69" s="22" t="str">
        <f>+'Results Input'!G47</f>
        <v>S4</v>
      </c>
      <c r="I69" t="str">
        <f>VLOOKUP(H69,Results!$B$2:$C$8,2,FALSE)</f>
        <v>Long Bennington</v>
      </c>
      <c r="J69" s="22">
        <f>+'Results Input'!I47</f>
        <v>39</v>
      </c>
      <c r="K69" s="22" t="str">
        <f>+'Results Input'!J47</f>
        <v>S6</v>
      </c>
      <c r="L69" t="str">
        <f>VLOOKUP(K69,Results!$B$2:$C$8,2,FALSE)</f>
        <v>Wyndham Park</v>
      </c>
      <c r="M69" s="22">
        <f>+'Results Input'!L47</f>
        <v>56</v>
      </c>
      <c r="O69" s="22">
        <f>+'Results Input'!N47</f>
        <v>10</v>
      </c>
      <c r="P69" s="22">
        <f>+'Results Input'!O47</f>
        <v>17</v>
      </c>
      <c r="Q69" s="22">
        <f>+'Results Input'!P47</f>
        <v>22</v>
      </c>
      <c r="R69" s="22">
        <f>+'Results Input'!Q47</f>
        <v>12</v>
      </c>
      <c r="S69" s="22">
        <f>+'Results Input'!R47</f>
        <v>7</v>
      </c>
      <c r="T69" s="22">
        <f>+'Results Input'!S47</f>
        <v>27</v>
      </c>
      <c r="U69" s="1">
        <f t="shared" si="65"/>
        <v>1</v>
      </c>
      <c r="V69" s="1">
        <f t="shared" si="66"/>
        <v>2</v>
      </c>
    </row>
    <row r="70" spans="4:22" x14ac:dyDescent="0.3">
      <c r="D70" t="str">
        <f t="shared" si="64"/>
        <v>12S1</v>
      </c>
      <c r="E70" t="str">
        <f t="shared" si="46"/>
        <v>12S3</v>
      </c>
      <c r="F70" s="11">
        <f>+F68</f>
        <v>46079</v>
      </c>
      <c r="G70" s="28">
        <f>+G68</f>
        <v>12</v>
      </c>
      <c r="H70" s="22" t="str">
        <f>+K68</f>
        <v>S1</v>
      </c>
      <c r="I70" t="str">
        <f>VLOOKUP(H70,Results!$B$2:$C$8,2,FALSE)</f>
        <v>Grantham</v>
      </c>
      <c r="J70" s="22">
        <f>+M68</f>
        <v>81</v>
      </c>
      <c r="K70" s="1" t="str">
        <f>+H68</f>
        <v>S3</v>
      </c>
      <c r="L70" t="str">
        <f>VLOOKUP(K70,Results!$B$2:$C$8,2,FALSE)</f>
        <v>Bingbarn</v>
      </c>
      <c r="M70" s="22">
        <f>+J68</f>
        <v>19</v>
      </c>
      <c r="O70" s="1">
        <f>+P68</f>
        <v>30</v>
      </c>
      <c r="P70" s="1">
        <f>+O68</f>
        <v>9</v>
      </c>
      <c r="Q70" s="1">
        <f>+R68</f>
        <v>33</v>
      </c>
      <c r="R70" s="1">
        <f>+Q68</f>
        <v>4</v>
      </c>
      <c r="S70" s="1">
        <f>+T68</f>
        <v>18</v>
      </c>
      <c r="T70" s="1">
        <f>+S68</f>
        <v>6</v>
      </c>
      <c r="U70" s="1">
        <f t="shared" si="65"/>
        <v>3</v>
      </c>
      <c r="V70" s="1">
        <f t="shared" si="66"/>
        <v>0</v>
      </c>
    </row>
    <row r="71" spans="4:22" x14ac:dyDescent="0.3">
      <c r="D71" t="str">
        <f t="shared" si="64"/>
        <v>12S6</v>
      </c>
      <c r="E71" t="str">
        <f t="shared" si="46"/>
        <v>12S4</v>
      </c>
      <c r="F71" s="11">
        <f>+F68</f>
        <v>46079</v>
      </c>
      <c r="G71" s="28">
        <f>+G68</f>
        <v>12</v>
      </c>
      <c r="H71" s="22" t="str">
        <f>+K69</f>
        <v>S6</v>
      </c>
      <c r="I71" t="str">
        <f>VLOOKUP(H71,Results!$B$2:$C$8,2,FALSE)</f>
        <v>Wyndham Park</v>
      </c>
      <c r="J71" s="22">
        <f>+M69</f>
        <v>56</v>
      </c>
      <c r="K71" s="1" t="str">
        <f>+H69</f>
        <v>S4</v>
      </c>
      <c r="L71" t="str">
        <f>VLOOKUP(K71,Results!$B$2:$C$8,2,FALSE)</f>
        <v>Long Bennington</v>
      </c>
      <c r="M71" s="22">
        <f>+J69</f>
        <v>39</v>
      </c>
      <c r="O71" s="1">
        <f>+P69</f>
        <v>17</v>
      </c>
      <c r="P71" s="1">
        <f>+O69</f>
        <v>10</v>
      </c>
      <c r="Q71" s="1">
        <f>+R69</f>
        <v>12</v>
      </c>
      <c r="R71" s="1">
        <f>+Q69</f>
        <v>22</v>
      </c>
      <c r="S71" s="1">
        <f>+T69</f>
        <v>27</v>
      </c>
      <c r="T71" s="1">
        <f>+S69</f>
        <v>7</v>
      </c>
      <c r="U71" s="1">
        <f t="shared" si="65"/>
        <v>2</v>
      </c>
      <c r="V71" s="1">
        <f t="shared" si="66"/>
        <v>1</v>
      </c>
    </row>
    <row r="72" spans="4:22" x14ac:dyDescent="0.3">
      <c r="D72" t="str">
        <f t="shared" si="64"/>
        <v>12S2</v>
      </c>
      <c r="E72" t="str">
        <f t="shared" si="46"/>
        <v>12X</v>
      </c>
      <c r="F72" s="11">
        <f t="shared" ref="F72:G72" si="67">+F69</f>
        <v>46079</v>
      </c>
      <c r="G72" s="28">
        <f t="shared" si="67"/>
        <v>12</v>
      </c>
      <c r="H72" s="22" t="str">
        <f>+'Results Input'!G48</f>
        <v>S2</v>
      </c>
      <c r="I72" t="str">
        <f>VLOOKUP(H72,Results!$B$2:$C$8,2,FALSE)</f>
        <v>Arnoldfield</v>
      </c>
      <c r="J72" s="22">
        <f>+'Results Input'!I48</f>
        <v>0</v>
      </c>
      <c r="K72" s="22" t="str">
        <f>+'Results Input'!J48</f>
        <v>X</v>
      </c>
      <c r="L72" t="str">
        <f>VLOOKUP(K72,Results!$B$2:$C$8,2,FALSE)</f>
        <v>No Match</v>
      </c>
      <c r="M72" s="22"/>
    </row>
    <row r="73" spans="4:22" x14ac:dyDescent="0.3">
      <c r="D73" t="str">
        <f t="shared" si="64"/>
        <v>12S5</v>
      </c>
      <c r="E73" t="str">
        <f t="shared" si="46"/>
        <v>12X</v>
      </c>
      <c r="F73" s="11">
        <f t="shared" ref="F73:G73" si="68">+F70</f>
        <v>46079</v>
      </c>
      <c r="G73" s="28">
        <f t="shared" si="68"/>
        <v>12</v>
      </c>
      <c r="H73" s="22" t="str">
        <f>+'Results Input'!G49</f>
        <v>S5</v>
      </c>
      <c r="I73" t="str">
        <f>VLOOKUP(H73,Results!$B$2:$C$8,2,FALSE)</f>
        <v>Newark 88</v>
      </c>
      <c r="J73" s="22">
        <f>+'Results Input'!I49</f>
        <v>0</v>
      </c>
      <c r="K73" s="22" t="str">
        <f>+'Results Input'!J49</f>
        <v>X</v>
      </c>
      <c r="L73" t="str">
        <f>VLOOKUP(K73,Results!$B$2:$C$8,2,FALSE)</f>
        <v>No Match</v>
      </c>
      <c r="M73" s="22"/>
    </row>
    <row r="74" spans="4:22" x14ac:dyDescent="0.3">
      <c r="D74" t="str">
        <f t="shared" ref="D74:D79" si="69">CONCATENATE(G74,H74)</f>
        <v>13S2</v>
      </c>
      <c r="E74" t="str">
        <f t="shared" si="46"/>
        <v>13S6</v>
      </c>
      <c r="F74" s="11">
        <f>+'Results Input'!E50</f>
        <v>46086</v>
      </c>
      <c r="G74" s="27">
        <f>+'Results Input'!F50</f>
        <v>13</v>
      </c>
      <c r="H74" s="22" t="str">
        <f>+'Results Input'!G50</f>
        <v>S2</v>
      </c>
      <c r="I74" t="str">
        <f>VLOOKUP(H74,Results!$B$2:$C$8,2,FALSE)</f>
        <v>Arnoldfield</v>
      </c>
      <c r="J74" s="22">
        <f>+'Results Input'!I50</f>
        <v>51</v>
      </c>
      <c r="K74" s="22" t="str">
        <f>+'Results Input'!J50</f>
        <v>S6</v>
      </c>
      <c r="L74" t="str">
        <f>VLOOKUP(K74,Results!$B$2:$C$8,2,FALSE)</f>
        <v>Wyndham Park</v>
      </c>
      <c r="M74" s="22">
        <f>+'Results Input'!L50</f>
        <v>56</v>
      </c>
      <c r="O74" s="22">
        <f>+'Results Input'!N50</f>
        <v>14</v>
      </c>
      <c r="P74" s="22">
        <f>+'Results Input'!O50</f>
        <v>22</v>
      </c>
      <c r="Q74" s="22">
        <f>+'Results Input'!P50</f>
        <v>11</v>
      </c>
      <c r="R74" s="22">
        <f>+'Results Input'!Q50</f>
        <v>21</v>
      </c>
      <c r="S74" s="22">
        <f>+'Results Input'!R50</f>
        <v>26</v>
      </c>
      <c r="T74" s="22">
        <f>+'Results Input'!S50</f>
        <v>13</v>
      </c>
      <c r="U74" s="1">
        <f t="shared" ref="U74:U77" si="70">IF(J74="N","N",IF(O74&gt;P74,1)+IF(Q74&gt;R74,1)+IF(S74&gt;T74,1)+IF(O74=P74,0.5)+IF(Q74=R74,0.5)+IF(S74=T74,0.5))</f>
        <v>1</v>
      </c>
      <c r="V74" s="1">
        <f t="shared" ref="V74:V77" si="71">IF(M74="N","N",3-U74)</f>
        <v>2</v>
      </c>
    </row>
    <row r="75" spans="4:22" x14ac:dyDescent="0.3">
      <c r="D75" t="str">
        <f t="shared" si="69"/>
        <v>13S5</v>
      </c>
      <c r="E75" t="str">
        <f t="shared" si="46"/>
        <v>13S3</v>
      </c>
      <c r="F75" s="11">
        <f>+F74</f>
        <v>46086</v>
      </c>
      <c r="G75" s="28">
        <f>+G74</f>
        <v>13</v>
      </c>
      <c r="H75" s="22" t="str">
        <f>+'Results Input'!G51</f>
        <v>S5</v>
      </c>
      <c r="I75" t="str">
        <f>VLOOKUP(H75,Results!$B$2:$C$8,2,FALSE)</f>
        <v>Newark 88</v>
      </c>
      <c r="J75" s="22">
        <f>+'Results Input'!I51</f>
        <v>54</v>
      </c>
      <c r="K75" s="22" t="str">
        <f>+'Results Input'!J51</f>
        <v>S3</v>
      </c>
      <c r="L75" t="str">
        <f>VLOOKUP(K75,Results!$B$2:$C$8,2,FALSE)</f>
        <v>Bingbarn</v>
      </c>
      <c r="M75" s="22">
        <f>+'Results Input'!L51</f>
        <v>46</v>
      </c>
      <c r="O75" s="22">
        <f>+'Results Input'!N51</f>
        <v>10</v>
      </c>
      <c r="P75" s="22">
        <f>+'Results Input'!O51</f>
        <v>22</v>
      </c>
      <c r="Q75" s="22">
        <f>+'Results Input'!P51</f>
        <v>24</v>
      </c>
      <c r="R75" s="22">
        <f>+'Results Input'!Q51</f>
        <v>11</v>
      </c>
      <c r="S75" s="22">
        <f>+'Results Input'!R51</f>
        <v>20</v>
      </c>
      <c r="T75" s="22">
        <f>+'Results Input'!S51</f>
        <v>13</v>
      </c>
      <c r="U75" s="1">
        <f t="shared" si="70"/>
        <v>2</v>
      </c>
      <c r="V75" s="1">
        <f t="shared" si="71"/>
        <v>1</v>
      </c>
    </row>
    <row r="76" spans="4:22" x14ac:dyDescent="0.3">
      <c r="D76" t="str">
        <f t="shared" si="69"/>
        <v>13S6</v>
      </c>
      <c r="E76" t="str">
        <f t="shared" si="46"/>
        <v>13S2</v>
      </c>
      <c r="F76" s="11">
        <f>+F74</f>
        <v>46086</v>
      </c>
      <c r="G76" s="28">
        <f>+G74</f>
        <v>13</v>
      </c>
      <c r="H76" s="22" t="str">
        <f>+K74</f>
        <v>S6</v>
      </c>
      <c r="I76" t="str">
        <f>VLOOKUP(H76,Results!$B$2:$C$8,2,FALSE)</f>
        <v>Wyndham Park</v>
      </c>
      <c r="J76" s="22">
        <f>+M74</f>
        <v>56</v>
      </c>
      <c r="K76" s="1" t="str">
        <f>+H74</f>
        <v>S2</v>
      </c>
      <c r="L76" t="str">
        <f>VLOOKUP(K76,Results!$B$2:$C$8,2,FALSE)</f>
        <v>Arnoldfield</v>
      </c>
      <c r="M76" s="22">
        <f>+J74</f>
        <v>51</v>
      </c>
      <c r="O76" s="1">
        <f>+P74</f>
        <v>22</v>
      </c>
      <c r="P76" s="1">
        <f>+O74</f>
        <v>14</v>
      </c>
      <c r="Q76" s="1">
        <f>+R74</f>
        <v>21</v>
      </c>
      <c r="R76" s="1">
        <f>+Q74</f>
        <v>11</v>
      </c>
      <c r="S76" s="1">
        <f>+T74</f>
        <v>13</v>
      </c>
      <c r="T76" s="1">
        <f>+S74</f>
        <v>26</v>
      </c>
      <c r="U76" s="1">
        <f t="shared" si="70"/>
        <v>2</v>
      </c>
      <c r="V76" s="1">
        <f t="shared" si="71"/>
        <v>1</v>
      </c>
    </row>
    <row r="77" spans="4:22" x14ac:dyDescent="0.3">
      <c r="D77" t="str">
        <f t="shared" si="69"/>
        <v>13S3</v>
      </c>
      <c r="E77" t="str">
        <f t="shared" si="46"/>
        <v>13S5</v>
      </c>
      <c r="F77" s="11">
        <f>+F74</f>
        <v>46086</v>
      </c>
      <c r="G77" s="28">
        <f>+G74</f>
        <v>13</v>
      </c>
      <c r="H77" s="22" t="str">
        <f>+K75</f>
        <v>S3</v>
      </c>
      <c r="I77" t="str">
        <f>VLOOKUP(H77,Results!$B$2:$C$8,2,FALSE)</f>
        <v>Bingbarn</v>
      </c>
      <c r="J77" s="22">
        <f>+M75</f>
        <v>46</v>
      </c>
      <c r="K77" s="1" t="str">
        <f>+H75</f>
        <v>S5</v>
      </c>
      <c r="L77" t="str">
        <f>VLOOKUP(K77,Results!$B$2:$C$8,2,FALSE)</f>
        <v>Newark 88</v>
      </c>
      <c r="M77" s="22">
        <f>+J75</f>
        <v>54</v>
      </c>
      <c r="O77" s="1">
        <f>+P75</f>
        <v>22</v>
      </c>
      <c r="P77" s="1">
        <f>+O75</f>
        <v>10</v>
      </c>
      <c r="Q77" s="1">
        <f>+R75</f>
        <v>11</v>
      </c>
      <c r="R77" s="1">
        <f>+Q75</f>
        <v>24</v>
      </c>
      <c r="S77" s="1">
        <f>+T75</f>
        <v>13</v>
      </c>
      <c r="T77" s="1">
        <f>+S75</f>
        <v>20</v>
      </c>
      <c r="U77" s="1">
        <f t="shared" si="70"/>
        <v>1</v>
      </c>
      <c r="V77" s="1">
        <f t="shared" si="71"/>
        <v>2</v>
      </c>
    </row>
    <row r="78" spans="4:22" x14ac:dyDescent="0.3">
      <c r="D78" t="str">
        <f t="shared" si="69"/>
        <v>13S1</v>
      </c>
      <c r="E78" t="str">
        <f t="shared" si="46"/>
        <v>13X</v>
      </c>
      <c r="F78" s="11">
        <f t="shared" ref="F78:G78" si="72">+F75</f>
        <v>46086</v>
      </c>
      <c r="G78" s="28">
        <f t="shared" si="72"/>
        <v>13</v>
      </c>
      <c r="H78" s="22" t="str">
        <f>+'Results Input'!G52</f>
        <v>S1</v>
      </c>
      <c r="I78" t="str">
        <f>VLOOKUP(H78,Results!$B$2:$C$8,2,FALSE)</f>
        <v>Grantham</v>
      </c>
      <c r="J78" s="22">
        <f>+'Results Input'!I52</f>
        <v>0</v>
      </c>
      <c r="K78" s="22" t="str">
        <f>+'Results Input'!J52</f>
        <v>X</v>
      </c>
      <c r="L78" t="str">
        <f>VLOOKUP(K78,Results!$B$2:$C$8,2,FALSE)</f>
        <v>No Match</v>
      </c>
      <c r="M78" s="22"/>
    </row>
    <row r="79" spans="4:22" x14ac:dyDescent="0.3">
      <c r="D79" t="str">
        <f t="shared" si="69"/>
        <v>13S4</v>
      </c>
      <c r="E79" t="str">
        <f t="shared" si="46"/>
        <v>13X</v>
      </c>
      <c r="F79" s="11">
        <f t="shared" ref="F79:G79" si="73">+F76</f>
        <v>46086</v>
      </c>
      <c r="G79" s="28">
        <f t="shared" si="73"/>
        <v>13</v>
      </c>
      <c r="H79" s="22" t="str">
        <f>+'Results Input'!G53</f>
        <v>S4</v>
      </c>
      <c r="I79" t="str">
        <f>VLOOKUP(H79,Results!$B$2:$C$8,2,FALSE)</f>
        <v>Long Bennington</v>
      </c>
      <c r="J79" s="22">
        <f>+'Results Input'!I53</f>
        <v>0</v>
      </c>
      <c r="K79" s="22" t="str">
        <f>+'Results Input'!J53</f>
        <v>X</v>
      </c>
      <c r="L79" t="str">
        <f>VLOOKUP(K79,Results!$B$2:$C$8,2,FALSE)</f>
        <v>No Match</v>
      </c>
      <c r="M79" s="22"/>
    </row>
    <row r="80" spans="4:22" x14ac:dyDescent="0.3">
      <c r="D80" t="str">
        <f t="shared" ref="D80:D85" si="74">CONCATENATE(G80,H80)</f>
        <v>14S5</v>
      </c>
      <c r="E80" t="str">
        <f t="shared" si="46"/>
        <v>14S6</v>
      </c>
      <c r="F80" s="11">
        <f>+'Results Input'!E54</f>
        <v>46100</v>
      </c>
      <c r="G80" s="27">
        <f>+'Results Input'!F54</f>
        <v>14</v>
      </c>
      <c r="H80" s="22" t="str">
        <f>+'Results Input'!G54</f>
        <v>S5</v>
      </c>
      <c r="I80" t="str">
        <f>VLOOKUP(H80,Results!$B$2:$C$8,2,FALSE)</f>
        <v>Newark 88</v>
      </c>
      <c r="J80" s="22">
        <f>+'Results Input'!I54</f>
        <v>49</v>
      </c>
      <c r="K80" s="22" t="str">
        <f>+'Results Input'!J54</f>
        <v>S6</v>
      </c>
      <c r="L80" t="str">
        <f>VLOOKUP(K80,Results!$B$2:$C$8,2,FALSE)</f>
        <v>Wyndham Park</v>
      </c>
      <c r="M80" s="22">
        <f>+'Results Input'!L54</f>
        <v>42</v>
      </c>
      <c r="O80" s="22">
        <f>+'Results Input'!N54</f>
        <v>16</v>
      </c>
      <c r="P80" s="22">
        <f>+'Results Input'!O54</f>
        <v>14</v>
      </c>
      <c r="Q80" s="22">
        <f>+'Results Input'!P54</f>
        <v>17</v>
      </c>
      <c r="R80" s="22">
        <f>+'Results Input'!Q54</f>
        <v>17</v>
      </c>
      <c r="S80" s="22">
        <f>+'Results Input'!R54</f>
        <v>16</v>
      </c>
      <c r="T80" s="22">
        <f>+'Results Input'!S54</f>
        <v>11</v>
      </c>
      <c r="U80" s="1">
        <f t="shared" ref="U80:U83" si="75">IF(J80="N","N",IF(O80&gt;P80,1)+IF(Q80&gt;R80,1)+IF(S80&gt;T80,1)+IF(O80=P80,0.5)+IF(Q80=R80,0.5)+IF(S80=T80,0.5))</f>
        <v>2.5</v>
      </c>
      <c r="V80" s="1">
        <f t="shared" ref="V80:V83" si="76">IF(M80="N","N",3-U80)</f>
        <v>0.5</v>
      </c>
    </row>
    <row r="81" spans="4:22" x14ac:dyDescent="0.3">
      <c r="D81" t="str">
        <f t="shared" si="74"/>
        <v>14S1</v>
      </c>
      <c r="E81" t="str">
        <f t="shared" si="46"/>
        <v>14S4</v>
      </c>
      <c r="F81" s="11">
        <f>+F80</f>
        <v>46100</v>
      </c>
      <c r="G81" s="28">
        <f>+G80</f>
        <v>14</v>
      </c>
      <c r="H81" s="22" t="str">
        <f>+'Results Input'!G55</f>
        <v>S1</v>
      </c>
      <c r="I81" t="str">
        <f>VLOOKUP(H81,Results!$B$2:$C$8,2,FALSE)</f>
        <v>Grantham</v>
      </c>
      <c r="J81" s="22">
        <f>+'Results Input'!I55</f>
        <v>75</v>
      </c>
      <c r="K81" s="22" t="str">
        <f>+'Results Input'!J55</f>
        <v>S4</v>
      </c>
      <c r="L81" t="str">
        <f>VLOOKUP(K81,Results!$B$2:$C$8,2,FALSE)</f>
        <v>Long Bennington</v>
      </c>
      <c r="M81" s="22">
        <f>+'Results Input'!L55</f>
        <v>30</v>
      </c>
      <c r="O81" s="22">
        <f>+'Results Input'!N55</f>
        <v>23</v>
      </c>
      <c r="P81" s="22">
        <f>+'Results Input'!O55</f>
        <v>12</v>
      </c>
      <c r="Q81" s="22">
        <f>+'Results Input'!P55</f>
        <v>32</v>
      </c>
      <c r="R81" s="22">
        <f>+'Results Input'!Q55</f>
        <v>2</v>
      </c>
      <c r="S81" s="22">
        <f>+'Results Input'!R55</f>
        <v>20</v>
      </c>
      <c r="T81" s="22">
        <f>+'Results Input'!S55</f>
        <v>16</v>
      </c>
      <c r="U81" s="1">
        <f t="shared" si="75"/>
        <v>3</v>
      </c>
      <c r="V81" s="1">
        <f t="shared" si="76"/>
        <v>0</v>
      </c>
    </row>
    <row r="82" spans="4:22" x14ac:dyDescent="0.3">
      <c r="D82" t="str">
        <f t="shared" si="74"/>
        <v>14S6</v>
      </c>
      <c r="E82" t="str">
        <f t="shared" si="46"/>
        <v>14S5</v>
      </c>
      <c r="F82" s="11">
        <f>+F80</f>
        <v>46100</v>
      </c>
      <c r="G82" s="28">
        <f>+G80</f>
        <v>14</v>
      </c>
      <c r="H82" s="22" t="str">
        <f>+K80</f>
        <v>S6</v>
      </c>
      <c r="I82" t="str">
        <f>VLOOKUP(H82,Results!$B$2:$C$8,2,FALSE)</f>
        <v>Wyndham Park</v>
      </c>
      <c r="J82" s="22">
        <f>+M80</f>
        <v>42</v>
      </c>
      <c r="K82" s="1" t="str">
        <f>+H80</f>
        <v>S5</v>
      </c>
      <c r="L82" t="str">
        <f>VLOOKUP(K82,Results!$B$2:$C$8,2,FALSE)</f>
        <v>Newark 88</v>
      </c>
      <c r="M82" s="22">
        <f>+J80</f>
        <v>49</v>
      </c>
      <c r="O82" s="1">
        <f>+P80</f>
        <v>14</v>
      </c>
      <c r="P82" s="1">
        <f>+O80</f>
        <v>16</v>
      </c>
      <c r="Q82" s="1">
        <f>+R80</f>
        <v>17</v>
      </c>
      <c r="R82" s="1">
        <f>+Q80</f>
        <v>17</v>
      </c>
      <c r="S82" s="1">
        <f>+T80</f>
        <v>11</v>
      </c>
      <c r="T82" s="1">
        <f>+S80</f>
        <v>16</v>
      </c>
      <c r="U82" s="1">
        <f t="shared" si="75"/>
        <v>0.5</v>
      </c>
      <c r="V82" s="1">
        <f t="shared" si="76"/>
        <v>2.5</v>
      </c>
    </row>
    <row r="83" spans="4:22" x14ac:dyDescent="0.3">
      <c r="D83" t="str">
        <f t="shared" si="74"/>
        <v>14S4</v>
      </c>
      <c r="E83" t="str">
        <f t="shared" si="46"/>
        <v>14S1</v>
      </c>
      <c r="F83" s="11">
        <f>+F80</f>
        <v>46100</v>
      </c>
      <c r="G83" s="28">
        <f>+G80</f>
        <v>14</v>
      </c>
      <c r="H83" s="22" t="str">
        <f>+K81</f>
        <v>S4</v>
      </c>
      <c r="I83" t="str">
        <f>VLOOKUP(H83,Results!$B$2:$C$8,2,FALSE)</f>
        <v>Long Bennington</v>
      </c>
      <c r="J83" s="22">
        <f>+M81</f>
        <v>30</v>
      </c>
      <c r="K83" s="1" t="str">
        <f>+H81</f>
        <v>S1</v>
      </c>
      <c r="L83" t="str">
        <f>VLOOKUP(K83,Results!$B$2:$C$8,2,FALSE)</f>
        <v>Grantham</v>
      </c>
      <c r="M83" s="22">
        <f>+J81</f>
        <v>75</v>
      </c>
      <c r="O83" s="1">
        <f>+P81</f>
        <v>12</v>
      </c>
      <c r="P83" s="1">
        <f>+O81</f>
        <v>23</v>
      </c>
      <c r="Q83" s="1">
        <f>+R81</f>
        <v>2</v>
      </c>
      <c r="R83" s="1">
        <f>+Q81</f>
        <v>32</v>
      </c>
      <c r="S83" s="1">
        <f>+T81</f>
        <v>16</v>
      </c>
      <c r="T83" s="1">
        <f>+S81</f>
        <v>20</v>
      </c>
      <c r="U83" s="1">
        <f t="shared" si="75"/>
        <v>0</v>
      </c>
      <c r="V83" s="1">
        <f t="shared" si="76"/>
        <v>3</v>
      </c>
    </row>
    <row r="84" spans="4:22" x14ac:dyDescent="0.3">
      <c r="D84" t="str">
        <f t="shared" si="74"/>
        <v>14S2</v>
      </c>
      <c r="E84" t="str">
        <f t="shared" si="46"/>
        <v>14X</v>
      </c>
      <c r="F84" s="11">
        <f t="shared" ref="F84:G84" si="77">+F81</f>
        <v>46100</v>
      </c>
      <c r="G84" s="28">
        <f t="shared" si="77"/>
        <v>14</v>
      </c>
      <c r="H84" s="22" t="str">
        <f>+'Results Input'!G56</f>
        <v>S2</v>
      </c>
      <c r="I84" t="str">
        <f>VLOOKUP(H84,Results!$B$2:$C$8,2,FALSE)</f>
        <v>Arnoldfield</v>
      </c>
      <c r="J84" s="22">
        <f>+'Results Input'!I56</f>
        <v>0</v>
      </c>
      <c r="K84" s="22" t="str">
        <f>+'Results Input'!J56</f>
        <v>X</v>
      </c>
      <c r="L84" t="str">
        <f>VLOOKUP(K84,Results!$B$2:$C$8,2,FALSE)</f>
        <v>No Match</v>
      </c>
      <c r="M84" s="22"/>
    </row>
    <row r="85" spans="4:22" x14ac:dyDescent="0.3">
      <c r="D85" t="str">
        <f t="shared" si="74"/>
        <v>14S3</v>
      </c>
      <c r="E85" t="str">
        <f t="shared" si="46"/>
        <v>14X</v>
      </c>
      <c r="F85" s="11">
        <f t="shared" ref="F85:G85" si="78">+F82</f>
        <v>46100</v>
      </c>
      <c r="G85" s="28">
        <f t="shared" si="78"/>
        <v>14</v>
      </c>
      <c r="H85" s="22" t="str">
        <f>+'Results Input'!G57</f>
        <v>S3</v>
      </c>
      <c r="I85" t="str">
        <f>VLOOKUP(H85,Results!$B$2:$C$8,2,FALSE)</f>
        <v>Bingbarn</v>
      </c>
      <c r="J85" s="22">
        <f>+'Results Input'!I57</f>
        <v>0</v>
      </c>
      <c r="K85" s="22" t="str">
        <f>+'Results Input'!J57</f>
        <v>X</v>
      </c>
      <c r="L85" t="str">
        <f>VLOOKUP(K85,Results!$B$2:$C$8,2,FALSE)</f>
        <v>No Match</v>
      </c>
      <c r="M85" s="22"/>
    </row>
    <row r="86" spans="4:22" x14ac:dyDescent="0.3">
      <c r="D86" t="str">
        <f t="shared" ref="D86:D91" si="79">CONCATENATE(G86,H86)</f>
        <v>15S3</v>
      </c>
      <c r="E86" t="str">
        <f t="shared" si="46"/>
        <v>15S4</v>
      </c>
      <c r="F86" s="11">
        <f>+'Results Input'!E58</f>
        <v>46107</v>
      </c>
      <c r="G86" s="27">
        <f>+'Results Input'!F58</f>
        <v>15</v>
      </c>
      <c r="H86" s="22" t="str">
        <f>+'Results Input'!G58</f>
        <v>S3</v>
      </c>
      <c r="I86" t="str">
        <f>VLOOKUP(H86,Results!$B$2:$C$8,2,FALSE)</f>
        <v>Bingbarn</v>
      </c>
      <c r="J86" s="22">
        <f>+'Results Input'!I58</f>
        <v>68</v>
      </c>
      <c r="K86" s="22" t="str">
        <f>+'Results Input'!J58</f>
        <v>S4</v>
      </c>
      <c r="L86" t="str">
        <f>VLOOKUP(K86,Results!$B$2:$C$8,2,FALSE)</f>
        <v>Long Bennington</v>
      </c>
      <c r="M86" s="22">
        <f>+'Results Input'!L58</f>
        <v>37</v>
      </c>
      <c r="O86" s="22">
        <f>+'Results Input'!N58</f>
        <v>18</v>
      </c>
      <c r="P86" s="22">
        <f>+'Results Input'!O58</f>
        <v>14</v>
      </c>
      <c r="Q86" s="22">
        <f>+'Results Input'!P58</f>
        <v>18</v>
      </c>
      <c r="R86" s="22">
        <f>+'Results Input'!Q58</f>
        <v>18</v>
      </c>
      <c r="S86" s="22">
        <f>+'Results Input'!R58</f>
        <v>32</v>
      </c>
      <c r="T86" s="22">
        <f>+'Results Input'!S58</f>
        <v>5</v>
      </c>
      <c r="U86" s="1">
        <f t="shared" ref="U86:U89" si="80">IF(J86="N","N",IF(O86&gt;P86,1)+IF(Q86&gt;R86,1)+IF(S86&gt;T86,1)+IF(O86=P86,0.5)+IF(Q86=R86,0.5)+IF(S86=T86,0.5))</f>
        <v>2.5</v>
      </c>
      <c r="V86" s="1">
        <f t="shared" ref="V86:V89" si="81">IF(M86="N","N",3-U86)</f>
        <v>0.5</v>
      </c>
    </row>
    <row r="87" spans="4:22" x14ac:dyDescent="0.3">
      <c r="D87" t="str">
        <f t="shared" si="79"/>
        <v>15S1</v>
      </c>
      <c r="E87" t="str">
        <f t="shared" si="46"/>
        <v>15S2</v>
      </c>
      <c r="F87" s="11">
        <f>+F86</f>
        <v>46107</v>
      </c>
      <c r="G87" s="28">
        <f>+G86</f>
        <v>15</v>
      </c>
      <c r="H87" s="22" t="str">
        <f>+'Results Input'!G59</f>
        <v>S1</v>
      </c>
      <c r="I87" t="str">
        <f>VLOOKUP(H87,Results!$B$2:$C$8,2,FALSE)</f>
        <v>Grantham</v>
      </c>
      <c r="J87" s="22">
        <f>+'Results Input'!I59</f>
        <v>50</v>
      </c>
      <c r="K87" s="22" t="str">
        <f>+'Results Input'!J59</f>
        <v>S2</v>
      </c>
      <c r="L87" t="str">
        <f>VLOOKUP(K87,Results!$B$2:$C$8,2,FALSE)</f>
        <v>Arnoldfield</v>
      </c>
      <c r="M87" s="22">
        <f>+'Results Input'!L59</f>
        <v>44</v>
      </c>
      <c r="O87" s="22">
        <f>+'Results Input'!N59</f>
        <v>26</v>
      </c>
      <c r="P87" s="22">
        <f>+'Results Input'!O59</f>
        <v>5</v>
      </c>
      <c r="Q87" s="22">
        <f>+'Results Input'!P59</f>
        <v>10</v>
      </c>
      <c r="R87" s="22">
        <f>+'Results Input'!Q59</f>
        <v>23</v>
      </c>
      <c r="S87" s="22">
        <f>+'Results Input'!R59</f>
        <v>14</v>
      </c>
      <c r="T87" s="22">
        <f>+'Results Input'!S59</f>
        <v>16</v>
      </c>
      <c r="U87" s="1">
        <f t="shared" si="80"/>
        <v>1</v>
      </c>
      <c r="V87" s="1">
        <f t="shared" si="81"/>
        <v>2</v>
      </c>
    </row>
    <row r="88" spans="4:22" x14ac:dyDescent="0.3">
      <c r="D88" t="str">
        <f t="shared" si="79"/>
        <v>15S4</v>
      </c>
      <c r="E88" t="str">
        <f t="shared" ref="E88:E91" si="82">CONCATENATE(G88,K88)</f>
        <v>15S3</v>
      </c>
      <c r="F88" s="11">
        <f>+F86</f>
        <v>46107</v>
      </c>
      <c r="G88" s="28">
        <f>+G86</f>
        <v>15</v>
      </c>
      <c r="H88" s="22" t="str">
        <f>+K86</f>
        <v>S4</v>
      </c>
      <c r="I88" t="str">
        <f>VLOOKUP(H88,Results!$B$2:$C$8,2,FALSE)</f>
        <v>Long Bennington</v>
      </c>
      <c r="J88" s="22">
        <f>+M86</f>
        <v>37</v>
      </c>
      <c r="K88" s="1" t="str">
        <f>+H86</f>
        <v>S3</v>
      </c>
      <c r="L88" t="str">
        <f>VLOOKUP(K88,Results!$B$2:$C$8,2,FALSE)</f>
        <v>Bingbarn</v>
      </c>
      <c r="M88" s="22">
        <f>+J86</f>
        <v>68</v>
      </c>
      <c r="O88" s="1">
        <f>+P86</f>
        <v>14</v>
      </c>
      <c r="P88" s="1">
        <f>+O86</f>
        <v>18</v>
      </c>
      <c r="Q88" s="1">
        <f>+R86</f>
        <v>18</v>
      </c>
      <c r="R88" s="1">
        <f>+Q86</f>
        <v>18</v>
      </c>
      <c r="S88" s="1">
        <f>+T86</f>
        <v>5</v>
      </c>
      <c r="T88" s="1">
        <f>+S86</f>
        <v>32</v>
      </c>
      <c r="U88" s="1">
        <f t="shared" si="80"/>
        <v>0.5</v>
      </c>
      <c r="V88" s="1">
        <f t="shared" si="81"/>
        <v>2.5</v>
      </c>
    </row>
    <row r="89" spans="4:22" x14ac:dyDescent="0.3">
      <c r="D89" t="str">
        <f t="shared" si="79"/>
        <v>15S2</v>
      </c>
      <c r="E89" t="str">
        <f t="shared" si="82"/>
        <v>15S1</v>
      </c>
      <c r="F89" s="11">
        <f>+F86</f>
        <v>46107</v>
      </c>
      <c r="G89" s="28">
        <f>+G86</f>
        <v>15</v>
      </c>
      <c r="H89" s="22" t="str">
        <f>+K87</f>
        <v>S2</v>
      </c>
      <c r="I89" t="str">
        <f>VLOOKUP(H89,Results!$B$2:$C$8,2,FALSE)</f>
        <v>Arnoldfield</v>
      </c>
      <c r="J89" s="22">
        <f>+M87</f>
        <v>44</v>
      </c>
      <c r="K89" s="1" t="str">
        <f>+H87</f>
        <v>S1</v>
      </c>
      <c r="L89" t="str">
        <f>VLOOKUP(K89,Results!$B$2:$C$8,2,FALSE)</f>
        <v>Grantham</v>
      </c>
      <c r="M89" s="22">
        <f>+J87</f>
        <v>50</v>
      </c>
      <c r="O89" s="1">
        <f>+P87</f>
        <v>5</v>
      </c>
      <c r="P89" s="1">
        <f>+O87</f>
        <v>26</v>
      </c>
      <c r="Q89" s="1">
        <f>+R87</f>
        <v>23</v>
      </c>
      <c r="R89" s="1">
        <f>+Q87</f>
        <v>10</v>
      </c>
      <c r="S89" s="1">
        <f>+T87</f>
        <v>16</v>
      </c>
      <c r="T89" s="1">
        <f>+S87</f>
        <v>14</v>
      </c>
      <c r="U89" s="1">
        <f t="shared" si="80"/>
        <v>2</v>
      </c>
      <c r="V89" s="1">
        <f t="shared" si="81"/>
        <v>1</v>
      </c>
    </row>
    <row r="90" spans="4:22" x14ac:dyDescent="0.3">
      <c r="D90" t="str">
        <f t="shared" si="79"/>
        <v>15S5</v>
      </c>
      <c r="E90" t="str">
        <f t="shared" si="82"/>
        <v>15X</v>
      </c>
      <c r="F90" s="11">
        <f t="shared" ref="F90:G90" si="83">+F87</f>
        <v>46107</v>
      </c>
      <c r="G90" s="28">
        <f t="shared" si="83"/>
        <v>15</v>
      </c>
      <c r="H90" s="22" t="str">
        <f>+'Results Input'!G60</f>
        <v>S5</v>
      </c>
      <c r="I90" t="str">
        <f>VLOOKUP(H90,Results!$B$2:$C$8,2,FALSE)</f>
        <v>Newark 88</v>
      </c>
      <c r="J90" s="22">
        <f>+'Results Input'!I60</f>
        <v>0</v>
      </c>
      <c r="K90" s="22" t="str">
        <f>+'Results Input'!J60</f>
        <v>X</v>
      </c>
      <c r="L90" t="str">
        <f>VLOOKUP(K90,Results!$B$2:$C$8,2,FALSE)</f>
        <v>No Match</v>
      </c>
      <c r="M90" s="22"/>
    </row>
    <row r="91" spans="4:22" x14ac:dyDescent="0.3">
      <c r="D91" t="str">
        <f t="shared" si="79"/>
        <v>15S6</v>
      </c>
      <c r="E91" t="str">
        <f t="shared" si="82"/>
        <v>15X</v>
      </c>
      <c r="F91" s="11">
        <f t="shared" ref="F91:G91" si="84">+F88</f>
        <v>46107</v>
      </c>
      <c r="G91" s="28">
        <f t="shared" si="84"/>
        <v>15</v>
      </c>
      <c r="H91" s="22" t="str">
        <f>+'Results Input'!G61</f>
        <v>S6</v>
      </c>
      <c r="I91" t="str">
        <f>VLOOKUP(H91,Results!$B$2:$C$8,2,FALSE)</f>
        <v>Wyndham Park</v>
      </c>
      <c r="J91" s="22">
        <f>+'Results Input'!I61</f>
        <v>0</v>
      </c>
      <c r="K91" s="22" t="str">
        <f>+'Results Input'!J61</f>
        <v>X</v>
      </c>
      <c r="L91" t="str">
        <f>VLOOKUP(K91,Results!$B$2:$C$8,2,FALSE)</f>
        <v>No Match</v>
      </c>
      <c r="M91" s="22"/>
    </row>
    <row r="92" spans="4:22" x14ac:dyDescent="0.3">
      <c r="F92" s="11"/>
      <c r="G92" s="7"/>
      <c r="H92" s="10"/>
      <c r="I92"/>
      <c r="J92" s="10"/>
    </row>
    <row r="93" spans="4:22" x14ac:dyDescent="0.3">
      <c r="F93" s="11"/>
      <c r="G93" s="7"/>
      <c r="H93" s="10"/>
      <c r="I93"/>
      <c r="J93" s="22">
        <f>SUM(J2:J92)</f>
        <v>3074</v>
      </c>
    </row>
    <row r="94" spans="4:22" x14ac:dyDescent="0.3">
      <c r="F94" s="11"/>
      <c r="G94" s="7"/>
      <c r="H94" s="10"/>
      <c r="I94"/>
      <c r="J94" s="10"/>
    </row>
    <row r="95" spans="4:22" x14ac:dyDescent="0.3">
      <c r="F95" s="11"/>
      <c r="G95" s="7"/>
      <c r="H95" s="10"/>
      <c r="I95"/>
      <c r="J95" s="10"/>
    </row>
    <row r="96" spans="4:22" x14ac:dyDescent="0.3">
      <c r="F96" s="11"/>
      <c r="G96" s="7"/>
      <c r="H96" s="10"/>
      <c r="I96"/>
      <c r="J96" s="10"/>
    </row>
    <row r="97" spans="6:10" x14ac:dyDescent="0.3">
      <c r="F97" s="11"/>
      <c r="G97" s="7"/>
      <c r="H97" s="10"/>
      <c r="I97"/>
      <c r="J97" s="10"/>
    </row>
    <row r="98" spans="6:10" x14ac:dyDescent="0.3">
      <c r="F98" s="11"/>
      <c r="G98" s="7"/>
      <c r="H98" s="10"/>
      <c r="I98"/>
      <c r="J98" s="10"/>
    </row>
    <row r="99" spans="6:10" x14ac:dyDescent="0.3">
      <c r="F99" s="11"/>
      <c r="G99" s="7"/>
      <c r="H99" s="10"/>
      <c r="I99"/>
      <c r="J99" s="10"/>
    </row>
    <row r="100" spans="6:10" x14ac:dyDescent="0.3">
      <c r="F100" s="11"/>
      <c r="G100" s="7"/>
      <c r="H100" s="10"/>
      <c r="I100"/>
      <c r="J100" s="10"/>
    </row>
    <row r="101" spans="6:10" x14ac:dyDescent="0.3">
      <c r="F101" s="11"/>
      <c r="G101" s="7"/>
      <c r="H101" s="10"/>
      <c r="I101"/>
      <c r="J101" s="10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71"/>
  <sheetViews>
    <sheetView workbookViewId="0">
      <pane xSplit="2" ySplit="1" topLeftCell="C44" activePane="bottomRight" state="frozen"/>
      <selection pane="topRight" activeCell="B1" sqref="B1"/>
      <selection pane="bottomLeft" activeCell="A2" sqref="A2"/>
      <selection pane="bottomRight" activeCell="S15" sqref="S15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6" style="1" bestFit="1" customWidth="1"/>
    <col min="9" max="9" width="5.109375" style="1" customWidth="1"/>
    <col min="11" max="11" width="16" bestFit="1" customWidth="1"/>
    <col min="12" max="12" width="8.5546875" customWidth="1"/>
    <col min="13" max="13" width="2.88671875" customWidth="1"/>
    <col min="20" max="20" width="9.109375" customWidth="1"/>
  </cols>
  <sheetData>
    <row r="1" spans="2:20" x14ac:dyDescent="0.3">
      <c r="F1" s="1" t="s">
        <v>1</v>
      </c>
      <c r="G1" s="26">
        <v>15</v>
      </c>
      <c r="N1" s="102" t="s">
        <v>39</v>
      </c>
      <c r="O1" s="102"/>
      <c r="P1" s="102" t="s">
        <v>40</v>
      </c>
      <c r="Q1" s="102"/>
      <c r="R1" s="102" t="s">
        <v>41</v>
      </c>
      <c r="S1" s="102"/>
    </row>
    <row r="2" spans="2:20" x14ac:dyDescent="0.3">
      <c r="B2" t="str">
        <f t="shared" ref="B2:B30" si="0">CONCATENATE(F2,G2)</f>
        <v>1S5</v>
      </c>
      <c r="C2" t="str">
        <f>CONCATENATE(F2,J2)</f>
        <v>1S1</v>
      </c>
      <c r="E2" s="8">
        <v>45925</v>
      </c>
      <c r="F2" s="9">
        <v>1</v>
      </c>
      <c r="G2" s="10" t="s">
        <v>26</v>
      </c>
      <c r="H2" t="str">
        <f>VLOOKUP(G2,Results!$B$2:$C$8,2,FALSE)</f>
        <v>Newark 88</v>
      </c>
      <c r="I2" s="22">
        <f>IF(N2="N","N",SUM(+N2+P2+R2))</f>
        <v>54</v>
      </c>
      <c r="J2" s="10" t="s">
        <v>24</v>
      </c>
      <c r="K2" t="str">
        <f>VLOOKUP(J2,Results!$B$2:$C$8,2,FALSE)</f>
        <v>Grantham</v>
      </c>
      <c r="L2" s="22">
        <f>IF(O2="N","N",SUM(+O2+Q2+S2))</f>
        <v>55</v>
      </c>
      <c r="M2" s="22"/>
      <c r="N2" s="26">
        <v>19</v>
      </c>
      <c r="O2" s="26">
        <v>21</v>
      </c>
      <c r="P2" s="26">
        <v>20</v>
      </c>
      <c r="Q2" s="26">
        <v>15</v>
      </c>
      <c r="R2" s="26">
        <v>15</v>
      </c>
      <c r="S2" s="26">
        <v>19</v>
      </c>
    </row>
    <row r="3" spans="2:20" x14ac:dyDescent="0.3">
      <c r="B3" t="str">
        <f t="shared" si="0"/>
        <v>1S3</v>
      </c>
      <c r="C3" t="str">
        <f t="shared" ref="C3:C31" si="1">CONCATENATE(F3,J3)</f>
        <v>1S6</v>
      </c>
      <c r="E3" s="11">
        <f>+E2</f>
        <v>45925</v>
      </c>
      <c r="F3" s="7">
        <f>+F2</f>
        <v>1</v>
      </c>
      <c r="G3" s="10" t="s">
        <v>25</v>
      </c>
      <c r="H3" t="str">
        <f>VLOOKUP(G3,Results!$B$2:$C$8,2,FALSE)</f>
        <v>Bingbarn</v>
      </c>
      <c r="I3" s="22">
        <f>IF(N3="N","N",SUM(+N3+P3+R3))</f>
        <v>60</v>
      </c>
      <c r="J3" s="10" t="s">
        <v>28</v>
      </c>
      <c r="K3" t="str">
        <f>VLOOKUP(J3,Results!$B$2:$C$8,2,FALSE)</f>
        <v>Wyndham Park</v>
      </c>
      <c r="L3" s="22">
        <f>IF(O3="N","N",SUM(+O3+Q3+S3))</f>
        <v>45</v>
      </c>
      <c r="M3" s="26"/>
      <c r="N3" s="26">
        <v>23</v>
      </c>
      <c r="O3" s="26">
        <v>16</v>
      </c>
      <c r="P3" s="26">
        <v>20</v>
      </c>
      <c r="Q3" s="26">
        <v>14</v>
      </c>
      <c r="R3" s="26">
        <v>17</v>
      </c>
      <c r="S3" s="26">
        <v>15</v>
      </c>
    </row>
    <row r="4" spans="2:20" x14ac:dyDescent="0.3">
      <c r="E4" s="11">
        <f t="shared" ref="E4:E5" si="2">+E3</f>
        <v>45925</v>
      </c>
      <c r="F4" s="7">
        <f t="shared" ref="F4:F5" si="3">+F3</f>
        <v>1</v>
      </c>
      <c r="G4" s="10" t="s">
        <v>27</v>
      </c>
      <c r="H4" t="str">
        <f>VLOOKUP(G4,Results!$B$2:$C$8,2,FALSE)</f>
        <v>Arnoldfield</v>
      </c>
      <c r="I4" s="26">
        <v>0</v>
      </c>
      <c r="J4" s="10" t="s">
        <v>37</v>
      </c>
      <c r="K4" t="str">
        <f>VLOOKUP(J4,Results!$B$2:$C$8,2,FALSE)</f>
        <v>No Match</v>
      </c>
      <c r="L4" s="26"/>
      <c r="M4" s="26"/>
    </row>
    <row r="5" spans="2:20" x14ac:dyDescent="0.3">
      <c r="E5" s="11">
        <f t="shared" si="2"/>
        <v>45925</v>
      </c>
      <c r="F5" s="7">
        <f t="shared" si="3"/>
        <v>1</v>
      </c>
      <c r="G5" s="10" t="s">
        <v>29</v>
      </c>
      <c r="H5" t="str">
        <f>VLOOKUP(G5,Results!$B$2:$C$8,2,FALSE)</f>
        <v>Long Bennington</v>
      </c>
      <c r="I5" s="26">
        <v>0</v>
      </c>
      <c r="J5" s="10" t="s">
        <v>37</v>
      </c>
      <c r="K5" t="str">
        <f>VLOOKUP(J5,Results!$B$2:$C$8,2,FALSE)</f>
        <v>No Match</v>
      </c>
      <c r="L5" s="26"/>
      <c r="M5" s="26"/>
    </row>
    <row r="6" spans="2:20" x14ac:dyDescent="0.3">
      <c r="B6" t="str">
        <f t="shared" si="0"/>
        <v>2S6</v>
      </c>
      <c r="C6" t="str">
        <f t="shared" si="1"/>
        <v>2S2</v>
      </c>
      <c r="E6" s="8">
        <v>45939</v>
      </c>
      <c r="F6" s="9">
        <v>2</v>
      </c>
      <c r="G6" s="10" t="s">
        <v>28</v>
      </c>
      <c r="H6" t="str">
        <f>VLOOKUP(G6,Results!$B$2:$C$8,2,FALSE)</f>
        <v>Wyndham Park</v>
      </c>
      <c r="I6" s="22">
        <f t="shared" ref="I6:I7" si="4">IF(N6="N","N",SUM(+N6+P6+R6))</f>
        <v>53</v>
      </c>
      <c r="J6" s="10" t="s">
        <v>27</v>
      </c>
      <c r="K6" t="str">
        <f>VLOOKUP(J6,Results!$B$2:$C$8,2,FALSE)</f>
        <v>Arnoldfield</v>
      </c>
      <c r="L6" s="22">
        <f>IF(O6="N","N",SUM(+O6+Q6+S6))</f>
        <v>34</v>
      </c>
      <c r="M6" s="26"/>
      <c r="N6" s="26">
        <v>19</v>
      </c>
      <c r="O6" s="26">
        <v>10</v>
      </c>
      <c r="P6" s="26">
        <v>9</v>
      </c>
      <c r="Q6" s="26">
        <v>16</v>
      </c>
      <c r="R6" s="26">
        <v>25</v>
      </c>
      <c r="S6" s="26">
        <v>8</v>
      </c>
    </row>
    <row r="7" spans="2:20" x14ac:dyDescent="0.3">
      <c r="B7" t="str">
        <f t="shared" si="0"/>
        <v>2S4</v>
      </c>
      <c r="C7" t="str">
        <f t="shared" si="1"/>
        <v>2S1</v>
      </c>
      <c r="E7" s="11">
        <f>+E6</f>
        <v>45939</v>
      </c>
      <c r="F7" s="7">
        <f>+F6</f>
        <v>2</v>
      </c>
      <c r="G7" s="10" t="s">
        <v>29</v>
      </c>
      <c r="H7" t="str">
        <f>VLOOKUP(G7,Results!$B$2:$C$8,2,FALSE)</f>
        <v>Long Bennington</v>
      </c>
      <c r="I7" s="22">
        <f t="shared" si="4"/>
        <v>36</v>
      </c>
      <c r="J7" s="10" t="s">
        <v>24</v>
      </c>
      <c r="K7" t="str">
        <f>VLOOKUP(J7,Results!$B$2:$C$8,2,FALSE)</f>
        <v>Grantham</v>
      </c>
      <c r="L7" s="22">
        <f>IF(O7="N","N",SUM(+O7+Q7+S7))</f>
        <v>73</v>
      </c>
      <c r="M7" s="26"/>
      <c r="N7" s="26">
        <v>6</v>
      </c>
      <c r="O7" s="26">
        <v>32</v>
      </c>
      <c r="P7" s="26">
        <v>14</v>
      </c>
      <c r="Q7" s="26">
        <v>20</v>
      </c>
      <c r="R7" s="26">
        <v>16</v>
      </c>
      <c r="S7" s="26">
        <v>21</v>
      </c>
    </row>
    <row r="8" spans="2:20" x14ac:dyDescent="0.3">
      <c r="E8" s="11">
        <f t="shared" ref="E8:E9" si="5">+E7</f>
        <v>45939</v>
      </c>
      <c r="F8" s="7">
        <f t="shared" ref="F8:F9" si="6">+F7</f>
        <v>2</v>
      </c>
      <c r="G8" s="10" t="s">
        <v>25</v>
      </c>
      <c r="H8" t="str">
        <f>VLOOKUP(G8,Results!$B$2:$C$8,2,FALSE)</f>
        <v>Bingbarn</v>
      </c>
      <c r="I8" s="26">
        <v>0</v>
      </c>
      <c r="J8" s="10" t="s">
        <v>37</v>
      </c>
      <c r="K8" t="str">
        <f>VLOOKUP(J8,Results!$B$2:$C$8,2,FALSE)</f>
        <v>No Match</v>
      </c>
      <c r="L8" s="26"/>
      <c r="M8" s="26"/>
    </row>
    <row r="9" spans="2:20" x14ac:dyDescent="0.3">
      <c r="E9" s="11">
        <f t="shared" si="5"/>
        <v>45939</v>
      </c>
      <c r="F9" s="7">
        <f t="shared" si="6"/>
        <v>2</v>
      </c>
      <c r="G9" s="10" t="s">
        <v>26</v>
      </c>
      <c r="H9" t="str">
        <f>VLOOKUP(G9,Results!$B$2:$C$8,2,FALSE)</f>
        <v>Newark 88</v>
      </c>
      <c r="I9" s="26">
        <v>0</v>
      </c>
      <c r="J9" s="10" t="s">
        <v>37</v>
      </c>
      <c r="K9" t="str">
        <f>VLOOKUP(J9,Results!$B$2:$C$8,2,FALSE)</f>
        <v>No Match</v>
      </c>
      <c r="L9" s="26"/>
      <c r="M9" s="26"/>
    </row>
    <row r="10" spans="2:20" x14ac:dyDescent="0.3">
      <c r="B10" t="str">
        <f t="shared" si="0"/>
        <v>3S2</v>
      </c>
      <c r="C10" t="str">
        <f t="shared" si="1"/>
        <v>3S3</v>
      </c>
      <c r="E10" s="8">
        <v>45953</v>
      </c>
      <c r="F10" s="9">
        <v>3</v>
      </c>
      <c r="G10" s="10" t="s">
        <v>27</v>
      </c>
      <c r="H10" t="str">
        <f>VLOOKUP(G10,Results!$B$2:$C$8,2,FALSE)</f>
        <v>Arnoldfield</v>
      </c>
      <c r="I10" s="22">
        <f t="shared" ref="I10:I11" si="7">IF(N10="N","N",SUM(+N10+P10+R10))</f>
        <v>41</v>
      </c>
      <c r="J10" s="10" t="s">
        <v>25</v>
      </c>
      <c r="K10" t="str">
        <f>VLOOKUP(J10,Results!$B$2:$C$8,2,FALSE)</f>
        <v>Bingbarn</v>
      </c>
      <c r="L10" s="22">
        <f>IF(O10="N","N",SUM(+O10+Q10+S10))</f>
        <v>51</v>
      </c>
      <c r="M10" s="26"/>
      <c r="N10" s="26">
        <v>7</v>
      </c>
      <c r="O10" s="26">
        <v>25</v>
      </c>
      <c r="P10" s="26">
        <v>18</v>
      </c>
      <c r="Q10" s="26">
        <v>14</v>
      </c>
      <c r="R10" s="26">
        <v>16</v>
      </c>
      <c r="S10" s="26">
        <v>12</v>
      </c>
    </row>
    <row r="11" spans="2:20" x14ac:dyDescent="0.3">
      <c r="B11" t="str">
        <f t="shared" si="0"/>
        <v>3S4</v>
      </c>
      <c r="C11" t="str">
        <f t="shared" si="1"/>
        <v>3S5</v>
      </c>
      <c r="E11" s="11">
        <f>+E10</f>
        <v>45953</v>
      </c>
      <c r="F11" s="7">
        <f>+F10</f>
        <v>3</v>
      </c>
      <c r="G11" s="10" t="s">
        <v>29</v>
      </c>
      <c r="H11" t="str">
        <f>VLOOKUP(G11,Results!$B$2:$C$8,2,FALSE)</f>
        <v>Long Bennington</v>
      </c>
      <c r="I11" s="22">
        <f t="shared" si="7"/>
        <v>29</v>
      </c>
      <c r="J11" s="10" t="s">
        <v>26</v>
      </c>
      <c r="K11" t="str">
        <f>VLOOKUP(J11,Results!$B$2:$C$8,2,FALSE)</f>
        <v>Newark 88</v>
      </c>
      <c r="L11" s="22">
        <f>IF(O11="N","N",SUM(+O11+Q11+S11))</f>
        <v>86</v>
      </c>
      <c r="M11" s="26"/>
      <c r="N11" s="26">
        <v>11</v>
      </c>
      <c r="O11" s="26">
        <v>31</v>
      </c>
      <c r="P11" s="26">
        <v>8</v>
      </c>
      <c r="Q11" s="26">
        <v>25</v>
      </c>
      <c r="R11" s="26">
        <v>10</v>
      </c>
      <c r="S11" s="26">
        <v>30</v>
      </c>
    </row>
    <row r="12" spans="2:20" x14ac:dyDescent="0.3">
      <c r="E12" s="11">
        <f t="shared" ref="E12:E13" si="8">+E11</f>
        <v>45953</v>
      </c>
      <c r="F12" s="7">
        <f t="shared" ref="F12:F13" si="9">+F11</f>
        <v>3</v>
      </c>
      <c r="G12" s="10" t="s">
        <v>24</v>
      </c>
      <c r="H12" t="str">
        <f>VLOOKUP(G12,Results!$B$2:$C$8,2,FALSE)</f>
        <v>Grantham</v>
      </c>
      <c r="I12" s="26">
        <v>0</v>
      </c>
      <c r="J12" s="10" t="s">
        <v>37</v>
      </c>
      <c r="K12" t="str">
        <f>VLOOKUP(J12,Results!$B$2:$C$8,2,FALSE)</f>
        <v>No Match</v>
      </c>
      <c r="L12" s="26"/>
      <c r="M12" s="26"/>
    </row>
    <row r="13" spans="2:20" x14ac:dyDescent="0.3">
      <c r="E13" s="11">
        <f t="shared" si="8"/>
        <v>45953</v>
      </c>
      <c r="F13" s="7">
        <f t="shared" si="9"/>
        <v>3</v>
      </c>
      <c r="G13" s="10" t="s">
        <v>28</v>
      </c>
      <c r="H13" t="str">
        <f>VLOOKUP(G13,Results!$B$2:$C$8,2,FALSE)</f>
        <v>Wyndham Park</v>
      </c>
      <c r="I13" s="26">
        <v>0</v>
      </c>
      <c r="J13" s="10" t="s">
        <v>37</v>
      </c>
      <c r="K13" t="str">
        <f>VLOOKUP(J13,Results!$B$2:$C$8,2,FALSE)</f>
        <v>No Match</v>
      </c>
      <c r="L13" s="26"/>
      <c r="M13" s="26"/>
    </row>
    <row r="14" spans="2:20" x14ac:dyDescent="0.3">
      <c r="B14" t="str">
        <f t="shared" si="0"/>
        <v>4S1</v>
      </c>
      <c r="C14" t="str">
        <f t="shared" si="1"/>
        <v>4S6</v>
      </c>
      <c r="E14" s="8">
        <v>45960</v>
      </c>
      <c r="F14" s="9">
        <v>4</v>
      </c>
      <c r="G14" s="10" t="s">
        <v>24</v>
      </c>
      <c r="H14" t="str">
        <f>VLOOKUP(G14,Results!$B$2:$C$8,2,FALSE)</f>
        <v>Grantham</v>
      </c>
      <c r="I14" s="22">
        <f t="shared" ref="I14:I15" si="10">IF(N14="N","N",SUM(+N14+P14+R14))</f>
        <v>64</v>
      </c>
      <c r="J14" s="10" t="s">
        <v>28</v>
      </c>
      <c r="K14" t="str">
        <f>VLOOKUP(J14,Results!$B$2:$C$8,2,FALSE)</f>
        <v>Wyndham Park</v>
      </c>
      <c r="L14" s="22">
        <f>IF(O14="N","N",SUM(+O14+Q14+S14))</f>
        <v>42</v>
      </c>
      <c r="M14" s="26"/>
      <c r="N14" s="26">
        <v>11</v>
      </c>
      <c r="O14" s="26">
        <v>17</v>
      </c>
      <c r="P14" s="26">
        <v>18</v>
      </c>
      <c r="Q14" s="26">
        <v>17</v>
      </c>
      <c r="R14" s="26">
        <v>35</v>
      </c>
      <c r="S14" s="26">
        <v>8</v>
      </c>
    </row>
    <row r="15" spans="2:20" x14ac:dyDescent="0.3">
      <c r="B15" t="str">
        <f t="shared" si="0"/>
        <v>4S5</v>
      </c>
      <c r="C15" t="str">
        <f t="shared" si="1"/>
        <v>4S2</v>
      </c>
      <c r="E15" s="11">
        <f>+E14</f>
        <v>45960</v>
      </c>
      <c r="F15" s="7">
        <f>+F14</f>
        <v>4</v>
      </c>
      <c r="G15" s="10" t="s">
        <v>26</v>
      </c>
      <c r="H15" t="str">
        <f>VLOOKUP(G15,Results!$B$2:$C$8,2,FALSE)</f>
        <v>Newark 88</v>
      </c>
      <c r="I15" s="22">
        <f t="shared" si="10"/>
        <v>64</v>
      </c>
      <c r="J15" s="10" t="s">
        <v>27</v>
      </c>
      <c r="K15" t="str">
        <f>VLOOKUP(J15,Results!$B$2:$C$8,2,FALSE)</f>
        <v>Arnoldfield</v>
      </c>
      <c r="L15" s="22">
        <f>IF(O15="N","N",SUM(+O15+Q15+S15))</f>
        <v>43</v>
      </c>
      <c r="M15" s="26"/>
      <c r="N15" s="26">
        <v>21</v>
      </c>
      <c r="O15" s="26">
        <v>14</v>
      </c>
      <c r="P15" s="26">
        <v>23</v>
      </c>
      <c r="Q15" s="26">
        <v>20</v>
      </c>
      <c r="R15" s="26">
        <v>20</v>
      </c>
      <c r="S15" s="26">
        <v>9</v>
      </c>
      <c r="T15" s="104" t="s">
        <v>52</v>
      </c>
    </row>
    <row r="16" spans="2:20" x14ac:dyDescent="0.3">
      <c r="E16" s="11">
        <f t="shared" ref="E16:E17" si="11">+E15</f>
        <v>45960</v>
      </c>
      <c r="F16" s="7">
        <f t="shared" ref="F16:F17" si="12">+F15</f>
        <v>4</v>
      </c>
      <c r="G16" s="10" t="s">
        <v>25</v>
      </c>
      <c r="H16" t="str">
        <f>VLOOKUP(G16,Results!$B$2:$C$8,2,FALSE)</f>
        <v>Bingbarn</v>
      </c>
      <c r="I16" s="26">
        <v>0</v>
      </c>
      <c r="J16" s="10" t="s">
        <v>37</v>
      </c>
      <c r="K16" t="str">
        <f>VLOOKUP(J16,Results!$B$2:$C$8,2,FALSE)</f>
        <v>No Match</v>
      </c>
      <c r="L16" s="26"/>
      <c r="M16" s="26"/>
    </row>
    <row r="17" spans="2:19" x14ac:dyDescent="0.3">
      <c r="E17" s="11">
        <f t="shared" si="11"/>
        <v>45960</v>
      </c>
      <c r="F17" s="7">
        <f t="shared" si="12"/>
        <v>4</v>
      </c>
      <c r="G17" s="10" t="s">
        <v>29</v>
      </c>
      <c r="H17" t="str">
        <f>VLOOKUP(G17,Results!$B$2:$C$8,2,FALSE)</f>
        <v>Long Bennington</v>
      </c>
      <c r="I17" s="26">
        <v>0</v>
      </c>
      <c r="J17" s="10" t="s">
        <v>37</v>
      </c>
      <c r="K17" t="str">
        <f>VLOOKUP(J17,Results!$B$2:$C$8,2,FALSE)</f>
        <v>No Match</v>
      </c>
      <c r="L17" s="26"/>
      <c r="M17" s="26"/>
    </row>
    <row r="18" spans="2:19" x14ac:dyDescent="0.3">
      <c r="B18" t="str">
        <f t="shared" si="0"/>
        <v>5S2</v>
      </c>
      <c r="C18" t="str">
        <f t="shared" si="1"/>
        <v>5S4</v>
      </c>
      <c r="E18" s="8">
        <v>45974</v>
      </c>
      <c r="F18" s="9">
        <v>5</v>
      </c>
      <c r="G18" s="10" t="s">
        <v>27</v>
      </c>
      <c r="H18" t="str">
        <f>VLOOKUP(G18,Results!$B$2:$C$8,2,FALSE)</f>
        <v>Arnoldfield</v>
      </c>
      <c r="I18" s="22">
        <f t="shared" ref="I18:I19" si="13">IF(N18="N","N",SUM(+N18+P18+R18))</f>
        <v>56</v>
      </c>
      <c r="J18" s="10" t="s">
        <v>29</v>
      </c>
      <c r="K18" t="str">
        <f>VLOOKUP(J18,Results!$B$2:$C$8,2,FALSE)</f>
        <v>Long Bennington</v>
      </c>
      <c r="L18" s="22">
        <f>IF(O18="N","N",SUM(+O18+Q18+S18))</f>
        <v>49</v>
      </c>
      <c r="M18" s="26"/>
      <c r="N18" s="26">
        <v>26</v>
      </c>
      <c r="O18" s="26">
        <v>14</v>
      </c>
      <c r="P18" s="26">
        <v>18</v>
      </c>
      <c r="Q18" s="26">
        <v>13</v>
      </c>
      <c r="R18" s="26">
        <v>12</v>
      </c>
      <c r="S18" s="26">
        <v>22</v>
      </c>
    </row>
    <row r="19" spans="2:19" x14ac:dyDescent="0.3">
      <c r="B19" t="str">
        <f t="shared" si="0"/>
        <v>5S1</v>
      </c>
      <c r="C19" t="str">
        <f t="shared" si="1"/>
        <v>5S3</v>
      </c>
      <c r="E19" s="11">
        <f>+E18</f>
        <v>45974</v>
      </c>
      <c r="F19" s="7">
        <f>+F18</f>
        <v>5</v>
      </c>
      <c r="G19" s="10" t="s">
        <v>24</v>
      </c>
      <c r="H19" t="str">
        <f>VLOOKUP(G19,Results!$B$2:$C$8,2,FALSE)</f>
        <v>Grantham</v>
      </c>
      <c r="I19" s="22">
        <f t="shared" si="13"/>
        <v>72</v>
      </c>
      <c r="J19" s="10" t="s">
        <v>25</v>
      </c>
      <c r="K19" t="str">
        <f>VLOOKUP(J19,Results!$B$2:$C$8,2,FALSE)</f>
        <v>Bingbarn</v>
      </c>
      <c r="L19" s="22">
        <f>IF(O19="N","N",SUM(+O19+Q19+S19))</f>
        <v>44</v>
      </c>
      <c r="M19" s="26"/>
      <c r="N19" s="26">
        <v>24</v>
      </c>
      <c r="O19" s="26">
        <v>12</v>
      </c>
      <c r="P19" s="26">
        <v>32</v>
      </c>
      <c r="Q19" s="26">
        <v>7</v>
      </c>
      <c r="R19" s="26">
        <v>16</v>
      </c>
      <c r="S19" s="26">
        <v>25</v>
      </c>
    </row>
    <row r="20" spans="2:19" x14ac:dyDescent="0.3">
      <c r="E20" s="11">
        <f t="shared" ref="E20:E21" si="14">+E19</f>
        <v>45974</v>
      </c>
      <c r="F20" s="7">
        <f t="shared" ref="F20:F21" si="15">+F19</f>
        <v>5</v>
      </c>
      <c r="G20" s="10" t="s">
        <v>26</v>
      </c>
      <c r="H20" t="str">
        <f>VLOOKUP(G20,Results!$B$2:$C$8,2,FALSE)</f>
        <v>Newark 88</v>
      </c>
      <c r="I20" s="26">
        <v>0</v>
      </c>
      <c r="J20" s="10" t="s">
        <v>37</v>
      </c>
      <c r="K20" t="str">
        <f>VLOOKUP(J20,Results!$B$2:$C$8,2,FALSE)</f>
        <v>No Match</v>
      </c>
      <c r="L20" s="26"/>
      <c r="M20" s="26"/>
    </row>
    <row r="21" spans="2:19" x14ac:dyDescent="0.3">
      <c r="E21" s="11">
        <f t="shared" si="14"/>
        <v>45974</v>
      </c>
      <c r="F21" s="7">
        <f t="shared" si="15"/>
        <v>5</v>
      </c>
      <c r="G21" s="10" t="s">
        <v>28</v>
      </c>
      <c r="H21" t="str">
        <f>VLOOKUP(G21,Results!$B$2:$C$8,2,FALSE)</f>
        <v>Wyndham Park</v>
      </c>
      <c r="I21" s="26">
        <v>0</v>
      </c>
      <c r="J21" s="10" t="s">
        <v>37</v>
      </c>
      <c r="K21" t="str">
        <f>VLOOKUP(J21,Results!$B$2:$C$8,2,FALSE)</f>
        <v>No Match</v>
      </c>
      <c r="L21" s="26"/>
      <c r="M21" s="26"/>
    </row>
    <row r="22" spans="2:19" x14ac:dyDescent="0.3">
      <c r="B22" t="str">
        <f t="shared" si="0"/>
        <v>6S3</v>
      </c>
      <c r="C22" t="str">
        <f t="shared" si="1"/>
        <v>6S5</v>
      </c>
      <c r="E22" s="8">
        <v>45981</v>
      </c>
      <c r="F22" s="9">
        <v>6</v>
      </c>
      <c r="G22" s="10" t="s">
        <v>25</v>
      </c>
      <c r="H22" t="str">
        <f>VLOOKUP(G22,Results!$B$2:$C$8,2,FALSE)</f>
        <v>Bingbarn</v>
      </c>
      <c r="I22" s="22">
        <f t="shared" ref="I22:I23" si="16">IF(N22="N","N",SUM(+N22+P22+R22))</f>
        <v>55</v>
      </c>
      <c r="J22" s="10" t="s">
        <v>26</v>
      </c>
      <c r="K22" t="str">
        <f>VLOOKUP(J22,Results!$B$2:$C$8,2,FALSE)</f>
        <v>Newark 88</v>
      </c>
      <c r="L22" s="22">
        <f>IF(O22="N","N",SUM(+O22+Q22+S22))</f>
        <v>50</v>
      </c>
      <c r="M22" s="26"/>
      <c r="N22" s="26">
        <v>12</v>
      </c>
      <c r="O22" s="26">
        <v>19</v>
      </c>
      <c r="P22" s="26">
        <v>12</v>
      </c>
      <c r="Q22" s="26">
        <v>22</v>
      </c>
      <c r="R22" s="26">
        <v>31</v>
      </c>
      <c r="S22" s="26">
        <v>9</v>
      </c>
    </row>
    <row r="23" spans="2:19" x14ac:dyDescent="0.3">
      <c r="B23" t="str">
        <f t="shared" si="0"/>
        <v>6S6</v>
      </c>
      <c r="C23" t="str">
        <f t="shared" si="1"/>
        <v>6S4</v>
      </c>
      <c r="E23" s="11">
        <f>+E22</f>
        <v>45981</v>
      </c>
      <c r="F23" s="7">
        <f>+F22</f>
        <v>6</v>
      </c>
      <c r="G23" s="10" t="s">
        <v>28</v>
      </c>
      <c r="H23" t="str">
        <f>VLOOKUP(G23,Results!$B$2:$C$8,2,FALSE)</f>
        <v>Wyndham Park</v>
      </c>
      <c r="I23" s="22">
        <f t="shared" si="16"/>
        <v>61</v>
      </c>
      <c r="J23" s="10" t="s">
        <v>29</v>
      </c>
      <c r="K23" t="str">
        <f>VLOOKUP(J23,Results!$B$2:$C$8,2,FALSE)</f>
        <v>Long Bennington</v>
      </c>
      <c r="L23" s="22">
        <f>IF(O23="N","N",SUM(+O23+Q23+S23))</f>
        <v>34</v>
      </c>
      <c r="M23" s="26"/>
      <c r="N23" s="26">
        <v>26</v>
      </c>
      <c r="O23" s="26">
        <v>6</v>
      </c>
      <c r="P23" s="26">
        <v>16</v>
      </c>
      <c r="Q23" s="26">
        <v>11</v>
      </c>
      <c r="R23" s="26">
        <v>19</v>
      </c>
      <c r="S23" s="26">
        <v>17</v>
      </c>
    </row>
    <row r="24" spans="2:19" x14ac:dyDescent="0.3">
      <c r="E24" s="11">
        <f t="shared" ref="E24:E25" si="17">+E23</f>
        <v>45981</v>
      </c>
      <c r="F24" s="7">
        <f t="shared" ref="F24:F25" si="18">+F23</f>
        <v>6</v>
      </c>
      <c r="G24" s="10" t="s">
        <v>24</v>
      </c>
      <c r="H24" t="str">
        <f>VLOOKUP(G24,Results!$B$2:$C$8,2,FALSE)</f>
        <v>Grantham</v>
      </c>
      <c r="I24" s="26">
        <v>0</v>
      </c>
      <c r="J24" s="10" t="s">
        <v>37</v>
      </c>
      <c r="K24" t="str">
        <f>VLOOKUP(J24,Results!$B$2:$C$8,2,FALSE)</f>
        <v>No Match</v>
      </c>
      <c r="L24" s="26"/>
      <c r="M24" s="26"/>
    </row>
    <row r="25" spans="2:19" x14ac:dyDescent="0.3">
      <c r="E25" s="11">
        <f t="shared" si="17"/>
        <v>45981</v>
      </c>
      <c r="F25" s="7">
        <f t="shared" si="18"/>
        <v>6</v>
      </c>
      <c r="G25" s="10" t="s">
        <v>27</v>
      </c>
      <c r="H25" t="str">
        <f>VLOOKUP(G25,Results!$B$2:$C$8,2,FALSE)</f>
        <v>Arnoldfield</v>
      </c>
      <c r="I25" s="26">
        <v>0</v>
      </c>
      <c r="J25" s="10" t="s">
        <v>37</v>
      </c>
      <c r="K25" t="str">
        <f>VLOOKUP(J25,Results!$B$2:$C$8,2,FALSE)</f>
        <v>No Match</v>
      </c>
      <c r="L25" s="26"/>
      <c r="M25" s="26"/>
    </row>
    <row r="26" spans="2:19" x14ac:dyDescent="0.3">
      <c r="B26" t="str">
        <f t="shared" si="0"/>
        <v>7S6</v>
      </c>
      <c r="C26" t="str">
        <f t="shared" si="1"/>
        <v>7S1</v>
      </c>
      <c r="E26" s="8">
        <v>45995</v>
      </c>
      <c r="F26" s="9">
        <v>7</v>
      </c>
      <c r="G26" s="10" t="s">
        <v>28</v>
      </c>
      <c r="H26" t="str">
        <f>VLOOKUP(G26,Results!$B$2:$C$8,2,FALSE)</f>
        <v>Wyndham Park</v>
      </c>
      <c r="I26" s="22">
        <f t="shared" ref="I26:I27" si="19">IF(N26="N","N",SUM(+N26+P26+R26))</f>
        <v>33</v>
      </c>
      <c r="J26" s="10" t="s">
        <v>24</v>
      </c>
      <c r="K26" t="str">
        <f>VLOOKUP(J26,Results!$B$2:$C$8,2,FALSE)</f>
        <v>Grantham</v>
      </c>
      <c r="L26" s="22">
        <f>IF(O26="N","N",SUM(+O26+Q26+S26))</f>
        <v>75</v>
      </c>
      <c r="M26" s="26"/>
      <c r="N26" s="26">
        <v>10</v>
      </c>
      <c r="O26" s="26">
        <v>28</v>
      </c>
      <c r="P26" s="26">
        <v>13</v>
      </c>
      <c r="Q26" s="26">
        <v>27</v>
      </c>
      <c r="R26" s="26">
        <v>10</v>
      </c>
      <c r="S26" s="26">
        <v>20</v>
      </c>
    </row>
    <row r="27" spans="2:19" x14ac:dyDescent="0.3">
      <c r="B27" t="str">
        <f t="shared" si="0"/>
        <v>7S3</v>
      </c>
      <c r="C27" t="str">
        <f t="shared" si="1"/>
        <v>7S2</v>
      </c>
      <c r="E27" s="11">
        <f>+E26</f>
        <v>45995</v>
      </c>
      <c r="F27" s="7">
        <f>+F26</f>
        <v>7</v>
      </c>
      <c r="G27" s="10" t="s">
        <v>25</v>
      </c>
      <c r="H27" t="str">
        <f>VLOOKUP(G27,Results!$B$2:$C$8,2,FALSE)</f>
        <v>Bingbarn</v>
      </c>
      <c r="I27" s="22">
        <f t="shared" si="19"/>
        <v>43</v>
      </c>
      <c r="J27" s="10" t="s">
        <v>27</v>
      </c>
      <c r="K27" t="str">
        <f>VLOOKUP(J27,Results!$B$2:$C$8,2,FALSE)</f>
        <v>Arnoldfield</v>
      </c>
      <c r="L27" s="22">
        <f>IF(O27="N","N",SUM(+O27+Q27+S27))</f>
        <v>50</v>
      </c>
      <c r="M27" s="26"/>
      <c r="N27" s="26">
        <v>12</v>
      </c>
      <c r="O27" s="26">
        <v>14</v>
      </c>
      <c r="P27" s="26">
        <v>5</v>
      </c>
      <c r="Q27" s="26">
        <v>27</v>
      </c>
      <c r="R27" s="26">
        <v>26</v>
      </c>
      <c r="S27" s="26">
        <v>9</v>
      </c>
    </row>
    <row r="28" spans="2:19" x14ac:dyDescent="0.3">
      <c r="E28" s="11">
        <f t="shared" ref="E28:E29" si="20">+E27</f>
        <v>45995</v>
      </c>
      <c r="F28" s="7">
        <f t="shared" ref="F28:F29" si="21">+F27</f>
        <v>7</v>
      </c>
      <c r="G28" s="10" t="s">
        <v>29</v>
      </c>
      <c r="H28" t="str">
        <f>VLOOKUP(G28,Results!$B$2:$C$8,2,FALSE)</f>
        <v>Long Bennington</v>
      </c>
      <c r="I28" s="26">
        <v>0</v>
      </c>
      <c r="J28" s="10" t="s">
        <v>37</v>
      </c>
      <c r="K28" t="str">
        <f>VLOOKUP(J28,Results!$B$2:$C$8,2,FALSE)</f>
        <v>No Match</v>
      </c>
      <c r="L28" s="26"/>
      <c r="M28" s="26"/>
    </row>
    <row r="29" spans="2:19" x14ac:dyDescent="0.3">
      <c r="E29" s="11">
        <f t="shared" si="20"/>
        <v>45995</v>
      </c>
      <c r="F29" s="7">
        <f t="shared" si="21"/>
        <v>7</v>
      </c>
      <c r="G29" s="10" t="s">
        <v>26</v>
      </c>
      <c r="H29" t="str">
        <f>VLOOKUP(G29,Results!$B$2:$C$8,2,FALSE)</f>
        <v>Newark 88</v>
      </c>
      <c r="I29" s="26">
        <v>0</v>
      </c>
      <c r="J29" s="10" t="s">
        <v>37</v>
      </c>
      <c r="K29" t="str">
        <f>VLOOKUP(J29,Results!$B$2:$C$8,2,FALSE)</f>
        <v>No Match</v>
      </c>
      <c r="L29" s="26"/>
      <c r="M29" s="26"/>
    </row>
    <row r="30" spans="2:19" x14ac:dyDescent="0.3">
      <c r="B30" t="str">
        <f t="shared" si="0"/>
        <v>8S4</v>
      </c>
      <c r="C30" t="str">
        <f t="shared" si="1"/>
        <v>8S3</v>
      </c>
      <c r="E30" s="8">
        <v>46002</v>
      </c>
      <c r="F30" s="9">
        <v>8</v>
      </c>
      <c r="G30" s="10" t="s">
        <v>29</v>
      </c>
      <c r="H30" t="str">
        <f>VLOOKUP(G30,Results!$B$2:$C$8,2,FALSE)</f>
        <v>Long Bennington</v>
      </c>
      <c r="I30" s="22">
        <f t="shared" ref="I30:I31" si="22">IF(N30="N","N",SUM(+N30+P30+R30))</f>
        <v>49</v>
      </c>
      <c r="J30" s="10" t="s">
        <v>25</v>
      </c>
      <c r="K30" t="str">
        <f>VLOOKUP(J30,Results!$B$2:$C$8,2,FALSE)</f>
        <v>Bingbarn</v>
      </c>
      <c r="L30" s="22">
        <f>IF(O30="N","N",SUM(+O30+Q30+S30))</f>
        <v>44</v>
      </c>
      <c r="M30" s="26"/>
      <c r="N30" s="26">
        <v>11</v>
      </c>
      <c r="O30" s="26">
        <v>14</v>
      </c>
      <c r="P30" s="26">
        <v>10</v>
      </c>
      <c r="Q30" s="26">
        <v>17</v>
      </c>
      <c r="R30" s="26">
        <v>28</v>
      </c>
      <c r="S30" s="26">
        <v>13</v>
      </c>
    </row>
    <row r="31" spans="2:19" x14ac:dyDescent="0.3">
      <c r="B31" t="str">
        <f t="shared" ref="B31:B59" si="23">CONCATENATE(F31,G31)</f>
        <v>8S6</v>
      </c>
      <c r="C31" t="str">
        <f t="shared" si="1"/>
        <v>8S5</v>
      </c>
      <c r="E31" s="11">
        <f>+E30</f>
        <v>46002</v>
      </c>
      <c r="F31" s="7">
        <f>+F30</f>
        <v>8</v>
      </c>
      <c r="G31" s="10" t="s">
        <v>28</v>
      </c>
      <c r="H31" t="str">
        <f>VLOOKUP(G31,Results!$B$2:$C$8,2,FALSE)</f>
        <v>Wyndham Park</v>
      </c>
      <c r="I31" s="22">
        <f t="shared" si="22"/>
        <v>42</v>
      </c>
      <c r="J31" s="10" t="s">
        <v>26</v>
      </c>
      <c r="K31" t="str">
        <f>VLOOKUP(J31,Results!$B$2:$C$8,2,FALSE)</f>
        <v>Newark 88</v>
      </c>
      <c r="L31" s="22">
        <f>IF(O31="N","N",SUM(+O31+Q31+S31))</f>
        <v>55</v>
      </c>
      <c r="M31" s="26"/>
      <c r="N31" s="26">
        <v>13</v>
      </c>
      <c r="O31" s="26">
        <v>15</v>
      </c>
      <c r="P31" s="26">
        <v>11</v>
      </c>
      <c r="Q31" s="26">
        <v>24</v>
      </c>
      <c r="R31" s="26">
        <v>18</v>
      </c>
      <c r="S31" s="26">
        <v>16</v>
      </c>
    </row>
    <row r="32" spans="2:19" x14ac:dyDescent="0.3">
      <c r="E32" s="11">
        <f t="shared" ref="E32:E33" si="24">+E31</f>
        <v>46002</v>
      </c>
      <c r="F32" s="7">
        <f t="shared" ref="F32:F33" si="25">+F31</f>
        <v>8</v>
      </c>
      <c r="G32" s="10" t="s">
        <v>24</v>
      </c>
      <c r="H32" t="str">
        <f>VLOOKUP(G32,Results!$B$2:$C$8,2,FALSE)</f>
        <v>Grantham</v>
      </c>
      <c r="I32" s="26">
        <v>0</v>
      </c>
      <c r="J32" s="10" t="s">
        <v>37</v>
      </c>
      <c r="K32" t="str">
        <f>VLOOKUP(J32,Results!$B$2:$C$8,2,FALSE)</f>
        <v>No Match</v>
      </c>
      <c r="L32" s="26"/>
      <c r="M32" s="26"/>
    </row>
    <row r="33" spans="2:19" x14ac:dyDescent="0.3">
      <c r="E33" s="11">
        <f t="shared" si="24"/>
        <v>46002</v>
      </c>
      <c r="F33" s="7">
        <f t="shared" si="25"/>
        <v>8</v>
      </c>
      <c r="G33" s="10" t="s">
        <v>27</v>
      </c>
      <c r="H33" t="str">
        <f>VLOOKUP(G33,Results!$B$2:$C$8,2,FALSE)</f>
        <v>Arnoldfield</v>
      </c>
      <c r="I33" s="26">
        <v>0</v>
      </c>
      <c r="J33" s="10" t="s">
        <v>37</v>
      </c>
      <c r="K33" t="str">
        <f>VLOOKUP(J33,Results!$B$2:$C$8,2,FALSE)</f>
        <v>No Match</v>
      </c>
      <c r="L33" s="26"/>
      <c r="M33" s="26"/>
    </row>
    <row r="34" spans="2:19" x14ac:dyDescent="0.3">
      <c r="B34" t="str">
        <f t="shared" si="23"/>
        <v>9S5</v>
      </c>
      <c r="C34" t="str">
        <f t="shared" ref="C34:C59" si="26">CONCATENATE(F34,J34)</f>
        <v>9S4</v>
      </c>
      <c r="E34" s="8">
        <v>46037</v>
      </c>
      <c r="F34" s="9">
        <v>9</v>
      </c>
      <c r="G34" s="10" t="s">
        <v>26</v>
      </c>
      <c r="H34" t="str">
        <f>VLOOKUP(G34,Results!$B$2:$C$8,2,FALSE)</f>
        <v>Newark 88</v>
      </c>
      <c r="I34" s="22">
        <f t="shared" ref="I34:I35" si="27">IF(N34="N","N",SUM(+N34+P34+R34))</f>
        <v>57</v>
      </c>
      <c r="J34" s="10" t="s">
        <v>29</v>
      </c>
      <c r="K34" t="str">
        <f>VLOOKUP(J34,Results!$B$2:$C$8,2,FALSE)</f>
        <v>Long Bennington</v>
      </c>
      <c r="L34" s="22">
        <f>IF(O34="N","N",SUM(+O34+Q34+S34))</f>
        <v>44</v>
      </c>
      <c r="M34" s="26"/>
      <c r="N34" s="26">
        <v>26</v>
      </c>
      <c r="O34" s="26">
        <v>14</v>
      </c>
      <c r="P34" s="26">
        <v>12</v>
      </c>
      <c r="Q34" s="26">
        <v>15</v>
      </c>
      <c r="R34" s="26">
        <v>19</v>
      </c>
      <c r="S34" s="26">
        <v>15</v>
      </c>
    </row>
    <row r="35" spans="2:19" x14ac:dyDescent="0.3">
      <c r="B35" t="str">
        <f t="shared" si="23"/>
        <v>9S2</v>
      </c>
      <c r="C35" t="str">
        <f t="shared" si="26"/>
        <v>9S1</v>
      </c>
      <c r="E35" s="11">
        <f>+E34</f>
        <v>46037</v>
      </c>
      <c r="F35" s="7">
        <f>+F34</f>
        <v>9</v>
      </c>
      <c r="G35" s="10" t="s">
        <v>27</v>
      </c>
      <c r="H35" t="str">
        <f>VLOOKUP(G35,Results!$B$2:$C$8,2,FALSE)</f>
        <v>Arnoldfield</v>
      </c>
      <c r="I35" s="22">
        <f t="shared" si="27"/>
        <v>58</v>
      </c>
      <c r="J35" s="10" t="s">
        <v>24</v>
      </c>
      <c r="K35" t="str">
        <f>VLOOKUP(J35,Results!$B$2:$C$8,2,FALSE)</f>
        <v>Grantham</v>
      </c>
      <c r="L35" s="22">
        <f>IF(O35="N","N",SUM(+O35+Q35+S35))</f>
        <v>49</v>
      </c>
      <c r="M35" s="26"/>
      <c r="N35" s="26">
        <v>23</v>
      </c>
      <c r="O35" s="26">
        <v>10</v>
      </c>
      <c r="P35" s="26">
        <v>19</v>
      </c>
      <c r="Q35" s="26">
        <v>22</v>
      </c>
      <c r="R35" s="26">
        <v>16</v>
      </c>
      <c r="S35" s="26">
        <v>17</v>
      </c>
    </row>
    <row r="36" spans="2:19" x14ac:dyDescent="0.3">
      <c r="E36" s="11">
        <f t="shared" ref="E36:E37" si="28">+E35</f>
        <v>46037</v>
      </c>
      <c r="F36" s="7">
        <f t="shared" ref="F36:F37" si="29">+F35</f>
        <v>9</v>
      </c>
      <c r="G36" s="10" t="s">
        <v>25</v>
      </c>
      <c r="H36" t="str">
        <f>VLOOKUP(G36,Results!$B$2:$C$8,2,FALSE)</f>
        <v>Bingbarn</v>
      </c>
      <c r="I36" s="26">
        <v>0</v>
      </c>
      <c r="J36" s="10" t="s">
        <v>37</v>
      </c>
      <c r="K36" t="str">
        <f>VLOOKUP(J36,Results!$B$2:$C$8,2,FALSE)</f>
        <v>No Match</v>
      </c>
      <c r="L36" s="26"/>
      <c r="M36" s="26"/>
    </row>
    <row r="37" spans="2:19" x14ac:dyDescent="0.3">
      <c r="E37" s="11">
        <f t="shared" si="28"/>
        <v>46037</v>
      </c>
      <c r="F37" s="7">
        <f t="shared" si="29"/>
        <v>9</v>
      </c>
      <c r="G37" s="10" t="s">
        <v>28</v>
      </c>
      <c r="H37" t="str">
        <f>VLOOKUP(G37,Results!$B$2:$C$8,2,FALSE)</f>
        <v>Wyndham Park</v>
      </c>
      <c r="I37" s="26">
        <v>0</v>
      </c>
      <c r="J37" s="10" t="s">
        <v>37</v>
      </c>
      <c r="K37" t="str">
        <f>VLOOKUP(J37,Results!$B$2:$C$8,2,FALSE)</f>
        <v>No Match</v>
      </c>
      <c r="L37" s="26"/>
      <c r="M37" s="26"/>
    </row>
    <row r="38" spans="2:19" x14ac:dyDescent="0.3">
      <c r="B38" t="str">
        <f t="shared" si="23"/>
        <v>10S2</v>
      </c>
      <c r="C38" t="str">
        <f t="shared" si="26"/>
        <v>10S5</v>
      </c>
      <c r="E38" s="8">
        <v>46044</v>
      </c>
      <c r="F38" s="9">
        <v>10</v>
      </c>
      <c r="G38" s="10" t="s">
        <v>27</v>
      </c>
      <c r="H38" t="str">
        <f>VLOOKUP(G38,Results!$B$2:$C$8,2,FALSE)</f>
        <v>Arnoldfield</v>
      </c>
      <c r="I38" s="22">
        <f t="shared" ref="I38:I39" si="30">IF(N38="N","N",SUM(+N38+P38+R38))</f>
        <v>34</v>
      </c>
      <c r="J38" s="10" t="s">
        <v>26</v>
      </c>
      <c r="K38" t="str">
        <f>VLOOKUP(J38,Results!$B$2:$C$8,2,FALSE)</f>
        <v>Newark 88</v>
      </c>
      <c r="L38" s="22">
        <f>IF(O38="N","N",SUM(+O38+Q38+S38))</f>
        <v>83</v>
      </c>
      <c r="M38" s="26"/>
      <c r="N38" s="26">
        <v>6</v>
      </c>
      <c r="O38" s="26">
        <v>26</v>
      </c>
      <c r="P38" s="26">
        <v>8</v>
      </c>
      <c r="Q38" s="26">
        <v>29</v>
      </c>
      <c r="R38" s="26">
        <v>20</v>
      </c>
      <c r="S38" s="26">
        <v>28</v>
      </c>
    </row>
    <row r="39" spans="2:19" x14ac:dyDescent="0.3">
      <c r="B39" t="str">
        <f t="shared" si="23"/>
        <v>10S6</v>
      </c>
      <c r="C39" t="str">
        <f t="shared" si="26"/>
        <v>10S3</v>
      </c>
      <c r="E39" s="11">
        <f>+E38</f>
        <v>46044</v>
      </c>
      <c r="F39" s="7">
        <f>+F38</f>
        <v>10</v>
      </c>
      <c r="G39" s="10" t="s">
        <v>28</v>
      </c>
      <c r="H39" t="str">
        <f>VLOOKUP(G39,Results!$B$2:$C$8,2,FALSE)</f>
        <v>Wyndham Park</v>
      </c>
      <c r="I39" s="22">
        <f t="shared" si="30"/>
        <v>68</v>
      </c>
      <c r="J39" s="10" t="s">
        <v>25</v>
      </c>
      <c r="K39" t="str">
        <f>VLOOKUP(J39,Results!$B$2:$C$8,2,FALSE)</f>
        <v>Bingbarn</v>
      </c>
      <c r="L39" s="22">
        <f>IF(O39="N","N",SUM(+O39+Q39+S39))</f>
        <v>40</v>
      </c>
      <c r="M39" s="26"/>
      <c r="N39" s="26">
        <v>15</v>
      </c>
      <c r="O39" s="26">
        <v>23</v>
      </c>
      <c r="P39" s="26">
        <v>19</v>
      </c>
      <c r="Q39" s="26">
        <v>7</v>
      </c>
      <c r="R39" s="26">
        <v>34</v>
      </c>
      <c r="S39" s="26">
        <v>10</v>
      </c>
    </row>
    <row r="40" spans="2:19" x14ac:dyDescent="0.3">
      <c r="E40" s="11">
        <f t="shared" ref="E40:E41" si="31">+E39</f>
        <v>46044</v>
      </c>
      <c r="F40" s="7">
        <f t="shared" ref="F40:F41" si="32">+F39</f>
        <v>10</v>
      </c>
      <c r="G40" s="10" t="s">
        <v>24</v>
      </c>
      <c r="H40" t="str">
        <f>VLOOKUP(G40,Results!$B$2:$C$8,2,FALSE)</f>
        <v>Grantham</v>
      </c>
      <c r="I40" s="26">
        <v>0</v>
      </c>
      <c r="J40" s="10" t="s">
        <v>37</v>
      </c>
      <c r="K40" t="str">
        <f>VLOOKUP(J40,Results!$B$2:$C$8,2,FALSE)</f>
        <v>No Match</v>
      </c>
      <c r="L40" s="26"/>
      <c r="M40" s="26"/>
    </row>
    <row r="41" spans="2:19" x14ac:dyDescent="0.3">
      <c r="E41" s="11">
        <f t="shared" si="31"/>
        <v>46044</v>
      </c>
      <c r="F41" s="7">
        <f t="shared" si="32"/>
        <v>10</v>
      </c>
      <c r="G41" s="10" t="s">
        <v>29</v>
      </c>
      <c r="H41" t="str">
        <f>VLOOKUP(G41,Results!$B$2:$C$8,2,FALSE)</f>
        <v>Long Bennington</v>
      </c>
      <c r="I41" s="26">
        <v>0</v>
      </c>
      <c r="J41" s="10" t="s">
        <v>37</v>
      </c>
      <c r="K41" t="str">
        <f>VLOOKUP(J41,Results!$B$2:$C$8,2,FALSE)</f>
        <v>No Match</v>
      </c>
      <c r="L41" s="26"/>
      <c r="M41" s="26"/>
    </row>
    <row r="42" spans="2:19" x14ac:dyDescent="0.3">
      <c r="B42" t="str">
        <f t="shared" si="23"/>
        <v>11S1</v>
      </c>
      <c r="C42" t="str">
        <f t="shared" si="26"/>
        <v>11S5</v>
      </c>
      <c r="E42" s="8">
        <v>46058</v>
      </c>
      <c r="F42" s="9">
        <v>11</v>
      </c>
      <c r="G42" s="10" t="s">
        <v>24</v>
      </c>
      <c r="H42" t="str">
        <f>VLOOKUP(G42,Results!$B$2:$C$8,2,FALSE)</f>
        <v>Grantham</v>
      </c>
      <c r="I42" s="22">
        <f t="shared" ref="I42:I43" si="33">IF(N42="N","N",SUM(+N42+P42+R42))</f>
        <v>45</v>
      </c>
      <c r="J42" s="10" t="s">
        <v>26</v>
      </c>
      <c r="K42" t="str">
        <f>VLOOKUP(J42,Results!$B$2:$C$8,2,FALSE)</f>
        <v>Newark 88</v>
      </c>
      <c r="L42" s="22">
        <f>IF(O42="N","N",SUM(+O42+Q42+S42))</f>
        <v>57</v>
      </c>
      <c r="M42" s="26"/>
      <c r="N42" s="26">
        <v>12</v>
      </c>
      <c r="O42" s="26">
        <v>16</v>
      </c>
      <c r="P42" s="26">
        <v>16</v>
      </c>
      <c r="Q42" s="26">
        <v>23</v>
      </c>
      <c r="R42" s="26">
        <v>17</v>
      </c>
      <c r="S42" s="26">
        <v>18</v>
      </c>
    </row>
    <row r="43" spans="2:19" x14ac:dyDescent="0.3">
      <c r="B43" t="str">
        <f t="shared" si="23"/>
        <v>11S4</v>
      </c>
      <c r="C43" t="str">
        <f t="shared" si="26"/>
        <v>11S2</v>
      </c>
      <c r="E43" s="11">
        <f>+E42</f>
        <v>46058</v>
      </c>
      <c r="F43" s="7">
        <f>+F42</f>
        <v>11</v>
      </c>
      <c r="G43" s="10" t="s">
        <v>29</v>
      </c>
      <c r="H43" t="str">
        <f>VLOOKUP(G43,Results!$B$2:$C$8,2,FALSE)</f>
        <v>Long Bennington</v>
      </c>
      <c r="I43" s="22">
        <f t="shared" si="33"/>
        <v>60</v>
      </c>
      <c r="J43" s="10" t="s">
        <v>27</v>
      </c>
      <c r="K43" t="str">
        <f>VLOOKUP(J43,Results!$B$2:$C$8,2,FALSE)</f>
        <v>Arnoldfield</v>
      </c>
      <c r="L43" s="22">
        <f>IF(O43="N","N",SUM(+O43+Q43+S43))</f>
        <v>40</v>
      </c>
      <c r="M43" s="26"/>
      <c r="N43" s="26">
        <v>15</v>
      </c>
      <c r="O43" s="26">
        <v>11</v>
      </c>
      <c r="P43" s="26">
        <v>27</v>
      </c>
      <c r="Q43" s="26">
        <v>14</v>
      </c>
      <c r="R43" s="26">
        <v>18</v>
      </c>
      <c r="S43" s="26">
        <v>15</v>
      </c>
    </row>
    <row r="44" spans="2:19" x14ac:dyDescent="0.3">
      <c r="E44" s="11">
        <f t="shared" ref="E44:E45" si="34">+E43</f>
        <v>46058</v>
      </c>
      <c r="F44" s="7">
        <f t="shared" ref="F44:F45" si="35">+F43</f>
        <v>11</v>
      </c>
      <c r="G44" s="10" t="s">
        <v>25</v>
      </c>
      <c r="H44" t="str">
        <f>VLOOKUP(G44,Results!$B$2:$C$8,2,FALSE)</f>
        <v>Bingbarn</v>
      </c>
      <c r="I44" s="26">
        <v>0</v>
      </c>
      <c r="J44" s="10" t="s">
        <v>37</v>
      </c>
      <c r="K44" t="str">
        <f>VLOOKUP(J44,Results!$B$2:$C$8,2,FALSE)</f>
        <v>No Match</v>
      </c>
      <c r="L44" s="26"/>
      <c r="M44" s="26"/>
    </row>
    <row r="45" spans="2:19" x14ac:dyDescent="0.3">
      <c r="E45" s="11">
        <f t="shared" si="34"/>
        <v>46058</v>
      </c>
      <c r="F45" s="7">
        <f t="shared" si="35"/>
        <v>11</v>
      </c>
      <c r="G45" s="10" t="s">
        <v>28</v>
      </c>
      <c r="H45" t="str">
        <f>VLOOKUP(G45,Results!$B$2:$C$8,2,FALSE)</f>
        <v>Wyndham Park</v>
      </c>
      <c r="I45" s="26">
        <v>0</v>
      </c>
      <c r="J45" s="10" t="s">
        <v>37</v>
      </c>
      <c r="K45" t="str">
        <f>VLOOKUP(J45,Results!$B$2:$C$8,2,FALSE)</f>
        <v>No Match</v>
      </c>
      <c r="L45" s="26"/>
      <c r="M45" s="26"/>
    </row>
    <row r="46" spans="2:19" x14ac:dyDescent="0.3">
      <c r="B46" t="str">
        <f t="shared" si="23"/>
        <v>12S3</v>
      </c>
      <c r="C46" t="str">
        <f t="shared" si="26"/>
        <v>12S1</v>
      </c>
      <c r="E46" s="8">
        <v>46079</v>
      </c>
      <c r="F46" s="9">
        <v>12</v>
      </c>
      <c r="G46" s="10" t="s">
        <v>25</v>
      </c>
      <c r="H46" t="str">
        <f>VLOOKUP(G46,Results!$B$2:$C$8,2,FALSE)</f>
        <v>Bingbarn</v>
      </c>
      <c r="I46" s="22">
        <f t="shared" ref="I46:I47" si="36">IF(N46="N","N",SUM(+N46+P46+R46))</f>
        <v>19</v>
      </c>
      <c r="J46" s="10" t="s">
        <v>24</v>
      </c>
      <c r="K46" t="str">
        <f>VLOOKUP(J46,Results!$B$2:$C$8,2,FALSE)</f>
        <v>Grantham</v>
      </c>
      <c r="L46" s="22">
        <f>IF(O46="N","N",SUM(+O46+Q46+S46))</f>
        <v>81</v>
      </c>
      <c r="M46" s="26"/>
      <c r="N46" s="26">
        <v>9</v>
      </c>
      <c r="O46" s="26">
        <v>30</v>
      </c>
      <c r="P46" s="26">
        <v>4</v>
      </c>
      <c r="Q46" s="26">
        <v>33</v>
      </c>
      <c r="R46" s="26">
        <v>6</v>
      </c>
      <c r="S46" s="26">
        <v>18</v>
      </c>
    </row>
    <row r="47" spans="2:19" x14ac:dyDescent="0.3">
      <c r="B47" t="str">
        <f t="shared" si="23"/>
        <v>12S4</v>
      </c>
      <c r="C47" t="str">
        <f t="shared" si="26"/>
        <v>12S6</v>
      </c>
      <c r="E47" s="11">
        <f>+E46</f>
        <v>46079</v>
      </c>
      <c r="F47" s="7">
        <f>+F46</f>
        <v>12</v>
      </c>
      <c r="G47" s="10" t="s">
        <v>29</v>
      </c>
      <c r="H47" t="str">
        <f>VLOOKUP(G47,Results!$B$2:$C$8,2,FALSE)</f>
        <v>Long Bennington</v>
      </c>
      <c r="I47" s="22">
        <f t="shared" si="36"/>
        <v>39</v>
      </c>
      <c r="J47" s="10" t="s">
        <v>28</v>
      </c>
      <c r="K47" t="str">
        <f>VLOOKUP(J47,Results!$B$2:$C$8,2,FALSE)</f>
        <v>Wyndham Park</v>
      </c>
      <c r="L47" s="22">
        <f>IF(O47="N","N",SUM(+O47+Q47+S47))</f>
        <v>56</v>
      </c>
      <c r="M47" s="26"/>
      <c r="N47" s="26">
        <v>10</v>
      </c>
      <c r="O47" s="26">
        <v>17</v>
      </c>
      <c r="P47" s="26">
        <v>22</v>
      </c>
      <c r="Q47" s="26">
        <v>12</v>
      </c>
      <c r="R47" s="26">
        <v>7</v>
      </c>
      <c r="S47" s="26">
        <v>27</v>
      </c>
    </row>
    <row r="48" spans="2:19" x14ac:dyDescent="0.3">
      <c r="E48" s="11">
        <f t="shared" ref="E48:E49" si="37">+E47</f>
        <v>46079</v>
      </c>
      <c r="F48" s="7">
        <f t="shared" ref="F48:F49" si="38">+F47</f>
        <v>12</v>
      </c>
      <c r="G48" s="10" t="s">
        <v>27</v>
      </c>
      <c r="H48" t="str">
        <f>VLOOKUP(G48,Results!$B$2:$C$8,2,FALSE)</f>
        <v>Arnoldfield</v>
      </c>
      <c r="I48" s="26">
        <v>0</v>
      </c>
      <c r="J48" s="10" t="s">
        <v>37</v>
      </c>
      <c r="K48" t="str">
        <f>VLOOKUP(J48,Results!$B$2:$C$8,2,FALSE)</f>
        <v>No Match</v>
      </c>
      <c r="L48" s="26"/>
      <c r="M48" s="26"/>
    </row>
    <row r="49" spans="2:19" x14ac:dyDescent="0.3">
      <c r="E49" s="11">
        <f t="shared" si="37"/>
        <v>46079</v>
      </c>
      <c r="F49" s="7">
        <f t="shared" si="38"/>
        <v>12</v>
      </c>
      <c r="G49" s="10" t="s">
        <v>26</v>
      </c>
      <c r="H49" t="str">
        <f>VLOOKUP(G49,Results!$B$2:$C$8,2,FALSE)</f>
        <v>Newark 88</v>
      </c>
      <c r="I49" s="26">
        <v>0</v>
      </c>
      <c r="J49" s="10" t="s">
        <v>37</v>
      </c>
      <c r="K49" t="str">
        <f>VLOOKUP(J49,Results!$B$2:$C$8,2,FALSE)</f>
        <v>No Match</v>
      </c>
      <c r="L49" s="26"/>
      <c r="M49" s="26"/>
    </row>
    <row r="50" spans="2:19" x14ac:dyDescent="0.3">
      <c r="B50" t="str">
        <f t="shared" si="23"/>
        <v>13S2</v>
      </c>
      <c r="C50" t="str">
        <f t="shared" si="26"/>
        <v>13S6</v>
      </c>
      <c r="E50" s="8">
        <v>46086</v>
      </c>
      <c r="F50" s="9">
        <v>13</v>
      </c>
      <c r="G50" s="10" t="s">
        <v>27</v>
      </c>
      <c r="H50" t="str">
        <f>VLOOKUP(G50,Results!$B$2:$C$8,2,FALSE)</f>
        <v>Arnoldfield</v>
      </c>
      <c r="I50" s="22">
        <f t="shared" ref="I50:I51" si="39">IF(N50="N","N",SUM(+N50+P50+R50))</f>
        <v>51</v>
      </c>
      <c r="J50" s="10" t="s">
        <v>28</v>
      </c>
      <c r="K50" t="str">
        <f>VLOOKUP(J50,Results!$B$2:$C$8,2,FALSE)</f>
        <v>Wyndham Park</v>
      </c>
      <c r="L50" s="22">
        <f>IF(O50="N","N",SUM(+O50+Q50+S50))</f>
        <v>56</v>
      </c>
      <c r="M50" s="26"/>
      <c r="N50" s="26">
        <v>14</v>
      </c>
      <c r="O50" s="26">
        <v>22</v>
      </c>
      <c r="P50" s="26">
        <v>11</v>
      </c>
      <c r="Q50" s="26">
        <v>21</v>
      </c>
      <c r="R50" s="26">
        <v>26</v>
      </c>
      <c r="S50" s="26">
        <v>13</v>
      </c>
    </row>
    <row r="51" spans="2:19" x14ac:dyDescent="0.3">
      <c r="B51" t="str">
        <f t="shared" si="23"/>
        <v>13S5</v>
      </c>
      <c r="C51" t="str">
        <f t="shared" si="26"/>
        <v>13S3</v>
      </c>
      <c r="E51" s="11">
        <f>+E50</f>
        <v>46086</v>
      </c>
      <c r="F51" s="7">
        <f>+F50</f>
        <v>13</v>
      </c>
      <c r="G51" s="10" t="s">
        <v>26</v>
      </c>
      <c r="H51" t="str">
        <f>VLOOKUP(G51,Results!$B$2:$C$8,2,FALSE)</f>
        <v>Newark 88</v>
      </c>
      <c r="I51" s="22">
        <f t="shared" si="39"/>
        <v>54</v>
      </c>
      <c r="J51" s="10" t="s">
        <v>25</v>
      </c>
      <c r="K51" t="str">
        <f>VLOOKUP(J51,Results!$B$2:$C$8,2,FALSE)</f>
        <v>Bingbarn</v>
      </c>
      <c r="L51" s="22">
        <f>IF(O51="N","N",SUM(+O51+Q51+S51))</f>
        <v>46</v>
      </c>
      <c r="M51" s="26"/>
      <c r="N51" s="26">
        <v>10</v>
      </c>
      <c r="O51" s="26">
        <v>22</v>
      </c>
      <c r="P51" s="26">
        <v>24</v>
      </c>
      <c r="Q51" s="26">
        <v>11</v>
      </c>
      <c r="R51" s="26">
        <v>20</v>
      </c>
      <c r="S51" s="26">
        <v>13</v>
      </c>
    </row>
    <row r="52" spans="2:19" x14ac:dyDescent="0.3">
      <c r="E52" s="11">
        <f t="shared" ref="E52:E53" si="40">+E51</f>
        <v>46086</v>
      </c>
      <c r="F52" s="7">
        <f t="shared" ref="F52:F53" si="41">+F51</f>
        <v>13</v>
      </c>
      <c r="G52" s="10" t="s">
        <v>24</v>
      </c>
      <c r="H52" t="str">
        <f>VLOOKUP(G52,Results!$B$2:$C$8,2,FALSE)</f>
        <v>Grantham</v>
      </c>
      <c r="I52" s="26">
        <v>0</v>
      </c>
      <c r="J52" s="10" t="s">
        <v>37</v>
      </c>
      <c r="K52" t="str">
        <f>VLOOKUP(J52,Results!$B$2:$C$8,2,FALSE)</f>
        <v>No Match</v>
      </c>
      <c r="L52" s="26"/>
      <c r="M52" s="26"/>
    </row>
    <row r="53" spans="2:19" x14ac:dyDescent="0.3">
      <c r="E53" s="11">
        <f t="shared" si="40"/>
        <v>46086</v>
      </c>
      <c r="F53" s="7">
        <f t="shared" si="41"/>
        <v>13</v>
      </c>
      <c r="G53" s="10" t="s">
        <v>29</v>
      </c>
      <c r="H53" t="str">
        <f>VLOOKUP(G53,Results!$B$2:$C$8,2,FALSE)</f>
        <v>Long Bennington</v>
      </c>
      <c r="I53" s="26">
        <v>0</v>
      </c>
      <c r="J53" s="10" t="s">
        <v>37</v>
      </c>
      <c r="K53" t="str">
        <f>VLOOKUP(J53,Results!$B$2:$C$8,2,FALSE)</f>
        <v>No Match</v>
      </c>
      <c r="L53" s="26"/>
      <c r="M53" s="26"/>
    </row>
    <row r="54" spans="2:19" x14ac:dyDescent="0.3">
      <c r="B54" t="str">
        <f t="shared" si="23"/>
        <v>14S5</v>
      </c>
      <c r="C54" t="str">
        <f t="shared" si="26"/>
        <v>14S6</v>
      </c>
      <c r="E54" s="8">
        <v>46100</v>
      </c>
      <c r="F54" s="9">
        <v>14</v>
      </c>
      <c r="G54" s="10" t="s">
        <v>26</v>
      </c>
      <c r="H54" t="str">
        <f>VLOOKUP(G54,Results!$B$2:$C$8,2,FALSE)</f>
        <v>Newark 88</v>
      </c>
      <c r="I54" s="22">
        <f t="shared" ref="I54:I55" si="42">IF(N54="N","N",SUM(+N54+P54+R54))</f>
        <v>49</v>
      </c>
      <c r="J54" s="10" t="s">
        <v>28</v>
      </c>
      <c r="K54" t="str">
        <f>VLOOKUP(J54,Results!$B$2:$C$8,2,FALSE)</f>
        <v>Wyndham Park</v>
      </c>
      <c r="L54" s="22">
        <f>IF(O54="N","N",SUM(+O54+Q54+S54))</f>
        <v>42</v>
      </c>
      <c r="M54" s="26"/>
      <c r="N54" s="26">
        <v>16</v>
      </c>
      <c r="O54" s="26">
        <v>14</v>
      </c>
      <c r="P54" s="26">
        <v>17</v>
      </c>
      <c r="Q54" s="26">
        <v>17</v>
      </c>
      <c r="R54" s="26">
        <v>16</v>
      </c>
      <c r="S54" s="26">
        <v>11</v>
      </c>
    </row>
    <row r="55" spans="2:19" x14ac:dyDescent="0.3">
      <c r="B55" t="str">
        <f t="shared" si="23"/>
        <v>14S1</v>
      </c>
      <c r="C55" t="str">
        <f t="shared" si="26"/>
        <v>14S4</v>
      </c>
      <c r="E55" s="11">
        <f>+E54</f>
        <v>46100</v>
      </c>
      <c r="F55" s="7">
        <f>+F54</f>
        <v>14</v>
      </c>
      <c r="G55" s="10" t="s">
        <v>24</v>
      </c>
      <c r="H55" t="str">
        <f>VLOOKUP(G55,Results!$B$2:$C$8,2,FALSE)</f>
        <v>Grantham</v>
      </c>
      <c r="I55" s="22">
        <f t="shared" si="42"/>
        <v>75</v>
      </c>
      <c r="J55" s="10" t="s">
        <v>29</v>
      </c>
      <c r="K55" t="str">
        <f>VLOOKUP(J55,Results!$B$2:$C$8,2,FALSE)</f>
        <v>Long Bennington</v>
      </c>
      <c r="L55" s="22">
        <f>IF(O55="N","N",SUM(+O55+Q55+S55))</f>
        <v>30</v>
      </c>
      <c r="M55" s="26"/>
      <c r="N55" s="26">
        <v>23</v>
      </c>
      <c r="O55" s="26">
        <v>12</v>
      </c>
      <c r="P55" s="26">
        <v>32</v>
      </c>
      <c r="Q55" s="26">
        <v>2</v>
      </c>
      <c r="R55" s="26">
        <v>20</v>
      </c>
      <c r="S55" s="26">
        <v>16</v>
      </c>
    </row>
    <row r="56" spans="2:19" x14ac:dyDescent="0.3">
      <c r="E56" s="11">
        <f t="shared" ref="E56:E57" si="43">+E55</f>
        <v>46100</v>
      </c>
      <c r="F56" s="7">
        <f t="shared" ref="F56:F57" si="44">+F55</f>
        <v>14</v>
      </c>
      <c r="G56" s="10" t="s">
        <v>27</v>
      </c>
      <c r="H56" t="str">
        <f>VLOOKUP(G56,Results!$B$2:$C$8,2,FALSE)</f>
        <v>Arnoldfield</v>
      </c>
      <c r="I56" s="26">
        <v>0</v>
      </c>
      <c r="J56" s="10" t="s">
        <v>37</v>
      </c>
      <c r="K56" t="str">
        <f>VLOOKUP(J56,Results!$B$2:$C$8,2,FALSE)</f>
        <v>No Match</v>
      </c>
      <c r="L56" s="26"/>
      <c r="M56" s="26"/>
    </row>
    <row r="57" spans="2:19" x14ac:dyDescent="0.3">
      <c r="E57" s="11">
        <f t="shared" si="43"/>
        <v>46100</v>
      </c>
      <c r="F57" s="7">
        <f t="shared" si="44"/>
        <v>14</v>
      </c>
      <c r="G57" s="10" t="s">
        <v>25</v>
      </c>
      <c r="H57" t="str">
        <f>VLOOKUP(G57,Results!$B$2:$C$8,2,FALSE)</f>
        <v>Bingbarn</v>
      </c>
      <c r="I57" s="26">
        <v>0</v>
      </c>
      <c r="J57" s="10" t="s">
        <v>37</v>
      </c>
      <c r="K57" t="str">
        <f>VLOOKUP(J57,Results!$B$2:$C$8,2,FALSE)</f>
        <v>No Match</v>
      </c>
      <c r="L57" s="26"/>
      <c r="M57" s="26"/>
    </row>
    <row r="58" spans="2:19" x14ac:dyDescent="0.3">
      <c r="B58" t="str">
        <f t="shared" si="23"/>
        <v>15S3</v>
      </c>
      <c r="C58" t="str">
        <f t="shared" si="26"/>
        <v>15S4</v>
      </c>
      <c r="E58" s="8">
        <v>46107</v>
      </c>
      <c r="F58" s="9">
        <v>15</v>
      </c>
      <c r="G58" s="10" t="s">
        <v>25</v>
      </c>
      <c r="H58" t="str">
        <f>VLOOKUP(G58,Results!$B$2:$C$8,2,FALSE)</f>
        <v>Bingbarn</v>
      </c>
      <c r="I58" s="22">
        <f t="shared" ref="I58:I59" si="45">IF(N58="N","N",SUM(+N58+P58+R58))</f>
        <v>68</v>
      </c>
      <c r="J58" s="10" t="s">
        <v>29</v>
      </c>
      <c r="K58" t="str">
        <f>VLOOKUP(J58,Results!$B$2:$C$8,2,FALSE)</f>
        <v>Long Bennington</v>
      </c>
      <c r="L58" s="22">
        <f>IF(O58="N","N",SUM(+O58+Q58+S58))</f>
        <v>37</v>
      </c>
      <c r="M58" s="26"/>
      <c r="N58" s="26">
        <v>18</v>
      </c>
      <c r="O58" s="26">
        <v>14</v>
      </c>
      <c r="P58" s="26">
        <v>18</v>
      </c>
      <c r="Q58" s="26">
        <v>18</v>
      </c>
      <c r="R58" s="26">
        <v>32</v>
      </c>
      <c r="S58" s="26">
        <v>5</v>
      </c>
    </row>
    <row r="59" spans="2:19" x14ac:dyDescent="0.3">
      <c r="B59" t="str">
        <f t="shared" si="23"/>
        <v>15S1</v>
      </c>
      <c r="C59" t="str">
        <f t="shared" si="26"/>
        <v>15S2</v>
      </c>
      <c r="E59" s="11">
        <f>+E58</f>
        <v>46107</v>
      </c>
      <c r="F59" s="7">
        <f>+F58</f>
        <v>15</v>
      </c>
      <c r="G59" s="10" t="s">
        <v>24</v>
      </c>
      <c r="H59" t="str">
        <f>VLOOKUP(G59,Results!$B$2:$C$8,2,FALSE)</f>
        <v>Grantham</v>
      </c>
      <c r="I59" s="22">
        <f t="shared" si="45"/>
        <v>50</v>
      </c>
      <c r="J59" s="10" t="s">
        <v>27</v>
      </c>
      <c r="K59" t="str">
        <f>VLOOKUP(J59,Results!$B$2:$C$8,2,FALSE)</f>
        <v>Arnoldfield</v>
      </c>
      <c r="L59" s="22">
        <f>IF(O59="N","N",SUM(+O59+Q59+S59))</f>
        <v>44</v>
      </c>
      <c r="M59" s="26"/>
      <c r="N59" s="26">
        <v>26</v>
      </c>
      <c r="O59" s="26">
        <v>5</v>
      </c>
      <c r="P59" s="26">
        <v>10</v>
      </c>
      <c r="Q59" s="26">
        <v>23</v>
      </c>
      <c r="R59" s="26">
        <v>14</v>
      </c>
      <c r="S59" s="26">
        <v>16</v>
      </c>
    </row>
    <row r="60" spans="2:19" x14ac:dyDescent="0.3">
      <c r="E60" s="11">
        <f t="shared" ref="E60:E61" si="46">+E59</f>
        <v>46107</v>
      </c>
      <c r="F60" s="7">
        <f t="shared" ref="F60:F61" si="47">+F59</f>
        <v>15</v>
      </c>
      <c r="G60" s="10" t="s">
        <v>26</v>
      </c>
      <c r="H60" t="str">
        <f>VLOOKUP(G60,Results!$B$2:$C$8,2,FALSE)</f>
        <v>Newark 88</v>
      </c>
      <c r="I60" s="26">
        <v>0</v>
      </c>
      <c r="J60" s="10" t="s">
        <v>37</v>
      </c>
      <c r="K60" t="str">
        <f>VLOOKUP(J60,Results!$B$2:$C$8,2,FALSE)</f>
        <v>No Match</v>
      </c>
      <c r="L60" s="26"/>
      <c r="M60" s="26"/>
    </row>
    <row r="61" spans="2:19" x14ac:dyDescent="0.3">
      <c r="E61" s="11">
        <f t="shared" si="46"/>
        <v>46107</v>
      </c>
      <c r="F61" s="7">
        <f t="shared" si="47"/>
        <v>15</v>
      </c>
      <c r="G61" s="10" t="s">
        <v>28</v>
      </c>
      <c r="H61" t="str">
        <f>VLOOKUP(G61,Results!$B$2:$C$8,2,FALSE)</f>
        <v>Wyndham Park</v>
      </c>
      <c r="I61" s="26">
        <v>0</v>
      </c>
      <c r="J61" s="10" t="s">
        <v>37</v>
      </c>
      <c r="K61" t="str">
        <f>VLOOKUP(J61,Results!$B$2:$C$8,2,FALSE)</f>
        <v>No Match</v>
      </c>
      <c r="L61" s="26"/>
      <c r="M61" s="26"/>
    </row>
    <row r="62" spans="2:19" x14ac:dyDescent="0.3">
      <c r="E62" s="11"/>
      <c r="F62" s="7"/>
      <c r="G62" s="10"/>
      <c r="H62"/>
      <c r="I62" s="10"/>
    </row>
    <row r="63" spans="2:19" x14ac:dyDescent="0.3">
      <c r="E63" s="11"/>
      <c r="F63" s="7"/>
      <c r="G63" s="10"/>
      <c r="H63"/>
      <c r="I63" s="22">
        <f>SUM(I2:I62)</f>
        <v>1539</v>
      </c>
      <c r="J63" s="29"/>
      <c r="K63" s="29"/>
      <c r="L63" s="22">
        <f>SUM(L2:L62)</f>
        <v>1535</v>
      </c>
      <c r="M63" s="22"/>
    </row>
    <row r="64" spans="2:19" x14ac:dyDescent="0.3">
      <c r="E64" s="11"/>
      <c r="F64" s="7"/>
      <c r="G64" s="10"/>
      <c r="H64"/>
      <c r="I64" s="22">
        <f>+I63+L63</f>
        <v>3074</v>
      </c>
      <c r="J64" s="29"/>
      <c r="K64" s="29"/>
      <c r="L64" s="29"/>
      <c r="M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"/>
  <sheetViews>
    <sheetView tabSelected="1" zoomScale="85" zoomScaleNormal="85" workbookViewId="0">
      <selection activeCell="J2" sqref="J2:N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10" width="9.6640625" style="2" customWidth="1"/>
    <col min="11" max="11" width="8.6640625" style="4" customWidth="1"/>
    <col min="12" max="12" width="9.6640625" style="4" customWidth="1"/>
    <col min="13" max="13" width="8.6640625" style="4" customWidth="1"/>
    <col min="14" max="14" width="12" style="4" customWidth="1"/>
    <col min="15" max="16384" width="9.33203125" style="3"/>
  </cols>
  <sheetData>
    <row r="1" spans="2:14" ht="35.25" customHeight="1" thickBot="1" x14ac:dyDescent="0.45"/>
    <row r="2" spans="2:14" ht="35.25" customHeight="1" thickBot="1" x14ac:dyDescent="0.45">
      <c r="B2" s="98" t="s">
        <v>50</v>
      </c>
      <c r="C2" s="99"/>
      <c r="D2" s="99"/>
      <c r="E2" s="99"/>
      <c r="F2" s="99" t="s">
        <v>21</v>
      </c>
      <c r="G2" s="99"/>
      <c r="H2" s="99"/>
      <c r="I2" s="99"/>
      <c r="J2" s="100" t="s">
        <v>51</v>
      </c>
      <c r="K2" s="100"/>
      <c r="L2" s="100"/>
      <c r="M2" s="100"/>
      <c r="N2" s="101"/>
    </row>
    <row r="3" spans="2:14" s="2" customFormat="1" ht="48.75" customHeight="1" x14ac:dyDescent="0.4">
      <c r="B3" s="34"/>
      <c r="C3" s="96" t="s">
        <v>14</v>
      </c>
      <c r="D3" s="97"/>
      <c r="E3" s="69" t="s">
        <v>5</v>
      </c>
      <c r="F3" s="37" t="s">
        <v>6</v>
      </c>
      <c r="G3" s="38" t="s">
        <v>7</v>
      </c>
      <c r="H3" s="39" t="s">
        <v>8</v>
      </c>
      <c r="I3" s="82" t="s">
        <v>42</v>
      </c>
      <c r="J3" s="83" t="s">
        <v>43</v>
      </c>
      <c r="K3" s="42" t="s">
        <v>9</v>
      </c>
      <c r="L3" s="43" t="s">
        <v>10</v>
      </c>
      <c r="M3" s="44" t="s">
        <v>15</v>
      </c>
      <c r="N3" s="34" t="s">
        <v>11</v>
      </c>
    </row>
    <row r="4" spans="2:14" ht="30" customHeight="1" x14ac:dyDescent="0.4">
      <c r="B4" s="35" t="s">
        <v>16</v>
      </c>
      <c r="C4" s="36" t="str">
        <f>+'S5 NEWARK 88'!$H$1</f>
        <v>S5</v>
      </c>
      <c r="D4" s="73" t="str">
        <f>+'S5 NEWARK 88'!$I$1</f>
        <v>NEWARK 88</v>
      </c>
      <c r="E4" s="70">
        <f>'S5 NEWARK 88'!$J$18</f>
        <v>10</v>
      </c>
      <c r="F4" s="40">
        <f>'S5 NEWARK 88'!$K$18</f>
        <v>8</v>
      </c>
      <c r="G4" s="30">
        <f>'S5 NEWARK 88'!$L$18</f>
        <v>0</v>
      </c>
      <c r="H4" s="41">
        <f>'S5 NEWARK 88'!$M$18</f>
        <v>2</v>
      </c>
      <c r="I4" s="80">
        <f>'S5 NEWARK 88'!$N$18</f>
        <v>23.5</v>
      </c>
      <c r="J4" s="80">
        <f>'S5 NEWARK 88'!$O$18</f>
        <v>6.5</v>
      </c>
      <c r="K4" s="45">
        <f>'S5 NEWARK 88'!$P$18</f>
        <v>609</v>
      </c>
      <c r="L4" s="31">
        <f>'S5 NEWARK 88'!$Q$18</f>
        <v>435</v>
      </c>
      <c r="M4" s="46">
        <f>K4-L4</f>
        <v>174</v>
      </c>
      <c r="N4" s="47">
        <f>'S5 NEWARK 88'!$R$18</f>
        <v>79</v>
      </c>
    </row>
    <row r="5" spans="2:14" ht="30" customHeight="1" x14ac:dyDescent="0.4">
      <c r="B5" s="35" t="s">
        <v>22</v>
      </c>
      <c r="C5" s="36" t="str">
        <f>+'S1 GRANTHAM'!$H$1</f>
        <v>S1</v>
      </c>
      <c r="D5" s="73" t="str">
        <f>+'S1 GRANTHAM'!$I$1</f>
        <v>GRANTHAM</v>
      </c>
      <c r="E5" s="70">
        <f>'S1 GRANTHAM'!$J$18</f>
        <v>10</v>
      </c>
      <c r="F5" s="40">
        <f>'S1 GRANTHAM'!$K$18</f>
        <v>8</v>
      </c>
      <c r="G5" s="30">
        <f>'S1 GRANTHAM'!$L$18</f>
        <v>0</v>
      </c>
      <c r="H5" s="41">
        <f>'S1 GRANTHAM'!$M$18</f>
        <v>2</v>
      </c>
      <c r="I5" s="80">
        <f>'S1 GRANTHAM'!$N$18</f>
        <v>21</v>
      </c>
      <c r="J5" s="80">
        <f>'S1 GRANTHAM'!$O$18</f>
        <v>9</v>
      </c>
      <c r="K5" s="45">
        <f>'S1 GRANTHAM'!$P$18</f>
        <v>639</v>
      </c>
      <c r="L5" s="31">
        <f>'S1 GRANTHAM'!$Q$18</f>
        <v>417</v>
      </c>
      <c r="M5" s="46">
        <f>K5-L5</f>
        <v>222</v>
      </c>
      <c r="N5" s="47">
        <f>'S1 GRANTHAM'!$R$18</f>
        <v>74</v>
      </c>
    </row>
    <row r="6" spans="2:14" ht="30" customHeight="1" x14ac:dyDescent="0.4">
      <c r="B6" s="35" t="s">
        <v>17</v>
      </c>
      <c r="C6" s="36" t="str">
        <f>+'S6 WYNDHAM PARK'!$H$1</f>
        <v>S6</v>
      </c>
      <c r="D6" s="73" t="str">
        <f>+'S6 WYNDHAM PARK'!$I$1</f>
        <v>WYNDHAM PARK</v>
      </c>
      <c r="E6" s="70">
        <f>'S6 WYNDHAM PARK'!$J$18</f>
        <v>10</v>
      </c>
      <c r="F6" s="40">
        <f>'S6 WYNDHAM PARK'!$K$18</f>
        <v>5</v>
      </c>
      <c r="G6" s="30">
        <f>'S6 WYNDHAM PARK'!$L$18</f>
        <v>0</v>
      </c>
      <c r="H6" s="41">
        <f>'S6 WYNDHAM PARK'!$M$18</f>
        <v>5</v>
      </c>
      <c r="I6" s="80">
        <f>'S6 WYNDHAM PARK'!$N$18</f>
        <v>13.5</v>
      </c>
      <c r="J6" s="80">
        <f>'S6 WYNDHAM PARK'!$O$18</f>
        <v>16.5</v>
      </c>
      <c r="K6" s="45">
        <f>'S6 WYNDHAM PARK'!$P$18</f>
        <v>498</v>
      </c>
      <c r="L6" s="31">
        <f>'S6 WYNDHAM PARK'!$Q$18</f>
        <v>501</v>
      </c>
      <c r="M6" s="46">
        <f>K6-L6</f>
        <v>-3</v>
      </c>
      <c r="N6" s="47">
        <f>'S6 WYNDHAM PARK'!$R$18</f>
        <v>47</v>
      </c>
    </row>
    <row r="7" spans="2:14" ht="30" customHeight="1" x14ac:dyDescent="0.4">
      <c r="B7" s="35" t="s">
        <v>18</v>
      </c>
      <c r="C7" s="36" t="str">
        <f>+'S3 BINGBARN'!$H$1</f>
        <v>S3</v>
      </c>
      <c r="D7" s="73" t="str">
        <f>+'S3 BINGBARN'!$I$1</f>
        <v>BINGBARN</v>
      </c>
      <c r="E7" s="70">
        <f>'S3 BINGBARN'!$J$18</f>
        <v>10</v>
      </c>
      <c r="F7" s="40">
        <f>'S3 BINGBARN'!$K$18</f>
        <v>4</v>
      </c>
      <c r="G7" s="30">
        <f>'S3 BINGBARN'!$L$18</f>
        <v>0</v>
      </c>
      <c r="H7" s="41">
        <f>'S3 BINGBARN'!$M$18</f>
        <v>6</v>
      </c>
      <c r="I7" s="80">
        <f>'S3 BINGBARN'!$N$18</f>
        <v>13.5</v>
      </c>
      <c r="J7" s="80">
        <f>'S3 BINGBARN'!$O$18</f>
        <v>16.5</v>
      </c>
      <c r="K7" s="45">
        <f>'S3 BINGBARN'!$P$18</f>
        <v>470</v>
      </c>
      <c r="L7" s="31">
        <f>'S3 BINGBARN'!$Q$18</f>
        <v>547</v>
      </c>
      <c r="M7" s="46">
        <f>K7-L7</f>
        <v>-77</v>
      </c>
      <c r="N7" s="47">
        <f>'S3 BINGBARN'!$R$18</f>
        <v>43</v>
      </c>
    </row>
    <row r="8" spans="2:14" ht="30" customHeight="1" x14ac:dyDescent="0.4">
      <c r="B8" s="35" t="s">
        <v>23</v>
      </c>
      <c r="C8" s="36" t="str">
        <f>+'S2 ARNOLDFIELD'!$H$1</f>
        <v>S2</v>
      </c>
      <c r="D8" s="73" t="str">
        <f>+'S2 ARNOLDFIELD'!$I$1</f>
        <v>ARNOLDFIELD</v>
      </c>
      <c r="E8" s="70">
        <f>'S2 ARNOLDFIELD'!$J$18</f>
        <v>10</v>
      </c>
      <c r="F8" s="40">
        <f>'S2 ARNOLDFIELD'!$K$18</f>
        <v>3</v>
      </c>
      <c r="G8" s="30">
        <f>'S2 ARNOLDFIELD'!$L$18</f>
        <v>0</v>
      </c>
      <c r="H8" s="41">
        <f>'S2 ARNOLDFIELD'!$M$18</f>
        <v>7</v>
      </c>
      <c r="I8" s="80">
        <f>'S2 ARNOLDFIELD'!$N$18</f>
        <v>11</v>
      </c>
      <c r="J8" s="80">
        <f>'S2 ARNOLDFIELD'!$O$18</f>
        <v>19</v>
      </c>
      <c r="K8" s="45">
        <f>'S2 ARNOLDFIELD'!$P$18</f>
        <v>451</v>
      </c>
      <c r="L8" s="31">
        <f>'S2 ARNOLDFIELD'!$Q$18</f>
        <v>558</v>
      </c>
      <c r="M8" s="46">
        <f>K8-L8</f>
        <v>-107</v>
      </c>
      <c r="N8" s="47">
        <f>'S2 ARNOLDFIELD'!$R$18</f>
        <v>34</v>
      </c>
    </row>
    <row r="9" spans="2:14" ht="35.25" customHeight="1" thickBot="1" x14ac:dyDescent="0.45">
      <c r="B9" s="84" t="s">
        <v>19</v>
      </c>
      <c r="C9" s="85" t="str">
        <f>+'S4 LONG BENNINGTON'!$H$1</f>
        <v>S4</v>
      </c>
      <c r="D9" s="86" t="str">
        <f>+'S4 LONG BENNINGTON'!$I$1</f>
        <v>LONG BENNINGTON</v>
      </c>
      <c r="E9" s="87">
        <f>'S4 LONG BENNINGTON'!$J$18</f>
        <v>10</v>
      </c>
      <c r="F9" s="88">
        <f>'S4 LONG BENNINGTON'!$K$18</f>
        <v>2</v>
      </c>
      <c r="G9" s="89">
        <f>'S4 LONG BENNINGTON'!$L$18</f>
        <v>0</v>
      </c>
      <c r="H9" s="90">
        <f>'S4 LONG BENNINGTON'!$M$18</f>
        <v>8</v>
      </c>
      <c r="I9" s="91">
        <f>'S4 LONG BENNINGTON'!$N$18</f>
        <v>7.5</v>
      </c>
      <c r="J9" s="91">
        <f>'S4 LONG BENNINGTON'!$O$18</f>
        <v>22.5</v>
      </c>
      <c r="K9" s="92">
        <f>'S4 LONG BENNINGTON'!$P$18</f>
        <v>407</v>
      </c>
      <c r="L9" s="93">
        <f>'S4 LONG BENNINGTON'!$Q$18</f>
        <v>616</v>
      </c>
      <c r="M9" s="94">
        <f>K9-L9</f>
        <v>-209</v>
      </c>
      <c r="N9" s="95">
        <f>'S4 LONG BENNINGTON'!$R$18</f>
        <v>23</v>
      </c>
    </row>
    <row r="10" spans="2:14" s="6" customFormat="1" ht="30" customHeight="1" x14ac:dyDescent="0.5">
      <c r="B10" s="32"/>
      <c r="C10" s="33"/>
      <c r="D10" s="48" t="s">
        <v>20</v>
      </c>
      <c r="E10" s="49">
        <f t="shared" ref="E10:N10" si="0">SUM(E4:E9)</f>
        <v>60</v>
      </c>
      <c r="F10" s="50">
        <f t="shared" si="0"/>
        <v>30</v>
      </c>
      <c r="G10" s="51">
        <f t="shared" si="0"/>
        <v>0</v>
      </c>
      <c r="H10" s="52">
        <f t="shared" si="0"/>
        <v>30</v>
      </c>
      <c r="I10" s="51">
        <f t="shared" si="0"/>
        <v>90</v>
      </c>
      <c r="J10" s="51">
        <f t="shared" si="0"/>
        <v>90</v>
      </c>
      <c r="K10" s="50">
        <f t="shared" si="0"/>
        <v>3074</v>
      </c>
      <c r="L10" s="51">
        <f t="shared" si="0"/>
        <v>3074</v>
      </c>
      <c r="M10" s="52">
        <f t="shared" si="0"/>
        <v>0</v>
      </c>
      <c r="N10" s="53">
        <f t="shared" si="0"/>
        <v>300</v>
      </c>
    </row>
  </sheetData>
  <sortState xmlns:xlrd2="http://schemas.microsoft.com/office/spreadsheetml/2017/richdata2" ref="C4:N9">
    <sortCondition descending="1" ref="N4:N9"/>
    <sortCondition descending="1" ref="M4:M9"/>
    <sortCondition descending="1" ref="K4:K9"/>
  </sortState>
  <mergeCells count="4">
    <mergeCell ref="C3:D3"/>
    <mergeCell ref="B2:E2"/>
    <mergeCell ref="J2:N2"/>
    <mergeCell ref="F2:I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24</v>
      </c>
      <c r="I1" s="103" t="s">
        <v>36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S1</v>
      </c>
      <c r="C3" s="1">
        <v>1</v>
      </c>
      <c r="D3" s="20" t="str">
        <f t="shared" ref="D3:D17" si="0">CONCATENATE(C3,B3)</f>
        <v>1S1</v>
      </c>
      <c r="E3" s="20" t="str">
        <f t="shared" ref="E3:E17" si="1">CONCATENATE(C3,H3)</f>
        <v>1S5</v>
      </c>
      <c r="F3" s="19"/>
      <c r="G3" s="15">
        <f>+Results!F2</f>
        <v>45925</v>
      </c>
      <c r="H3" s="17" t="str">
        <f>VLOOKUP($D3,Results!$D$2:$K$91,8,FALSE)</f>
        <v>S5</v>
      </c>
      <c r="I3" s="17" t="str">
        <f>VLOOKUP(H3,Results!$B$2:$C$8,2,FALSE)</f>
        <v>Newark 88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2</v>
      </c>
      <c r="O3" s="76">
        <f>IF($C3&gt;Results!$H$1," ",(VLOOKUP($D3,Results!$D$2:$V$91,19,FALSE)))</f>
        <v>1</v>
      </c>
      <c r="P3" s="63">
        <f>IF($C3&gt;Results!$H$1," ",(VLOOKUP($D3,Results!$D$2:$J$91,7,FALSE)))</f>
        <v>55</v>
      </c>
      <c r="Q3" s="64">
        <f>IF($C3&gt;Results!$H$1," ",(VLOOKUP($E3,Results!$E$2:$M$91,9,FALSE)))</f>
        <v>54</v>
      </c>
      <c r="R3" s="67">
        <f>IF(N3="N",0,IF(P3=" "," ",SUM(K3*4)+L3*2+N3*2))</f>
        <v>8</v>
      </c>
    </row>
    <row r="4" spans="2:18" x14ac:dyDescent="0.3">
      <c r="B4" t="str">
        <f t="shared" ref="B4:B17" si="2">+$H$1</f>
        <v>S1</v>
      </c>
      <c r="C4" s="1">
        <v>2</v>
      </c>
      <c r="D4" s="20" t="str">
        <f t="shared" si="0"/>
        <v>2S1</v>
      </c>
      <c r="E4" s="20" t="str">
        <f t="shared" si="1"/>
        <v>2S4</v>
      </c>
      <c r="F4" s="19"/>
      <c r="G4" s="15">
        <f>+Results!F8</f>
        <v>45939</v>
      </c>
      <c r="H4" s="17" t="str">
        <f>VLOOKUP($D4,Results!$D$2:$K$91,8,FALSE)</f>
        <v>S4</v>
      </c>
      <c r="I4" s="17" t="str">
        <f>VLOOKUP(H4,Results!$B$2:$C$8,2,FALSE)</f>
        <v>Long Bennington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3</v>
      </c>
      <c r="O4" s="76">
        <f>IF($C4&gt;Results!$H$1," ",(VLOOKUP($D4,Results!$D$2:$V$91,19,FALSE)))</f>
        <v>0</v>
      </c>
      <c r="P4" s="63">
        <f>IF($C4&gt;Results!$H$1," ",(VLOOKUP($D4,Results!$D$2:$J$91,7,FALSE)))</f>
        <v>73</v>
      </c>
      <c r="Q4" s="64">
        <f>IF($C4&gt;Results!$H$1," ",(VLOOKUP($E4,Results!$E$2:$M$91,9,FALSE)))</f>
        <v>36</v>
      </c>
      <c r="R4" s="67">
        <f t="shared" ref="R4:R17" si="5">IF(N4="N",0,IF(P4=" "," ",SUM(K4*4)+L4*2+N4*2))</f>
        <v>10</v>
      </c>
    </row>
    <row r="5" spans="2:18" x14ac:dyDescent="0.3">
      <c r="B5" t="str">
        <f t="shared" si="2"/>
        <v>S1</v>
      </c>
      <c r="C5" s="1">
        <v>3</v>
      </c>
      <c r="D5" s="20" t="str">
        <f t="shared" si="0"/>
        <v>3S1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S1</v>
      </c>
      <c r="C6" s="1">
        <v>4</v>
      </c>
      <c r="D6" s="20" t="str">
        <f t="shared" si="0"/>
        <v>4S1</v>
      </c>
      <c r="E6" s="20" t="str">
        <f t="shared" si="1"/>
        <v>4S6</v>
      </c>
      <c r="F6" s="19"/>
      <c r="G6" s="15">
        <f>+Results!F20</f>
        <v>45960</v>
      </c>
      <c r="H6" s="17" t="str">
        <f>VLOOKUP($D6,Results!$D$2:$K$91,8,FALSE)</f>
        <v>S6</v>
      </c>
      <c r="I6" s="17" t="str">
        <f>VLOOKUP(H6,Results!$B$2:$C$8,2,FALSE)</f>
        <v>Wyndham Park</v>
      </c>
      <c r="J6" s="71">
        <f t="shared" si="3"/>
        <v>1</v>
      </c>
      <c r="K6" s="54">
        <f t="shared" si="4"/>
        <v>1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2</v>
      </c>
      <c r="O6" s="76">
        <f>IF($C6&gt;Results!$H$1," ",(VLOOKUP($D6,Results!$D$2:$V$91,19,FALSE)))</f>
        <v>1</v>
      </c>
      <c r="P6" s="63">
        <f>IF($C6&gt;Results!$H$1," ",(VLOOKUP($D6,Results!$D$2:$J$91,7,FALSE)))</f>
        <v>64</v>
      </c>
      <c r="Q6" s="64">
        <f>IF($C6&gt;Results!$H$1," ",(VLOOKUP($E6,Results!$E$2:$M$91,9,FALSE)))</f>
        <v>42</v>
      </c>
      <c r="R6" s="67">
        <f t="shared" si="5"/>
        <v>8</v>
      </c>
    </row>
    <row r="7" spans="2:18" x14ac:dyDescent="0.3">
      <c r="B7" t="str">
        <f t="shared" si="2"/>
        <v>S1</v>
      </c>
      <c r="C7" s="1">
        <v>5</v>
      </c>
      <c r="D7" s="20" t="str">
        <f t="shared" si="0"/>
        <v>5S1</v>
      </c>
      <c r="E7" s="20" t="str">
        <f t="shared" si="1"/>
        <v>5S3</v>
      </c>
      <c r="F7" s="19"/>
      <c r="G7" s="18">
        <f>+Results!F26</f>
        <v>45974</v>
      </c>
      <c r="H7" s="17" t="str">
        <f>VLOOKUP($D7,Results!$D$2:$K$91,8,FALSE)</f>
        <v>S3</v>
      </c>
      <c r="I7" s="17" t="str">
        <f>VLOOKUP(H7,Results!$B$2:$C$8,2,FALSE)</f>
        <v>Bingbarn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72</v>
      </c>
      <c r="Q7" s="64">
        <f>IF($C7&gt;Results!$H$1," ",(VLOOKUP($E7,Results!$E$2:$M$91,9,FALSE)))</f>
        <v>44</v>
      </c>
      <c r="R7" s="67">
        <f t="shared" si="5"/>
        <v>8</v>
      </c>
    </row>
    <row r="8" spans="2:18" x14ac:dyDescent="0.3">
      <c r="B8" t="str">
        <f t="shared" si="2"/>
        <v>S1</v>
      </c>
      <c r="C8" s="1">
        <v>6</v>
      </c>
      <c r="D8" s="20" t="str">
        <f t="shared" si="0"/>
        <v>6S1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S1</v>
      </c>
      <c r="C9" s="1">
        <v>7</v>
      </c>
      <c r="D9" s="20" t="str">
        <f t="shared" si="0"/>
        <v>7S1</v>
      </c>
      <c r="E9" s="20" t="str">
        <f t="shared" si="1"/>
        <v>7S6</v>
      </c>
      <c r="F9" s="19"/>
      <c r="G9" s="15">
        <f>+Results!F38</f>
        <v>45995</v>
      </c>
      <c r="H9" s="17" t="str">
        <f>VLOOKUP($D9,Results!$D$2:$K$91,8,FALSE)</f>
        <v>S6</v>
      </c>
      <c r="I9" s="17" t="str">
        <f>VLOOKUP(H9,Results!$B$2:$C$8,2,FALSE)</f>
        <v>Wyndham Park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3</v>
      </c>
      <c r="O9" s="76">
        <f>IF($C9&gt;Results!$H$1," ",(VLOOKUP($D9,Results!$D$2:$V$91,19,FALSE)))</f>
        <v>0</v>
      </c>
      <c r="P9" s="63">
        <f>IF($C9&gt;Results!$H$1," ",(VLOOKUP($D9,Results!$D$2:$J$91,7,FALSE)))</f>
        <v>75</v>
      </c>
      <c r="Q9" s="64">
        <f>IF($C9&gt;Results!$H$1," ",(VLOOKUP($E9,Results!$E$2:$M$91,9,FALSE)))</f>
        <v>33</v>
      </c>
      <c r="R9" s="67">
        <f t="shared" si="5"/>
        <v>10</v>
      </c>
    </row>
    <row r="10" spans="2:18" x14ac:dyDescent="0.3">
      <c r="B10" t="str">
        <f t="shared" si="2"/>
        <v>S1</v>
      </c>
      <c r="C10" s="1">
        <v>8</v>
      </c>
      <c r="D10" s="20" t="str">
        <f t="shared" si="0"/>
        <v>8S1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S1</v>
      </c>
      <c r="C11" s="1">
        <v>9</v>
      </c>
      <c r="D11" s="20" t="str">
        <f t="shared" si="0"/>
        <v>9S1</v>
      </c>
      <c r="E11" s="20" t="str">
        <f t="shared" si="1"/>
        <v>9S2</v>
      </c>
      <c r="F11" s="19"/>
      <c r="G11" s="18">
        <f>+Results!F50</f>
        <v>46037</v>
      </c>
      <c r="H11" s="17" t="str">
        <f>VLOOKUP($D11,Results!$D$2:$K$91,8,FALSE)</f>
        <v>S2</v>
      </c>
      <c r="I11" s="17" t="str">
        <f>VLOOKUP(H11,Results!$B$2:$C$8,2,FALSE)</f>
        <v>Arnoldfield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49</v>
      </c>
      <c r="Q11" s="64">
        <f>IF($C11&gt;Results!$H$1," ",(VLOOKUP($E11,Results!$E$2:$M$91,9,FALSE)))</f>
        <v>58</v>
      </c>
      <c r="R11" s="67">
        <f t="shared" si="5"/>
        <v>4</v>
      </c>
    </row>
    <row r="12" spans="2:18" x14ac:dyDescent="0.3">
      <c r="B12" t="str">
        <f t="shared" si="2"/>
        <v>S1</v>
      </c>
      <c r="C12" s="1">
        <v>10</v>
      </c>
      <c r="D12" s="20" t="str">
        <f t="shared" si="0"/>
        <v>10S1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S1</v>
      </c>
      <c r="C13" s="1">
        <v>11</v>
      </c>
      <c r="D13" s="20" t="str">
        <f t="shared" si="0"/>
        <v>11S1</v>
      </c>
      <c r="E13" s="20" t="str">
        <f t="shared" si="1"/>
        <v>11S5</v>
      </c>
      <c r="F13" s="19"/>
      <c r="G13" s="18">
        <f>+Results!F62</f>
        <v>46058</v>
      </c>
      <c r="H13" s="17" t="str">
        <f>VLOOKUP($D13,Results!$D$2:$K$91,8,FALSE)</f>
        <v>S5</v>
      </c>
      <c r="I13" s="17" t="str">
        <f>VLOOKUP(H13,Results!$B$2:$C$8,2,FALSE)</f>
        <v>Newark 88</v>
      </c>
      <c r="J13" s="71">
        <f t="shared" si="3"/>
        <v>1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3</v>
      </c>
      <c r="P13" s="63">
        <f>IF($C13&gt;Results!$H$1," ",(VLOOKUP($D13,Results!$D$2:$J$91,7,FALSE)))</f>
        <v>45</v>
      </c>
      <c r="Q13" s="64">
        <f>IF($C13&gt;Results!$H$1," ",(VLOOKUP($E13,Results!$E$2:$M$91,9,FALSE)))</f>
        <v>57</v>
      </c>
      <c r="R13" s="67">
        <f t="shared" si="5"/>
        <v>0</v>
      </c>
    </row>
    <row r="14" spans="2:18" x14ac:dyDescent="0.3">
      <c r="B14" t="str">
        <f t="shared" si="2"/>
        <v>S1</v>
      </c>
      <c r="C14" s="1">
        <v>12</v>
      </c>
      <c r="D14" s="20" t="str">
        <f t="shared" si="0"/>
        <v>12S1</v>
      </c>
      <c r="E14" s="20" t="str">
        <f t="shared" si="1"/>
        <v>12S3</v>
      </c>
      <c r="F14" s="19"/>
      <c r="G14" s="15">
        <f>+Results!F68</f>
        <v>46079</v>
      </c>
      <c r="H14" s="17" t="str">
        <f>VLOOKUP($D14,Results!$D$2:$K$91,8,FALSE)</f>
        <v>S3</v>
      </c>
      <c r="I14" s="17" t="str">
        <f>VLOOKUP(H14,Results!$B$2:$C$8,2,FALSE)</f>
        <v>Bingbarn</v>
      </c>
      <c r="J14" s="71">
        <f t="shared" si="3"/>
        <v>1</v>
      </c>
      <c r="K14" s="54">
        <f t="shared" si="4"/>
        <v>1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3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81</v>
      </c>
      <c r="Q14" s="64">
        <f>IF($C14&gt;Results!$H$1," ",(VLOOKUP($E14,Results!$E$2:$M$91,9,FALSE)))</f>
        <v>19</v>
      </c>
      <c r="R14" s="67">
        <f t="shared" si="5"/>
        <v>10</v>
      </c>
    </row>
    <row r="15" spans="2:18" x14ac:dyDescent="0.3">
      <c r="B15" t="str">
        <f t="shared" si="2"/>
        <v>S1</v>
      </c>
      <c r="C15" s="1">
        <v>13</v>
      </c>
      <c r="D15" s="20" t="str">
        <f t="shared" si="0"/>
        <v>13S1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0</v>
      </c>
      <c r="Q15" s="64">
        <f>IF($C15&gt;Results!$H$1," ",(VLOOKUP($E15,Results!$E$2:$M$91,9,FALSE)))</f>
        <v>0</v>
      </c>
      <c r="R15" s="67">
        <f t="shared" si="5"/>
        <v>0</v>
      </c>
    </row>
    <row r="16" spans="2:18" x14ac:dyDescent="0.3">
      <c r="B16" t="str">
        <f t="shared" si="2"/>
        <v>S1</v>
      </c>
      <c r="C16" s="1">
        <v>14</v>
      </c>
      <c r="D16" s="20" t="str">
        <f t="shared" si="0"/>
        <v>14S1</v>
      </c>
      <c r="E16" s="20" t="str">
        <f t="shared" si="1"/>
        <v>14S4</v>
      </c>
      <c r="F16" s="19"/>
      <c r="G16" s="15">
        <f>+Results!F80</f>
        <v>46100</v>
      </c>
      <c r="H16" s="17" t="str">
        <f>VLOOKUP($D16,Results!$D$2:$K$91,8,FALSE)</f>
        <v>S4</v>
      </c>
      <c r="I16" s="17" t="str">
        <f>VLOOKUP(H16,Results!$B$2:$C$8,2,FALSE)</f>
        <v>Long Bennington</v>
      </c>
      <c r="J16" s="71">
        <f t="shared" si="3"/>
        <v>1</v>
      </c>
      <c r="K16" s="54">
        <f t="shared" si="4"/>
        <v>1</v>
      </c>
      <c r="L16" s="57">
        <f>IF(OR(C16&gt;Results!$H$1,N16="N"),0,IF(H16="X",0,IF(P16=Q16,1,0)))</f>
        <v>0</v>
      </c>
      <c r="M16" s="56">
        <f t="shared" si="6"/>
        <v>0</v>
      </c>
      <c r="N16" s="76">
        <f>IF($C16&gt;Results!$H$1," ",(VLOOKUP($D16,Results!$D$2:$V$91,18,FALSE)))</f>
        <v>3</v>
      </c>
      <c r="O16" s="76">
        <f>IF($C16&gt;Results!$H$1," ",(VLOOKUP($D16,Results!$D$2:$V$91,19,FALSE)))</f>
        <v>0</v>
      </c>
      <c r="P16" s="63">
        <f>IF($C16&gt;Results!$H$1," ",(VLOOKUP($D16,Results!$D$2:$J$91,7,FALSE)))</f>
        <v>75</v>
      </c>
      <c r="Q16" s="64">
        <f>IF($C16&gt;Results!$H$1," ",(VLOOKUP($E16,Results!$E$2:$M$91,9,FALSE)))</f>
        <v>30</v>
      </c>
      <c r="R16" s="67">
        <f t="shared" si="5"/>
        <v>10</v>
      </c>
    </row>
    <row r="17" spans="2:18" x14ac:dyDescent="0.3">
      <c r="B17" t="str">
        <f t="shared" si="2"/>
        <v>S1</v>
      </c>
      <c r="C17" s="1">
        <v>15</v>
      </c>
      <c r="D17" s="20" t="str">
        <f t="shared" si="0"/>
        <v>15S1</v>
      </c>
      <c r="E17" s="20" t="str">
        <f t="shared" si="1"/>
        <v>15S2</v>
      </c>
      <c r="F17" s="19"/>
      <c r="G17" s="15">
        <f>+Results!F86</f>
        <v>46107</v>
      </c>
      <c r="H17" s="17" t="str">
        <f>VLOOKUP($D17,Results!$D$2:$K$91,8,FALSE)</f>
        <v>S2</v>
      </c>
      <c r="I17" s="17" t="str">
        <f>VLOOKUP(H17,Results!$B$2:$C$8,2,FALSE)</f>
        <v>Arnoldfield</v>
      </c>
      <c r="J17" s="71">
        <f t="shared" si="3"/>
        <v>1</v>
      </c>
      <c r="K17" s="54">
        <f t="shared" si="4"/>
        <v>1</v>
      </c>
      <c r="L17" s="57">
        <f>IF(OR(C17&gt;Results!$H$1,N17="N"),0,IF(H17="X",0,IF(P17=Q17,1,0)))</f>
        <v>0</v>
      </c>
      <c r="M17" s="56">
        <f t="shared" si="6"/>
        <v>0</v>
      </c>
      <c r="N17" s="76">
        <f>IF($C17&gt;Results!$H$1," ",(VLOOKUP($D17,Results!$D$2:$V$91,18,FALSE)))</f>
        <v>1</v>
      </c>
      <c r="O17" s="76">
        <f>IF($C17&gt;Results!$H$1," ",(VLOOKUP($D17,Results!$D$2:$V$91,19,FALSE)))</f>
        <v>2</v>
      </c>
      <c r="P17" s="63">
        <f>IF($C17&gt;Results!$H$1," ",(VLOOKUP($D17,Results!$D$2:$J$91,7,FALSE)))</f>
        <v>50</v>
      </c>
      <c r="Q17" s="64">
        <f>IF($C17&gt;Results!$H$1," ",(VLOOKUP($E17,Results!$E$2:$M$91,9,FALSE)))</f>
        <v>44</v>
      </c>
      <c r="R17" s="67">
        <f t="shared" si="5"/>
        <v>6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8</v>
      </c>
      <c r="L18" s="59">
        <f t="shared" si="7"/>
        <v>0</v>
      </c>
      <c r="M18" s="60">
        <f t="shared" si="7"/>
        <v>2</v>
      </c>
      <c r="N18" s="77">
        <f t="shared" si="7"/>
        <v>21</v>
      </c>
      <c r="O18" s="78">
        <f t="shared" si="7"/>
        <v>9</v>
      </c>
      <c r="P18" s="65">
        <f t="shared" si="7"/>
        <v>639</v>
      </c>
      <c r="Q18" s="66">
        <f t="shared" si="7"/>
        <v>417</v>
      </c>
      <c r="R18" s="68">
        <f t="shared" si="7"/>
        <v>74</v>
      </c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18"/>
  <sheetViews>
    <sheetView workbookViewId="0">
      <selection activeCell="T6" sqref="T6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20" ht="18" x14ac:dyDescent="0.35">
      <c r="C1"/>
      <c r="E1"/>
      <c r="F1"/>
      <c r="G1" s="5"/>
      <c r="H1" s="81" t="s">
        <v>27</v>
      </c>
      <c r="I1" s="103" t="s">
        <v>45</v>
      </c>
      <c r="J1" s="103"/>
      <c r="K1" s="103"/>
      <c r="L1" s="103"/>
      <c r="M1" s="5"/>
      <c r="N1" s="5"/>
      <c r="O1" s="5"/>
      <c r="P1" s="5"/>
      <c r="Q1" s="5"/>
      <c r="R1" s="5"/>
    </row>
    <row r="2" spans="2:20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20" x14ac:dyDescent="0.3">
      <c r="B3" t="str">
        <f>+$H$1</f>
        <v>S2</v>
      </c>
      <c r="C3" s="1">
        <v>1</v>
      </c>
      <c r="D3" s="20" t="str">
        <f t="shared" ref="D3:D17" si="0">CONCATENATE(C3,B3)</f>
        <v>1S2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20" x14ac:dyDescent="0.3">
      <c r="B4" t="str">
        <f t="shared" ref="B4:B17" si="2">+$H$1</f>
        <v>S2</v>
      </c>
      <c r="C4" s="1">
        <v>2</v>
      </c>
      <c r="D4" s="20" t="str">
        <f t="shared" si="0"/>
        <v>2S2</v>
      </c>
      <c r="E4" s="20" t="str">
        <f t="shared" si="1"/>
        <v>2S6</v>
      </c>
      <c r="F4" s="19"/>
      <c r="G4" s="15">
        <f>+Results!F8</f>
        <v>45939</v>
      </c>
      <c r="H4" s="17" t="str">
        <f>VLOOKUP($D4,Results!$D$2:$K$91,8,FALSE)</f>
        <v>S6</v>
      </c>
      <c r="I4" s="17" t="str">
        <f>VLOOKUP(H4,Results!$B$2:$C$8,2,FALSE)</f>
        <v>Wyndham Park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1</v>
      </c>
      <c r="O4" s="76">
        <f>IF($C4&gt;Results!$H$1," ",(VLOOKUP($D4,Results!$D$2:$V$91,19,FALSE)))</f>
        <v>2</v>
      </c>
      <c r="P4" s="63">
        <f>IF($C4&gt;Results!$H$1," ",(VLOOKUP($D4,Results!$D$2:$J$91,7,FALSE)))</f>
        <v>34</v>
      </c>
      <c r="Q4" s="64">
        <f>IF($C4&gt;Results!$H$1," ",(VLOOKUP($E4,Results!$E$2:$M$91,9,FALSE)))</f>
        <v>53</v>
      </c>
      <c r="R4" s="67">
        <f t="shared" ref="R4:R17" si="5">IF(N4="N",0,IF(P4=" "," ",SUM(K4*4)+L4*2+N4*2))</f>
        <v>2</v>
      </c>
    </row>
    <row r="5" spans="2:20" x14ac:dyDescent="0.3">
      <c r="B5" t="str">
        <f t="shared" si="2"/>
        <v>S2</v>
      </c>
      <c r="C5" s="1">
        <v>3</v>
      </c>
      <c r="D5" s="20" t="str">
        <f t="shared" si="0"/>
        <v>3S2</v>
      </c>
      <c r="E5" s="20" t="str">
        <f t="shared" si="1"/>
        <v>3S3</v>
      </c>
      <c r="F5" s="19"/>
      <c r="G5" s="15">
        <f>+Results!F14</f>
        <v>45953</v>
      </c>
      <c r="H5" s="17" t="str">
        <f>VLOOKUP($D5,Results!$D$2:$K$91,8,FALSE)</f>
        <v>S3</v>
      </c>
      <c r="I5" s="17" t="str">
        <f>VLOOKUP(H5,Results!$B$2:$C$8,2,FALSE)</f>
        <v>Bingbarn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2</v>
      </c>
      <c r="O5" s="76">
        <f>IF($C5&gt;Results!$H$1," ",(VLOOKUP($D5,Results!$D$2:$V$91,19,FALSE)))</f>
        <v>1</v>
      </c>
      <c r="P5" s="63">
        <f>IF($C5&gt;Results!$H$1," ",(VLOOKUP($D5,Results!$D$2:$J$91,7,FALSE)))</f>
        <v>41</v>
      </c>
      <c r="Q5" s="64">
        <f>IF($C5&gt;Results!$H$1," ",(VLOOKUP($E5,Results!$E$2:$M$91,9,FALSE)))</f>
        <v>51</v>
      </c>
      <c r="R5" s="67">
        <f t="shared" si="5"/>
        <v>4</v>
      </c>
    </row>
    <row r="6" spans="2:20" x14ac:dyDescent="0.3">
      <c r="B6" t="str">
        <f t="shared" si="2"/>
        <v>S2</v>
      </c>
      <c r="C6" s="1">
        <v>4</v>
      </c>
      <c r="D6" s="20" t="str">
        <f t="shared" si="0"/>
        <v>4S2</v>
      </c>
      <c r="E6" s="20" t="str">
        <f t="shared" si="1"/>
        <v>4S5</v>
      </c>
      <c r="F6" s="19"/>
      <c r="G6" s="15">
        <f>+Results!F20</f>
        <v>45960</v>
      </c>
      <c r="H6" s="17" t="str">
        <f>VLOOKUP($D6,Results!$D$2:$K$91,8,FALSE)</f>
        <v>S5</v>
      </c>
      <c r="I6" s="17" t="str">
        <f>VLOOKUP(H6,Results!$B$2:$C$8,2,FALSE)</f>
        <v>Newark 88</v>
      </c>
      <c r="J6" s="71">
        <f t="shared" si="3"/>
        <v>1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1</v>
      </c>
      <c r="N6" s="76">
        <f>IF($C6&gt;Results!$H$1," ",(VLOOKUP($D6,Results!$D$2:$V$91,18,FALSE)))</f>
        <v>0</v>
      </c>
      <c r="O6" s="76">
        <f>IF($C6&gt;Results!$H$1," ",(VLOOKUP($D6,Results!$D$2:$V$91,19,FALSE)))</f>
        <v>3</v>
      </c>
      <c r="P6" s="63">
        <f>IF($C6&gt;Results!$H$1," ",(VLOOKUP($D6,Results!$D$2:$J$91,7,FALSE)))</f>
        <v>43</v>
      </c>
      <c r="Q6" s="64">
        <f>IF($C6&gt;Results!$H$1," ",(VLOOKUP($E6,Results!$E$2:$M$91,9,FALSE)))</f>
        <v>64</v>
      </c>
      <c r="R6" s="67">
        <f t="shared" si="5"/>
        <v>0</v>
      </c>
      <c r="T6" s="104" t="s">
        <v>52</v>
      </c>
    </row>
    <row r="7" spans="2:20" x14ac:dyDescent="0.3">
      <c r="B7" t="str">
        <f t="shared" si="2"/>
        <v>S2</v>
      </c>
      <c r="C7" s="1">
        <v>5</v>
      </c>
      <c r="D7" s="20" t="str">
        <f t="shared" si="0"/>
        <v>5S2</v>
      </c>
      <c r="E7" s="20" t="str">
        <f t="shared" si="1"/>
        <v>5S4</v>
      </c>
      <c r="F7" s="19"/>
      <c r="G7" s="18">
        <f>+Results!F26</f>
        <v>45974</v>
      </c>
      <c r="H7" s="17" t="str">
        <f>VLOOKUP($D7,Results!$D$2:$K$91,8,FALSE)</f>
        <v>S4</v>
      </c>
      <c r="I7" s="17" t="str">
        <f>VLOOKUP(H7,Results!$B$2:$C$8,2,FALSE)</f>
        <v>Long Bennington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56</v>
      </c>
      <c r="Q7" s="64">
        <f>IF($C7&gt;Results!$H$1," ",(VLOOKUP($E7,Results!$E$2:$M$91,9,FALSE)))</f>
        <v>49</v>
      </c>
      <c r="R7" s="67">
        <f t="shared" si="5"/>
        <v>8</v>
      </c>
    </row>
    <row r="8" spans="2:20" x14ac:dyDescent="0.3">
      <c r="B8" t="str">
        <f t="shared" si="2"/>
        <v>S2</v>
      </c>
      <c r="C8" s="1">
        <v>6</v>
      </c>
      <c r="D8" s="20" t="str">
        <f t="shared" si="0"/>
        <v>6S2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20" x14ac:dyDescent="0.3">
      <c r="B9" t="str">
        <f t="shared" si="2"/>
        <v>S2</v>
      </c>
      <c r="C9" s="1">
        <v>7</v>
      </c>
      <c r="D9" s="20" t="str">
        <f t="shared" si="0"/>
        <v>7S2</v>
      </c>
      <c r="E9" s="20" t="str">
        <f t="shared" si="1"/>
        <v>7S3</v>
      </c>
      <c r="F9" s="19"/>
      <c r="G9" s="15">
        <f>+Results!F38</f>
        <v>45995</v>
      </c>
      <c r="H9" s="17" t="str">
        <f>VLOOKUP($D9,Results!$D$2:$K$91,8,FALSE)</f>
        <v>S3</v>
      </c>
      <c r="I9" s="17" t="str">
        <f>VLOOKUP(H9,Results!$B$2:$C$8,2,FALSE)</f>
        <v>Bingbarn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2</v>
      </c>
      <c r="O9" s="76">
        <f>IF($C9&gt;Results!$H$1," ",(VLOOKUP($D9,Results!$D$2:$V$91,19,FALSE)))</f>
        <v>1</v>
      </c>
      <c r="P9" s="63">
        <f>IF($C9&gt;Results!$H$1," ",(VLOOKUP($D9,Results!$D$2:$J$91,7,FALSE)))</f>
        <v>50</v>
      </c>
      <c r="Q9" s="64">
        <f>IF($C9&gt;Results!$H$1," ",(VLOOKUP($E9,Results!$E$2:$M$91,9,FALSE)))</f>
        <v>43</v>
      </c>
      <c r="R9" s="67">
        <f t="shared" si="5"/>
        <v>8</v>
      </c>
    </row>
    <row r="10" spans="2:20" x14ac:dyDescent="0.3">
      <c r="B10" t="str">
        <f t="shared" si="2"/>
        <v>S2</v>
      </c>
      <c r="C10" s="1">
        <v>8</v>
      </c>
      <c r="D10" s="20" t="str">
        <f t="shared" si="0"/>
        <v>8S2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20" x14ac:dyDescent="0.3">
      <c r="B11" t="str">
        <f t="shared" si="2"/>
        <v>S2</v>
      </c>
      <c r="C11" s="1">
        <v>9</v>
      </c>
      <c r="D11" s="20" t="str">
        <f t="shared" si="0"/>
        <v>9S2</v>
      </c>
      <c r="E11" s="20" t="str">
        <f t="shared" si="1"/>
        <v>9S1</v>
      </c>
      <c r="F11" s="19"/>
      <c r="G11" s="18">
        <f>+Results!F50</f>
        <v>46037</v>
      </c>
      <c r="H11" s="17" t="str">
        <f>VLOOKUP($D11,Results!$D$2:$K$91,8,FALSE)</f>
        <v>S1</v>
      </c>
      <c r="I11" s="17" t="str">
        <f>VLOOKUP(H11,Results!$B$2:$C$8,2,FALSE)</f>
        <v>Grantham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58</v>
      </c>
      <c r="Q11" s="64">
        <f>IF($C11&gt;Results!$H$1," ",(VLOOKUP($E11,Results!$E$2:$M$91,9,FALSE)))</f>
        <v>49</v>
      </c>
      <c r="R11" s="67">
        <f t="shared" si="5"/>
        <v>6</v>
      </c>
    </row>
    <row r="12" spans="2:20" x14ac:dyDescent="0.3">
      <c r="B12" t="str">
        <f t="shared" si="2"/>
        <v>S2</v>
      </c>
      <c r="C12" s="1">
        <v>10</v>
      </c>
      <c r="D12" s="20" t="str">
        <f t="shared" si="0"/>
        <v>10S2</v>
      </c>
      <c r="E12" s="20" t="str">
        <f t="shared" si="1"/>
        <v>10S5</v>
      </c>
      <c r="F12" s="19"/>
      <c r="G12" s="18">
        <f>+Results!F56</f>
        <v>46044</v>
      </c>
      <c r="H12" s="17" t="str">
        <f>VLOOKUP($D12,Results!$D$2:$K$91,8,FALSE)</f>
        <v>S5</v>
      </c>
      <c r="I12" s="17" t="str">
        <f>VLOOKUP(H12,Results!$B$2:$C$8,2,FALSE)</f>
        <v>Newark 88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3</v>
      </c>
      <c r="P12" s="63">
        <f>IF($C12&gt;Results!$H$1," ",(VLOOKUP($D12,Results!$D$2:$J$91,7,FALSE)))</f>
        <v>34</v>
      </c>
      <c r="Q12" s="64">
        <f>IF($C12&gt;Results!$H$1," ",(VLOOKUP($E12,Results!$E$2:$M$91,9,FALSE)))</f>
        <v>83</v>
      </c>
      <c r="R12" s="67">
        <f t="shared" si="5"/>
        <v>0</v>
      </c>
    </row>
    <row r="13" spans="2:20" x14ac:dyDescent="0.3">
      <c r="B13" t="str">
        <f t="shared" si="2"/>
        <v>S2</v>
      </c>
      <c r="C13" s="1">
        <v>11</v>
      </c>
      <c r="D13" s="20" t="str">
        <f t="shared" si="0"/>
        <v>11S2</v>
      </c>
      <c r="E13" s="20" t="str">
        <f t="shared" si="1"/>
        <v>11S4</v>
      </c>
      <c r="F13" s="19"/>
      <c r="G13" s="18">
        <f>+Results!F62</f>
        <v>46058</v>
      </c>
      <c r="H13" s="17" t="str">
        <f>VLOOKUP($D13,Results!$D$2:$K$91,8,FALSE)</f>
        <v>S4</v>
      </c>
      <c r="I13" s="17" t="str">
        <f>VLOOKUP(H13,Results!$B$2:$C$8,2,FALSE)</f>
        <v>Long Bennington</v>
      </c>
      <c r="J13" s="71">
        <f t="shared" si="3"/>
        <v>1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3</v>
      </c>
      <c r="P13" s="63">
        <f>IF($C13&gt;Results!$H$1," ",(VLOOKUP($D13,Results!$D$2:$J$91,7,FALSE)))</f>
        <v>40</v>
      </c>
      <c r="Q13" s="64">
        <f>IF($C13&gt;Results!$H$1," ",(VLOOKUP($E13,Results!$E$2:$M$91,9,FALSE)))</f>
        <v>60</v>
      </c>
      <c r="R13" s="67">
        <f t="shared" si="5"/>
        <v>0</v>
      </c>
    </row>
    <row r="14" spans="2:20" x14ac:dyDescent="0.3">
      <c r="B14" t="str">
        <f t="shared" si="2"/>
        <v>S2</v>
      </c>
      <c r="C14" s="1">
        <v>12</v>
      </c>
      <c r="D14" s="20" t="str">
        <f t="shared" si="0"/>
        <v>12S2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20" x14ac:dyDescent="0.3">
      <c r="B15" t="str">
        <f t="shared" si="2"/>
        <v>S2</v>
      </c>
      <c r="C15" s="1">
        <v>13</v>
      </c>
      <c r="D15" s="20" t="str">
        <f t="shared" si="0"/>
        <v>13S2</v>
      </c>
      <c r="E15" s="20" t="str">
        <f t="shared" si="1"/>
        <v>13S6</v>
      </c>
      <c r="F15" s="19"/>
      <c r="G15" s="15">
        <f>+Results!F74</f>
        <v>46086</v>
      </c>
      <c r="H15" s="17" t="str">
        <f>VLOOKUP($D15,Results!$D$2:$K$91,8,FALSE)</f>
        <v>S6</v>
      </c>
      <c r="I15" s="17" t="str">
        <f>VLOOKUP(H15,Results!$B$2:$C$8,2,FALSE)</f>
        <v>Wyndham Park</v>
      </c>
      <c r="J15" s="71">
        <f t="shared" si="3"/>
        <v>1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1</v>
      </c>
      <c r="N15" s="76">
        <f>IF($C15&gt;Results!$H$1," ",(VLOOKUP($D15,Results!$D$2:$V$91,18,FALSE)))</f>
        <v>1</v>
      </c>
      <c r="O15" s="76">
        <f>IF($C15&gt;Results!$H$1," ",(VLOOKUP($D15,Results!$D$2:$V$91,19,FALSE)))</f>
        <v>2</v>
      </c>
      <c r="P15" s="63">
        <f>IF($C15&gt;Results!$H$1," ",(VLOOKUP($D15,Results!$D$2:$J$91,7,FALSE)))</f>
        <v>51</v>
      </c>
      <c r="Q15" s="64">
        <f>IF($C15&gt;Results!$H$1," ",(VLOOKUP($E15,Results!$E$2:$M$91,9,FALSE)))</f>
        <v>56</v>
      </c>
      <c r="R15" s="67">
        <f t="shared" si="5"/>
        <v>2</v>
      </c>
    </row>
    <row r="16" spans="2:20" x14ac:dyDescent="0.3">
      <c r="B16" t="str">
        <f t="shared" si="2"/>
        <v>S2</v>
      </c>
      <c r="C16" s="1">
        <v>14</v>
      </c>
      <c r="D16" s="20" t="str">
        <f t="shared" si="0"/>
        <v>14S2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>
        <f>IF($C16&gt;Results!$H$1," ",(VLOOKUP($D16,Results!$D$2:$V$91,18,FALSE)))</f>
        <v>0</v>
      </c>
      <c r="O16" s="76">
        <f>IF($C16&gt;Results!$H$1," ",(VLOOKUP($D16,Results!$D$2:$V$91,19,FALSE)))</f>
        <v>0</v>
      </c>
      <c r="P16" s="63">
        <f>IF($C16&gt;Results!$H$1," ",(VLOOKUP($D16,Results!$D$2:$J$91,7,FALSE)))</f>
        <v>0</v>
      </c>
      <c r="Q16" s="64">
        <f>IF($C16&gt;Results!$H$1," ",(VLOOKUP($E16,Results!$E$2:$M$91,9,FALSE)))</f>
        <v>0</v>
      </c>
      <c r="R16" s="67">
        <f t="shared" si="5"/>
        <v>0</v>
      </c>
    </row>
    <row r="17" spans="2:18" x14ac:dyDescent="0.3">
      <c r="B17" t="str">
        <f t="shared" si="2"/>
        <v>S2</v>
      </c>
      <c r="C17" s="1">
        <v>15</v>
      </c>
      <c r="D17" s="20" t="str">
        <f t="shared" si="0"/>
        <v>15S2</v>
      </c>
      <c r="E17" s="20" t="str">
        <f t="shared" si="1"/>
        <v>15S1</v>
      </c>
      <c r="F17" s="19"/>
      <c r="G17" s="15">
        <f>+Results!F86</f>
        <v>46107</v>
      </c>
      <c r="H17" s="17" t="str">
        <f>VLOOKUP($D17,Results!$D$2:$K$91,8,FALSE)</f>
        <v>S1</v>
      </c>
      <c r="I17" s="17" t="str">
        <f>VLOOKUP(H17,Results!$B$2:$C$8,2,FALSE)</f>
        <v>Grantham</v>
      </c>
      <c r="J17" s="71">
        <f t="shared" si="3"/>
        <v>1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1</v>
      </c>
      <c r="N17" s="76">
        <f>IF($C17&gt;Results!$H$1," ",(VLOOKUP($D17,Results!$D$2:$V$91,18,FALSE)))</f>
        <v>2</v>
      </c>
      <c r="O17" s="76">
        <f>IF($C17&gt;Results!$H$1," ",(VLOOKUP($D17,Results!$D$2:$V$91,19,FALSE)))</f>
        <v>1</v>
      </c>
      <c r="P17" s="63">
        <f>IF($C17&gt;Results!$H$1," ",(VLOOKUP($D17,Results!$D$2:$J$91,7,FALSE)))</f>
        <v>44</v>
      </c>
      <c r="Q17" s="64">
        <f>IF($C17&gt;Results!$H$1," ",(VLOOKUP($E17,Results!$E$2:$M$91,9,FALSE)))</f>
        <v>50</v>
      </c>
      <c r="R17" s="67">
        <f t="shared" si="5"/>
        <v>4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3</v>
      </c>
      <c r="L18" s="59">
        <f t="shared" si="7"/>
        <v>0</v>
      </c>
      <c r="M18" s="60">
        <f t="shared" si="7"/>
        <v>7</v>
      </c>
      <c r="N18" s="77">
        <f t="shared" si="7"/>
        <v>11</v>
      </c>
      <c r="O18" s="78">
        <f t="shared" si="7"/>
        <v>19</v>
      </c>
      <c r="P18" s="65">
        <f t="shared" si="7"/>
        <v>451</v>
      </c>
      <c r="Q18" s="66">
        <f t="shared" si="7"/>
        <v>558</v>
      </c>
      <c r="R18" s="68">
        <f t="shared" si="7"/>
        <v>34</v>
      </c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25</v>
      </c>
      <c r="I1" s="103" t="s">
        <v>46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S3</v>
      </c>
      <c r="C3" s="1">
        <v>1</v>
      </c>
      <c r="D3" s="20" t="str">
        <f t="shared" ref="D3:D17" si="0">CONCATENATE(C3,B3)</f>
        <v>1S3</v>
      </c>
      <c r="E3" s="20" t="str">
        <f t="shared" ref="E3:E17" si="1">CONCATENATE(C3,H3)</f>
        <v>1S6</v>
      </c>
      <c r="F3" s="19"/>
      <c r="G3" s="15">
        <f>+Results!F2</f>
        <v>45925</v>
      </c>
      <c r="H3" s="17" t="str">
        <f>VLOOKUP($D3,Results!$D$2:$K$91,8,FALSE)</f>
        <v>S6</v>
      </c>
      <c r="I3" s="17" t="str">
        <f>VLOOKUP(H3,Results!$B$2:$C$8,2,FALSE)</f>
        <v>Wyndham Park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3</v>
      </c>
      <c r="O3" s="76">
        <f>IF($C3&gt;Results!$H$1," ",(VLOOKUP($D3,Results!$D$2:$V$91,19,FALSE)))</f>
        <v>0</v>
      </c>
      <c r="P3" s="63">
        <f>IF($C3&gt;Results!$H$1," ",(VLOOKUP($D3,Results!$D$2:$J$91,7,FALSE)))</f>
        <v>60</v>
      </c>
      <c r="Q3" s="64">
        <f>IF($C3&gt;Results!$H$1," ",(VLOOKUP($E3,Results!$E$2:$M$91,9,FALSE)))</f>
        <v>45</v>
      </c>
      <c r="R3" s="67">
        <f>IF(N3="N",0,IF(P3=" "," ",SUM(K3*4)+L3*2+N3*2))</f>
        <v>10</v>
      </c>
    </row>
    <row r="4" spans="2:18" x14ac:dyDescent="0.3">
      <c r="B4" t="str">
        <f t="shared" ref="B4:B17" si="2">+$H$1</f>
        <v>S3</v>
      </c>
      <c r="C4" s="1">
        <v>2</v>
      </c>
      <c r="D4" s="20" t="str">
        <f t="shared" si="0"/>
        <v>2S3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S3</v>
      </c>
      <c r="C5" s="1">
        <v>3</v>
      </c>
      <c r="D5" s="20" t="str">
        <f t="shared" si="0"/>
        <v>3S3</v>
      </c>
      <c r="E5" s="20" t="str">
        <f t="shared" si="1"/>
        <v>3S2</v>
      </c>
      <c r="F5" s="19"/>
      <c r="G5" s="15">
        <f>+Results!F14</f>
        <v>45953</v>
      </c>
      <c r="H5" s="17" t="str">
        <f>VLOOKUP($D5,Results!$D$2:$K$91,8,FALSE)</f>
        <v>S2</v>
      </c>
      <c r="I5" s="17" t="str">
        <f>VLOOKUP(H5,Results!$B$2:$C$8,2,FALSE)</f>
        <v>Arnoldfield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1</v>
      </c>
      <c r="O5" s="76">
        <f>IF($C5&gt;Results!$H$1," ",(VLOOKUP($D5,Results!$D$2:$V$91,19,FALSE)))</f>
        <v>2</v>
      </c>
      <c r="P5" s="63">
        <f>IF($C5&gt;Results!$H$1," ",(VLOOKUP($D5,Results!$D$2:$J$91,7,FALSE)))</f>
        <v>51</v>
      </c>
      <c r="Q5" s="64">
        <f>IF($C5&gt;Results!$H$1," ",(VLOOKUP($E5,Results!$E$2:$M$91,9,FALSE)))</f>
        <v>41</v>
      </c>
      <c r="R5" s="67">
        <f t="shared" si="5"/>
        <v>6</v>
      </c>
    </row>
    <row r="6" spans="2:18" x14ac:dyDescent="0.3">
      <c r="B6" t="str">
        <f t="shared" si="2"/>
        <v>S3</v>
      </c>
      <c r="C6" s="1">
        <v>4</v>
      </c>
      <c r="D6" s="20" t="str">
        <f t="shared" si="0"/>
        <v>4S3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S3</v>
      </c>
      <c r="C7" s="1">
        <v>5</v>
      </c>
      <c r="D7" s="20" t="str">
        <f t="shared" si="0"/>
        <v>5S3</v>
      </c>
      <c r="E7" s="20" t="str">
        <f t="shared" si="1"/>
        <v>5S1</v>
      </c>
      <c r="F7" s="19"/>
      <c r="G7" s="18">
        <f>+Results!F26</f>
        <v>45974</v>
      </c>
      <c r="H7" s="17" t="str">
        <f>VLOOKUP($D7,Results!$D$2:$K$91,8,FALSE)</f>
        <v>S1</v>
      </c>
      <c r="I7" s="17" t="str">
        <f>VLOOKUP(H7,Results!$B$2:$C$8,2,FALSE)</f>
        <v>Grantham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44</v>
      </c>
      <c r="Q7" s="64">
        <f>IF($C7&gt;Results!$H$1," ",(VLOOKUP($E7,Results!$E$2:$M$91,9,FALSE)))</f>
        <v>72</v>
      </c>
      <c r="R7" s="67">
        <f t="shared" si="5"/>
        <v>2</v>
      </c>
    </row>
    <row r="8" spans="2:18" x14ac:dyDescent="0.3">
      <c r="B8" t="str">
        <f t="shared" si="2"/>
        <v>S3</v>
      </c>
      <c r="C8" s="1">
        <v>6</v>
      </c>
      <c r="D8" s="20" t="str">
        <f t="shared" si="0"/>
        <v>6S3</v>
      </c>
      <c r="E8" s="20" t="str">
        <f t="shared" si="1"/>
        <v>6S5</v>
      </c>
      <c r="F8" s="19"/>
      <c r="G8" s="15">
        <f>+Results!F32</f>
        <v>45981</v>
      </c>
      <c r="H8" s="17" t="str">
        <f>VLOOKUP($D8,Results!$D$2:$K$91,8,FALSE)</f>
        <v>S5</v>
      </c>
      <c r="I8" s="17" t="str">
        <f>VLOOKUP(H8,Results!$B$2:$C$8,2,FALSE)</f>
        <v>Newark 88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1</v>
      </c>
      <c r="O8" s="76">
        <f>IF($C8&gt;Results!$H$1," ",(VLOOKUP($D8,Results!$D$2:$V$91,19,FALSE)))</f>
        <v>2</v>
      </c>
      <c r="P8" s="63">
        <f>IF($C8&gt;Results!$H$1," ",(VLOOKUP($D8,Results!$D$2:$J$91,7,FALSE)))</f>
        <v>55</v>
      </c>
      <c r="Q8" s="64">
        <f>IF($C8&gt;Results!$H$1," ",(VLOOKUP($E8,Results!$E$2:$M$91,9,FALSE)))</f>
        <v>50</v>
      </c>
      <c r="R8" s="67">
        <f t="shared" si="5"/>
        <v>6</v>
      </c>
    </row>
    <row r="9" spans="2:18" x14ac:dyDescent="0.3">
      <c r="B9" t="str">
        <f t="shared" si="2"/>
        <v>S3</v>
      </c>
      <c r="C9" s="1">
        <v>7</v>
      </c>
      <c r="D9" s="20" t="str">
        <f t="shared" si="0"/>
        <v>7S3</v>
      </c>
      <c r="E9" s="20" t="str">
        <f t="shared" si="1"/>
        <v>7S2</v>
      </c>
      <c r="F9" s="19"/>
      <c r="G9" s="15">
        <f>+Results!F38</f>
        <v>45995</v>
      </c>
      <c r="H9" s="17" t="str">
        <f>VLOOKUP($D9,Results!$D$2:$K$91,8,FALSE)</f>
        <v>S2</v>
      </c>
      <c r="I9" s="17" t="str">
        <f>VLOOKUP(H9,Results!$B$2:$C$8,2,FALSE)</f>
        <v>Arnoldfield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1</v>
      </c>
      <c r="O9" s="76">
        <f>IF($C9&gt;Results!$H$1," ",(VLOOKUP($D9,Results!$D$2:$V$91,19,FALSE)))</f>
        <v>2</v>
      </c>
      <c r="P9" s="63">
        <f>IF($C9&gt;Results!$H$1," ",(VLOOKUP($D9,Results!$D$2:$J$91,7,FALSE)))</f>
        <v>43</v>
      </c>
      <c r="Q9" s="64">
        <f>IF($C9&gt;Results!$H$1," ",(VLOOKUP($E9,Results!$E$2:$M$91,9,FALSE)))</f>
        <v>50</v>
      </c>
      <c r="R9" s="67">
        <f t="shared" si="5"/>
        <v>2</v>
      </c>
    </row>
    <row r="10" spans="2:18" x14ac:dyDescent="0.3">
      <c r="B10" t="str">
        <f t="shared" si="2"/>
        <v>S3</v>
      </c>
      <c r="C10" s="1">
        <v>8</v>
      </c>
      <c r="D10" s="20" t="str">
        <f t="shared" si="0"/>
        <v>8S3</v>
      </c>
      <c r="E10" s="20" t="str">
        <f t="shared" si="1"/>
        <v>8S4</v>
      </c>
      <c r="F10" s="19"/>
      <c r="G10" s="15">
        <f>+Results!F44</f>
        <v>46002</v>
      </c>
      <c r="H10" s="17" t="str">
        <f>VLOOKUP($D10,Results!$D$2:$K$91,8,FALSE)</f>
        <v>S4</v>
      </c>
      <c r="I10" s="17" t="str">
        <f>VLOOKUP(H10,Results!$B$2:$C$8,2,FALSE)</f>
        <v>Long Bennington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44</v>
      </c>
      <c r="Q10" s="64">
        <f>IF($C10&gt;Results!$H$1," ",(VLOOKUP($E10,Results!$E$2:$M$91,9,FALSE)))</f>
        <v>49</v>
      </c>
      <c r="R10" s="67">
        <f t="shared" si="5"/>
        <v>4</v>
      </c>
    </row>
    <row r="11" spans="2:18" x14ac:dyDescent="0.3">
      <c r="B11" t="str">
        <f t="shared" si="2"/>
        <v>S3</v>
      </c>
      <c r="C11" s="1">
        <v>9</v>
      </c>
      <c r="D11" s="20" t="str">
        <f t="shared" si="0"/>
        <v>9S3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S3</v>
      </c>
      <c r="C12" s="1">
        <v>10</v>
      </c>
      <c r="D12" s="20" t="str">
        <f t="shared" si="0"/>
        <v>10S3</v>
      </c>
      <c r="E12" s="20" t="str">
        <f t="shared" si="1"/>
        <v>10S6</v>
      </c>
      <c r="F12" s="19"/>
      <c r="G12" s="18">
        <f>+Results!F56</f>
        <v>46044</v>
      </c>
      <c r="H12" s="17" t="str">
        <f>VLOOKUP($D12,Results!$D$2:$K$91,8,FALSE)</f>
        <v>S6</v>
      </c>
      <c r="I12" s="17" t="str">
        <f>VLOOKUP(H12,Results!$B$2:$C$8,2,FALSE)</f>
        <v>Wyndham Park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1</v>
      </c>
      <c r="O12" s="76">
        <f>IF($C12&gt;Results!$H$1," ",(VLOOKUP($D12,Results!$D$2:$V$91,19,FALSE)))</f>
        <v>2</v>
      </c>
      <c r="P12" s="63">
        <f>IF($C12&gt;Results!$H$1," ",(VLOOKUP($D12,Results!$D$2:$J$91,7,FALSE)))</f>
        <v>40</v>
      </c>
      <c r="Q12" s="64">
        <f>IF($C12&gt;Results!$H$1," ",(VLOOKUP($E12,Results!$E$2:$M$91,9,FALSE)))</f>
        <v>68</v>
      </c>
      <c r="R12" s="67">
        <f t="shared" si="5"/>
        <v>2</v>
      </c>
    </row>
    <row r="13" spans="2:18" x14ac:dyDescent="0.3">
      <c r="B13" t="str">
        <f t="shared" si="2"/>
        <v>S3</v>
      </c>
      <c r="C13" s="1">
        <v>11</v>
      </c>
      <c r="D13" s="20" t="str">
        <f t="shared" si="0"/>
        <v>11S3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18" x14ac:dyDescent="0.3">
      <c r="B14" t="str">
        <f t="shared" si="2"/>
        <v>S3</v>
      </c>
      <c r="C14" s="1">
        <v>12</v>
      </c>
      <c r="D14" s="20" t="str">
        <f t="shared" si="0"/>
        <v>12S3</v>
      </c>
      <c r="E14" s="20" t="str">
        <f t="shared" si="1"/>
        <v>12S1</v>
      </c>
      <c r="F14" s="19"/>
      <c r="G14" s="15">
        <f>+Results!F68</f>
        <v>46079</v>
      </c>
      <c r="H14" s="17" t="str">
        <f>VLOOKUP($D14,Results!$D$2:$K$91,8,FALSE)</f>
        <v>S1</v>
      </c>
      <c r="I14" s="17" t="str">
        <f>VLOOKUP(H14,Results!$B$2:$C$8,2,FALSE)</f>
        <v>Grantham</v>
      </c>
      <c r="J14" s="71">
        <f t="shared" si="3"/>
        <v>1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3</v>
      </c>
      <c r="P14" s="63">
        <f>IF($C14&gt;Results!$H$1," ",(VLOOKUP($D14,Results!$D$2:$J$91,7,FALSE)))</f>
        <v>19</v>
      </c>
      <c r="Q14" s="64">
        <f>IF($C14&gt;Results!$H$1," ",(VLOOKUP($E14,Results!$E$2:$M$91,9,FALSE)))</f>
        <v>81</v>
      </c>
      <c r="R14" s="67">
        <f t="shared" si="5"/>
        <v>0</v>
      </c>
    </row>
    <row r="15" spans="2:18" x14ac:dyDescent="0.3">
      <c r="B15" t="str">
        <f t="shared" si="2"/>
        <v>S3</v>
      </c>
      <c r="C15" s="1">
        <v>13</v>
      </c>
      <c r="D15" s="20" t="str">
        <f t="shared" si="0"/>
        <v>13S3</v>
      </c>
      <c r="E15" s="20" t="str">
        <f t="shared" si="1"/>
        <v>13S5</v>
      </c>
      <c r="F15" s="19"/>
      <c r="G15" s="15">
        <f>+Results!F74</f>
        <v>46086</v>
      </c>
      <c r="H15" s="17" t="str">
        <f>VLOOKUP($D15,Results!$D$2:$K$91,8,FALSE)</f>
        <v>S5</v>
      </c>
      <c r="I15" s="17" t="str">
        <f>VLOOKUP(H15,Results!$B$2:$C$8,2,FALSE)</f>
        <v>Newark 88</v>
      </c>
      <c r="J15" s="71">
        <f t="shared" si="3"/>
        <v>1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1</v>
      </c>
      <c r="N15" s="76">
        <f>IF($C15&gt;Results!$H$1," ",(VLOOKUP($D15,Results!$D$2:$V$91,18,FALSE)))</f>
        <v>1</v>
      </c>
      <c r="O15" s="76">
        <f>IF($C15&gt;Results!$H$1," ",(VLOOKUP($D15,Results!$D$2:$V$91,19,FALSE)))</f>
        <v>2</v>
      </c>
      <c r="P15" s="63">
        <f>IF($C15&gt;Results!$H$1," ",(VLOOKUP($D15,Results!$D$2:$J$91,7,FALSE)))</f>
        <v>46</v>
      </c>
      <c r="Q15" s="64">
        <f>IF($C15&gt;Results!$H$1," ",(VLOOKUP($E15,Results!$E$2:$M$91,9,FALSE)))</f>
        <v>54</v>
      </c>
      <c r="R15" s="67">
        <f t="shared" si="5"/>
        <v>2</v>
      </c>
    </row>
    <row r="16" spans="2:18" x14ac:dyDescent="0.3">
      <c r="B16" t="str">
        <f t="shared" si="2"/>
        <v>S3</v>
      </c>
      <c r="C16" s="1">
        <v>14</v>
      </c>
      <c r="D16" s="20" t="str">
        <f t="shared" si="0"/>
        <v>14S3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>
        <f>IF($C16&gt;Results!$H$1," ",(VLOOKUP($D16,Results!$D$2:$V$91,18,FALSE)))</f>
        <v>0</v>
      </c>
      <c r="O16" s="76">
        <f>IF($C16&gt;Results!$H$1," ",(VLOOKUP($D16,Results!$D$2:$V$91,19,FALSE)))</f>
        <v>0</v>
      </c>
      <c r="P16" s="63">
        <f>IF($C16&gt;Results!$H$1," ",(VLOOKUP($D16,Results!$D$2:$J$91,7,FALSE)))</f>
        <v>0</v>
      </c>
      <c r="Q16" s="64">
        <f>IF($C16&gt;Results!$H$1," ",(VLOOKUP($E16,Results!$E$2:$M$91,9,FALSE)))</f>
        <v>0</v>
      </c>
      <c r="R16" s="67">
        <f t="shared" si="5"/>
        <v>0</v>
      </c>
    </row>
    <row r="17" spans="2:18" x14ac:dyDescent="0.3">
      <c r="B17" t="str">
        <f t="shared" si="2"/>
        <v>S3</v>
      </c>
      <c r="C17" s="1">
        <v>15</v>
      </c>
      <c r="D17" s="20" t="str">
        <f t="shared" si="0"/>
        <v>15S3</v>
      </c>
      <c r="E17" s="20" t="str">
        <f t="shared" si="1"/>
        <v>15S4</v>
      </c>
      <c r="F17" s="19"/>
      <c r="G17" s="15">
        <f>+Results!F86</f>
        <v>46107</v>
      </c>
      <c r="H17" s="17" t="str">
        <f>VLOOKUP($D17,Results!$D$2:$K$91,8,FALSE)</f>
        <v>S4</v>
      </c>
      <c r="I17" s="17" t="str">
        <f>VLOOKUP(H17,Results!$B$2:$C$8,2,FALSE)</f>
        <v>Long Bennington</v>
      </c>
      <c r="J17" s="71">
        <f t="shared" si="3"/>
        <v>1</v>
      </c>
      <c r="K17" s="54">
        <f t="shared" si="4"/>
        <v>1</v>
      </c>
      <c r="L17" s="57">
        <f>IF(OR(C17&gt;Results!$H$1,N17="N"),0,IF(H17="X",0,IF(P17=Q17,1,0)))</f>
        <v>0</v>
      </c>
      <c r="M17" s="56">
        <f t="shared" si="6"/>
        <v>0</v>
      </c>
      <c r="N17" s="76">
        <f>IF($C17&gt;Results!$H$1," ",(VLOOKUP($D17,Results!$D$2:$V$91,18,FALSE)))</f>
        <v>2.5</v>
      </c>
      <c r="O17" s="76">
        <f>IF($C17&gt;Results!$H$1," ",(VLOOKUP($D17,Results!$D$2:$V$91,19,FALSE)))</f>
        <v>0.5</v>
      </c>
      <c r="P17" s="63">
        <f>IF($C17&gt;Results!$H$1," ",(VLOOKUP($D17,Results!$D$2:$J$91,7,FALSE)))</f>
        <v>68</v>
      </c>
      <c r="Q17" s="64">
        <f>IF($C17&gt;Results!$H$1," ",(VLOOKUP($E17,Results!$E$2:$M$91,9,FALSE)))</f>
        <v>37</v>
      </c>
      <c r="R17" s="67">
        <f t="shared" si="5"/>
        <v>9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4</v>
      </c>
      <c r="L18" s="59">
        <f t="shared" si="7"/>
        <v>0</v>
      </c>
      <c r="M18" s="60">
        <f t="shared" si="7"/>
        <v>6</v>
      </c>
      <c r="N18" s="77">
        <f t="shared" si="7"/>
        <v>13.5</v>
      </c>
      <c r="O18" s="78">
        <f t="shared" si="7"/>
        <v>16.5</v>
      </c>
      <c r="P18" s="65">
        <f t="shared" si="7"/>
        <v>470</v>
      </c>
      <c r="Q18" s="66">
        <f t="shared" si="7"/>
        <v>547</v>
      </c>
      <c r="R18" s="68">
        <f t="shared" si="7"/>
        <v>43</v>
      </c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29</v>
      </c>
      <c r="I1" s="103" t="s">
        <v>47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S4</v>
      </c>
      <c r="C3" s="1">
        <v>1</v>
      </c>
      <c r="D3" s="20" t="str">
        <f t="shared" ref="D3:D17" si="0">CONCATENATE(C3,B3)</f>
        <v>1S4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S4</v>
      </c>
      <c r="C4" s="1">
        <v>2</v>
      </c>
      <c r="D4" s="20" t="str">
        <f t="shared" si="0"/>
        <v>2S4</v>
      </c>
      <c r="E4" s="20" t="str">
        <f t="shared" si="1"/>
        <v>2S1</v>
      </c>
      <c r="F4" s="19"/>
      <c r="G4" s="15">
        <f>+Results!F8</f>
        <v>45939</v>
      </c>
      <c r="H4" s="17" t="str">
        <f>VLOOKUP($D4,Results!$D$2:$K$91,8,FALSE)</f>
        <v>S1</v>
      </c>
      <c r="I4" s="17" t="str">
        <f>VLOOKUP(H4,Results!$B$2:$C$8,2,FALSE)</f>
        <v>Grantham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0</v>
      </c>
      <c r="O4" s="76">
        <f>IF($C4&gt;Results!$H$1," ",(VLOOKUP($D4,Results!$D$2:$V$91,19,FALSE)))</f>
        <v>3</v>
      </c>
      <c r="P4" s="63">
        <f>IF($C4&gt;Results!$H$1," ",(VLOOKUP($D4,Results!$D$2:$J$91,7,FALSE)))</f>
        <v>36</v>
      </c>
      <c r="Q4" s="64">
        <f>IF($C4&gt;Results!$H$1," ",(VLOOKUP($E4,Results!$E$2:$M$91,9,FALSE)))</f>
        <v>73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S4</v>
      </c>
      <c r="C5" s="1">
        <v>3</v>
      </c>
      <c r="D5" s="20" t="str">
        <f t="shared" si="0"/>
        <v>3S4</v>
      </c>
      <c r="E5" s="20" t="str">
        <f t="shared" si="1"/>
        <v>3S5</v>
      </c>
      <c r="F5" s="19"/>
      <c r="G5" s="15">
        <f>+Results!F14</f>
        <v>45953</v>
      </c>
      <c r="H5" s="17" t="str">
        <f>VLOOKUP($D5,Results!$D$2:$K$91,8,FALSE)</f>
        <v>S5</v>
      </c>
      <c r="I5" s="17" t="str">
        <f>VLOOKUP(H5,Results!$B$2:$C$8,2,FALSE)</f>
        <v>Newark 88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0</v>
      </c>
      <c r="O5" s="76">
        <f>IF($C5&gt;Results!$H$1," ",(VLOOKUP($D5,Results!$D$2:$V$91,19,FALSE)))</f>
        <v>3</v>
      </c>
      <c r="P5" s="63">
        <f>IF($C5&gt;Results!$H$1," ",(VLOOKUP($D5,Results!$D$2:$J$91,7,FALSE)))</f>
        <v>29</v>
      </c>
      <c r="Q5" s="64">
        <f>IF($C5&gt;Results!$H$1," ",(VLOOKUP($E5,Results!$E$2:$M$91,9,FALSE)))</f>
        <v>86</v>
      </c>
      <c r="R5" s="67">
        <f t="shared" si="5"/>
        <v>0</v>
      </c>
    </row>
    <row r="6" spans="2:18" x14ac:dyDescent="0.3">
      <c r="B6" t="str">
        <f t="shared" si="2"/>
        <v>S4</v>
      </c>
      <c r="C6" s="1">
        <v>4</v>
      </c>
      <c r="D6" s="20" t="str">
        <f t="shared" si="0"/>
        <v>4S4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S4</v>
      </c>
      <c r="C7" s="1">
        <v>5</v>
      </c>
      <c r="D7" s="20" t="str">
        <f t="shared" si="0"/>
        <v>5S4</v>
      </c>
      <c r="E7" s="20" t="str">
        <f t="shared" si="1"/>
        <v>5S2</v>
      </c>
      <c r="F7" s="19"/>
      <c r="G7" s="18">
        <f>+Results!F26</f>
        <v>45974</v>
      </c>
      <c r="H7" s="17" t="str">
        <f>VLOOKUP($D7,Results!$D$2:$K$91,8,FALSE)</f>
        <v>S2</v>
      </c>
      <c r="I7" s="17" t="str">
        <f>VLOOKUP(H7,Results!$B$2:$C$8,2,FALSE)</f>
        <v>Arnoldfield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49</v>
      </c>
      <c r="Q7" s="64">
        <f>IF($C7&gt;Results!$H$1," ",(VLOOKUP($E7,Results!$E$2:$M$91,9,FALSE)))</f>
        <v>56</v>
      </c>
      <c r="R7" s="67">
        <f t="shared" si="5"/>
        <v>2</v>
      </c>
    </row>
    <row r="8" spans="2:18" x14ac:dyDescent="0.3">
      <c r="B8" t="str">
        <f t="shared" si="2"/>
        <v>S4</v>
      </c>
      <c r="C8" s="1">
        <v>6</v>
      </c>
      <c r="D8" s="20" t="str">
        <f t="shared" si="0"/>
        <v>6S4</v>
      </c>
      <c r="E8" s="20" t="str">
        <f t="shared" si="1"/>
        <v>6S6</v>
      </c>
      <c r="F8" s="19"/>
      <c r="G8" s="15">
        <f>+Results!F32</f>
        <v>45981</v>
      </c>
      <c r="H8" s="17" t="str">
        <f>VLOOKUP($D8,Results!$D$2:$K$91,8,FALSE)</f>
        <v>S6</v>
      </c>
      <c r="I8" s="17" t="str">
        <f>VLOOKUP(H8,Results!$B$2:$C$8,2,FALSE)</f>
        <v>Wyndham Park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0</v>
      </c>
      <c r="O8" s="76">
        <f>IF($C8&gt;Results!$H$1," ",(VLOOKUP($D8,Results!$D$2:$V$91,19,FALSE)))</f>
        <v>3</v>
      </c>
      <c r="P8" s="63">
        <f>IF($C8&gt;Results!$H$1," ",(VLOOKUP($D8,Results!$D$2:$J$91,7,FALSE)))</f>
        <v>34</v>
      </c>
      <c r="Q8" s="64">
        <f>IF($C8&gt;Results!$H$1," ",(VLOOKUP($E8,Results!$E$2:$M$91,9,FALSE)))</f>
        <v>61</v>
      </c>
      <c r="R8" s="67">
        <f t="shared" si="5"/>
        <v>0</v>
      </c>
    </row>
    <row r="9" spans="2:18" x14ac:dyDescent="0.3">
      <c r="B9" t="str">
        <f t="shared" si="2"/>
        <v>S4</v>
      </c>
      <c r="C9" s="1">
        <v>7</v>
      </c>
      <c r="D9" s="20" t="str">
        <f t="shared" si="0"/>
        <v>7S4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S4</v>
      </c>
      <c r="C10" s="1">
        <v>8</v>
      </c>
      <c r="D10" s="20" t="str">
        <f t="shared" si="0"/>
        <v>8S4</v>
      </c>
      <c r="E10" s="20" t="str">
        <f t="shared" si="1"/>
        <v>8S3</v>
      </c>
      <c r="F10" s="19"/>
      <c r="G10" s="15">
        <f>+Results!F44</f>
        <v>46002</v>
      </c>
      <c r="H10" s="17" t="str">
        <f>VLOOKUP($D10,Results!$D$2:$K$91,8,FALSE)</f>
        <v>S3</v>
      </c>
      <c r="I10" s="17" t="str">
        <f>VLOOKUP(H10,Results!$B$2:$C$8,2,FALSE)</f>
        <v>Bingbarn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49</v>
      </c>
      <c r="Q10" s="64">
        <f>IF($C10&gt;Results!$H$1," ",(VLOOKUP($E10,Results!$E$2:$M$91,9,FALSE)))</f>
        <v>44</v>
      </c>
      <c r="R10" s="67">
        <f t="shared" si="5"/>
        <v>6</v>
      </c>
    </row>
    <row r="11" spans="2:18" x14ac:dyDescent="0.3">
      <c r="B11" t="str">
        <f t="shared" si="2"/>
        <v>S4</v>
      </c>
      <c r="C11" s="1">
        <v>9</v>
      </c>
      <c r="D11" s="20" t="str">
        <f t="shared" si="0"/>
        <v>9S4</v>
      </c>
      <c r="E11" s="20" t="str">
        <f t="shared" si="1"/>
        <v>9S5</v>
      </c>
      <c r="F11" s="19"/>
      <c r="G11" s="18">
        <f>+Results!F50</f>
        <v>46037</v>
      </c>
      <c r="H11" s="17" t="str">
        <f>VLOOKUP($D11,Results!$D$2:$K$91,8,FALSE)</f>
        <v>S5</v>
      </c>
      <c r="I11" s="17" t="str">
        <f>VLOOKUP(H11,Results!$B$2:$C$8,2,FALSE)</f>
        <v>Newark 88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44</v>
      </c>
      <c r="Q11" s="64">
        <f>IF($C11&gt;Results!$H$1," ",(VLOOKUP($E11,Results!$E$2:$M$91,9,FALSE)))</f>
        <v>57</v>
      </c>
      <c r="R11" s="67">
        <f t="shared" si="5"/>
        <v>2</v>
      </c>
    </row>
    <row r="12" spans="2:18" x14ac:dyDescent="0.3">
      <c r="B12" t="str">
        <f t="shared" si="2"/>
        <v>S4</v>
      </c>
      <c r="C12" s="1">
        <v>10</v>
      </c>
      <c r="D12" s="20" t="str">
        <f t="shared" si="0"/>
        <v>10S4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S4</v>
      </c>
      <c r="C13" s="1">
        <v>11</v>
      </c>
      <c r="D13" s="20" t="str">
        <f t="shared" si="0"/>
        <v>11S4</v>
      </c>
      <c r="E13" s="20" t="str">
        <f t="shared" si="1"/>
        <v>11S2</v>
      </c>
      <c r="F13" s="19"/>
      <c r="G13" s="18">
        <f>+Results!F62</f>
        <v>46058</v>
      </c>
      <c r="H13" s="17" t="str">
        <f>VLOOKUP($D13,Results!$D$2:$K$91,8,FALSE)</f>
        <v>S2</v>
      </c>
      <c r="I13" s="17" t="str">
        <f>VLOOKUP(H13,Results!$B$2:$C$8,2,FALSE)</f>
        <v>Arnoldfield</v>
      </c>
      <c r="J13" s="71">
        <f t="shared" si="3"/>
        <v>1</v>
      </c>
      <c r="K13" s="54">
        <f t="shared" si="4"/>
        <v>1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3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60</v>
      </c>
      <c r="Q13" s="64">
        <f>IF($C13&gt;Results!$H$1," ",(VLOOKUP($E13,Results!$E$2:$M$91,9,FALSE)))</f>
        <v>40</v>
      </c>
      <c r="R13" s="67">
        <f t="shared" si="5"/>
        <v>10</v>
      </c>
    </row>
    <row r="14" spans="2:18" x14ac:dyDescent="0.3">
      <c r="B14" t="str">
        <f t="shared" si="2"/>
        <v>S4</v>
      </c>
      <c r="C14" s="1">
        <v>12</v>
      </c>
      <c r="D14" s="20" t="str">
        <f t="shared" si="0"/>
        <v>12S4</v>
      </c>
      <c r="E14" s="20" t="str">
        <f t="shared" si="1"/>
        <v>12S6</v>
      </c>
      <c r="F14" s="19"/>
      <c r="G14" s="15">
        <f>+Results!F68</f>
        <v>46079</v>
      </c>
      <c r="H14" s="17" t="str">
        <f>VLOOKUP($D14,Results!$D$2:$K$91,8,FALSE)</f>
        <v>S6</v>
      </c>
      <c r="I14" s="17" t="str">
        <f>VLOOKUP(H14,Results!$B$2:$C$8,2,FALSE)</f>
        <v>Wyndham Park</v>
      </c>
      <c r="J14" s="71">
        <f t="shared" si="3"/>
        <v>1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1</v>
      </c>
      <c r="O14" s="76">
        <f>IF($C14&gt;Results!$H$1," ",(VLOOKUP($D14,Results!$D$2:$V$91,19,FALSE)))</f>
        <v>2</v>
      </c>
      <c r="P14" s="63">
        <f>IF($C14&gt;Results!$H$1," ",(VLOOKUP($D14,Results!$D$2:$J$91,7,FALSE)))</f>
        <v>39</v>
      </c>
      <c r="Q14" s="64">
        <f>IF($C14&gt;Results!$H$1," ",(VLOOKUP($E14,Results!$E$2:$M$91,9,FALSE)))</f>
        <v>56</v>
      </c>
      <c r="R14" s="67">
        <f t="shared" si="5"/>
        <v>2</v>
      </c>
    </row>
    <row r="15" spans="2:18" x14ac:dyDescent="0.3">
      <c r="B15" t="str">
        <f t="shared" si="2"/>
        <v>S4</v>
      </c>
      <c r="C15" s="1">
        <v>13</v>
      </c>
      <c r="D15" s="20" t="str">
        <f t="shared" si="0"/>
        <v>13S4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0</v>
      </c>
      <c r="Q15" s="64">
        <f>IF($C15&gt;Results!$H$1," ",(VLOOKUP($E15,Results!$E$2:$M$91,9,FALSE)))</f>
        <v>0</v>
      </c>
      <c r="R15" s="67">
        <f t="shared" si="5"/>
        <v>0</v>
      </c>
    </row>
    <row r="16" spans="2:18" x14ac:dyDescent="0.3">
      <c r="B16" t="str">
        <f t="shared" si="2"/>
        <v>S4</v>
      </c>
      <c r="C16" s="1">
        <v>14</v>
      </c>
      <c r="D16" s="20" t="str">
        <f t="shared" si="0"/>
        <v>14S4</v>
      </c>
      <c r="E16" s="20" t="str">
        <f t="shared" si="1"/>
        <v>14S1</v>
      </c>
      <c r="F16" s="19"/>
      <c r="G16" s="15">
        <f>+Results!F80</f>
        <v>46100</v>
      </c>
      <c r="H16" s="17" t="str">
        <f>VLOOKUP($D16,Results!$D$2:$K$91,8,FALSE)</f>
        <v>S1</v>
      </c>
      <c r="I16" s="17" t="str">
        <f>VLOOKUP(H16,Results!$B$2:$C$8,2,FALSE)</f>
        <v>Grantham</v>
      </c>
      <c r="J16" s="71">
        <f t="shared" si="3"/>
        <v>1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1</v>
      </c>
      <c r="N16" s="76">
        <f>IF($C16&gt;Results!$H$1," ",(VLOOKUP($D16,Results!$D$2:$V$91,18,FALSE)))</f>
        <v>0</v>
      </c>
      <c r="O16" s="76">
        <f>IF($C16&gt;Results!$H$1," ",(VLOOKUP($D16,Results!$D$2:$V$91,19,FALSE)))</f>
        <v>3</v>
      </c>
      <c r="P16" s="63">
        <f>IF($C16&gt;Results!$H$1," ",(VLOOKUP($D16,Results!$D$2:$J$91,7,FALSE)))</f>
        <v>30</v>
      </c>
      <c r="Q16" s="64">
        <f>IF($C16&gt;Results!$H$1," ",(VLOOKUP($E16,Results!$E$2:$M$91,9,FALSE)))</f>
        <v>75</v>
      </c>
      <c r="R16" s="67">
        <f t="shared" si="5"/>
        <v>0</v>
      </c>
    </row>
    <row r="17" spans="2:18" x14ac:dyDescent="0.3">
      <c r="B17" t="str">
        <f t="shared" si="2"/>
        <v>S4</v>
      </c>
      <c r="C17" s="1">
        <v>15</v>
      </c>
      <c r="D17" s="20" t="str">
        <f t="shared" si="0"/>
        <v>15S4</v>
      </c>
      <c r="E17" s="20" t="str">
        <f t="shared" si="1"/>
        <v>15S3</v>
      </c>
      <c r="F17" s="19"/>
      <c r="G17" s="15">
        <f>+Results!F86</f>
        <v>46107</v>
      </c>
      <c r="H17" s="17" t="str">
        <f>VLOOKUP($D17,Results!$D$2:$K$91,8,FALSE)</f>
        <v>S3</v>
      </c>
      <c r="I17" s="17" t="str">
        <f>VLOOKUP(H17,Results!$B$2:$C$8,2,FALSE)</f>
        <v>Bingbarn</v>
      </c>
      <c r="J17" s="71">
        <f t="shared" si="3"/>
        <v>1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1</v>
      </c>
      <c r="N17" s="76">
        <f>IF($C17&gt;Results!$H$1," ",(VLOOKUP($D17,Results!$D$2:$V$91,18,FALSE)))</f>
        <v>0.5</v>
      </c>
      <c r="O17" s="76">
        <f>IF($C17&gt;Results!$H$1," ",(VLOOKUP($D17,Results!$D$2:$V$91,19,FALSE)))</f>
        <v>2.5</v>
      </c>
      <c r="P17" s="63">
        <f>IF($C17&gt;Results!$H$1," ",(VLOOKUP($D17,Results!$D$2:$J$91,7,FALSE)))</f>
        <v>37</v>
      </c>
      <c r="Q17" s="64">
        <f>IF($C17&gt;Results!$H$1," ",(VLOOKUP($E17,Results!$E$2:$M$91,9,FALSE)))</f>
        <v>68</v>
      </c>
      <c r="R17" s="67">
        <f t="shared" si="5"/>
        <v>1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2</v>
      </c>
      <c r="L18" s="59">
        <f t="shared" si="7"/>
        <v>0</v>
      </c>
      <c r="M18" s="60">
        <f t="shared" si="7"/>
        <v>8</v>
      </c>
      <c r="N18" s="77">
        <f t="shared" si="7"/>
        <v>7.5</v>
      </c>
      <c r="O18" s="78">
        <f t="shared" si="7"/>
        <v>22.5</v>
      </c>
      <c r="P18" s="65">
        <f t="shared" si="7"/>
        <v>407</v>
      </c>
      <c r="Q18" s="66">
        <f t="shared" si="7"/>
        <v>616</v>
      </c>
      <c r="R18" s="68">
        <f t="shared" si="7"/>
        <v>23</v>
      </c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18"/>
  <sheetViews>
    <sheetView workbookViewId="0">
      <selection activeCell="T6" sqref="T6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20" ht="18" x14ac:dyDescent="0.35">
      <c r="C1"/>
      <c r="E1"/>
      <c r="F1"/>
      <c r="G1" s="5"/>
      <c r="H1" s="81" t="s">
        <v>26</v>
      </c>
      <c r="I1" s="103" t="s">
        <v>48</v>
      </c>
      <c r="J1" s="103"/>
      <c r="K1" s="103"/>
      <c r="L1" s="103"/>
      <c r="M1" s="5"/>
      <c r="N1" s="5"/>
      <c r="O1" s="5"/>
      <c r="P1" s="5"/>
      <c r="Q1" s="5"/>
      <c r="R1" s="5"/>
    </row>
    <row r="2" spans="2:20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20" x14ac:dyDescent="0.3">
      <c r="B3" t="str">
        <f>+$H$1</f>
        <v>S5</v>
      </c>
      <c r="C3" s="1">
        <v>1</v>
      </c>
      <c r="D3" s="20" t="str">
        <f t="shared" ref="D3:D17" si="0">CONCATENATE(C3,B3)</f>
        <v>1S5</v>
      </c>
      <c r="E3" s="20" t="str">
        <f t="shared" ref="E3:E17" si="1">CONCATENATE(C3,H3)</f>
        <v>1S1</v>
      </c>
      <c r="F3" s="19"/>
      <c r="G3" s="15">
        <f>+Results!F2</f>
        <v>45925</v>
      </c>
      <c r="H3" s="17" t="str">
        <f>VLOOKUP($D3,Results!$D$2:$K$91,8,FALSE)</f>
        <v>S1</v>
      </c>
      <c r="I3" s="17" t="str">
        <f>VLOOKUP(H3,Results!$B$2:$C$8,2,FALSE)</f>
        <v>Grantham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1</v>
      </c>
      <c r="O3" s="76">
        <f>IF($C3&gt;Results!$H$1," ",(VLOOKUP($D3,Results!$D$2:$V$91,19,FALSE)))</f>
        <v>2</v>
      </c>
      <c r="P3" s="63">
        <f>IF($C3&gt;Results!$H$1," ",(VLOOKUP($D3,Results!$D$2:$J$91,7,FALSE)))</f>
        <v>54</v>
      </c>
      <c r="Q3" s="64">
        <f>IF($C3&gt;Results!$H$1," ",(VLOOKUP($E3,Results!$E$2:$M$91,9,FALSE)))</f>
        <v>55</v>
      </c>
      <c r="R3" s="67">
        <f>IF(N3="N",0,IF(P3=" "," ",SUM(K3*4)+L3*2+N3*2))</f>
        <v>2</v>
      </c>
    </row>
    <row r="4" spans="2:20" x14ac:dyDescent="0.3">
      <c r="B4" t="str">
        <f t="shared" ref="B4:B17" si="2">+$H$1</f>
        <v>S5</v>
      </c>
      <c r="C4" s="1">
        <v>2</v>
      </c>
      <c r="D4" s="20" t="str">
        <f t="shared" si="0"/>
        <v>2S5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20" x14ac:dyDescent="0.3">
      <c r="B5" t="str">
        <f t="shared" si="2"/>
        <v>S5</v>
      </c>
      <c r="C5" s="1">
        <v>3</v>
      </c>
      <c r="D5" s="20" t="str">
        <f t="shared" si="0"/>
        <v>3S5</v>
      </c>
      <c r="E5" s="20" t="str">
        <f t="shared" si="1"/>
        <v>3S4</v>
      </c>
      <c r="F5" s="19"/>
      <c r="G5" s="15">
        <f>+Results!F14</f>
        <v>45953</v>
      </c>
      <c r="H5" s="17" t="str">
        <f>VLOOKUP($D5,Results!$D$2:$K$91,8,FALSE)</f>
        <v>S4</v>
      </c>
      <c r="I5" s="17" t="str">
        <f>VLOOKUP(H5,Results!$B$2:$C$8,2,FALSE)</f>
        <v>Long Bennington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3</v>
      </c>
      <c r="O5" s="76">
        <f>IF($C5&gt;Results!$H$1," ",(VLOOKUP($D5,Results!$D$2:$V$91,19,FALSE)))</f>
        <v>0</v>
      </c>
      <c r="P5" s="63">
        <f>IF($C5&gt;Results!$H$1," ",(VLOOKUP($D5,Results!$D$2:$J$91,7,FALSE)))</f>
        <v>86</v>
      </c>
      <c r="Q5" s="64">
        <f>IF($C5&gt;Results!$H$1," ",(VLOOKUP($E5,Results!$E$2:$M$91,9,FALSE)))</f>
        <v>29</v>
      </c>
      <c r="R5" s="67">
        <f t="shared" si="5"/>
        <v>10</v>
      </c>
    </row>
    <row r="6" spans="2:20" x14ac:dyDescent="0.3">
      <c r="B6" t="str">
        <f t="shared" si="2"/>
        <v>S5</v>
      </c>
      <c r="C6" s="1">
        <v>4</v>
      </c>
      <c r="D6" s="20" t="str">
        <f t="shared" si="0"/>
        <v>4S5</v>
      </c>
      <c r="E6" s="20" t="str">
        <f t="shared" si="1"/>
        <v>4S2</v>
      </c>
      <c r="F6" s="19"/>
      <c r="G6" s="15">
        <f>+Results!F20</f>
        <v>45960</v>
      </c>
      <c r="H6" s="17" t="str">
        <f>VLOOKUP($D6,Results!$D$2:$K$91,8,FALSE)</f>
        <v>S2</v>
      </c>
      <c r="I6" s="17" t="str">
        <f>VLOOKUP(H6,Results!$B$2:$C$8,2,FALSE)</f>
        <v>Arnoldfield</v>
      </c>
      <c r="J6" s="71">
        <f t="shared" si="3"/>
        <v>1</v>
      </c>
      <c r="K6" s="54">
        <f t="shared" si="4"/>
        <v>1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3</v>
      </c>
      <c r="O6" s="76">
        <f>IF($C6&gt;Results!$H$1," ",(VLOOKUP($D6,Results!$D$2:$V$91,19,FALSE)))</f>
        <v>0</v>
      </c>
      <c r="P6" s="63">
        <f>IF($C6&gt;Results!$H$1," ",(VLOOKUP($D6,Results!$D$2:$J$91,7,FALSE)))</f>
        <v>64</v>
      </c>
      <c r="Q6" s="64">
        <f>IF($C6&gt;Results!$H$1," ",(VLOOKUP($E6,Results!$E$2:$M$91,9,FALSE)))</f>
        <v>43</v>
      </c>
      <c r="R6" s="67">
        <f t="shared" si="5"/>
        <v>10</v>
      </c>
      <c r="T6" s="104" t="s">
        <v>52</v>
      </c>
    </row>
    <row r="7" spans="2:20" x14ac:dyDescent="0.3">
      <c r="B7" t="str">
        <f t="shared" si="2"/>
        <v>S5</v>
      </c>
      <c r="C7" s="1">
        <v>5</v>
      </c>
      <c r="D7" s="20" t="str">
        <f t="shared" si="0"/>
        <v>5S5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20" x14ac:dyDescent="0.3">
      <c r="B8" t="str">
        <f t="shared" si="2"/>
        <v>S5</v>
      </c>
      <c r="C8" s="1">
        <v>6</v>
      </c>
      <c r="D8" s="20" t="str">
        <f t="shared" si="0"/>
        <v>6S5</v>
      </c>
      <c r="E8" s="20" t="str">
        <f t="shared" si="1"/>
        <v>6S3</v>
      </c>
      <c r="F8" s="19"/>
      <c r="G8" s="15">
        <f>+Results!F32</f>
        <v>45981</v>
      </c>
      <c r="H8" s="17" t="str">
        <f>VLOOKUP($D8,Results!$D$2:$K$91,8,FALSE)</f>
        <v>S3</v>
      </c>
      <c r="I8" s="17" t="str">
        <f>VLOOKUP(H8,Results!$B$2:$C$8,2,FALSE)</f>
        <v>Bingbarn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2</v>
      </c>
      <c r="O8" s="76">
        <f>IF($C8&gt;Results!$H$1," ",(VLOOKUP($D8,Results!$D$2:$V$91,19,FALSE)))</f>
        <v>1</v>
      </c>
      <c r="P8" s="63">
        <f>IF($C8&gt;Results!$H$1," ",(VLOOKUP($D8,Results!$D$2:$J$91,7,FALSE)))</f>
        <v>50</v>
      </c>
      <c r="Q8" s="64">
        <f>IF($C8&gt;Results!$H$1," ",(VLOOKUP($E8,Results!$E$2:$M$91,9,FALSE)))</f>
        <v>55</v>
      </c>
      <c r="R8" s="67">
        <f t="shared" si="5"/>
        <v>4</v>
      </c>
    </row>
    <row r="9" spans="2:20" x14ac:dyDescent="0.3">
      <c r="B9" t="str">
        <f t="shared" si="2"/>
        <v>S5</v>
      </c>
      <c r="C9" s="1">
        <v>7</v>
      </c>
      <c r="D9" s="20" t="str">
        <f t="shared" si="0"/>
        <v>7S5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20" x14ac:dyDescent="0.3">
      <c r="B10" t="str">
        <f t="shared" si="2"/>
        <v>S5</v>
      </c>
      <c r="C10" s="1">
        <v>8</v>
      </c>
      <c r="D10" s="20" t="str">
        <f t="shared" si="0"/>
        <v>8S5</v>
      </c>
      <c r="E10" s="20" t="str">
        <f t="shared" si="1"/>
        <v>8S6</v>
      </c>
      <c r="F10" s="19"/>
      <c r="G10" s="15">
        <f>+Results!F44</f>
        <v>46002</v>
      </c>
      <c r="H10" s="17" t="str">
        <f>VLOOKUP($D10,Results!$D$2:$K$91,8,FALSE)</f>
        <v>S6</v>
      </c>
      <c r="I10" s="17" t="str">
        <f>VLOOKUP(H10,Results!$B$2:$C$8,2,FALSE)</f>
        <v>Wyndham Park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55</v>
      </c>
      <c r="Q10" s="64">
        <f>IF($C10&gt;Results!$H$1," ",(VLOOKUP($E10,Results!$E$2:$M$91,9,FALSE)))</f>
        <v>42</v>
      </c>
      <c r="R10" s="67">
        <f t="shared" si="5"/>
        <v>8</v>
      </c>
    </row>
    <row r="11" spans="2:20" x14ac:dyDescent="0.3">
      <c r="B11" t="str">
        <f t="shared" si="2"/>
        <v>S5</v>
      </c>
      <c r="C11" s="1">
        <v>9</v>
      </c>
      <c r="D11" s="20" t="str">
        <f t="shared" si="0"/>
        <v>9S5</v>
      </c>
      <c r="E11" s="20" t="str">
        <f t="shared" si="1"/>
        <v>9S4</v>
      </c>
      <c r="F11" s="19"/>
      <c r="G11" s="18">
        <f>+Results!F50</f>
        <v>46037</v>
      </c>
      <c r="H11" s="17" t="str">
        <f>VLOOKUP($D11,Results!$D$2:$K$91,8,FALSE)</f>
        <v>S4</v>
      </c>
      <c r="I11" s="17" t="str">
        <f>VLOOKUP(H11,Results!$B$2:$C$8,2,FALSE)</f>
        <v>Long Bennington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57</v>
      </c>
      <c r="Q11" s="64">
        <f>IF($C11&gt;Results!$H$1," ",(VLOOKUP($E11,Results!$E$2:$M$91,9,FALSE)))</f>
        <v>44</v>
      </c>
      <c r="R11" s="67">
        <f t="shared" si="5"/>
        <v>8</v>
      </c>
    </row>
    <row r="12" spans="2:20" x14ac:dyDescent="0.3">
      <c r="B12" t="str">
        <f t="shared" si="2"/>
        <v>S5</v>
      </c>
      <c r="C12" s="1">
        <v>10</v>
      </c>
      <c r="D12" s="20" t="str">
        <f t="shared" si="0"/>
        <v>10S5</v>
      </c>
      <c r="E12" s="20" t="str">
        <f t="shared" si="1"/>
        <v>10S2</v>
      </c>
      <c r="F12" s="19"/>
      <c r="G12" s="18">
        <f>+Results!F56</f>
        <v>46044</v>
      </c>
      <c r="H12" s="17" t="str">
        <f>VLOOKUP($D12,Results!$D$2:$K$91,8,FALSE)</f>
        <v>S2</v>
      </c>
      <c r="I12" s="17" t="str">
        <f>VLOOKUP(H12,Results!$B$2:$C$8,2,FALSE)</f>
        <v>Arnoldfield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3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83</v>
      </c>
      <c r="Q12" s="64">
        <f>IF($C12&gt;Results!$H$1," ",(VLOOKUP($E12,Results!$E$2:$M$91,9,FALSE)))</f>
        <v>34</v>
      </c>
      <c r="R12" s="67">
        <f t="shared" si="5"/>
        <v>10</v>
      </c>
    </row>
    <row r="13" spans="2:20" x14ac:dyDescent="0.3">
      <c r="B13" t="str">
        <f t="shared" si="2"/>
        <v>S5</v>
      </c>
      <c r="C13" s="1">
        <v>11</v>
      </c>
      <c r="D13" s="20" t="str">
        <f t="shared" si="0"/>
        <v>11S5</v>
      </c>
      <c r="E13" s="20" t="str">
        <f t="shared" si="1"/>
        <v>11S1</v>
      </c>
      <c r="F13" s="19"/>
      <c r="G13" s="18">
        <f>+Results!F62</f>
        <v>46058</v>
      </c>
      <c r="H13" s="17" t="str">
        <f>VLOOKUP($D13,Results!$D$2:$K$91,8,FALSE)</f>
        <v>S1</v>
      </c>
      <c r="I13" s="17" t="str">
        <f>VLOOKUP(H13,Results!$B$2:$C$8,2,FALSE)</f>
        <v>Grantham</v>
      </c>
      <c r="J13" s="71">
        <f t="shared" si="3"/>
        <v>1</v>
      </c>
      <c r="K13" s="54">
        <f t="shared" si="4"/>
        <v>1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3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57</v>
      </c>
      <c r="Q13" s="64">
        <f>IF($C13&gt;Results!$H$1," ",(VLOOKUP($E13,Results!$E$2:$M$91,9,FALSE)))</f>
        <v>45</v>
      </c>
      <c r="R13" s="67">
        <f t="shared" si="5"/>
        <v>10</v>
      </c>
    </row>
    <row r="14" spans="2:20" x14ac:dyDescent="0.3">
      <c r="B14" t="str">
        <f t="shared" si="2"/>
        <v>S5</v>
      </c>
      <c r="C14" s="1">
        <v>12</v>
      </c>
      <c r="D14" s="20" t="str">
        <f t="shared" si="0"/>
        <v>12S5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20" x14ac:dyDescent="0.3">
      <c r="B15" t="str">
        <f t="shared" si="2"/>
        <v>S5</v>
      </c>
      <c r="C15" s="1">
        <v>13</v>
      </c>
      <c r="D15" s="20" t="str">
        <f t="shared" si="0"/>
        <v>13S5</v>
      </c>
      <c r="E15" s="20" t="str">
        <f t="shared" si="1"/>
        <v>13S3</v>
      </c>
      <c r="F15" s="19"/>
      <c r="G15" s="15">
        <f>+Results!F74</f>
        <v>46086</v>
      </c>
      <c r="H15" s="17" t="str">
        <f>VLOOKUP($D15,Results!$D$2:$K$91,8,FALSE)</f>
        <v>S3</v>
      </c>
      <c r="I15" s="17" t="str">
        <f>VLOOKUP(H15,Results!$B$2:$C$8,2,FALSE)</f>
        <v>Bingbarn</v>
      </c>
      <c r="J15" s="71">
        <f t="shared" si="3"/>
        <v>1</v>
      </c>
      <c r="K15" s="54">
        <f t="shared" si="4"/>
        <v>1</v>
      </c>
      <c r="L15" s="57">
        <f>IF(OR(C15&gt;Results!$H$1,N15="N"),0,IF(H15="X",0,IF(P15=Q15,1,0)))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2</v>
      </c>
      <c r="O15" s="76">
        <f>IF($C15&gt;Results!$H$1," ",(VLOOKUP($D15,Results!$D$2:$V$91,19,FALSE)))</f>
        <v>1</v>
      </c>
      <c r="P15" s="63">
        <f>IF($C15&gt;Results!$H$1," ",(VLOOKUP($D15,Results!$D$2:$J$91,7,FALSE)))</f>
        <v>54</v>
      </c>
      <c r="Q15" s="64">
        <f>IF($C15&gt;Results!$H$1," ",(VLOOKUP($E15,Results!$E$2:$M$91,9,FALSE)))</f>
        <v>46</v>
      </c>
      <c r="R15" s="67">
        <f t="shared" si="5"/>
        <v>8</v>
      </c>
    </row>
    <row r="16" spans="2:20" x14ac:dyDescent="0.3">
      <c r="B16" t="str">
        <f t="shared" si="2"/>
        <v>S5</v>
      </c>
      <c r="C16" s="1">
        <v>14</v>
      </c>
      <c r="D16" s="20" t="str">
        <f t="shared" si="0"/>
        <v>14S5</v>
      </c>
      <c r="E16" s="20" t="str">
        <f t="shared" si="1"/>
        <v>14S6</v>
      </c>
      <c r="F16" s="19"/>
      <c r="G16" s="15">
        <f>+Results!F80</f>
        <v>46100</v>
      </c>
      <c r="H16" s="17" t="str">
        <f>VLOOKUP($D16,Results!$D$2:$K$91,8,FALSE)</f>
        <v>S6</v>
      </c>
      <c r="I16" s="17" t="str">
        <f>VLOOKUP(H16,Results!$B$2:$C$8,2,FALSE)</f>
        <v>Wyndham Park</v>
      </c>
      <c r="J16" s="71">
        <f t="shared" si="3"/>
        <v>1</v>
      </c>
      <c r="K16" s="54">
        <f t="shared" si="4"/>
        <v>1</v>
      </c>
      <c r="L16" s="57">
        <f>IF(OR(C16&gt;Results!$H$1,N16="N"),0,IF(H16="X",0,IF(P16=Q16,1,0)))</f>
        <v>0</v>
      </c>
      <c r="M16" s="56">
        <f t="shared" si="6"/>
        <v>0</v>
      </c>
      <c r="N16" s="76">
        <f>IF($C16&gt;Results!$H$1," ",(VLOOKUP($D16,Results!$D$2:$V$91,18,FALSE)))</f>
        <v>2.5</v>
      </c>
      <c r="O16" s="76">
        <f>IF($C16&gt;Results!$H$1," ",(VLOOKUP($D16,Results!$D$2:$V$91,19,FALSE)))</f>
        <v>0.5</v>
      </c>
      <c r="P16" s="63">
        <f>IF($C16&gt;Results!$H$1," ",(VLOOKUP($D16,Results!$D$2:$J$91,7,FALSE)))</f>
        <v>49</v>
      </c>
      <c r="Q16" s="64">
        <f>IF($C16&gt;Results!$H$1," ",(VLOOKUP($E16,Results!$E$2:$M$91,9,FALSE)))</f>
        <v>42</v>
      </c>
      <c r="R16" s="67">
        <f t="shared" si="5"/>
        <v>9</v>
      </c>
    </row>
    <row r="17" spans="2:18" x14ac:dyDescent="0.3">
      <c r="B17" t="str">
        <f t="shared" si="2"/>
        <v>S5</v>
      </c>
      <c r="C17" s="1">
        <v>15</v>
      </c>
      <c r="D17" s="20" t="str">
        <f t="shared" si="0"/>
        <v>15S5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>
        <f>IF($C17&gt;Results!$H$1," ",(VLOOKUP($D17,Results!$D$2:$V$91,18,FALSE)))</f>
        <v>0</v>
      </c>
      <c r="O17" s="76">
        <f>IF($C17&gt;Results!$H$1," ",(VLOOKUP($D17,Results!$D$2:$V$91,19,FALSE)))</f>
        <v>0</v>
      </c>
      <c r="P17" s="63">
        <f>IF($C17&gt;Results!$H$1," ",(VLOOKUP($D17,Results!$D$2:$J$91,7,FALSE)))</f>
        <v>0</v>
      </c>
      <c r="Q17" s="64">
        <f>IF($C17&gt;Results!$H$1," ",(VLOOKUP($E17,Results!$E$2:$M$91,9,FALSE)))</f>
        <v>0</v>
      </c>
      <c r="R17" s="67">
        <f t="shared" si="5"/>
        <v>0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8</v>
      </c>
      <c r="L18" s="59">
        <f t="shared" si="7"/>
        <v>0</v>
      </c>
      <c r="M18" s="60">
        <f t="shared" si="7"/>
        <v>2</v>
      </c>
      <c r="N18" s="77">
        <f t="shared" si="7"/>
        <v>23.5</v>
      </c>
      <c r="O18" s="78">
        <f t="shared" si="7"/>
        <v>6.5</v>
      </c>
      <c r="P18" s="65">
        <f t="shared" si="7"/>
        <v>609</v>
      </c>
      <c r="Q18" s="66">
        <f t="shared" si="7"/>
        <v>435</v>
      </c>
      <c r="R18" s="68">
        <f t="shared" si="7"/>
        <v>79</v>
      </c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28</v>
      </c>
      <c r="I1" s="103" t="s">
        <v>49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S6</v>
      </c>
      <c r="C3" s="1">
        <v>1</v>
      </c>
      <c r="D3" s="20" t="str">
        <f t="shared" ref="D3:D17" si="0">CONCATENATE(C3,B3)</f>
        <v>1S6</v>
      </c>
      <c r="E3" s="20" t="str">
        <f t="shared" ref="E3:E17" si="1">CONCATENATE(C3,H3)</f>
        <v>1S3</v>
      </c>
      <c r="F3" s="19"/>
      <c r="G3" s="15">
        <f>+Results!F2</f>
        <v>45925</v>
      </c>
      <c r="H3" s="17" t="str">
        <f>VLOOKUP($D3,Results!$D$2:$K$91,8,FALSE)</f>
        <v>S3</v>
      </c>
      <c r="I3" s="17" t="str">
        <f>VLOOKUP(H3,Results!$B$2:$C$8,2,FALSE)</f>
        <v>Bingbarn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0</v>
      </c>
      <c r="O3" s="76">
        <f>IF($C3&gt;Results!$H$1," ",(VLOOKUP($D3,Results!$D$2:$V$91,19,FALSE)))</f>
        <v>3</v>
      </c>
      <c r="P3" s="63">
        <f>IF($C3&gt;Results!$H$1," ",(VLOOKUP($D3,Results!$D$2:$J$91,7,FALSE)))</f>
        <v>45</v>
      </c>
      <c r="Q3" s="64">
        <f>IF($C3&gt;Results!$H$1," ",(VLOOKUP($E3,Results!$E$2:$M$91,9,FALSE)))</f>
        <v>60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S6</v>
      </c>
      <c r="C4" s="1">
        <v>2</v>
      </c>
      <c r="D4" s="20" t="str">
        <f t="shared" si="0"/>
        <v>2S6</v>
      </c>
      <c r="E4" s="20" t="str">
        <f t="shared" si="1"/>
        <v>2S2</v>
      </c>
      <c r="F4" s="19"/>
      <c r="G4" s="15">
        <f>+Results!F8</f>
        <v>45939</v>
      </c>
      <c r="H4" s="17" t="str">
        <f>VLOOKUP($D4,Results!$D$2:$K$91,8,FALSE)</f>
        <v>S2</v>
      </c>
      <c r="I4" s="17" t="str">
        <f>VLOOKUP(H4,Results!$B$2:$C$8,2,FALSE)</f>
        <v>Arnoldfield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2</v>
      </c>
      <c r="O4" s="76">
        <f>IF($C4&gt;Results!$H$1," ",(VLOOKUP($D4,Results!$D$2:$V$91,19,FALSE)))</f>
        <v>1</v>
      </c>
      <c r="P4" s="63">
        <f>IF($C4&gt;Results!$H$1," ",(VLOOKUP($D4,Results!$D$2:$J$91,7,FALSE)))</f>
        <v>53</v>
      </c>
      <c r="Q4" s="64">
        <f>IF($C4&gt;Results!$H$1," ",(VLOOKUP($E4,Results!$E$2:$M$91,9,FALSE)))</f>
        <v>34</v>
      </c>
      <c r="R4" s="67">
        <f t="shared" ref="R4:R17" si="5">IF(N4="N",0,IF(P4=" "," ",SUM(K4*4)+L4*2+N4*2))</f>
        <v>8</v>
      </c>
    </row>
    <row r="5" spans="2:18" x14ac:dyDescent="0.3">
      <c r="B5" t="str">
        <f t="shared" si="2"/>
        <v>S6</v>
      </c>
      <c r="C5" s="1">
        <v>3</v>
      </c>
      <c r="D5" s="20" t="str">
        <f t="shared" si="0"/>
        <v>3S6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S6</v>
      </c>
      <c r="C6" s="1">
        <v>4</v>
      </c>
      <c r="D6" s="20" t="str">
        <f t="shared" si="0"/>
        <v>4S6</v>
      </c>
      <c r="E6" s="20" t="str">
        <f t="shared" si="1"/>
        <v>4S1</v>
      </c>
      <c r="F6" s="19"/>
      <c r="G6" s="15">
        <f>+Results!F20</f>
        <v>45960</v>
      </c>
      <c r="H6" s="17" t="str">
        <f>VLOOKUP($D6,Results!$D$2:$K$91,8,FALSE)</f>
        <v>S1</v>
      </c>
      <c r="I6" s="17" t="str">
        <f>VLOOKUP(H6,Results!$B$2:$C$8,2,FALSE)</f>
        <v>Grantham</v>
      </c>
      <c r="J6" s="71">
        <f t="shared" si="3"/>
        <v>1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1</v>
      </c>
      <c r="N6" s="76">
        <f>IF($C6&gt;Results!$H$1," ",(VLOOKUP($D6,Results!$D$2:$V$91,18,FALSE)))</f>
        <v>1</v>
      </c>
      <c r="O6" s="76">
        <f>IF($C6&gt;Results!$H$1," ",(VLOOKUP($D6,Results!$D$2:$V$91,19,FALSE)))</f>
        <v>2</v>
      </c>
      <c r="P6" s="63">
        <f>IF($C6&gt;Results!$H$1," ",(VLOOKUP($D6,Results!$D$2:$J$91,7,FALSE)))</f>
        <v>42</v>
      </c>
      <c r="Q6" s="64">
        <f>IF($C6&gt;Results!$H$1," ",(VLOOKUP($E6,Results!$E$2:$M$91,9,FALSE)))</f>
        <v>64</v>
      </c>
      <c r="R6" s="67">
        <f t="shared" si="5"/>
        <v>2</v>
      </c>
    </row>
    <row r="7" spans="2:18" x14ac:dyDescent="0.3">
      <c r="B7" t="str">
        <f t="shared" si="2"/>
        <v>S6</v>
      </c>
      <c r="C7" s="1">
        <v>5</v>
      </c>
      <c r="D7" s="20" t="str">
        <f t="shared" si="0"/>
        <v>5S6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S6</v>
      </c>
      <c r="C8" s="1">
        <v>6</v>
      </c>
      <c r="D8" s="20" t="str">
        <f t="shared" si="0"/>
        <v>6S6</v>
      </c>
      <c r="E8" s="20" t="str">
        <f t="shared" si="1"/>
        <v>6S4</v>
      </c>
      <c r="F8" s="19"/>
      <c r="G8" s="15">
        <f>+Results!F32</f>
        <v>45981</v>
      </c>
      <c r="H8" s="17" t="str">
        <f>VLOOKUP($D8,Results!$D$2:$K$91,8,FALSE)</f>
        <v>S4</v>
      </c>
      <c r="I8" s="17" t="str">
        <f>VLOOKUP(H8,Results!$B$2:$C$8,2,FALSE)</f>
        <v>Long Bennington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3</v>
      </c>
      <c r="O8" s="76">
        <f>IF($C8&gt;Results!$H$1," ",(VLOOKUP($D8,Results!$D$2:$V$91,19,FALSE)))</f>
        <v>0</v>
      </c>
      <c r="P8" s="63">
        <f>IF($C8&gt;Results!$H$1," ",(VLOOKUP($D8,Results!$D$2:$J$91,7,FALSE)))</f>
        <v>61</v>
      </c>
      <c r="Q8" s="64">
        <f>IF($C8&gt;Results!$H$1," ",(VLOOKUP($E8,Results!$E$2:$M$91,9,FALSE)))</f>
        <v>34</v>
      </c>
      <c r="R8" s="67">
        <f t="shared" si="5"/>
        <v>10</v>
      </c>
    </row>
    <row r="9" spans="2:18" x14ac:dyDescent="0.3">
      <c r="B9" t="str">
        <f t="shared" si="2"/>
        <v>S6</v>
      </c>
      <c r="C9" s="1">
        <v>7</v>
      </c>
      <c r="D9" s="20" t="str">
        <f t="shared" si="0"/>
        <v>7S6</v>
      </c>
      <c r="E9" s="20" t="str">
        <f t="shared" si="1"/>
        <v>7S1</v>
      </c>
      <c r="F9" s="19"/>
      <c r="G9" s="15">
        <f>+Results!F38</f>
        <v>45995</v>
      </c>
      <c r="H9" s="17" t="str">
        <f>VLOOKUP($D9,Results!$D$2:$K$91,8,FALSE)</f>
        <v>S1</v>
      </c>
      <c r="I9" s="17" t="str">
        <f>VLOOKUP(H9,Results!$B$2:$C$8,2,FALSE)</f>
        <v>Grantham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0</v>
      </c>
      <c r="O9" s="76">
        <f>IF($C9&gt;Results!$H$1," ",(VLOOKUP($D9,Results!$D$2:$V$91,19,FALSE)))</f>
        <v>3</v>
      </c>
      <c r="P9" s="63">
        <f>IF($C9&gt;Results!$H$1," ",(VLOOKUP($D9,Results!$D$2:$J$91,7,FALSE)))</f>
        <v>33</v>
      </c>
      <c r="Q9" s="64">
        <f>IF($C9&gt;Results!$H$1," ",(VLOOKUP($E9,Results!$E$2:$M$91,9,FALSE)))</f>
        <v>75</v>
      </c>
      <c r="R9" s="67">
        <f t="shared" si="5"/>
        <v>0</v>
      </c>
    </row>
    <row r="10" spans="2:18" x14ac:dyDescent="0.3">
      <c r="B10" t="str">
        <f t="shared" si="2"/>
        <v>S6</v>
      </c>
      <c r="C10" s="1">
        <v>8</v>
      </c>
      <c r="D10" s="20" t="str">
        <f t="shared" si="0"/>
        <v>8S6</v>
      </c>
      <c r="E10" s="20" t="str">
        <f t="shared" si="1"/>
        <v>8S5</v>
      </c>
      <c r="F10" s="19"/>
      <c r="G10" s="15">
        <f>+Results!F44</f>
        <v>46002</v>
      </c>
      <c r="H10" s="17" t="str">
        <f>VLOOKUP($D10,Results!$D$2:$K$91,8,FALSE)</f>
        <v>S5</v>
      </c>
      <c r="I10" s="17" t="str">
        <f>VLOOKUP(H10,Results!$B$2:$C$8,2,FALSE)</f>
        <v>Newark 88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42</v>
      </c>
      <c r="Q10" s="64">
        <f>IF($C10&gt;Results!$H$1," ",(VLOOKUP($E10,Results!$E$2:$M$91,9,FALSE)))</f>
        <v>55</v>
      </c>
      <c r="R10" s="67">
        <f t="shared" si="5"/>
        <v>2</v>
      </c>
    </row>
    <row r="11" spans="2:18" x14ac:dyDescent="0.3">
      <c r="B11" t="str">
        <f t="shared" si="2"/>
        <v>S6</v>
      </c>
      <c r="C11" s="1">
        <v>9</v>
      </c>
      <c r="D11" s="20" t="str">
        <f t="shared" si="0"/>
        <v>9S6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S6</v>
      </c>
      <c r="C12" s="1">
        <v>10</v>
      </c>
      <c r="D12" s="20" t="str">
        <f t="shared" si="0"/>
        <v>10S6</v>
      </c>
      <c r="E12" s="20" t="str">
        <f t="shared" si="1"/>
        <v>10S3</v>
      </c>
      <c r="F12" s="19"/>
      <c r="G12" s="18">
        <f>+Results!F56</f>
        <v>46044</v>
      </c>
      <c r="H12" s="17" t="str">
        <f>VLOOKUP($D12,Results!$D$2:$K$91,8,FALSE)</f>
        <v>S3</v>
      </c>
      <c r="I12" s="17" t="str">
        <f>VLOOKUP(H12,Results!$B$2:$C$8,2,FALSE)</f>
        <v>Bingbarn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2</v>
      </c>
      <c r="O12" s="76">
        <f>IF($C12&gt;Results!$H$1," ",(VLOOKUP($D12,Results!$D$2:$V$91,19,FALSE)))</f>
        <v>1</v>
      </c>
      <c r="P12" s="63">
        <f>IF($C12&gt;Results!$H$1," ",(VLOOKUP($D12,Results!$D$2:$J$91,7,FALSE)))</f>
        <v>68</v>
      </c>
      <c r="Q12" s="64">
        <f>IF($C12&gt;Results!$H$1," ",(VLOOKUP($E12,Results!$E$2:$M$91,9,FALSE)))</f>
        <v>40</v>
      </c>
      <c r="R12" s="67">
        <f t="shared" si="5"/>
        <v>8</v>
      </c>
    </row>
    <row r="13" spans="2:18" x14ac:dyDescent="0.3">
      <c r="B13" t="str">
        <f t="shared" si="2"/>
        <v>S6</v>
      </c>
      <c r="C13" s="1">
        <v>11</v>
      </c>
      <c r="D13" s="20" t="str">
        <f t="shared" si="0"/>
        <v>11S6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18" x14ac:dyDescent="0.3">
      <c r="B14" t="str">
        <f t="shared" si="2"/>
        <v>S6</v>
      </c>
      <c r="C14" s="1">
        <v>12</v>
      </c>
      <c r="D14" s="20" t="str">
        <f t="shared" si="0"/>
        <v>12S6</v>
      </c>
      <c r="E14" s="20" t="str">
        <f t="shared" si="1"/>
        <v>12S4</v>
      </c>
      <c r="F14" s="19"/>
      <c r="G14" s="15">
        <f>+Results!F68</f>
        <v>46079</v>
      </c>
      <c r="H14" s="17" t="str">
        <f>VLOOKUP($D14,Results!$D$2:$K$91,8,FALSE)</f>
        <v>S4</v>
      </c>
      <c r="I14" s="17" t="str">
        <f>VLOOKUP(H14,Results!$B$2:$C$8,2,FALSE)</f>
        <v>Long Bennington</v>
      </c>
      <c r="J14" s="71">
        <f t="shared" si="3"/>
        <v>1</v>
      </c>
      <c r="K14" s="54">
        <f t="shared" si="4"/>
        <v>1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2</v>
      </c>
      <c r="O14" s="76">
        <f>IF($C14&gt;Results!$H$1," ",(VLOOKUP($D14,Results!$D$2:$V$91,19,FALSE)))</f>
        <v>1</v>
      </c>
      <c r="P14" s="63">
        <f>IF($C14&gt;Results!$H$1," ",(VLOOKUP($D14,Results!$D$2:$J$91,7,FALSE)))</f>
        <v>56</v>
      </c>
      <c r="Q14" s="64">
        <f>IF($C14&gt;Results!$H$1," ",(VLOOKUP($E14,Results!$E$2:$M$91,9,FALSE)))</f>
        <v>39</v>
      </c>
      <c r="R14" s="67">
        <f t="shared" si="5"/>
        <v>8</v>
      </c>
    </row>
    <row r="15" spans="2:18" x14ac:dyDescent="0.3">
      <c r="B15" t="str">
        <f t="shared" si="2"/>
        <v>S6</v>
      </c>
      <c r="C15" s="1">
        <v>13</v>
      </c>
      <c r="D15" s="20" t="str">
        <f t="shared" si="0"/>
        <v>13S6</v>
      </c>
      <c r="E15" s="20" t="str">
        <f t="shared" si="1"/>
        <v>13S2</v>
      </c>
      <c r="F15" s="19"/>
      <c r="G15" s="15">
        <f>+Results!F74</f>
        <v>46086</v>
      </c>
      <c r="H15" s="17" t="str">
        <f>VLOOKUP($D15,Results!$D$2:$K$91,8,FALSE)</f>
        <v>S2</v>
      </c>
      <c r="I15" s="17" t="str">
        <f>VLOOKUP(H15,Results!$B$2:$C$8,2,FALSE)</f>
        <v>Arnoldfield</v>
      </c>
      <c r="J15" s="71">
        <f t="shared" si="3"/>
        <v>1</v>
      </c>
      <c r="K15" s="54">
        <f t="shared" si="4"/>
        <v>1</v>
      </c>
      <c r="L15" s="57">
        <f>IF(OR(C15&gt;Results!$H$1,N15="N"),0,IF(H15="X",0,IF(P15=Q15,1,0)))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2</v>
      </c>
      <c r="O15" s="76">
        <f>IF($C15&gt;Results!$H$1," ",(VLOOKUP($D15,Results!$D$2:$V$91,19,FALSE)))</f>
        <v>1</v>
      </c>
      <c r="P15" s="63">
        <f>IF($C15&gt;Results!$H$1," ",(VLOOKUP($D15,Results!$D$2:$J$91,7,FALSE)))</f>
        <v>56</v>
      </c>
      <c r="Q15" s="64">
        <f>IF($C15&gt;Results!$H$1," ",(VLOOKUP($E15,Results!$E$2:$M$91,9,FALSE)))</f>
        <v>51</v>
      </c>
      <c r="R15" s="67">
        <f t="shared" si="5"/>
        <v>8</v>
      </c>
    </row>
    <row r="16" spans="2:18" x14ac:dyDescent="0.3">
      <c r="B16" t="str">
        <f t="shared" si="2"/>
        <v>S6</v>
      </c>
      <c r="C16" s="1">
        <v>14</v>
      </c>
      <c r="D16" s="20" t="str">
        <f t="shared" si="0"/>
        <v>14S6</v>
      </c>
      <c r="E16" s="20" t="str">
        <f t="shared" si="1"/>
        <v>14S5</v>
      </c>
      <c r="F16" s="19"/>
      <c r="G16" s="15">
        <f>+Results!F80</f>
        <v>46100</v>
      </c>
      <c r="H16" s="17" t="str">
        <f>VLOOKUP($D16,Results!$D$2:$K$91,8,FALSE)</f>
        <v>S5</v>
      </c>
      <c r="I16" s="17" t="str">
        <f>VLOOKUP(H16,Results!$B$2:$C$8,2,FALSE)</f>
        <v>Newark 88</v>
      </c>
      <c r="J16" s="71">
        <f t="shared" si="3"/>
        <v>1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1</v>
      </c>
      <c r="N16" s="76">
        <f>IF($C16&gt;Results!$H$1," ",(VLOOKUP($D16,Results!$D$2:$V$91,18,FALSE)))</f>
        <v>0.5</v>
      </c>
      <c r="O16" s="76">
        <f>IF($C16&gt;Results!$H$1," ",(VLOOKUP($D16,Results!$D$2:$V$91,19,FALSE)))</f>
        <v>2.5</v>
      </c>
      <c r="P16" s="63">
        <f>IF($C16&gt;Results!$H$1," ",(VLOOKUP($D16,Results!$D$2:$J$91,7,FALSE)))</f>
        <v>42</v>
      </c>
      <c r="Q16" s="64">
        <f>IF($C16&gt;Results!$H$1," ",(VLOOKUP($E16,Results!$E$2:$M$91,9,FALSE)))</f>
        <v>49</v>
      </c>
      <c r="R16" s="67">
        <f t="shared" si="5"/>
        <v>1</v>
      </c>
    </row>
    <row r="17" spans="2:18" x14ac:dyDescent="0.3">
      <c r="B17" t="str">
        <f t="shared" si="2"/>
        <v>S6</v>
      </c>
      <c r="C17" s="1">
        <v>15</v>
      </c>
      <c r="D17" s="20" t="str">
        <f t="shared" si="0"/>
        <v>15S6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>
        <f>IF($C17&gt;Results!$H$1," ",(VLOOKUP($D17,Results!$D$2:$V$91,18,FALSE)))</f>
        <v>0</v>
      </c>
      <c r="O17" s="76">
        <f>IF($C17&gt;Results!$H$1," ",(VLOOKUP($D17,Results!$D$2:$V$91,19,FALSE)))</f>
        <v>0</v>
      </c>
      <c r="P17" s="63">
        <f>IF($C17&gt;Results!$H$1," ",(VLOOKUP($D17,Results!$D$2:$J$91,7,FALSE)))</f>
        <v>0</v>
      </c>
      <c r="Q17" s="64">
        <f>IF($C17&gt;Results!$H$1," ",(VLOOKUP($E17,Results!$E$2:$M$91,9,FALSE)))</f>
        <v>0</v>
      </c>
      <c r="R17" s="67">
        <f t="shared" si="5"/>
        <v>0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5</v>
      </c>
      <c r="L18" s="59">
        <f t="shared" si="7"/>
        <v>0</v>
      </c>
      <c r="M18" s="60">
        <f t="shared" si="7"/>
        <v>5</v>
      </c>
      <c r="N18" s="77">
        <f t="shared" si="7"/>
        <v>13.5</v>
      </c>
      <c r="O18" s="78">
        <f t="shared" si="7"/>
        <v>16.5</v>
      </c>
      <c r="P18" s="65">
        <f t="shared" si="7"/>
        <v>498</v>
      </c>
      <c r="Q18" s="66">
        <f t="shared" si="7"/>
        <v>501</v>
      </c>
      <c r="R18" s="68">
        <f t="shared" si="7"/>
        <v>47</v>
      </c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S1 GRANTHAM</vt:lpstr>
      <vt:lpstr>S2 ARNOLDFIELD</vt:lpstr>
      <vt:lpstr>S3 BINGBARN</vt:lpstr>
      <vt:lpstr>S4 LONG BENNINGTON</vt:lpstr>
      <vt:lpstr>S5 NEWARK 88</vt:lpstr>
      <vt:lpstr>S6 WYNDHAM PARK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2026-04-18T10:15:57Z</dcterms:modified>
</cp:coreProperties>
</file>