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Documents\Indoor Bowls\Indoor League Workings\2026_2027\Results\"/>
    </mc:Choice>
  </mc:AlternateContent>
  <xr:revisionPtr revIDLastSave="0" documentId="8_{F6D1D8F9-922A-48F8-8F68-19B727478684}" xr6:coauthVersionLast="47" xr6:coauthVersionMax="47" xr10:uidLastSave="{00000000-0000-0000-0000-000000000000}"/>
  <bookViews>
    <workbookView xWindow="-108" yWindow="-108" windowWidth="23256" windowHeight="12456" tabRatio="935" firstSheet="1" activeTab="2" xr2:uid="{00000000-000D-0000-FFFF-FFFF00000000}"/>
  </bookViews>
  <sheets>
    <sheet name="Results" sheetId="15" state="hidden" r:id="rId1"/>
    <sheet name="Results Input" sheetId="26" r:id="rId2"/>
    <sheet name="LEAGUE TABLE" sheetId="10" r:id="rId3"/>
    <sheet name="E11 NIGHTINGALES" sheetId="1" r:id="rId4"/>
    <sheet name="E12 PROTAGONISTS 2" sheetId="18" r:id="rId5"/>
    <sheet name="E13 ODDMENTS" sheetId="19" r:id="rId6"/>
    <sheet name="E14 JOKERS" sheetId="20" r:id="rId7"/>
    <sheet name="E15 ODD JOBS" sheetId="21" r:id="rId8"/>
    <sheet name="E16 SHARKS" sheetId="22" r:id="rId9"/>
  </sheets>
  <calcPr calcId="191029"/>
</workbook>
</file>

<file path=xl/calcChain.xml><?xml version="1.0" encoding="utf-8"?>
<calcChain xmlns="http://schemas.openxmlformats.org/spreadsheetml/2006/main">
  <c r="B12" i="22" l="1"/>
  <c r="D12" i="22" s="1"/>
  <c r="B11" i="22"/>
  <c r="D11" i="22" s="1"/>
  <c r="B10" i="22"/>
  <c r="D10" i="22" s="1"/>
  <c r="B9" i="22"/>
  <c r="D9" i="22" s="1"/>
  <c r="B8" i="22"/>
  <c r="D8" i="22" s="1"/>
  <c r="B7" i="22"/>
  <c r="D7" i="22" s="1"/>
  <c r="B6" i="22"/>
  <c r="D6" i="22" s="1"/>
  <c r="B5" i="22"/>
  <c r="D5" i="22" s="1"/>
  <c r="B4" i="22"/>
  <c r="D4" i="22" s="1"/>
  <c r="B3" i="22"/>
  <c r="D3" i="22" s="1"/>
  <c r="B12" i="21"/>
  <c r="D12" i="21" s="1"/>
  <c r="B11" i="21"/>
  <c r="D11" i="21" s="1"/>
  <c r="B10" i="21"/>
  <c r="D10" i="21" s="1"/>
  <c r="B9" i="21"/>
  <c r="D9" i="21" s="1"/>
  <c r="B8" i="21"/>
  <c r="D8" i="21" s="1"/>
  <c r="B7" i="21"/>
  <c r="D7" i="21" s="1"/>
  <c r="B6" i="21"/>
  <c r="D6" i="21" s="1"/>
  <c r="B5" i="21"/>
  <c r="D5" i="21" s="1"/>
  <c r="B4" i="21"/>
  <c r="D4" i="21" s="1"/>
  <c r="B3" i="21"/>
  <c r="D3" i="21" s="1"/>
  <c r="B12" i="20"/>
  <c r="D12" i="20" s="1"/>
  <c r="B11" i="20"/>
  <c r="D11" i="20" s="1"/>
  <c r="B10" i="20"/>
  <c r="D10" i="20" s="1"/>
  <c r="B9" i="20"/>
  <c r="D9" i="20" s="1"/>
  <c r="B8" i="20"/>
  <c r="D8" i="20" s="1"/>
  <c r="B7" i="20"/>
  <c r="D7" i="20" s="1"/>
  <c r="B6" i="20"/>
  <c r="D6" i="20" s="1"/>
  <c r="B5" i="20"/>
  <c r="D5" i="20" s="1"/>
  <c r="B4" i="20"/>
  <c r="D4" i="20" s="1"/>
  <c r="B3" i="20"/>
  <c r="D3" i="20" s="1"/>
  <c r="B12" i="19"/>
  <c r="D12" i="19" s="1"/>
  <c r="B11" i="19"/>
  <c r="D11" i="19" s="1"/>
  <c r="B10" i="19"/>
  <c r="D10" i="19" s="1"/>
  <c r="B9" i="19"/>
  <c r="D9" i="19" s="1"/>
  <c r="B8" i="19"/>
  <c r="D8" i="19" s="1"/>
  <c r="B7" i="19"/>
  <c r="D7" i="19" s="1"/>
  <c r="B6" i="19"/>
  <c r="D6" i="19" s="1"/>
  <c r="B5" i="19"/>
  <c r="D5" i="19" s="1"/>
  <c r="B4" i="19"/>
  <c r="D4" i="19" s="1"/>
  <c r="B3" i="19"/>
  <c r="D3" i="19" s="1"/>
  <c r="B12" i="18"/>
  <c r="D12" i="18" s="1"/>
  <c r="B11" i="18"/>
  <c r="D11" i="18" s="1"/>
  <c r="B10" i="18"/>
  <c r="D10" i="18" s="1"/>
  <c r="B9" i="18"/>
  <c r="D9" i="18" s="1"/>
  <c r="B8" i="18"/>
  <c r="D8" i="18" s="1"/>
  <c r="B7" i="18"/>
  <c r="D7" i="18" s="1"/>
  <c r="B6" i="18"/>
  <c r="D6" i="18" s="1"/>
  <c r="B5" i="18"/>
  <c r="D5" i="18" s="1"/>
  <c r="B4" i="18"/>
  <c r="D4" i="18" s="1"/>
  <c r="B3" i="18"/>
  <c r="D3" i="18" s="1"/>
  <c r="B4" i="1"/>
  <c r="D4" i="1" s="1"/>
  <c r="B5" i="1"/>
  <c r="D5" i="1"/>
  <c r="B6" i="1"/>
  <c r="D6" i="1" s="1"/>
  <c r="B7" i="1"/>
  <c r="D7" i="1" s="1"/>
  <c r="B8" i="1"/>
  <c r="D8" i="1"/>
  <c r="B9" i="1"/>
  <c r="D9" i="1"/>
  <c r="B10" i="1"/>
  <c r="D10" i="1" s="1"/>
  <c r="B11" i="1"/>
  <c r="D11" i="1"/>
  <c r="B12" i="1"/>
  <c r="D12" i="1" s="1"/>
  <c r="K31" i="26"/>
  <c r="K30" i="26"/>
  <c r="K29" i="26"/>
  <c r="K28" i="26"/>
  <c r="K27" i="26"/>
  <c r="K26" i="26"/>
  <c r="K25" i="26"/>
  <c r="K24" i="26"/>
  <c r="K23" i="26"/>
  <c r="K22" i="26"/>
  <c r="K21" i="26"/>
  <c r="K20" i="26"/>
  <c r="K19" i="26"/>
  <c r="K18" i="26"/>
  <c r="K17" i="26"/>
  <c r="K16" i="26"/>
  <c r="K15" i="26"/>
  <c r="K14" i="26"/>
  <c r="K13" i="26"/>
  <c r="K12" i="26"/>
  <c r="K11" i="26"/>
  <c r="K10" i="26"/>
  <c r="K9" i="26"/>
  <c r="K8" i="26"/>
  <c r="K7" i="26"/>
  <c r="K6" i="26"/>
  <c r="K5" i="26"/>
  <c r="K4" i="26"/>
  <c r="K3" i="26"/>
  <c r="K2" i="26"/>
  <c r="H31" i="26"/>
  <c r="H30" i="26"/>
  <c r="H29" i="26"/>
  <c r="H28" i="26"/>
  <c r="H27" i="26"/>
  <c r="H26" i="26"/>
  <c r="H25" i="26"/>
  <c r="H24" i="26"/>
  <c r="H23" i="26"/>
  <c r="H22" i="26"/>
  <c r="H21" i="26"/>
  <c r="H20" i="26"/>
  <c r="H19" i="26"/>
  <c r="H18" i="26"/>
  <c r="H17" i="26"/>
  <c r="H16" i="26"/>
  <c r="H15" i="26"/>
  <c r="H14" i="26"/>
  <c r="H13" i="26"/>
  <c r="H12" i="26"/>
  <c r="H11" i="26"/>
  <c r="H10" i="26"/>
  <c r="H9" i="26"/>
  <c r="H8" i="26"/>
  <c r="H7" i="26"/>
  <c r="H6" i="26"/>
  <c r="H5" i="26"/>
  <c r="H4" i="26"/>
  <c r="H3" i="26"/>
  <c r="H2" i="26"/>
  <c r="C31" i="26"/>
  <c r="B31" i="26"/>
  <c r="C30" i="26"/>
  <c r="B30" i="26"/>
  <c r="C29" i="26"/>
  <c r="B29" i="26"/>
  <c r="C28" i="26"/>
  <c r="B28" i="26"/>
  <c r="C27" i="26"/>
  <c r="B27" i="26"/>
  <c r="C26" i="26"/>
  <c r="B26" i="26"/>
  <c r="C25" i="26"/>
  <c r="B25" i="26"/>
  <c r="C24" i="26"/>
  <c r="B24" i="26"/>
  <c r="C23" i="26"/>
  <c r="B23" i="26"/>
  <c r="C22" i="26"/>
  <c r="B22" i="26"/>
  <c r="C21" i="26"/>
  <c r="B21" i="26"/>
  <c r="C20" i="26"/>
  <c r="B20" i="26"/>
  <c r="C19" i="26"/>
  <c r="B19" i="26"/>
  <c r="C18" i="26"/>
  <c r="B18" i="26"/>
  <c r="C17" i="26"/>
  <c r="B17" i="26"/>
  <c r="C16" i="26"/>
  <c r="B16" i="26"/>
  <c r="C15" i="26"/>
  <c r="B15" i="26"/>
  <c r="C14" i="26"/>
  <c r="B14" i="26"/>
  <c r="C13" i="26"/>
  <c r="B13" i="26"/>
  <c r="C12" i="26"/>
  <c r="B12" i="26"/>
  <c r="C11" i="26"/>
  <c r="B11" i="26"/>
  <c r="C10" i="26"/>
  <c r="B10" i="26"/>
  <c r="C9" i="26"/>
  <c r="B9" i="26"/>
  <c r="C8" i="26"/>
  <c r="B8" i="26"/>
  <c r="C7" i="26"/>
  <c r="B7" i="26"/>
  <c r="C6" i="26"/>
  <c r="B6" i="26"/>
  <c r="C5" i="26"/>
  <c r="B5" i="26"/>
  <c r="C4" i="26"/>
  <c r="B4" i="26"/>
  <c r="C3" i="26"/>
  <c r="B3" i="26"/>
  <c r="E58" i="15" l="1"/>
  <c r="E57" i="15"/>
  <c r="E56" i="15"/>
  <c r="E59" i="15" s="1"/>
  <c r="E52" i="15"/>
  <c r="E51" i="15"/>
  <c r="E50" i="15"/>
  <c r="E53" i="15" s="1"/>
  <c r="E46" i="15"/>
  <c r="E45" i="15"/>
  <c r="E44" i="15"/>
  <c r="E47" i="15" s="1"/>
  <c r="E40" i="15"/>
  <c r="E39" i="15"/>
  <c r="E38" i="15"/>
  <c r="E41" i="15" s="1"/>
  <c r="E34" i="15"/>
  <c r="E33" i="15"/>
  <c r="E32" i="15"/>
  <c r="E35" i="15" s="1"/>
  <c r="E28" i="15"/>
  <c r="E27" i="15"/>
  <c r="E26" i="15"/>
  <c r="E29" i="15" s="1"/>
  <c r="E22" i="15"/>
  <c r="E21" i="15"/>
  <c r="E20" i="15"/>
  <c r="E23" i="15" s="1"/>
  <c r="E16" i="15"/>
  <c r="E19" i="15" s="1"/>
  <c r="E15" i="15"/>
  <c r="E18" i="15" s="1"/>
  <c r="E14" i="15"/>
  <c r="E17" i="15" s="1"/>
  <c r="E10" i="15"/>
  <c r="E13" i="15" s="1"/>
  <c r="E9" i="15"/>
  <c r="E12" i="15" s="1"/>
  <c r="E8" i="15"/>
  <c r="E11" i="15" s="1"/>
  <c r="E4" i="15"/>
  <c r="E7" i="15" s="1"/>
  <c r="E3" i="15"/>
  <c r="E6" i="15" s="1"/>
  <c r="E2" i="15"/>
  <c r="D5" i="10"/>
  <c r="C5" i="10"/>
  <c r="D56" i="15" l="1"/>
  <c r="D50" i="15"/>
  <c r="D44" i="15"/>
  <c r="D38" i="15"/>
  <c r="D32" i="15"/>
  <c r="D26" i="15"/>
  <c r="D20" i="15"/>
  <c r="D14" i="15"/>
  <c r="D8" i="15"/>
  <c r="D2" i="15"/>
  <c r="L33" i="26" l="1"/>
  <c r="D61" i="15"/>
  <c r="D60" i="15"/>
  <c r="D59" i="15"/>
  <c r="D58" i="15"/>
  <c r="D57" i="15"/>
  <c r="D55" i="15"/>
  <c r="D54" i="15"/>
  <c r="D53" i="15"/>
  <c r="D52" i="15"/>
  <c r="D51" i="15"/>
  <c r="D49" i="15"/>
  <c r="D48" i="15"/>
  <c r="D47" i="15"/>
  <c r="D46" i="15"/>
  <c r="D45" i="15"/>
  <c r="D43" i="15"/>
  <c r="D42" i="15"/>
  <c r="D41" i="15"/>
  <c r="D40" i="15"/>
  <c r="D39" i="15"/>
  <c r="D37" i="15"/>
  <c r="D36" i="15"/>
  <c r="D35" i="15"/>
  <c r="D34" i="15"/>
  <c r="D33" i="15"/>
  <c r="D31" i="15"/>
  <c r="D30" i="15"/>
  <c r="D29" i="15"/>
  <c r="D28" i="15"/>
  <c r="D27" i="15"/>
  <c r="D25" i="15"/>
  <c r="D24" i="15"/>
  <c r="D23" i="15"/>
  <c r="D22" i="15"/>
  <c r="D21" i="15"/>
  <c r="D19" i="15"/>
  <c r="D18" i="15"/>
  <c r="D17" i="15"/>
  <c r="D16" i="15"/>
  <c r="D15" i="15"/>
  <c r="D13" i="15"/>
  <c r="D12" i="15"/>
  <c r="D11" i="15"/>
  <c r="D10" i="15"/>
  <c r="D9" i="15"/>
  <c r="D7" i="15"/>
  <c r="D6" i="15"/>
  <c r="D5" i="15"/>
  <c r="D4" i="15"/>
  <c r="D3" i="15"/>
  <c r="E61" i="15"/>
  <c r="E60" i="15"/>
  <c r="E55" i="15"/>
  <c r="E54" i="15"/>
  <c r="E49" i="15"/>
  <c r="E48" i="15"/>
  <c r="E43" i="15"/>
  <c r="E42" i="15"/>
  <c r="E37" i="15"/>
  <c r="E36" i="15"/>
  <c r="E31" i="15"/>
  <c r="E30" i="15"/>
  <c r="E25" i="15"/>
  <c r="E24" i="15"/>
  <c r="E5" i="15"/>
  <c r="K58" i="15"/>
  <c r="I58" i="15"/>
  <c r="J58" i="15" s="1"/>
  <c r="H58" i="15"/>
  <c r="K57" i="15"/>
  <c r="I57" i="15"/>
  <c r="J57" i="15" s="1"/>
  <c r="H57" i="15"/>
  <c r="K56" i="15"/>
  <c r="I56" i="15"/>
  <c r="J56" i="15" s="1"/>
  <c r="H56" i="15"/>
  <c r="K52" i="15"/>
  <c r="I52" i="15"/>
  <c r="J52" i="15" s="1"/>
  <c r="H52" i="15"/>
  <c r="K51" i="15"/>
  <c r="I51" i="15"/>
  <c r="J51" i="15" s="1"/>
  <c r="H51" i="15"/>
  <c r="K50" i="15"/>
  <c r="I50" i="15"/>
  <c r="J50" i="15" s="1"/>
  <c r="H50" i="15"/>
  <c r="K46" i="15"/>
  <c r="I46" i="15"/>
  <c r="J46" i="15" s="1"/>
  <c r="H46" i="15"/>
  <c r="K45" i="15"/>
  <c r="I45" i="15"/>
  <c r="J45" i="15" s="1"/>
  <c r="H45" i="15"/>
  <c r="K44" i="15"/>
  <c r="I44" i="15"/>
  <c r="J44" i="15" s="1"/>
  <c r="H44" i="15"/>
  <c r="K40" i="15"/>
  <c r="I40" i="15"/>
  <c r="J40" i="15" s="1"/>
  <c r="H40" i="15"/>
  <c r="K39" i="15"/>
  <c r="I39" i="15"/>
  <c r="J39" i="15" s="1"/>
  <c r="H39" i="15"/>
  <c r="K38" i="15"/>
  <c r="I38" i="15"/>
  <c r="J38" i="15" s="1"/>
  <c r="H38" i="15"/>
  <c r="K34" i="15"/>
  <c r="I34" i="15"/>
  <c r="J34" i="15" s="1"/>
  <c r="H34" i="15"/>
  <c r="K33" i="15"/>
  <c r="I33" i="15"/>
  <c r="J33" i="15" s="1"/>
  <c r="H33" i="15"/>
  <c r="K32" i="15"/>
  <c r="I32" i="15"/>
  <c r="J32" i="15" s="1"/>
  <c r="H32" i="15"/>
  <c r="K28" i="15"/>
  <c r="I28" i="15"/>
  <c r="J28" i="15" s="1"/>
  <c r="H28" i="15"/>
  <c r="K27" i="15"/>
  <c r="I27" i="15"/>
  <c r="J27" i="15" s="1"/>
  <c r="H27" i="15"/>
  <c r="K26" i="15"/>
  <c r="I26" i="15"/>
  <c r="J26" i="15" s="1"/>
  <c r="H26" i="15"/>
  <c r="K22" i="15"/>
  <c r="I22" i="15"/>
  <c r="J22" i="15" s="1"/>
  <c r="H22" i="15"/>
  <c r="K21" i="15"/>
  <c r="I21" i="15"/>
  <c r="J21" i="15" s="1"/>
  <c r="H21" i="15"/>
  <c r="K20" i="15"/>
  <c r="I20" i="15"/>
  <c r="J20" i="15" s="1"/>
  <c r="H20" i="15"/>
  <c r="K16" i="15"/>
  <c r="I16" i="15"/>
  <c r="J16" i="15" s="1"/>
  <c r="H16" i="15"/>
  <c r="K15" i="15"/>
  <c r="I15" i="15"/>
  <c r="J15" i="15" s="1"/>
  <c r="H15" i="15"/>
  <c r="K14" i="15"/>
  <c r="I14" i="15"/>
  <c r="J14" i="15" s="1"/>
  <c r="H14" i="15"/>
  <c r="K10" i="15"/>
  <c r="I10" i="15"/>
  <c r="J10" i="15" s="1"/>
  <c r="H10" i="15"/>
  <c r="K9" i="15"/>
  <c r="I9" i="15"/>
  <c r="J9" i="15" s="1"/>
  <c r="H9" i="15"/>
  <c r="K8" i="15"/>
  <c r="I8" i="15"/>
  <c r="J8" i="15" s="1"/>
  <c r="H8" i="15"/>
  <c r="F58" i="15"/>
  <c r="G58" i="15" s="1"/>
  <c r="F57" i="15"/>
  <c r="G57" i="15" s="1"/>
  <c r="F56" i="15"/>
  <c r="G56" i="15" s="1"/>
  <c r="F52" i="15"/>
  <c r="G52" i="15" s="1"/>
  <c r="F51" i="15"/>
  <c r="G51" i="15" s="1"/>
  <c r="F50" i="15"/>
  <c r="G50" i="15" s="1"/>
  <c r="F46" i="15"/>
  <c r="G46" i="15" s="1"/>
  <c r="F45" i="15"/>
  <c r="G45" i="15" s="1"/>
  <c r="F44" i="15"/>
  <c r="G44" i="15" s="1"/>
  <c r="F40" i="15"/>
  <c r="G40" i="15" s="1"/>
  <c r="F39" i="15"/>
  <c r="G39" i="15" s="1"/>
  <c r="F38" i="15"/>
  <c r="G38" i="15" s="1"/>
  <c r="F34" i="15"/>
  <c r="G34" i="15" s="1"/>
  <c r="F33" i="15"/>
  <c r="G33" i="15" s="1"/>
  <c r="F32" i="15"/>
  <c r="G32" i="15" s="1"/>
  <c r="F28" i="15"/>
  <c r="G28" i="15" s="1"/>
  <c r="F27" i="15"/>
  <c r="G27" i="15" s="1"/>
  <c r="F26" i="15"/>
  <c r="G26" i="15" s="1"/>
  <c r="F22" i="15"/>
  <c r="G22" i="15" s="1"/>
  <c r="F21" i="15"/>
  <c r="G21" i="15" s="1"/>
  <c r="F20" i="15"/>
  <c r="G20" i="15" s="1"/>
  <c r="F16" i="15"/>
  <c r="G16" i="15" s="1"/>
  <c r="F15" i="15"/>
  <c r="G15" i="15" s="1"/>
  <c r="F14" i="15"/>
  <c r="G14" i="15" s="1"/>
  <c r="F10" i="15"/>
  <c r="G10" i="15" s="1"/>
  <c r="F9" i="15"/>
  <c r="G9" i="15" s="1"/>
  <c r="F8" i="15"/>
  <c r="G8" i="15" s="1"/>
  <c r="K3" i="15" l="1"/>
  <c r="K4" i="15"/>
  <c r="I3" i="15"/>
  <c r="J3" i="15" s="1"/>
  <c r="I4" i="15"/>
  <c r="J4" i="15" s="1"/>
  <c r="H3" i="15"/>
  <c r="H4" i="15"/>
  <c r="F3" i="15"/>
  <c r="G3" i="15" s="1"/>
  <c r="F4" i="15"/>
  <c r="G4" i="15" s="1"/>
  <c r="K2" i="15"/>
  <c r="I2" i="15"/>
  <c r="J2" i="15" s="1"/>
  <c r="H2" i="15"/>
  <c r="F2" i="15"/>
  <c r="G2" i="15" s="1"/>
  <c r="F1" i="15"/>
  <c r="E31" i="26"/>
  <c r="E30" i="26"/>
  <c r="E28" i="26"/>
  <c r="E27" i="26"/>
  <c r="E25" i="26"/>
  <c r="E24" i="26"/>
  <c r="E22" i="26"/>
  <c r="E21" i="26"/>
  <c r="E19" i="26"/>
  <c r="E18" i="26"/>
  <c r="E16" i="26"/>
  <c r="E15" i="26"/>
  <c r="E13" i="26"/>
  <c r="E12" i="26"/>
  <c r="E10" i="26"/>
  <c r="E9" i="26"/>
  <c r="E7" i="26"/>
  <c r="E6" i="26"/>
  <c r="E4" i="26"/>
  <c r="E3" i="26"/>
  <c r="C2" i="26"/>
  <c r="B2" i="26"/>
  <c r="N11" i="21" l="1"/>
  <c r="N12" i="20"/>
  <c r="O10" i="20"/>
  <c r="N8" i="20"/>
  <c r="O5" i="20"/>
  <c r="O11" i="19"/>
  <c r="N9" i="19"/>
  <c r="N11" i="18"/>
  <c r="O5" i="18"/>
  <c r="N4" i="1"/>
  <c r="O9" i="1"/>
  <c r="N11" i="1"/>
  <c r="O11" i="22"/>
  <c r="O9" i="22"/>
  <c r="O7" i="22"/>
  <c r="O5" i="22"/>
  <c r="O12" i="21"/>
  <c r="O5" i="21"/>
  <c r="N10" i="20"/>
  <c r="N5" i="20"/>
  <c r="N11" i="19"/>
  <c r="L11" i="19" s="1"/>
  <c r="O8" i="18"/>
  <c r="N5" i="18"/>
  <c r="N6" i="1"/>
  <c r="N8" i="1"/>
  <c r="O11" i="1"/>
  <c r="N11" i="22"/>
  <c r="L11" i="22" s="1"/>
  <c r="N9" i="22"/>
  <c r="O8" i="22"/>
  <c r="N6" i="22"/>
  <c r="L6" i="22" s="1"/>
  <c r="O10" i="21"/>
  <c r="O8" i="21"/>
  <c r="O9" i="20"/>
  <c r="N8" i="19"/>
  <c r="L8" i="19" s="1"/>
  <c r="N6" i="19"/>
  <c r="N6" i="18"/>
  <c r="L6" i="18" s="1"/>
  <c r="N7" i="1"/>
  <c r="L7" i="1" s="1"/>
  <c r="N8" i="22"/>
  <c r="N12" i="21"/>
  <c r="N10" i="21"/>
  <c r="L10" i="21" s="1"/>
  <c r="N8" i="21"/>
  <c r="O6" i="21"/>
  <c r="N4" i="21"/>
  <c r="N9" i="20"/>
  <c r="O6" i="20"/>
  <c r="O12" i="18"/>
  <c r="O9" i="18"/>
  <c r="O7" i="18"/>
  <c r="N5" i="1"/>
  <c r="L5" i="1" s="1"/>
  <c r="O7" i="1"/>
  <c r="O9" i="19"/>
  <c r="O12" i="22"/>
  <c r="O10" i="22"/>
  <c r="N6" i="21"/>
  <c r="L6" i="21" s="1"/>
  <c r="N6" i="20"/>
  <c r="O10" i="19"/>
  <c r="N12" i="18"/>
  <c r="N9" i="18"/>
  <c r="N7" i="18"/>
  <c r="L7" i="18" s="1"/>
  <c r="O5" i="1"/>
  <c r="N9" i="1"/>
  <c r="N12" i="22"/>
  <c r="N10" i="22"/>
  <c r="L10" i="22" s="1"/>
  <c r="N5" i="22"/>
  <c r="L5" i="22" s="1"/>
  <c r="O12" i="19"/>
  <c r="N10" i="19"/>
  <c r="O7" i="19"/>
  <c r="O5" i="19"/>
  <c r="N12" i="1"/>
  <c r="N7" i="22"/>
  <c r="O9" i="21"/>
  <c r="O7" i="21"/>
  <c r="O11" i="20"/>
  <c r="O8" i="20"/>
  <c r="N12" i="19"/>
  <c r="L12" i="19" s="1"/>
  <c r="N7" i="19"/>
  <c r="N5" i="19"/>
  <c r="L5" i="19" s="1"/>
  <c r="O11" i="18"/>
  <c r="O12" i="1"/>
  <c r="N9" i="21"/>
  <c r="L9" i="21" s="1"/>
  <c r="N7" i="21"/>
  <c r="L7" i="21" s="1"/>
  <c r="N11" i="20"/>
  <c r="L11" i="20" s="1"/>
  <c r="N8" i="18"/>
  <c r="L8" i="18" s="1"/>
  <c r="N4" i="18"/>
  <c r="O8" i="1"/>
  <c r="N10" i="1"/>
  <c r="O8" i="19"/>
  <c r="O10" i="18"/>
  <c r="O7" i="20"/>
  <c r="N10" i="18"/>
  <c r="N7" i="20"/>
  <c r="O11" i="21"/>
  <c r="O6" i="19"/>
  <c r="O6" i="18"/>
  <c r="O6" i="1"/>
  <c r="O6" i="22"/>
  <c r="N5" i="21"/>
  <c r="O12" i="20"/>
  <c r="O10" i="1"/>
  <c r="I33" i="26"/>
  <c r="I34" i="26" s="1"/>
  <c r="L10" i="18" l="1"/>
  <c r="L10" i="20"/>
  <c r="L12" i="18"/>
  <c r="L12" i="21"/>
  <c r="L6" i="19"/>
  <c r="L6" i="1"/>
  <c r="L12" i="20"/>
  <c r="L6" i="20"/>
  <c r="L9" i="22"/>
  <c r="L11" i="18"/>
  <c r="L9" i="19"/>
  <c r="L7" i="19"/>
  <c r="L12" i="1"/>
  <c r="L8" i="21"/>
  <c r="L5" i="21"/>
  <c r="L9" i="18"/>
  <c r="L11" i="21"/>
  <c r="L9" i="20"/>
  <c r="L7" i="20"/>
  <c r="L10" i="19"/>
  <c r="L5" i="18"/>
  <c r="L8" i="20"/>
  <c r="L5" i="20"/>
  <c r="L8" i="1"/>
  <c r="L10" i="1"/>
  <c r="L7" i="22"/>
  <c r="L12" i="22"/>
  <c r="L9" i="1"/>
  <c r="L8" i="22"/>
  <c r="L11" i="1"/>
  <c r="K61" i="15"/>
  <c r="K60" i="15"/>
  <c r="K59" i="15"/>
  <c r="K55" i="15"/>
  <c r="K54" i="15"/>
  <c r="K53" i="15"/>
  <c r="K49" i="15"/>
  <c r="K48" i="15"/>
  <c r="K47" i="15"/>
  <c r="K43" i="15"/>
  <c r="K42" i="15"/>
  <c r="K41" i="15"/>
  <c r="K37" i="15"/>
  <c r="K36" i="15"/>
  <c r="K35" i="15"/>
  <c r="K31" i="15"/>
  <c r="K30" i="15"/>
  <c r="K29" i="15"/>
  <c r="K25" i="15"/>
  <c r="K24" i="15"/>
  <c r="K23" i="15"/>
  <c r="K19" i="15"/>
  <c r="K18" i="15"/>
  <c r="K17" i="15"/>
  <c r="K13" i="15"/>
  <c r="K12" i="15"/>
  <c r="K11" i="15"/>
  <c r="K7" i="15"/>
  <c r="K6" i="15"/>
  <c r="K5" i="15"/>
  <c r="C8" i="15"/>
  <c r="C14" i="15"/>
  <c r="C20" i="15"/>
  <c r="C26" i="15"/>
  <c r="C32" i="15"/>
  <c r="C38" i="15"/>
  <c r="C44" i="15"/>
  <c r="C50" i="15"/>
  <c r="C56" i="15"/>
  <c r="C2" i="15"/>
  <c r="H5" i="15" l="1"/>
  <c r="C9" i="10" l="1"/>
  <c r="D9" i="10"/>
  <c r="D7" i="10"/>
  <c r="C7" i="10"/>
  <c r="D4" i="10"/>
  <c r="C4" i="10"/>
  <c r="D8" i="10"/>
  <c r="C8" i="10"/>
  <c r="D6" i="10"/>
  <c r="C6" i="10"/>
  <c r="I61" i="15" l="1"/>
  <c r="J61" i="15" s="1"/>
  <c r="I60" i="15"/>
  <c r="J60" i="15" s="1"/>
  <c r="I59" i="15"/>
  <c r="J59" i="15" s="1"/>
  <c r="I55" i="15"/>
  <c r="J55" i="15" s="1"/>
  <c r="I54" i="15"/>
  <c r="J54" i="15" s="1"/>
  <c r="I53" i="15"/>
  <c r="J53" i="15" s="1"/>
  <c r="I49" i="15"/>
  <c r="J49" i="15" s="1"/>
  <c r="I48" i="15"/>
  <c r="J48" i="15" s="1"/>
  <c r="I47" i="15"/>
  <c r="J47" i="15" s="1"/>
  <c r="I43" i="15"/>
  <c r="J43" i="15" s="1"/>
  <c r="I42" i="15"/>
  <c r="J42" i="15" s="1"/>
  <c r="I41" i="15"/>
  <c r="J41" i="15" s="1"/>
  <c r="I37" i="15"/>
  <c r="J37" i="15" s="1"/>
  <c r="I36" i="15"/>
  <c r="J36" i="15" s="1"/>
  <c r="I35" i="15"/>
  <c r="J35" i="15" s="1"/>
  <c r="I31" i="15"/>
  <c r="J31" i="15" s="1"/>
  <c r="I30" i="15"/>
  <c r="J30" i="15" s="1"/>
  <c r="I29" i="15"/>
  <c r="J29" i="15" s="1"/>
  <c r="I25" i="15"/>
  <c r="J25" i="15" s="1"/>
  <c r="I24" i="15"/>
  <c r="J24" i="15" s="1"/>
  <c r="I23" i="15"/>
  <c r="J23" i="15" s="1"/>
  <c r="I19" i="15"/>
  <c r="J19" i="15" s="1"/>
  <c r="I18" i="15"/>
  <c r="J18" i="15" s="1"/>
  <c r="I17" i="15"/>
  <c r="J17" i="15" s="1"/>
  <c r="I13" i="15"/>
  <c r="J13" i="15" s="1"/>
  <c r="I12" i="15"/>
  <c r="J12" i="15" s="1"/>
  <c r="I11" i="15"/>
  <c r="J11" i="15" s="1"/>
  <c r="I6" i="15" l="1"/>
  <c r="J6" i="15" s="1"/>
  <c r="I7" i="15"/>
  <c r="J7" i="15" s="1"/>
  <c r="I5" i="15"/>
  <c r="J5" i="15" s="1"/>
  <c r="B3" i="1" l="1"/>
  <c r="H61" i="15"/>
  <c r="F61" i="15"/>
  <c r="G61" i="15" s="1"/>
  <c r="H60" i="15"/>
  <c r="F60" i="15"/>
  <c r="G60" i="15" s="1"/>
  <c r="H59" i="15"/>
  <c r="F59" i="15"/>
  <c r="G59" i="15" s="1"/>
  <c r="H55" i="15"/>
  <c r="F55" i="15"/>
  <c r="G55" i="15" s="1"/>
  <c r="H54" i="15"/>
  <c r="F54" i="15"/>
  <c r="G54" i="15" s="1"/>
  <c r="H53" i="15"/>
  <c r="F53" i="15"/>
  <c r="G53" i="15" s="1"/>
  <c r="H49" i="15"/>
  <c r="F49" i="15"/>
  <c r="G49" i="15" s="1"/>
  <c r="H48" i="15"/>
  <c r="F48" i="15"/>
  <c r="G48" i="15" s="1"/>
  <c r="H47" i="15"/>
  <c r="F47" i="15"/>
  <c r="G47" i="15" s="1"/>
  <c r="H43" i="15"/>
  <c r="F43" i="15"/>
  <c r="G43" i="15" s="1"/>
  <c r="H42" i="15"/>
  <c r="F42" i="15"/>
  <c r="G42" i="15" s="1"/>
  <c r="H41" i="15"/>
  <c r="F41" i="15"/>
  <c r="G41" i="15" s="1"/>
  <c r="H37" i="15"/>
  <c r="F37" i="15"/>
  <c r="G37" i="15" s="1"/>
  <c r="H36" i="15"/>
  <c r="F36" i="15"/>
  <c r="G36" i="15" s="1"/>
  <c r="H35" i="15"/>
  <c r="F35" i="15"/>
  <c r="G35" i="15" s="1"/>
  <c r="H31" i="15"/>
  <c r="F31" i="15"/>
  <c r="G31" i="15" s="1"/>
  <c r="H30" i="15"/>
  <c r="F30" i="15"/>
  <c r="G30" i="15" s="1"/>
  <c r="H29" i="15"/>
  <c r="F29" i="15"/>
  <c r="G29" i="15" s="1"/>
  <c r="H25" i="15"/>
  <c r="F25" i="15"/>
  <c r="G25" i="15" s="1"/>
  <c r="H24" i="15"/>
  <c r="F24" i="15"/>
  <c r="G24" i="15" s="1"/>
  <c r="H23" i="15"/>
  <c r="F23" i="15"/>
  <c r="G23" i="15" s="1"/>
  <c r="H19" i="15"/>
  <c r="F19" i="15"/>
  <c r="G19" i="15" s="1"/>
  <c r="H18" i="15"/>
  <c r="F18" i="15"/>
  <c r="G18" i="15" s="1"/>
  <c r="H17" i="15"/>
  <c r="F17" i="15"/>
  <c r="G17" i="15" s="1"/>
  <c r="H13" i="15"/>
  <c r="N4" i="19" s="1"/>
  <c r="F13" i="15"/>
  <c r="G13" i="15" s="1"/>
  <c r="H12" i="15"/>
  <c r="N4" i="22" s="1"/>
  <c r="F12" i="15"/>
  <c r="G12" i="15" s="1"/>
  <c r="H11" i="15"/>
  <c r="N4" i="20" s="1"/>
  <c r="F11" i="15"/>
  <c r="G11" i="15" s="1"/>
  <c r="F6" i="15"/>
  <c r="G6" i="15" s="1"/>
  <c r="H6" i="15"/>
  <c r="F7" i="15"/>
  <c r="G7" i="15" s="1"/>
  <c r="H7" i="15"/>
  <c r="F5" i="15"/>
  <c r="G5" i="15" s="1"/>
  <c r="H63" i="15" l="1"/>
  <c r="D3" i="1"/>
  <c r="B56" i="15"/>
  <c r="B50" i="15"/>
  <c r="B44" i="15"/>
  <c r="B38" i="15"/>
  <c r="B32" i="15"/>
  <c r="B26" i="15"/>
  <c r="B20" i="15"/>
  <c r="B39" i="15" l="1"/>
  <c r="C39" i="15"/>
  <c r="B43" i="15"/>
  <c r="C43" i="15"/>
  <c r="B52" i="15"/>
  <c r="C52" i="15"/>
  <c r="B54" i="15"/>
  <c r="C54" i="15"/>
  <c r="B41" i="15"/>
  <c r="C41" i="15"/>
  <c r="B25" i="15"/>
  <c r="C25" i="15"/>
  <c r="B34" i="15"/>
  <c r="C34" i="15"/>
  <c r="B36" i="15"/>
  <c r="C36" i="15"/>
  <c r="B45" i="15"/>
  <c r="C45" i="15"/>
  <c r="B47" i="15"/>
  <c r="C47" i="15"/>
  <c r="B49" i="15"/>
  <c r="C49" i="15"/>
  <c r="B58" i="15"/>
  <c r="C58" i="15"/>
  <c r="B60" i="15"/>
  <c r="C60" i="15"/>
  <c r="B22" i="15"/>
  <c r="C22" i="15"/>
  <c r="B24" i="15"/>
  <c r="C24" i="15"/>
  <c r="B28" i="15"/>
  <c r="C28" i="15"/>
  <c r="B30" i="15"/>
  <c r="C30" i="15"/>
  <c r="B21" i="15"/>
  <c r="C21" i="15"/>
  <c r="B23" i="15"/>
  <c r="C23" i="15"/>
  <c r="B27" i="15"/>
  <c r="C27" i="15"/>
  <c r="B29" i="15"/>
  <c r="C29" i="15"/>
  <c r="B31" i="15"/>
  <c r="C31" i="15"/>
  <c r="B40" i="15"/>
  <c r="C40" i="15"/>
  <c r="B42" i="15"/>
  <c r="C42" i="15"/>
  <c r="B51" i="15"/>
  <c r="C51" i="15"/>
  <c r="B53" i="15"/>
  <c r="C53" i="15"/>
  <c r="B55" i="15"/>
  <c r="C55" i="15"/>
  <c r="B33" i="15"/>
  <c r="C33" i="15"/>
  <c r="B35" i="15"/>
  <c r="C35" i="15"/>
  <c r="B37" i="15"/>
  <c r="C37" i="15"/>
  <c r="B46" i="15"/>
  <c r="C46" i="15"/>
  <c r="B48" i="15"/>
  <c r="C48" i="15"/>
  <c r="B57" i="15"/>
  <c r="C57" i="15"/>
  <c r="B59" i="15"/>
  <c r="C59" i="15"/>
  <c r="B61" i="15"/>
  <c r="C61" i="15"/>
  <c r="B14" i="15"/>
  <c r="C7" i="15"/>
  <c r="C6" i="15"/>
  <c r="C5" i="15"/>
  <c r="C4" i="15"/>
  <c r="C3" i="15"/>
  <c r="B8" i="15"/>
  <c r="B9" i="15" l="1"/>
  <c r="C9" i="15"/>
  <c r="B11" i="15"/>
  <c r="C11" i="15"/>
  <c r="B13" i="15"/>
  <c r="C13" i="15"/>
  <c r="B16" i="15"/>
  <c r="C16" i="15"/>
  <c r="B18" i="15"/>
  <c r="C18" i="15"/>
  <c r="B15" i="15"/>
  <c r="C15" i="15"/>
  <c r="B17" i="15"/>
  <c r="C17" i="15"/>
  <c r="B19" i="15"/>
  <c r="C19" i="15"/>
  <c r="B10" i="15"/>
  <c r="C10" i="15"/>
  <c r="B12" i="15"/>
  <c r="C12" i="15"/>
  <c r="B4" i="15" l="1"/>
  <c r="B6" i="15"/>
  <c r="B2" i="15"/>
  <c r="N3" i="18" l="1"/>
  <c r="N3" i="21"/>
  <c r="N3" i="19"/>
  <c r="N3" i="1"/>
  <c r="B5" i="15"/>
  <c r="B7" i="15"/>
  <c r="B3" i="15"/>
  <c r="N3" i="20" l="1"/>
  <c r="N3" i="22"/>
  <c r="G10" i="21"/>
  <c r="H6" i="21"/>
  <c r="H9" i="21"/>
  <c r="G10" i="20"/>
  <c r="H9" i="20"/>
  <c r="K9" i="20" s="1"/>
  <c r="H7" i="20"/>
  <c r="G12" i="19"/>
  <c r="H6" i="19"/>
  <c r="H4" i="18"/>
  <c r="G10" i="22"/>
  <c r="H9" i="22"/>
  <c r="H12" i="18"/>
  <c r="G10" i="18"/>
  <c r="G4" i="1"/>
  <c r="G6" i="1"/>
  <c r="G7" i="1"/>
  <c r="G8" i="21"/>
  <c r="H8" i="21"/>
  <c r="K8" i="21" s="1"/>
  <c r="H3" i="21"/>
  <c r="G3" i="21"/>
  <c r="G6" i="21"/>
  <c r="G9" i="21"/>
  <c r="H5" i="21"/>
  <c r="G5" i="21"/>
  <c r="H10" i="21"/>
  <c r="H11" i="20"/>
  <c r="G11" i="20"/>
  <c r="H6" i="20"/>
  <c r="G6" i="20"/>
  <c r="H8" i="20"/>
  <c r="G8" i="20"/>
  <c r="H3" i="20"/>
  <c r="G3" i="20"/>
  <c r="G9" i="18"/>
  <c r="H5" i="18"/>
  <c r="G8" i="1"/>
  <c r="H8" i="1"/>
  <c r="G9" i="1"/>
  <c r="H9" i="1"/>
  <c r="G11" i="1"/>
  <c r="H11" i="1"/>
  <c r="H10" i="1"/>
  <c r="G10" i="1"/>
  <c r="H12" i="1"/>
  <c r="G12" i="1"/>
  <c r="G7" i="21"/>
  <c r="G4" i="20"/>
  <c r="H5" i="19"/>
  <c r="G7" i="20"/>
  <c r="H10" i="20"/>
  <c r="G9" i="20"/>
  <c r="H3" i="22"/>
  <c r="G3" i="22"/>
  <c r="H6" i="22"/>
  <c r="G6" i="22"/>
  <c r="H8" i="22"/>
  <c r="G8" i="22"/>
  <c r="H7" i="22"/>
  <c r="G7" i="22"/>
  <c r="H11" i="22"/>
  <c r="G11" i="22"/>
  <c r="H10" i="22"/>
  <c r="H5" i="22"/>
  <c r="G5" i="22"/>
  <c r="G9" i="22"/>
  <c r="H11" i="21"/>
  <c r="G11" i="21"/>
  <c r="H12" i="22"/>
  <c r="G4" i="22"/>
  <c r="H5" i="20"/>
  <c r="G5" i="20"/>
  <c r="H4" i="19"/>
  <c r="G4" i="19"/>
  <c r="H9" i="19"/>
  <c r="G9" i="19"/>
  <c r="H3" i="19"/>
  <c r="G3" i="19"/>
  <c r="G6" i="19"/>
  <c r="H10" i="19"/>
  <c r="G10" i="19"/>
  <c r="H12" i="19"/>
  <c r="G8" i="19"/>
  <c r="H8" i="19"/>
  <c r="H7" i="19"/>
  <c r="G7" i="19"/>
  <c r="H11" i="19"/>
  <c r="G11" i="19"/>
  <c r="H6" i="18"/>
  <c r="G6" i="18"/>
  <c r="H11" i="18"/>
  <c r="G11" i="18"/>
  <c r="H3" i="18"/>
  <c r="G3" i="18"/>
  <c r="G12" i="18"/>
  <c r="H9" i="18"/>
  <c r="H10" i="18"/>
  <c r="H8" i="18"/>
  <c r="G8" i="18"/>
  <c r="G5" i="18"/>
  <c r="G12" i="22"/>
  <c r="H4" i="22"/>
  <c r="H12" i="21"/>
  <c r="G12" i="21"/>
  <c r="H7" i="21"/>
  <c r="G4" i="21"/>
  <c r="H4" i="21"/>
  <c r="H12" i="20"/>
  <c r="G12" i="20"/>
  <c r="H4" i="20"/>
  <c r="G5" i="19"/>
  <c r="H7" i="18"/>
  <c r="G7" i="18"/>
  <c r="G4" i="18"/>
  <c r="H4" i="1"/>
  <c r="H5" i="1"/>
  <c r="G5" i="1"/>
  <c r="H6" i="1"/>
  <c r="H7" i="1"/>
  <c r="G3" i="1"/>
  <c r="H3" i="1"/>
  <c r="I6" i="21" l="1"/>
  <c r="E6" i="21"/>
  <c r="M6" i="21"/>
  <c r="K6" i="21"/>
  <c r="J6" i="21" s="1"/>
  <c r="P6" i="21" s="1"/>
  <c r="K9" i="21"/>
  <c r="M9" i="21"/>
  <c r="E9" i="21"/>
  <c r="I9" i="21"/>
  <c r="I9" i="22"/>
  <c r="E9" i="22"/>
  <c r="M9" i="22"/>
  <c r="K9" i="22"/>
  <c r="M9" i="20"/>
  <c r="J9" i="20" s="1"/>
  <c r="P9" i="20" s="1"/>
  <c r="E9" i="20"/>
  <c r="I9" i="20"/>
  <c r="K7" i="20"/>
  <c r="M7" i="20"/>
  <c r="I7" i="20"/>
  <c r="E7" i="20"/>
  <c r="K6" i="19"/>
  <c r="M6" i="19"/>
  <c r="E6" i="19"/>
  <c r="I6" i="19"/>
  <c r="I4" i="18"/>
  <c r="E4" i="18"/>
  <c r="O4" i="18" s="1"/>
  <c r="K12" i="18"/>
  <c r="M12" i="18"/>
  <c r="I12" i="18"/>
  <c r="E12" i="18"/>
  <c r="M8" i="21"/>
  <c r="J8" i="21" s="1"/>
  <c r="P8" i="21" s="1"/>
  <c r="E8" i="21"/>
  <c r="I8" i="21"/>
  <c r="E3" i="21"/>
  <c r="O3" i="21" s="1"/>
  <c r="I3" i="21"/>
  <c r="M5" i="21"/>
  <c r="K5" i="21"/>
  <c r="J5" i="21" s="1"/>
  <c r="P5" i="21" s="1"/>
  <c r="I5" i="21"/>
  <c r="E5" i="21"/>
  <c r="M10" i="21"/>
  <c r="K10" i="21"/>
  <c r="J10" i="21" s="1"/>
  <c r="P10" i="21" s="1"/>
  <c r="I10" i="21"/>
  <c r="E10" i="21"/>
  <c r="M11" i="20"/>
  <c r="E11" i="20"/>
  <c r="K11" i="20"/>
  <c r="J11" i="20" s="1"/>
  <c r="P11" i="20" s="1"/>
  <c r="I11" i="20"/>
  <c r="K6" i="20"/>
  <c r="M6" i="20"/>
  <c r="E6" i="20"/>
  <c r="I6" i="20"/>
  <c r="M8" i="20"/>
  <c r="K8" i="20"/>
  <c r="E8" i="20"/>
  <c r="I8" i="20"/>
  <c r="E3" i="20"/>
  <c r="O3" i="20" s="1"/>
  <c r="I3" i="20"/>
  <c r="M5" i="18"/>
  <c r="K5" i="18"/>
  <c r="E5" i="18"/>
  <c r="I5" i="18"/>
  <c r="M8" i="1"/>
  <c r="K8" i="1"/>
  <c r="J8" i="1" s="1"/>
  <c r="P8" i="1" s="1"/>
  <c r="E8" i="1"/>
  <c r="I8" i="1"/>
  <c r="K9" i="1"/>
  <c r="M9" i="1"/>
  <c r="E9" i="1"/>
  <c r="I9" i="1"/>
  <c r="M11" i="1"/>
  <c r="K11" i="1"/>
  <c r="J11" i="1" s="1"/>
  <c r="P11" i="1" s="1"/>
  <c r="E11" i="1"/>
  <c r="I11" i="1"/>
  <c r="M10" i="1"/>
  <c r="K10" i="1"/>
  <c r="I10" i="1"/>
  <c r="E10" i="1"/>
  <c r="K12" i="1"/>
  <c r="M12" i="1"/>
  <c r="E12" i="1"/>
  <c r="I12" i="1"/>
  <c r="I5" i="19"/>
  <c r="M5" i="19"/>
  <c r="E5" i="19"/>
  <c r="K5" i="19"/>
  <c r="I10" i="20"/>
  <c r="M10" i="20"/>
  <c r="K10" i="20"/>
  <c r="E10" i="20"/>
  <c r="I3" i="22"/>
  <c r="E3" i="22"/>
  <c r="O3" i="22" s="1"/>
  <c r="K6" i="22"/>
  <c r="I6" i="22"/>
  <c r="M6" i="22"/>
  <c r="E6" i="22"/>
  <c r="E8" i="22"/>
  <c r="I8" i="22"/>
  <c r="M8" i="22"/>
  <c r="K8" i="22"/>
  <c r="E7" i="22"/>
  <c r="I7" i="22"/>
  <c r="M7" i="22"/>
  <c r="K7" i="22"/>
  <c r="I11" i="22"/>
  <c r="K11" i="22"/>
  <c r="E11" i="22"/>
  <c r="M11" i="22"/>
  <c r="E10" i="22"/>
  <c r="I10" i="22"/>
  <c r="M10" i="22"/>
  <c r="K10" i="22"/>
  <c r="J10" i="22" s="1"/>
  <c r="P10" i="22" s="1"/>
  <c r="I5" i="22"/>
  <c r="E5" i="22"/>
  <c r="M5" i="22"/>
  <c r="K5" i="22"/>
  <c r="I11" i="21"/>
  <c r="E11" i="21"/>
  <c r="M11" i="21"/>
  <c r="K11" i="21"/>
  <c r="I12" i="22"/>
  <c r="E12" i="22"/>
  <c r="M12" i="22"/>
  <c r="K12" i="22"/>
  <c r="J12" i="22" s="1"/>
  <c r="P12" i="22" s="1"/>
  <c r="E5" i="20"/>
  <c r="I5" i="20"/>
  <c r="K5" i="20"/>
  <c r="M5" i="20"/>
  <c r="E4" i="19"/>
  <c r="O4" i="19" s="1"/>
  <c r="I4" i="19"/>
  <c r="I9" i="19"/>
  <c r="E9" i="19"/>
  <c r="K9" i="19"/>
  <c r="M9" i="19"/>
  <c r="I3" i="19"/>
  <c r="E3" i="19"/>
  <c r="O3" i="19" s="1"/>
  <c r="I10" i="19"/>
  <c r="E10" i="19"/>
  <c r="M10" i="19"/>
  <c r="K10" i="19"/>
  <c r="J10" i="19" s="1"/>
  <c r="P10" i="19" s="1"/>
  <c r="I12" i="19"/>
  <c r="E12" i="19"/>
  <c r="M12" i="19"/>
  <c r="K12" i="19"/>
  <c r="E8" i="19"/>
  <c r="M8" i="19"/>
  <c r="K8" i="19"/>
  <c r="I8" i="19"/>
  <c r="I7" i="19"/>
  <c r="E7" i="19"/>
  <c r="M7" i="19"/>
  <c r="K7" i="19"/>
  <c r="E11" i="19"/>
  <c r="I11" i="19"/>
  <c r="K11" i="19"/>
  <c r="M11" i="19"/>
  <c r="K6" i="18"/>
  <c r="I6" i="18"/>
  <c r="M6" i="18"/>
  <c r="E6" i="18"/>
  <c r="I11" i="18"/>
  <c r="E11" i="18"/>
  <c r="M11" i="18"/>
  <c r="K11" i="18"/>
  <c r="J11" i="18" s="1"/>
  <c r="P11" i="18" s="1"/>
  <c r="I3" i="18"/>
  <c r="E3" i="18"/>
  <c r="O3" i="18" s="1"/>
  <c r="I9" i="18"/>
  <c r="E9" i="18"/>
  <c r="M9" i="18"/>
  <c r="K9" i="18"/>
  <c r="E10" i="18"/>
  <c r="I10" i="18"/>
  <c r="M10" i="18"/>
  <c r="K10" i="18"/>
  <c r="I8" i="18"/>
  <c r="E8" i="18"/>
  <c r="M8" i="18"/>
  <c r="K8" i="18"/>
  <c r="E4" i="22"/>
  <c r="O4" i="22" s="1"/>
  <c r="I4" i="22"/>
  <c r="E12" i="21"/>
  <c r="I12" i="21"/>
  <c r="M12" i="21"/>
  <c r="K12" i="21"/>
  <c r="E7" i="21"/>
  <c r="I7" i="21"/>
  <c r="M7" i="21"/>
  <c r="K7" i="21"/>
  <c r="E4" i="21"/>
  <c r="O4" i="21" s="1"/>
  <c r="I4" i="21"/>
  <c r="I12" i="20"/>
  <c r="E12" i="20"/>
  <c r="M12" i="20"/>
  <c r="K12" i="20"/>
  <c r="E4" i="20"/>
  <c r="O4" i="20" s="1"/>
  <c r="I4" i="20"/>
  <c r="I7" i="18"/>
  <c r="E7" i="18"/>
  <c r="M7" i="18"/>
  <c r="K7" i="18"/>
  <c r="E4" i="1"/>
  <c r="O4" i="1" s="1"/>
  <c r="I4" i="1"/>
  <c r="E5" i="1"/>
  <c r="I5" i="1"/>
  <c r="K5" i="1"/>
  <c r="M5" i="1"/>
  <c r="I6" i="1"/>
  <c r="E6" i="1"/>
  <c r="M6" i="1"/>
  <c r="K6" i="1"/>
  <c r="M7" i="1"/>
  <c r="E7" i="1"/>
  <c r="I7" i="1"/>
  <c r="K7" i="1"/>
  <c r="J7" i="1" s="1"/>
  <c r="P7" i="1" s="1"/>
  <c r="I3" i="1"/>
  <c r="E3" i="1"/>
  <c r="O3" i="1" s="1"/>
  <c r="N13" i="1"/>
  <c r="N13" i="19"/>
  <c r="I8" i="10" s="1"/>
  <c r="N13" i="18"/>
  <c r="N13" i="20"/>
  <c r="I4" i="10" s="1"/>
  <c r="N13" i="21"/>
  <c r="I7" i="10" s="1"/>
  <c r="N13" i="22"/>
  <c r="I9" i="10" s="1"/>
  <c r="J7" i="18" l="1"/>
  <c r="P7" i="18" s="1"/>
  <c r="J10" i="1"/>
  <c r="P10" i="1" s="1"/>
  <c r="J12" i="20"/>
  <c r="P12" i="20" s="1"/>
  <c r="M4" i="18"/>
  <c r="K4" i="18"/>
  <c r="L4" i="18"/>
  <c r="M4" i="19"/>
  <c r="K4" i="19"/>
  <c r="L4" i="19"/>
  <c r="K4" i="22"/>
  <c r="M4" i="22"/>
  <c r="L4" i="22"/>
  <c r="K4" i="21"/>
  <c r="M4" i="21"/>
  <c r="L4" i="21"/>
  <c r="K4" i="20"/>
  <c r="M4" i="20"/>
  <c r="L4" i="20"/>
  <c r="K4" i="1"/>
  <c r="M4" i="1"/>
  <c r="L4" i="1"/>
  <c r="J5" i="19"/>
  <c r="P5" i="19" s="1"/>
  <c r="J10" i="18"/>
  <c r="P10" i="18" s="1"/>
  <c r="J12" i="21"/>
  <c r="P12" i="21" s="1"/>
  <c r="K3" i="21"/>
  <c r="M3" i="21"/>
  <c r="L3" i="21"/>
  <c r="M3" i="20"/>
  <c r="K3" i="20"/>
  <c r="L3" i="20"/>
  <c r="K3" i="22"/>
  <c r="M3" i="22"/>
  <c r="L3" i="22"/>
  <c r="K3" i="19"/>
  <c r="M3" i="19"/>
  <c r="L3" i="19"/>
  <c r="M3" i="18"/>
  <c r="K3" i="18"/>
  <c r="L3" i="18"/>
  <c r="L3" i="1"/>
  <c r="M3" i="1"/>
  <c r="K3" i="1"/>
  <c r="J8" i="18"/>
  <c r="P8" i="18" s="1"/>
  <c r="J7" i="21"/>
  <c r="P7" i="21" s="1"/>
  <c r="J9" i="22"/>
  <c r="P9" i="22" s="1"/>
  <c r="J11" i="21"/>
  <c r="P11" i="21" s="1"/>
  <c r="J7" i="19"/>
  <c r="P7" i="19" s="1"/>
  <c r="J12" i="18"/>
  <c r="P12" i="18" s="1"/>
  <c r="J8" i="20"/>
  <c r="P8" i="20" s="1"/>
  <c r="J12" i="1"/>
  <c r="P12" i="1" s="1"/>
  <c r="J12" i="19"/>
  <c r="P12" i="19" s="1"/>
  <c r="J9" i="18"/>
  <c r="P9" i="18" s="1"/>
  <c r="J11" i="22"/>
  <c r="P11" i="22" s="1"/>
  <c r="J11" i="19"/>
  <c r="P11" i="19" s="1"/>
  <c r="J8" i="19"/>
  <c r="P8" i="19" s="1"/>
  <c r="J10" i="20"/>
  <c r="P10" i="20" s="1"/>
  <c r="J8" i="22"/>
  <c r="P8" i="22" s="1"/>
  <c r="J9" i="19"/>
  <c r="P9" i="19" s="1"/>
  <c r="J9" i="21"/>
  <c r="P9" i="21" s="1"/>
  <c r="J9" i="1"/>
  <c r="P9" i="1" s="1"/>
  <c r="J6" i="1"/>
  <c r="P6" i="1" s="1"/>
  <c r="J7" i="20"/>
  <c r="P7" i="20" s="1"/>
  <c r="J5" i="18"/>
  <c r="P5" i="18" s="1"/>
  <c r="J7" i="22"/>
  <c r="P7" i="22" s="1"/>
  <c r="J5" i="22"/>
  <c r="P5" i="22" s="1"/>
  <c r="J6" i="22"/>
  <c r="P6" i="22" s="1"/>
  <c r="J6" i="18"/>
  <c r="P6" i="18" s="1"/>
  <c r="J6" i="20"/>
  <c r="P6" i="20" s="1"/>
  <c r="J6" i="19"/>
  <c r="P6" i="19" s="1"/>
  <c r="J5" i="20"/>
  <c r="P5" i="20" s="1"/>
  <c r="J5" i="1"/>
  <c r="P5" i="1" s="1"/>
  <c r="O13" i="1"/>
  <c r="I5" i="10"/>
  <c r="O13" i="18"/>
  <c r="J5" i="10" s="1"/>
  <c r="I6" i="10"/>
  <c r="J4" i="1" l="1"/>
  <c r="P4" i="1" s="1"/>
  <c r="J4" i="21"/>
  <c r="P4" i="21" s="1"/>
  <c r="J4" i="20"/>
  <c r="P4" i="20" s="1"/>
  <c r="J4" i="18"/>
  <c r="P4" i="18" s="1"/>
  <c r="J4" i="19"/>
  <c r="P4" i="19" s="1"/>
  <c r="J4" i="22"/>
  <c r="P4" i="22" s="1"/>
  <c r="J3" i="1"/>
  <c r="P3" i="1" s="1"/>
  <c r="J3" i="19"/>
  <c r="P3" i="19" s="1"/>
  <c r="J3" i="20"/>
  <c r="P3" i="20" s="1"/>
  <c r="J3" i="22"/>
  <c r="P3" i="22" s="1"/>
  <c r="J3" i="21"/>
  <c r="P3" i="21" s="1"/>
  <c r="J3" i="18"/>
  <c r="P3" i="18" s="1"/>
  <c r="K5" i="10"/>
  <c r="O13" i="19"/>
  <c r="J8" i="10" s="1"/>
  <c r="O13" i="22"/>
  <c r="J9" i="10" s="1"/>
  <c r="O13" i="21"/>
  <c r="J7" i="10" s="1"/>
  <c r="O13" i="20"/>
  <c r="J4" i="10" s="1"/>
  <c r="L13" i="1"/>
  <c r="J6" i="10"/>
  <c r="L13" i="18"/>
  <c r="M13" i="18"/>
  <c r="K13" i="18"/>
  <c r="F5" i="10" l="1"/>
  <c r="H5" i="10"/>
  <c r="G5" i="10"/>
  <c r="L13" i="19"/>
  <c r="G8" i="10" s="1"/>
  <c r="M13" i="19"/>
  <c r="H8" i="10" s="1"/>
  <c r="M13" i="21"/>
  <c r="H7" i="10" s="1"/>
  <c r="M13" i="22"/>
  <c r="H9" i="10" s="1"/>
  <c r="K13" i="20"/>
  <c r="F4" i="10" s="1"/>
  <c r="K13" i="21"/>
  <c r="F7" i="10" s="1"/>
  <c r="K13" i="22"/>
  <c r="F9" i="10" s="1"/>
  <c r="L13" i="20"/>
  <c r="G4" i="10" s="1"/>
  <c r="L13" i="21"/>
  <c r="G7" i="10" s="1"/>
  <c r="M13" i="20"/>
  <c r="H4" i="10" s="1"/>
  <c r="L13" i="22"/>
  <c r="G9" i="10" s="1"/>
  <c r="K13" i="19"/>
  <c r="F8" i="10" s="1"/>
  <c r="M13" i="1"/>
  <c r="H6" i="10" s="1"/>
  <c r="K13" i="1"/>
  <c r="F6" i="10" s="1"/>
  <c r="K4" i="10"/>
  <c r="K9" i="10"/>
  <c r="K8" i="10"/>
  <c r="K7" i="10"/>
  <c r="P13" i="18"/>
  <c r="J13" i="18"/>
  <c r="G6" i="10"/>
  <c r="J10" i="10"/>
  <c r="E5" i="10" l="1"/>
  <c r="L5" i="10"/>
  <c r="P13" i="19"/>
  <c r="L8" i="10" s="1"/>
  <c r="J13" i="19"/>
  <c r="E8" i="10" s="1"/>
  <c r="H10" i="10"/>
  <c r="J13" i="21"/>
  <c r="E7" i="10" s="1"/>
  <c r="P13" i="21"/>
  <c r="L7" i="10" s="1"/>
  <c r="P13" i="20"/>
  <c r="L4" i="10" s="1"/>
  <c r="P13" i="22"/>
  <c r="L9" i="10" s="1"/>
  <c r="F10" i="10"/>
  <c r="J13" i="20"/>
  <c r="E4" i="10" s="1"/>
  <c r="J13" i="22"/>
  <c r="E9" i="10" s="1"/>
  <c r="P13" i="1"/>
  <c r="L6" i="10" s="1"/>
  <c r="J13" i="1"/>
  <c r="E6" i="10" s="1"/>
  <c r="G10" i="10"/>
  <c r="K6" i="10"/>
  <c r="K10" i="10" s="1"/>
  <c r="I10" i="10"/>
  <c r="L10" i="10" l="1"/>
  <c r="E10" i="10"/>
</calcChain>
</file>

<file path=xl/sharedStrings.xml><?xml version="1.0" encoding="utf-8"?>
<sst xmlns="http://schemas.openxmlformats.org/spreadsheetml/2006/main" count="183" uniqueCount="44">
  <si>
    <t>TOTALS</t>
  </si>
  <si>
    <t>Week</t>
  </si>
  <si>
    <t>F</t>
  </si>
  <si>
    <t>A</t>
  </si>
  <si>
    <t>Opponents</t>
  </si>
  <si>
    <t>Played</t>
  </si>
  <si>
    <t>Won</t>
  </si>
  <si>
    <t>Drawn</t>
  </si>
  <si>
    <t>Lost</t>
  </si>
  <si>
    <t>Shots For</t>
  </si>
  <si>
    <t>Shots Against</t>
  </si>
  <si>
    <t>Pts</t>
  </si>
  <si>
    <t>Date</t>
  </si>
  <si>
    <t>Code</t>
  </si>
  <si>
    <t>Team</t>
  </si>
  <si>
    <t>Shots Diff</t>
  </si>
  <si>
    <t>1st</t>
  </si>
  <si>
    <t>3rd</t>
  </si>
  <si>
    <t>4th</t>
  </si>
  <si>
    <t>5th</t>
  </si>
  <si>
    <t>6th</t>
  </si>
  <si>
    <t>Check</t>
  </si>
  <si>
    <t>2nd</t>
  </si>
  <si>
    <t>2026 / 2027</t>
  </si>
  <si>
    <t>E11</t>
  </si>
  <si>
    <t>E12</t>
  </si>
  <si>
    <t>E13</t>
  </si>
  <si>
    <t>E14</t>
  </si>
  <si>
    <t>E15</t>
  </si>
  <si>
    <t>E16</t>
  </si>
  <si>
    <t>THURSDAY POWERPLAY LEAGUE</t>
  </si>
  <si>
    <t>NIGHTINGALES</t>
  </si>
  <si>
    <t>PROTAGONISTS 2</t>
  </si>
  <si>
    <t>ODDMENTS</t>
  </si>
  <si>
    <t>JOKERS</t>
  </si>
  <si>
    <t>ODD JOBS</t>
  </si>
  <si>
    <t>SHARKS</t>
  </si>
  <si>
    <t>Nightingales</t>
  </si>
  <si>
    <t>Protagonists 2</t>
  </si>
  <si>
    <t>Oddments</t>
  </si>
  <si>
    <t>Jokers</t>
  </si>
  <si>
    <t>Odd Jobs</t>
  </si>
  <si>
    <t>Sharks</t>
  </si>
  <si>
    <t>As at 29th Oct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</si>
</sst>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6"/>
      <color indexed="8"/>
      <name val="Calibri"/>
      <family val="2"/>
    </font>
    <font>
      <b/>
      <sz val="20"/>
      <color indexed="8"/>
      <name val="Calibri"/>
      <family val="2"/>
    </font>
    <font>
      <b/>
      <sz val="24"/>
      <color indexed="8"/>
      <name val="Calibri"/>
      <family val="2"/>
    </font>
    <font>
      <b/>
      <sz val="12"/>
      <color rgb="FFFF0000"/>
      <name val="Calibri"/>
      <family val="2"/>
    </font>
    <font>
      <sz val="11"/>
      <color indexed="8"/>
      <name val="Calibri"/>
      <family val="2"/>
    </font>
    <font>
      <sz val="11"/>
      <color rgb="FF00B0F0"/>
      <name val="Calibri"/>
      <family val="2"/>
    </font>
    <font>
      <sz val="11"/>
      <color rgb="FF00B0F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</font>
    <font>
      <sz val="14"/>
      <color indexed="8"/>
      <name val="Calibri"/>
      <family val="2"/>
    </font>
    <font>
      <sz val="14"/>
      <name val="Calibri"/>
      <family val="2"/>
    </font>
    <font>
      <sz val="14"/>
      <color indexed="10"/>
      <name val="Calibri"/>
      <family val="2"/>
    </font>
    <font>
      <sz val="14"/>
      <color rgb="FFFF0000"/>
      <name val="Calibri"/>
      <family val="2"/>
    </font>
    <font>
      <b/>
      <sz val="24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2" xfId="0" applyBorder="1"/>
    <xf numFmtId="0" fontId="2" fillId="0" borderId="0" xfId="0" applyFont="1"/>
    <xf numFmtId="1" fontId="5" fillId="0" borderId="0" xfId="0" applyNumberFormat="1" applyFont="1" applyAlignment="1">
      <alignment horizontal="center"/>
    </xf>
    <xf numFmtId="16" fontId="6" fillId="0" borderId="0" xfId="0" applyNumberFormat="1" applyFont="1" applyAlignment="1">
      <alignment horizontal="center"/>
    </xf>
    <xf numFmtId="0" fontId="6" fillId="0" borderId="0" xfId="0" quotePrefix="1" applyFont="1" applyAlignment="1">
      <alignment horizontal="center"/>
    </xf>
    <xf numFmtId="0" fontId="7" fillId="0" borderId="0" xfId="0" applyFont="1" applyAlignment="1">
      <alignment horizontal="center"/>
    </xf>
    <xf numFmtId="16" fontId="9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6" fontId="5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6" fontId="12" fillId="0" borderId="1" xfId="0" applyNumberFormat="1" applyFont="1" applyBorder="1" applyAlignment="1">
      <alignment horizontal="center"/>
    </xf>
    <xf numFmtId="0" fontId="8" fillId="0" borderId="1" xfId="0" applyFont="1" applyBorder="1"/>
    <xf numFmtId="0" fontId="4" fillId="0" borderId="1" xfId="0" applyFont="1" applyBorder="1" applyAlignment="1">
      <alignment vertical="center"/>
    </xf>
    <xf numFmtId="0" fontId="8" fillId="0" borderId="0" xfId="0" applyFont="1" applyAlignment="1">
      <alignment horizontal="center"/>
    </xf>
    <xf numFmtId="0" fontId="9" fillId="0" borderId="0" xfId="0" quotePrefix="1" applyFont="1" applyAlignment="1">
      <alignment horizontal="center"/>
    </xf>
    <xf numFmtId="1" fontId="9" fillId="0" borderId="0" xfId="0" applyNumberFormat="1" applyFont="1" applyAlignment="1">
      <alignment horizontal="center"/>
    </xf>
    <xf numFmtId="0" fontId="11" fillId="0" borderId="0" xfId="0" applyFont="1"/>
    <xf numFmtId="0" fontId="14" fillId="2" borderId="4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3" fillId="0" borderId="6" xfId="0" applyFont="1" applyBorder="1"/>
    <xf numFmtId="0" fontId="13" fillId="0" borderId="7" xfId="0" applyFont="1" applyBorder="1"/>
    <xf numFmtId="0" fontId="14" fillId="2" borderId="12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14" fillId="4" borderId="16" xfId="0" applyFont="1" applyFill="1" applyBorder="1" applyAlignment="1">
      <alignment horizontal="center" vertical="center"/>
    </xf>
    <xf numFmtId="0" fontId="13" fillId="4" borderId="17" xfId="0" applyFont="1" applyFill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4" fillId="2" borderId="19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/>
    </xf>
    <xf numFmtId="0" fontId="14" fillId="2" borderId="21" xfId="0" applyFont="1" applyFill="1" applyBorder="1" applyAlignment="1">
      <alignment horizontal="center" vertical="center"/>
    </xf>
    <xf numFmtId="0" fontId="14" fillId="2" borderId="22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center" vertical="center"/>
    </xf>
    <xf numFmtId="0" fontId="14" fillId="3" borderId="20" xfId="0" applyFont="1" applyFill="1" applyBorder="1" applyAlignment="1">
      <alignment horizontal="center" vertical="center"/>
    </xf>
    <xf numFmtId="0" fontId="14" fillId="3" borderId="21" xfId="0" applyFont="1" applyFill="1" applyBorder="1" applyAlignment="1">
      <alignment horizontal="center" vertical="center"/>
    </xf>
    <xf numFmtId="0" fontId="14" fillId="3" borderId="22" xfId="0" applyFont="1" applyFill="1" applyBorder="1" applyAlignment="1">
      <alignment horizontal="center" vertical="center"/>
    </xf>
    <xf numFmtId="0" fontId="14" fillId="4" borderId="17" xfId="0" applyFont="1" applyFill="1" applyBorder="1" applyAlignment="1">
      <alignment horizontal="center" vertical="center"/>
    </xf>
    <xf numFmtId="0" fontId="14" fillId="4" borderId="18" xfId="0" applyFont="1" applyFill="1" applyBorder="1" applyAlignment="1">
      <alignment horizontal="center" vertical="center"/>
    </xf>
    <xf numFmtId="0" fontId="16" fillId="0" borderId="8" xfId="0" applyFont="1" applyBorder="1" applyAlignment="1">
      <alignment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13" fillId="2" borderId="16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4" fillId="0" borderId="20" xfId="0" applyFont="1" applyBorder="1" applyAlignment="1">
      <alignment horizontal="left" vertical="center"/>
    </xf>
    <xf numFmtId="0" fontId="14" fillId="0" borderId="22" xfId="0" applyFont="1" applyBorder="1" applyAlignment="1">
      <alignment horizontal="left" vertical="center"/>
    </xf>
    <xf numFmtId="0" fontId="3" fillId="0" borderId="14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13" fillId="0" borderId="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</cellXfs>
  <cellStyles count="1">
    <cellStyle name="Normal" xfId="0" builtinId="0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71"/>
  <sheetViews>
    <sheetView workbookViewId="0">
      <pane xSplit="2" ySplit="1" topLeftCell="C2" activePane="bottomRight" state="frozen"/>
      <selection pane="topRight" activeCell="B1" sqref="B1"/>
      <selection pane="bottomLeft" activeCell="A2" sqref="A2"/>
      <selection pane="bottomRight" activeCell="O7" sqref="O7"/>
    </sheetView>
  </sheetViews>
  <sheetFormatPr defaultRowHeight="14.4" x14ac:dyDescent="0.3"/>
  <cols>
    <col min="1" max="1" width="1.88671875" customWidth="1"/>
    <col min="2" max="3" width="8.109375" customWidth="1"/>
    <col min="4" max="4" width="8.6640625" style="1" customWidth="1"/>
    <col min="5" max="5" width="6.109375" style="1" bestFit="1" customWidth="1"/>
    <col min="6" max="6" width="6.88671875" style="1" customWidth="1"/>
    <col min="7" max="7" width="16.33203125" style="1" bestFit="1" customWidth="1"/>
    <col min="8" max="8" width="5.109375" style="1" customWidth="1"/>
    <col min="10" max="10" width="16.33203125" bestFit="1" customWidth="1"/>
    <col min="11" max="11" width="8.5546875" customWidth="1"/>
    <col min="14" max="14" width="5.77734375" bestFit="1" customWidth="1"/>
    <col min="15" max="15" width="14.5546875" bestFit="1" customWidth="1"/>
  </cols>
  <sheetData>
    <row r="1" spans="2:15" x14ac:dyDescent="0.3">
      <c r="E1" s="1" t="s">
        <v>1</v>
      </c>
      <c r="F1" s="21">
        <f>+'Results Input'!G1</f>
        <v>2</v>
      </c>
    </row>
    <row r="2" spans="2:15" x14ac:dyDescent="0.3">
      <c r="B2" t="str">
        <f t="shared" ref="B2:B7" si="0">CONCATENATE(E2,F2)</f>
        <v>1E12</v>
      </c>
      <c r="C2" t="str">
        <f>CONCATENATE(E2,I2)</f>
        <v>1E11</v>
      </c>
      <c r="D2" s="11">
        <f>+'Results Input'!E2</f>
        <v>46310</v>
      </c>
      <c r="E2" s="26">
        <f>+'Results Input'!F2</f>
        <v>1</v>
      </c>
      <c r="F2" s="21" t="str">
        <f>+'Results Input'!G2</f>
        <v>E12</v>
      </c>
      <c r="G2" t="str">
        <f>VLOOKUP(F2,Results!$N$2:$O$7,2,FALSE)</f>
        <v>Protagonists 2</v>
      </c>
      <c r="H2" s="21">
        <f>+'Results Input'!I2</f>
        <v>25</v>
      </c>
      <c r="I2" s="21" t="str">
        <f>+'Results Input'!J2</f>
        <v>E11</v>
      </c>
      <c r="J2" t="str">
        <f>VLOOKUP(I2,Results!$N$2:$O$7,2,FALSE)</f>
        <v>Nightingales</v>
      </c>
      <c r="K2" s="21">
        <f>+'Results Input'!L2</f>
        <v>12</v>
      </c>
      <c r="N2" t="s">
        <v>24</v>
      </c>
      <c r="O2" t="s">
        <v>37</v>
      </c>
    </row>
    <row r="3" spans="2:15" x14ac:dyDescent="0.3">
      <c r="B3" t="str">
        <f t="shared" si="0"/>
        <v>1E15</v>
      </c>
      <c r="C3" t="str">
        <f t="shared" ref="C3:C45" si="1">CONCATENATE(E3,I3)</f>
        <v>1E16</v>
      </c>
      <c r="D3" s="11">
        <f>+D2</f>
        <v>46310</v>
      </c>
      <c r="E3" s="26">
        <f>+'Results Input'!F3</f>
        <v>1</v>
      </c>
      <c r="F3" s="21" t="str">
        <f>+'Results Input'!G3</f>
        <v>E15</v>
      </c>
      <c r="G3" t="str">
        <f>VLOOKUP(F3,Results!$N$2:$O$7,2,FALSE)</f>
        <v>Odd Jobs</v>
      </c>
      <c r="H3" s="21">
        <f>+'Results Input'!I3</f>
        <v>25</v>
      </c>
      <c r="I3" s="21" t="str">
        <f>+'Results Input'!J3</f>
        <v>E16</v>
      </c>
      <c r="J3" t="str">
        <f>VLOOKUP(I3,Results!$N$2:$O$7,2,FALSE)</f>
        <v>Sharks</v>
      </c>
      <c r="K3" s="21">
        <f>+'Results Input'!L3</f>
        <v>3</v>
      </c>
      <c r="N3" t="s">
        <v>25</v>
      </c>
      <c r="O3" t="s">
        <v>38</v>
      </c>
    </row>
    <row r="4" spans="2:15" x14ac:dyDescent="0.3">
      <c r="B4" t="str">
        <f t="shared" si="0"/>
        <v>1E13</v>
      </c>
      <c r="C4" t="str">
        <f t="shared" si="1"/>
        <v>1E14</v>
      </c>
      <c r="D4" s="11">
        <f>+D2</f>
        <v>46310</v>
      </c>
      <c r="E4" s="26">
        <f>+'Results Input'!F4</f>
        <v>1</v>
      </c>
      <c r="F4" s="21" t="str">
        <f>+'Results Input'!G4</f>
        <v>E13</v>
      </c>
      <c r="G4" t="str">
        <f>VLOOKUP(F4,Results!$N$2:$O$7,2,FALSE)</f>
        <v>Oddments</v>
      </c>
      <c r="H4" s="21">
        <f>+'Results Input'!I4</f>
        <v>8</v>
      </c>
      <c r="I4" s="21" t="str">
        <f>+'Results Input'!J4</f>
        <v>E14</v>
      </c>
      <c r="J4" t="str">
        <f>VLOOKUP(I4,Results!$N$2:$O$7,2,FALSE)</f>
        <v>Jokers</v>
      </c>
      <c r="K4" s="21">
        <f>+'Results Input'!L4</f>
        <v>20</v>
      </c>
      <c r="N4" t="s">
        <v>26</v>
      </c>
      <c r="O4" t="s">
        <v>39</v>
      </c>
    </row>
    <row r="5" spans="2:15" x14ac:dyDescent="0.3">
      <c r="B5" t="str">
        <f t="shared" si="0"/>
        <v>1E11</v>
      </c>
      <c r="C5" t="str">
        <f t="shared" si="1"/>
        <v>1E12</v>
      </c>
      <c r="D5" s="11">
        <f>+D2</f>
        <v>46310</v>
      </c>
      <c r="E5" s="27">
        <f>+E2</f>
        <v>1</v>
      </c>
      <c r="F5" s="21" t="str">
        <f>+I2</f>
        <v>E11</v>
      </c>
      <c r="G5" t="str">
        <f>VLOOKUP(F5,Results!$N$2:$O$7,2,FALSE)</f>
        <v>Nightingales</v>
      </c>
      <c r="H5" s="21">
        <f>+K2</f>
        <v>12</v>
      </c>
      <c r="I5" s="1" t="str">
        <f>+F2</f>
        <v>E12</v>
      </c>
      <c r="J5" t="str">
        <f>VLOOKUP(I5,Results!$N$2:$O$7,2,FALSE)</f>
        <v>Protagonists 2</v>
      </c>
      <c r="K5" s="21">
        <f>+H2</f>
        <v>25</v>
      </c>
      <c r="N5" t="s">
        <v>27</v>
      </c>
      <c r="O5" t="s">
        <v>40</v>
      </c>
    </row>
    <row r="6" spans="2:15" x14ac:dyDescent="0.3">
      <c r="B6" t="str">
        <f t="shared" si="0"/>
        <v>1E16</v>
      </c>
      <c r="C6" t="str">
        <f t="shared" si="1"/>
        <v>1E15</v>
      </c>
      <c r="D6" s="11">
        <f>+D2</f>
        <v>46310</v>
      </c>
      <c r="E6" s="27">
        <f>+E3</f>
        <v>1</v>
      </c>
      <c r="F6" s="21" t="str">
        <f>+I3</f>
        <v>E16</v>
      </c>
      <c r="G6" t="str">
        <f>VLOOKUP(F6,Results!$N$2:$O$7,2,FALSE)</f>
        <v>Sharks</v>
      </c>
      <c r="H6" s="21">
        <f>+K3</f>
        <v>3</v>
      </c>
      <c r="I6" s="1" t="str">
        <f>+F3</f>
        <v>E15</v>
      </c>
      <c r="J6" t="str">
        <f>VLOOKUP(I6,Results!$N$2:$O$7,2,FALSE)</f>
        <v>Odd Jobs</v>
      </c>
      <c r="K6" s="21">
        <f>+H3</f>
        <v>25</v>
      </c>
      <c r="N6" t="s">
        <v>28</v>
      </c>
      <c r="O6" t="s">
        <v>41</v>
      </c>
    </row>
    <row r="7" spans="2:15" x14ac:dyDescent="0.3">
      <c r="B7" t="str">
        <f t="shared" si="0"/>
        <v>1E14</v>
      </c>
      <c r="C7" t="str">
        <f t="shared" si="1"/>
        <v>1E13</v>
      </c>
      <c r="D7" s="11">
        <f>+D2</f>
        <v>46310</v>
      </c>
      <c r="E7" s="27">
        <f>+E4</f>
        <v>1</v>
      </c>
      <c r="F7" s="21" t="str">
        <f>+I4</f>
        <v>E14</v>
      </c>
      <c r="G7" t="str">
        <f>VLOOKUP(F7,Results!$N$2:$O$7,2,FALSE)</f>
        <v>Jokers</v>
      </c>
      <c r="H7" s="21">
        <f>+K4</f>
        <v>20</v>
      </c>
      <c r="I7" s="1" t="str">
        <f>+F4</f>
        <v>E13</v>
      </c>
      <c r="J7" t="str">
        <f>VLOOKUP(I7,Results!$N$2:$O$7,2,FALSE)</f>
        <v>Oddments</v>
      </c>
      <c r="K7" s="21">
        <f>+H4</f>
        <v>8</v>
      </c>
      <c r="N7" t="s">
        <v>29</v>
      </c>
      <c r="O7" t="s">
        <v>42</v>
      </c>
    </row>
    <row r="8" spans="2:15" x14ac:dyDescent="0.3">
      <c r="B8" t="str">
        <f t="shared" ref="B8:B13" si="2">CONCATENATE(E8,F8)</f>
        <v>2E15</v>
      </c>
      <c r="C8" t="str">
        <f t="shared" si="1"/>
        <v>2E14</v>
      </c>
      <c r="D8" s="11">
        <f>+'Results Input'!E5</f>
        <v>46324</v>
      </c>
      <c r="E8" s="26">
        <f>+'Results Input'!F5</f>
        <v>2</v>
      </c>
      <c r="F8" s="21" t="str">
        <f>+'Results Input'!G5</f>
        <v>E15</v>
      </c>
      <c r="G8" t="str">
        <f>VLOOKUP(F8,Results!$N$2:$O$7,2,FALSE)</f>
        <v>Odd Jobs</v>
      </c>
      <c r="H8" s="21">
        <f>+'Results Input'!I5</f>
        <v>7</v>
      </c>
      <c r="I8" s="21" t="str">
        <f>+'Results Input'!J5</f>
        <v>E14</v>
      </c>
      <c r="J8" t="str">
        <f>VLOOKUP(I8,Results!$N$2:$O$7,2,FALSE)</f>
        <v>Jokers</v>
      </c>
      <c r="K8" s="21">
        <f>+'Results Input'!L5</f>
        <v>27</v>
      </c>
    </row>
    <row r="9" spans="2:15" x14ac:dyDescent="0.3">
      <c r="B9" t="str">
        <f t="shared" si="2"/>
        <v>2E11</v>
      </c>
      <c r="C9" t="str">
        <f t="shared" si="1"/>
        <v>2E16</v>
      </c>
      <c r="D9" s="11">
        <f>+D8</f>
        <v>46324</v>
      </c>
      <c r="E9" s="26">
        <f>+'Results Input'!F6</f>
        <v>2</v>
      </c>
      <c r="F9" s="21" t="str">
        <f>+'Results Input'!G6</f>
        <v>E11</v>
      </c>
      <c r="G9" t="str">
        <f>VLOOKUP(F9,Results!$N$2:$O$7,2,FALSE)</f>
        <v>Nightingales</v>
      </c>
      <c r="H9" s="21">
        <f>+'Results Input'!I6</f>
        <v>27</v>
      </c>
      <c r="I9" s="21" t="str">
        <f>+'Results Input'!J6</f>
        <v>E16</v>
      </c>
      <c r="J9" t="str">
        <f>VLOOKUP(I9,Results!$N$2:$O$7,2,FALSE)</f>
        <v>Sharks</v>
      </c>
      <c r="K9" s="21">
        <f>+'Results Input'!L6</f>
        <v>2</v>
      </c>
    </row>
    <row r="10" spans="2:15" x14ac:dyDescent="0.3">
      <c r="B10" t="str">
        <f t="shared" si="2"/>
        <v>2E12</v>
      </c>
      <c r="C10" t="str">
        <f t="shared" si="1"/>
        <v>2E13</v>
      </c>
      <c r="D10" s="11">
        <f>+D8</f>
        <v>46324</v>
      </c>
      <c r="E10" s="26">
        <f>+'Results Input'!F7</f>
        <v>2</v>
      </c>
      <c r="F10" s="21" t="str">
        <f>+'Results Input'!G7</f>
        <v>E12</v>
      </c>
      <c r="G10" t="str">
        <f>VLOOKUP(F10,Results!$N$2:$O$7,2,FALSE)</f>
        <v>Protagonists 2</v>
      </c>
      <c r="H10" s="21">
        <f>+'Results Input'!I7</f>
        <v>21</v>
      </c>
      <c r="I10" s="21" t="str">
        <f>+'Results Input'!J7</f>
        <v>E13</v>
      </c>
      <c r="J10" t="str">
        <f>VLOOKUP(I10,Results!$N$2:$O$7,2,FALSE)</f>
        <v>Oddments</v>
      </c>
      <c r="K10" s="21">
        <f>+'Results Input'!L7</f>
        <v>11</v>
      </c>
    </row>
    <row r="11" spans="2:15" x14ac:dyDescent="0.3">
      <c r="B11" t="str">
        <f t="shared" si="2"/>
        <v>2E14</v>
      </c>
      <c r="C11" t="str">
        <f t="shared" si="1"/>
        <v>2E15</v>
      </c>
      <c r="D11" s="11">
        <f>+D8</f>
        <v>46324</v>
      </c>
      <c r="E11" s="27">
        <f>+E8</f>
        <v>2</v>
      </c>
      <c r="F11" s="21" t="str">
        <f>+I8</f>
        <v>E14</v>
      </c>
      <c r="G11" t="str">
        <f>VLOOKUP(F11,Results!$N$2:$O$7,2,FALSE)</f>
        <v>Jokers</v>
      </c>
      <c r="H11" s="21">
        <f>+K8</f>
        <v>27</v>
      </c>
      <c r="I11" s="1" t="str">
        <f>+F8</f>
        <v>E15</v>
      </c>
      <c r="J11" t="str">
        <f>VLOOKUP(I11,Results!$N$2:$O$7,2,FALSE)</f>
        <v>Odd Jobs</v>
      </c>
      <c r="K11" s="21">
        <f>+H8</f>
        <v>7</v>
      </c>
    </row>
    <row r="12" spans="2:15" x14ac:dyDescent="0.3">
      <c r="B12" t="str">
        <f t="shared" si="2"/>
        <v>2E16</v>
      </c>
      <c r="C12" t="str">
        <f t="shared" si="1"/>
        <v>2E11</v>
      </c>
      <c r="D12" s="11">
        <f>+D8</f>
        <v>46324</v>
      </c>
      <c r="E12" s="27">
        <f>+E9</f>
        <v>2</v>
      </c>
      <c r="F12" s="21" t="str">
        <f>+I9</f>
        <v>E16</v>
      </c>
      <c r="G12" t="str">
        <f>VLOOKUP(F12,Results!$N$2:$O$7,2,FALSE)</f>
        <v>Sharks</v>
      </c>
      <c r="H12" s="21">
        <f>+K9</f>
        <v>2</v>
      </c>
      <c r="I12" s="1" t="str">
        <f>+F9</f>
        <v>E11</v>
      </c>
      <c r="J12" t="str">
        <f>VLOOKUP(I12,Results!$N$2:$O$7,2,FALSE)</f>
        <v>Nightingales</v>
      </c>
      <c r="K12" s="21">
        <f>+H9</f>
        <v>27</v>
      </c>
    </row>
    <row r="13" spans="2:15" x14ac:dyDescent="0.3">
      <c r="B13" t="str">
        <f t="shared" si="2"/>
        <v>2E13</v>
      </c>
      <c r="C13" t="str">
        <f t="shared" si="1"/>
        <v>2E12</v>
      </c>
      <c r="D13" s="11">
        <f>+D8</f>
        <v>46324</v>
      </c>
      <c r="E13" s="27">
        <f>+E10</f>
        <v>2</v>
      </c>
      <c r="F13" s="21" t="str">
        <f>+I10</f>
        <v>E13</v>
      </c>
      <c r="G13" t="str">
        <f>VLOOKUP(F13,Results!$N$2:$O$7,2,FALSE)</f>
        <v>Oddments</v>
      </c>
      <c r="H13" s="21">
        <f>+K10</f>
        <v>11</v>
      </c>
      <c r="I13" s="1" t="str">
        <f>+F10</f>
        <v>E12</v>
      </c>
      <c r="J13" t="str">
        <f>VLOOKUP(I13,Results!$N$2:$O$7,2,FALSE)</f>
        <v>Protagonists 2</v>
      </c>
      <c r="K13" s="21">
        <f>+H10</f>
        <v>21</v>
      </c>
    </row>
    <row r="14" spans="2:15" x14ac:dyDescent="0.3">
      <c r="B14" t="str">
        <f t="shared" ref="B14:B19" si="3">CONCATENATE(E14,F14)</f>
        <v>3E12</v>
      </c>
      <c r="C14" t="str">
        <f t="shared" si="1"/>
        <v>3E15</v>
      </c>
      <c r="D14" s="11">
        <f>+'Results Input'!E8</f>
        <v>46338</v>
      </c>
      <c r="E14" s="26">
        <f>+'Results Input'!F8</f>
        <v>3</v>
      </c>
      <c r="F14" s="21" t="str">
        <f>+'Results Input'!G8</f>
        <v>E12</v>
      </c>
      <c r="G14" t="str">
        <f>VLOOKUP(F14,Results!$N$2:$O$7,2,FALSE)</f>
        <v>Protagonists 2</v>
      </c>
      <c r="H14" s="21">
        <f>+'Results Input'!I8</f>
        <v>0</v>
      </c>
      <c r="I14" s="21" t="str">
        <f>+'Results Input'!J8</f>
        <v>E15</v>
      </c>
      <c r="J14" t="str">
        <f>VLOOKUP(I14,Results!$N$2:$O$7,2,FALSE)</f>
        <v>Odd Jobs</v>
      </c>
      <c r="K14" s="21">
        <f>+'Results Input'!L8</f>
        <v>0</v>
      </c>
    </row>
    <row r="15" spans="2:15" x14ac:dyDescent="0.3">
      <c r="B15" t="str">
        <f t="shared" si="3"/>
        <v>3E13</v>
      </c>
      <c r="C15" t="str">
        <f t="shared" si="1"/>
        <v>3E11</v>
      </c>
      <c r="D15" s="11">
        <f>+D14</f>
        <v>46338</v>
      </c>
      <c r="E15" s="26">
        <f>+'Results Input'!F9</f>
        <v>3</v>
      </c>
      <c r="F15" s="21" t="str">
        <f>+'Results Input'!G9</f>
        <v>E13</v>
      </c>
      <c r="G15" t="str">
        <f>VLOOKUP(F15,Results!$N$2:$O$7,2,FALSE)</f>
        <v>Oddments</v>
      </c>
      <c r="H15" s="21">
        <f>+'Results Input'!I9</f>
        <v>0</v>
      </c>
      <c r="I15" s="21" t="str">
        <f>+'Results Input'!J9</f>
        <v>E11</v>
      </c>
      <c r="J15" t="str">
        <f>VLOOKUP(I15,Results!$N$2:$O$7,2,FALSE)</f>
        <v>Nightingales</v>
      </c>
      <c r="K15" s="21">
        <f>+'Results Input'!L9</f>
        <v>0</v>
      </c>
    </row>
    <row r="16" spans="2:15" x14ac:dyDescent="0.3">
      <c r="B16" t="str">
        <f t="shared" si="3"/>
        <v>3E16</v>
      </c>
      <c r="C16" t="str">
        <f t="shared" si="1"/>
        <v>3E14</v>
      </c>
      <c r="D16" s="11">
        <f>+D14</f>
        <v>46338</v>
      </c>
      <c r="E16" s="26">
        <f>+'Results Input'!F10</f>
        <v>3</v>
      </c>
      <c r="F16" s="21" t="str">
        <f>+'Results Input'!G10</f>
        <v>E16</v>
      </c>
      <c r="G16" t="str">
        <f>VLOOKUP(F16,Results!$N$2:$O$7,2,FALSE)</f>
        <v>Sharks</v>
      </c>
      <c r="H16" s="21">
        <f>+'Results Input'!I10</f>
        <v>0</v>
      </c>
      <c r="I16" s="21" t="str">
        <f>+'Results Input'!J10</f>
        <v>E14</v>
      </c>
      <c r="J16" t="str">
        <f>VLOOKUP(I16,Results!$N$2:$O$7,2,FALSE)</f>
        <v>Jokers</v>
      </c>
      <c r="K16" s="21">
        <f>+'Results Input'!L10</f>
        <v>0</v>
      </c>
    </row>
    <row r="17" spans="2:11" x14ac:dyDescent="0.3">
      <c r="B17" t="str">
        <f t="shared" si="3"/>
        <v>3E15</v>
      </c>
      <c r="C17" t="str">
        <f t="shared" si="1"/>
        <v>3E12</v>
      </c>
      <c r="D17" s="11">
        <f>+D14</f>
        <v>46338</v>
      </c>
      <c r="E17" s="27">
        <f>+E14</f>
        <v>3</v>
      </c>
      <c r="F17" s="21" t="str">
        <f>+I14</f>
        <v>E15</v>
      </c>
      <c r="G17" t="str">
        <f>VLOOKUP(F17,Results!$N$2:$O$7,2,FALSE)</f>
        <v>Odd Jobs</v>
      </c>
      <c r="H17" s="21">
        <f>+K14</f>
        <v>0</v>
      </c>
      <c r="I17" s="1" t="str">
        <f>+F14</f>
        <v>E12</v>
      </c>
      <c r="J17" t="str">
        <f>VLOOKUP(I17,Results!$N$2:$O$7,2,FALSE)</f>
        <v>Protagonists 2</v>
      </c>
      <c r="K17" s="21">
        <f>+H14</f>
        <v>0</v>
      </c>
    </row>
    <row r="18" spans="2:11" x14ac:dyDescent="0.3">
      <c r="B18" t="str">
        <f t="shared" si="3"/>
        <v>3E11</v>
      </c>
      <c r="C18" t="str">
        <f t="shared" si="1"/>
        <v>3E13</v>
      </c>
      <c r="D18" s="11">
        <f>+D14</f>
        <v>46338</v>
      </c>
      <c r="E18" s="27">
        <f>+E15</f>
        <v>3</v>
      </c>
      <c r="F18" s="21" t="str">
        <f>+I15</f>
        <v>E11</v>
      </c>
      <c r="G18" t="str">
        <f>VLOOKUP(F18,Results!$N$2:$O$7,2,FALSE)</f>
        <v>Nightingales</v>
      </c>
      <c r="H18" s="21">
        <f>+K15</f>
        <v>0</v>
      </c>
      <c r="I18" s="1" t="str">
        <f>+F15</f>
        <v>E13</v>
      </c>
      <c r="J18" t="str">
        <f>VLOOKUP(I18,Results!$N$2:$O$7,2,FALSE)</f>
        <v>Oddments</v>
      </c>
      <c r="K18" s="21">
        <f>+H15</f>
        <v>0</v>
      </c>
    </row>
    <row r="19" spans="2:11" x14ac:dyDescent="0.3">
      <c r="B19" t="str">
        <f t="shared" si="3"/>
        <v>3E14</v>
      </c>
      <c r="C19" t="str">
        <f t="shared" si="1"/>
        <v>3E16</v>
      </c>
      <c r="D19" s="11">
        <f>+D14</f>
        <v>46338</v>
      </c>
      <c r="E19" s="27">
        <f>+E16</f>
        <v>3</v>
      </c>
      <c r="F19" s="21" t="str">
        <f>+I16</f>
        <v>E14</v>
      </c>
      <c r="G19" t="str">
        <f>VLOOKUP(F19,Results!$N$2:$O$7,2,FALSE)</f>
        <v>Jokers</v>
      </c>
      <c r="H19" s="21">
        <f>+K16</f>
        <v>0</v>
      </c>
      <c r="I19" s="1" t="str">
        <f>+F16</f>
        <v>E16</v>
      </c>
      <c r="J19" t="str">
        <f>VLOOKUP(I19,Results!$N$2:$O$7,2,FALSE)</f>
        <v>Sharks</v>
      </c>
      <c r="K19" s="21">
        <f>+H16</f>
        <v>0</v>
      </c>
    </row>
    <row r="20" spans="2:11" x14ac:dyDescent="0.3">
      <c r="B20" t="str">
        <f t="shared" ref="B20:B25" si="4">CONCATENATE(E20,F20)</f>
        <v>4E13</v>
      </c>
      <c r="C20" t="str">
        <f t="shared" si="1"/>
        <v>4E15</v>
      </c>
      <c r="D20" s="11">
        <f>+'Results Input'!E11</f>
        <v>46352</v>
      </c>
      <c r="E20" s="26">
        <f>+'Results Input'!F11</f>
        <v>4</v>
      </c>
      <c r="F20" s="21" t="str">
        <f>+'Results Input'!G11</f>
        <v>E13</v>
      </c>
      <c r="G20" t="str">
        <f>VLOOKUP(F20,Results!$N$2:$O$7,2,FALSE)</f>
        <v>Oddments</v>
      </c>
      <c r="H20" s="21">
        <f>+'Results Input'!I11</f>
        <v>0</v>
      </c>
      <c r="I20" s="21" t="str">
        <f>+'Results Input'!J11</f>
        <v>E15</v>
      </c>
      <c r="J20" t="str">
        <f>VLOOKUP(I20,Results!$N$2:$O$7,2,FALSE)</f>
        <v>Odd Jobs</v>
      </c>
      <c r="K20" s="21">
        <f>+'Results Input'!L11</f>
        <v>0</v>
      </c>
    </row>
    <row r="21" spans="2:11" x14ac:dyDescent="0.3">
      <c r="B21" t="str">
        <f t="shared" si="4"/>
        <v>4E14</v>
      </c>
      <c r="C21" t="str">
        <f t="shared" si="1"/>
        <v>4E11</v>
      </c>
      <c r="D21" s="11">
        <f>+D20</f>
        <v>46352</v>
      </c>
      <c r="E21" s="26">
        <f>+'Results Input'!F12</f>
        <v>4</v>
      </c>
      <c r="F21" s="21" t="str">
        <f>+'Results Input'!G12</f>
        <v>E14</v>
      </c>
      <c r="G21" t="str">
        <f>VLOOKUP(F21,Results!$N$2:$O$7,2,FALSE)</f>
        <v>Jokers</v>
      </c>
      <c r="H21" s="21">
        <f>+'Results Input'!I12</f>
        <v>0</v>
      </c>
      <c r="I21" s="21" t="str">
        <f>+'Results Input'!J12</f>
        <v>E11</v>
      </c>
      <c r="J21" t="str">
        <f>VLOOKUP(I21,Results!$N$2:$O$7,2,FALSE)</f>
        <v>Nightingales</v>
      </c>
      <c r="K21" s="21">
        <f>+'Results Input'!L12</f>
        <v>0</v>
      </c>
    </row>
    <row r="22" spans="2:11" x14ac:dyDescent="0.3">
      <c r="B22" t="str">
        <f t="shared" si="4"/>
        <v>4E12</v>
      </c>
      <c r="C22" t="str">
        <f t="shared" si="1"/>
        <v>4E16</v>
      </c>
      <c r="D22" s="11">
        <f>+D20</f>
        <v>46352</v>
      </c>
      <c r="E22" s="26">
        <f>+'Results Input'!F13</f>
        <v>4</v>
      </c>
      <c r="F22" s="21" t="str">
        <f>+'Results Input'!G13</f>
        <v>E12</v>
      </c>
      <c r="G22" t="str">
        <f>VLOOKUP(F22,Results!$N$2:$O$7,2,FALSE)</f>
        <v>Protagonists 2</v>
      </c>
      <c r="H22" s="21">
        <f>+'Results Input'!I13</f>
        <v>0</v>
      </c>
      <c r="I22" s="21" t="str">
        <f>+'Results Input'!J13</f>
        <v>E16</v>
      </c>
      <c r="J22" t="str">
        <f>VLOOKUP(I22,Results!$N$2:$O$7,2,FALSE)</f>
        <v>Sharks</v>
      </c>
      <c r="K22" s="21">
        <f>+'Results Input'!L13</f>
        <v>0</v>
      </c>
    </row>
    <row r="23" spans="2:11" x14ac:dyDescent="0.3">
      <c r="B23" t="str">
        <f t="shared" si="4"/>
        <v>4E15</v>
      </c>
      <c r="C23" t="str">
        <f t="shared" si="1"/>
        <v>4E13</v>
      </c>
      <c r="D23" s="11">
        <f>+D20</f>
        <v>46352</v>
      </c>
      <c r="E23" s="27">
        <f>+E20</f>
        <v>4</v>
      </c>
      <c r="F23" s="21" t="str">
        <f>+I20</f>
        <v>E15</v>
      </c>
      <c r="G23" t="str">
        <f>VLOOKUP(F23,Results!$N$2:$O$7,2,FALSE)</f>
        <v>Odd Jobs</v>
      </c>
      <c r="H23" s="21">
        <f>+K20</f>
        <v>0</v>
      </c>
      <c r="I23" s="1" t="str">
        <f>+F20</f>
        <v>E13</v>
      </c>
      <c r="J23" t="str">
        <f>VLOOKUP(I23,Results!$N$2:$O$7,2,FALSE)</f>
        <v>Oddments</v>
      </c>
      <c r="K23" s="21">
        <f>+H20</f>
        <v>0</v>
      </c>
    </row>
    <row r="24" spans="2:11" x14ac:dyDescent="0.3">
      <c r="B24" t="str">
        <f t="shared" si="4"/>
        <v>4E11</v>
      </c>
      <c r="C24" t="str">
        <f t="shared" si="1"/>
        <v>4E14</v>
      </c>
      <c r="D24" s="11">
        <f>+D20</f>
        <v>46352</v>
      </c>
      <c r="E24" s="27">
        <f>+E21</f>
        <v>4</v>
      </c>
      <c r="F24" s="21" t="str">
        <f>+I21</f>
        <v>E11</v>
      </c>
      <c r="G24" t="str">
        <f>VLOOKUP(F24,Results!$N$2:$O$7,2,FALSE)</f>
        <v>Nightingales</v>
      </c>
      <c r="H24" s="21">
        <f>+K21</f>
        <v>0</v>
      </c>
      <c r="I24" s="1" t="str">
        <f>+F21</f>
        <v>E14</v>
      </c>
      <c r="J24" t="str">
        <f>VLOOKUP(I24,Results!$N$2:$O$7,2,FALSE)</f>
        <v>Jokers</v>
      </c>
      <c r="K24" s="21">
        <f>+H21</f>
        <v>0</v>
      </c>
    </row>
    <row r="25" spans="2:11" x14ac:dyDescent="0.3">
      <c r="B25" t="str">
        <f t="shared" si="4"/>
        <v>4E16</v>
      </c>
      <c r="C25" t="str">
        <f t="shared" si="1"/>
        <v>4E12</v>
      </c>
      <c r="D25" s="11">
        <f>+D20</f>
        <v>46352</v>
      </c>
      <c r="E25" s="27">
        <f>+E22</f>
        <v>4</v>
      </c>
      <c r="F25" s="21" t="str">
        <f>+I22</f>
        <v>E16</v>
      </c>
      <c r="G25" t="str">
        <f>VLOOKUP(F25,Results!$N$2:$O$7,2,FALSE)</f>
        <v>Sharks</v>
      </c>
      <c r="H25" s="21">
        <f>+K22</f>
        <v>0</v>
      </c>
      <c r="I25" s="1" t="str">
        <f>+F22</f>
        <v>E12</v>
      </c>
      <c r="J25" t="str">
        <f>VLOOKUP(I25,Results!$N$2:$O$7,2,FALSE)</f>
        <v>Protagonists 2</v>
      </c>
      <c r="K25" s="21">
        <f>+H22</f>
        <v>0</v>
      </c>
    </row>
    <row r="26" spans="2:11" x14ac:dyDescent="0.3">
      <c r="B26" t="str">
        <f t="shared" ref="B26:B31" si="5">CONCATENATE(E26,F26)</f>
        <v>5E16</v>
      </c>
      <c r="C26" t="str">
        <f t="shared" si="1"/>
        <v>5E13</v>
      </c>
      <c r="D26" s="11">
        <f>+'Results Input'!E14</f>
        <v>46366</v>
      </c>
      <c r="E26" s="26">
        <f>+'Results Input'!F14</f>
        <v>5</v>
      </c>
      <c r="F26" s="21" t="str">
        <f>+'Results Input'!G14</f>
        <v>E16</v>
      </c>
      <c r="G26" t="str">
        <f>VLOOKUP(F26,Results!$N$2:$O$7,2,FALSE)</f>
        <v>Sharks</v>
      </c>
      <c r="H26" s="21">
        <f>+'Results Input'!I14</f>
        <v>0</v>
      </c>
      <c r="I26" s="21" t="str">
        <f>+'Results Input'!J14</f>
        <v>E13</v>
      </c>
      <c r="J26" t="str">
        <f>VLOOKUP(I26,Results!$N$2:$O$7,2,FALSE)</f>
        <v>Oddments</v>
      </c>
      <c r="K26" s="21">
        <f>+'Results Input'!L14</f>
        <v>0</v>
      </c>
    </row>
    <row r="27" spans="2:11" x14ac:dyDescent="0.3">
      <c r="B27" t="str">
        <f t="shared" si="5"/>
        <v>5E11</v>
      </c>
      <c r="C27" t="str">
        <f t="shared" si="1"/>
        <v>5E15</v>
      </c>
      <c r="D27" s="11">
        <f>+D26</f>
        <v>46366</v>
      </c>
      <c r="E27" s="26">
        <f>+'Results Input'!F15</f>
        <v>5</v>
      </c>
      <c r="F27" s="21" t="str">
        <f>+'Results Input'!G15</f>
        <v>E11</v>
      </c>
      <c r="G27" t="str">
        <f>VLOOKUP(F27,Results!$N$2:$O$7,2,FALSE)</f>
        <v>Nightingales</v>
      </c>
      <c r="H27" s="21">
        <f>+'Results Input'!I15</f>
        <v>0</v>
      </c>
      <c r="I27" s="21" t="str">
        <f>+'Results Input'!J15</f>
        <v>E15</v>
      </c>
      <c r="J27" t="str">
        <f>VLOOKUP(I27,Results!$N$2:$O$7,2,FALSE)</f>
        <v>Odd Jobs</v>
      </c>
      <c r="K27" s="21">
        <f>+'Results Input'!L15</f>
        <v>0</v>
      </c>
    </row>
    <row r="28" spans="2:11" x14ac:dyDescent="0.3">
      <c r="B28" t="str">
        <f t="shared" si="5"/>
        <v>5E14</v>
      </c>
      <c r="C28" t="str">
        <f t="shared" si="1"/>
        <v>5E12</v>
      </c>
      <c r="D28" s="11">
        <f>+D26</f>
        <v>46366</v>
      </c>
      <c r="E28" s="26">
        <f>+'Results Input'!F16</f>
        <v>5</v>
      </c>
      <c r="F28" s="21" t="str">
        <f>+'Results Input'!G16</f>
        <v>E14</v>
      </c>
      <c r="G28" t="str">
        <f>VLOOKUP(F28,Results!$N$2:$O$7,2,FALSE)</f>
        <v>Jokers</v>
      </c>
      <c r="H28" s="21">
        <f>+'Results Input'!I16</f>
        <v>0</v>
      </c>
      <c r="I28" s="21" t="str">
        <f>+'Results Input'!J16</f>
        <v>E12</v>
      </c>
      <c r="J28" t="str">
        <f>VLOOKUP(I28,Results!$N$2:$O$7,2,FALSE)</f>
        <v>Protagonists 2</v>
      </c>
      <c r="K28" s="21">
        <f>+'Results Input'!L16</f>
        <v>0</v>
      </c>
    </row>
    <row r="29" spans="2:11" x14ac:dyDescent="0.3">
      <c r="B29" t="str">
        <f t="shared" si="5"/>
        <v>5E13</v>
      </c>
      <c r="C29" t="str">
        <f t="shared" si="1"/>
        <v>5E16</v>
      </c>
      <c r="D29" s="11">
        <f>+D26</f>
        <v>46366</v>
      </c>
      <c r="E29" s="27">
        <f>+E26</f>
        <v>5</v>
      </c>
      <c r="F29" s="21" t="str">
        <f>+I26</f>
        <v>E13</v>
      </c>
      <c r="G29" t="str">
        <f>VLOOKUP(F29,Results!$N$2:$O$7,2,FALSE)</f>
        <v>Oddments</v>
      </c>
      <c r="H29" s="21">
        <f>+K26</f>
        <v>0</v>
      </c>
      <c r="I29" s="1" t="str">
        <f>+F26</f>
        <v>E16</v>
      </c>
      <c r="J29" t="str">
        <f>VLOOKUP(I29,Results!$N$2:$O$7,2,FALSE)</f>
        <v>Sharks</v>
      </c>
      <c r="K29" s="21">
        <f>+H26</f>
        <v>0</v>
      </c>
    </row>
    <row r="30" spans="2:11" x14ac:dyDescent="0.3">
      <c r="B30" t="str">
        <f t="shared" si="5"/>
        <v>5E15</v>
      </c>
      <c r="C30" t="str">
        <f t="shared" si="1"/>
        <v>5E11</v>
      </c>
      <c r="D30" s="11">
        <f>+D26</f>
        <v>46366</v>
      </c>
      <c r="E30" s="27">
        <f>+E27</f>
        <v>5</v>
      </c>
      <c r="F30" s="21" t="str">
        <f>+I27</f>
        <v>E15</v>
      </c>
      <c r="G30" t="str">
        <f>VLOOKUP(F30,Results!$N$2:$O$7,2,FALSE)</f>
        <v>Odd Jobs</v>
      </c>
      <c r="H30" s="21">
        <f>+K27</f>
        <v>0</v>
      </c>
      <c r="I30" s="1" t="str">
        <f>+F27</f>
        <v>E11</v>
      </c>
      <c r="J30" t="str">
        <f>VLOOKUP(I30,Results!$N$2:$O$7,2,FALSE)</f>
        <v>Nightingales</v>
      </c>
      <c r="K30" s="21">
        <f>+H27</f>
        <v>0</v>
      </c>
    </row>
    <row r="31" spans="2:11" x14ac:dyDescent="0.3">
      <c r="B31" t="str">
        <f t="shared" si="5"/>
        <v>5E12</v>
      </c>
      <c r="C31" t="str">
        <f t="shared" si="1"/>
        <v>5E14</v>
      </c>
      <c r="D31" s="11">
        <f>+D26</f>
        <v>46366</v>
      </c>
      <c r="E31" s="27">
        <f>+E28</f>
        <v>5</v>
      </c>
      <c r="F31" s="21" t="str">
        <f>+I28</f>
        <v>E12</v>
      </c>
      <c r="G31" t="str">
        <f>VLOOKUP(F31,Results!$N$2:$O$7,2,FALSE)</f>
        <v>Protagonists 2</v>
      </c>
      <c r="H31" s="21">
        <f>+K28</f>
        <v>0</v>
      </c>
      <c r="I31" s="1" t="str">
        <f>+F28</f>
        <v>E14</v>
      </c>
      <c r="J31" t="str">
        <f>VLOOKUP(I31,Results!$N$2:$O$7,2,FALSE)</f>
        <v>Jokers</v>
      </c>
      <c r="K31" s="21">
        <f>+H28</f>
        <v>0</v>
      </c>
    </row>
    <row r="32" spans="2:11" x14ac:dyDescent="0.3">
      <c r="B32" t="str">
        <f t="shared" ref="B32:B37" si="6">CONCATENATE(E32,F32)</f>
        <v>6E16</v>
      </c>
      <c r="C32" t="str">
        <f t="shared" si="1"/>
        <v>6E11</v>
      </c>
      <c r="D32" s="11">
        <f>+'Results Input'!E17</f>
        <v>46408</v>
      </c>
      <c r="E32" s="26">
        <f>+'Results Input'!F17</f>
        <v>6</v>
      </c>
      <c r="F32" s="21" t="str">
        <f>+'Results Input'!G17</f>
        <v>E16</v>
      </c>
      <c r="G32" t="str">
        <f>VLOOKUP(F32,Results!$N$2:$O$7,2,FALSE)</f>
        <v>Sharks</v>
      </c>
      <c r="H32" s="21">
        <f>+'Results Input'!I17</f>
        <v>0</v>
      </c>
      <c r="I32" s="21" t="str">
        <f>+'Results Input'!J17</f>
        <v>E11</v>
      </c>
      <c r="J32" t="str">
        <f>VLOOKUP(I32,Results!$N$2:$O$7,2,FALSE)</f>
        <v>Nightingales</v>
      </c>
      <c r="K32" s="21">
        <f>+'Results Input'!L17</f>
        <v>0</v>
      </c>
    </row>
    <row r="33" spans="2:11" x14ac:dyDescent="0.3">
      <c r="B33" t="str">
        <f t="shared" si="6"/>
        <v>6E14</v>
      </c>
      <c r="C33" t="str">
        <f t="shared" si="1"/>
        <v>6E15</v>
      </c>
      <c r="D33" s="11">
        <f>+D32</f>
        <v>46408</v>
      </c>
      <c r="E33" s="26">
        <f>+'Results Input'!F18</f>
        <v>6</v>
      </c>
      <c r="F33" s="21" t="str">
        <f>+'Results Input'!G18</f>
        <v>E14</v>
      </c>
      <c r="G33" t="str">
        <f>VLOOKUP(F33,Results!$N$2:$O$7,2,FALSE)</f>
        <v>Jokers</v>
      </c>
      <c r="H33" s="21">
        <f>+'Results Input'!I18</f>
        <v>0</v>
      </c>
      <c r="I33" s="21" t="str">
        <f>+'Results Input'!J18</f>
        <v>E15</v>
      </c>
      <c r="J33" t="str">
        <f>VLOOKUP(I33,Results!$N$2:$O$7,2,FALSE)</f>
        <v>Odd Jobs</v>
      </c>
      <c r="K33" s="21">
        <f>+'Results Input'!L18</f>
        <v>0</v>
      </c>
    </row>
    <row r="34" spans="2:11" x14ac:dyDescent="0.3">
      <c r="B34" t="str">
        <f t="shared" si="6"/>
        <v>6E13</v>
      </c>
      <c r="C34" t="str">
        <f t="shared" si="1"/>
        <v>6E12</v>
      </c>
      <c r="D34" s="11">
        <f>+D32</f>
        <v>46408</v>
      </c>
      <c r="E34" s="26">
        <f>+'Results Input'!F19</f>
        <v>6</v>
      </c>
      <c r="F34" s="21" t="str">
        <f>+'Results Input'!G19</f>
        <v>E13</v>
      </c>
      <c r="G34" t="str">
        <f>VLOOKUP(F34,Results!$N$2:$O$7,2,FALSE)</f>
        <v>Oddments</v>
      </c>
      <c r="H34" s="21">
        <f>+'Results Input'!I19</f>
        <v>0</v>
      </c>
      <c r="I34" s="21" t="str">
        <f>+'Results Input'!J19</f>
        <v>E12</v>
      </c>
      <c r="J34" t="str">
        <f>VLOOKUP(I34,Results!$N$2:$O$7,2,FALSE)</f>
        <v>Protagonists 2</v>
      </c>
      <c r="K34" s="21">
        <f>+'Results Input'!L19</f>
        <v>0</v>
      </c>
    </row>
    <row r="35" spans="2:11" x14ac:dyDescent="0.3">
      <c r="B35" t="str">
        <f t="shared" si="6"/>
        <v>6E11</v>
      </c>
      <c r="C35" t="str">
        <f t="shared" si="1"/>
        <v>6E16</v>
      </c>
      <c r="D35" s="11">
        <f>+D32</f>
        <v>46408</v>
      </c>
      <c r="E35" s="27">
        <f>+E32</f>
        <v>6</v>
      </c>
      <c r="F35" s="21" t="str">
        <f>+I32</f>
        <v>E11</v>
      </c>
      <c r="G35" t="str">
        <f>VLOOKUP(F35,Results!$N$2:$O$7,2,FALSE)</f>
        <v>Nightingales</v>
      </c>
      <c r="H35" s="21">
        <f>+K32</f>
        <v>0</v>
      </c>
      <c r="I35" s="1" t="str">
        <f>+F32</f>
        <v>E16</v>
      </c>
      <c r="J35" t="str">
        <f>VLOOKUP(I35,Results!$N$2:$O$7,2,FALSE)</f>
        <v>Sharks</v>
      </c>
      <c r="K35" s="21">
        <f>+H32</f>
        <v>0</v>
      </c>
    </row>
    <row r="36" spans="2:11" x14ac:dyDescent="0.3">
      <c r="B36" t="str">
        <f t="shared" si="6"/>
        <v>6E15</v>
      </c>
      <c r="C36" t="str">
        <f t="shared" si="1"/>
        <v>6E14</v>
      </c>
      <c r="D36" s="11">
        <f>+D32</f>
        <v>46408</v>
      </c>
      <c r="E36" s="27">
        <f>+E33</f>
        <v>6</v>
      </c>
      <c r="F36" s="21" t="str">
        <f>+I33</f>
        <v>E15</v>
      </c>
      <c r="G36" t="str">
        <f>VLOOKUP(F36,Results!$N$2:$O$7,2,FALSE)</f>
        <v>Odd Jobs</v>
      </c>
      <c r="H36" s="21">
        <f>+K33</f>
        <v>0</v>
      </c>
      <c r="I36" s="1" t="str">
        <f>+F33</f>
        <v>E14</v>
      </c>
      <c r="J36" t="str">
        <f>VLOOKUP(I36,Results!$N$2:$O$7,2,FALSE)</f>
        <v>Jokers</v>
      </c>
      <c r="K36" s="21">
        <f>+H33</f>
        <v>0</v>
      </c>
    </row>
    <row r="37" spans="2:11" x14ac:dyDescent="0.3">
      <c r="B37" t="str">
        <f t="shared" si="6"/>
        <v>6E12</v>
      </c>
      <c r="C37" t="str">
        <f t="shared" si="1"/>
        <v>6E13</v>
      </c>
      <c r="D37" s="11">
        <f>+D32</f>
        <v>46408</v>
      </c>
      <c r="E37" s="27">
        <f>+E34</f>
        <v>6</v>
      </c>
      <c r="F37" s="21" t="str">
        <f>+I34</f>
        <v>E12</v>
      </c>
      <c r="G37" t="str">
        <f>VLOOKUP(F37,Results!$N$2:$O$7,2,FALSE)</f>
        <v>Protagonists 2</v>
      </c>
      <c r="H37" s="21">
        <f>+K34</f>
        <v>0</v>
      </c>
      <c r="I37" s="1" t="str">
        <f>+F34</f>
        <v>E13</v>
      </c>
      <c r="J37" t="str">
        <f>VLOOKUP(I37,Results!$N$2:$O$7,2,FALSE)</f>
        <v>Oddments</v>
      </c>
      <c r="K37" s="21">
        <f>+H34</f>
        <v>0</v>
      </c>
    </row>
    <row r="38" spans="2:11" x14ac:dyDescent="0.3">
      <c r="B38" t="str">
        <f t="shared" ref="B38:B43" si="7">CONCATENATE(E38,F38)</f>
        <v>7E11</v>
      </c>
      <c r="C38" t="str">
        <f t="shared" si="1"/>
        <v>7E12</v>
      </c>
      <c r="D38" s="11">
        <f>+'Results Input'!E20</f>
        <v>46422</v>
      </c>
      <c r="E38" s="26">
        <f>+'Results Input'!F20</f>
        <v>7</v>
      </c>
      <c r="F38" s="21" t="str">
        <f>+'Results Input'!G20</f>
        <v>E11</v>
      </c>
      <c r="G38" t="str">
        <f>VLOOKUP(F38,Results!$N$2:$O$7,2,FALSE)</f>
        <v>Nightingales</v>
      </c>
      <c r="H38" s="21">
        <f>+'Results Input'!I20</f>
        <v>0</v>
      </c>
      <c r="I38" s="21" t="str">
        <f>+'Results Input'!J20</f>
        <v>E12</v>
      </c>
      <c r="J38" t="str">
        <f>VLOOKUP(I38,Results!$N$2:$O$7,2,FALSE)</f>
        <v>Protagonists 2</v>
      </c>
      <c r="K38" s="21">
        <f>+'Results Input'!L20</f>
        <v>0</v>
      </c>
    </row>
    <row r="39" spans="2:11" x14ac:dyDescent="0.3">
      <c r="B39" t="str">
        <f t="shared" si="7"/>
        <v>7E16</v>
      </c>
      <c r="C39" t="str">
        <f t="shared" si="1"/>
        <v>7E15</v>
      </c>
      <c r="D39" s="11">
        <f>+D38</f>
        <v>46422</v>
      </c>
      <c r="E39" s="26">
        <f>+'Results Input'!F21</f>
        <v>7</v>
      </c>
      <c r="F39" s="21" t="str">
        <f>+'Results Input'!G21</f>
        <v>E16</v>
      </c>
      <c r="G39" t="str">
        <f>VLOOKUP(F39,Results!$N$2:$O$7,2,FALSE)</f>
        <v>Sharks</v>
      </c>
      <c r="H39" s="21">
        <f>+'Results Input'!I21</f>
        <v>0</v>
      </c>
      <c r="I39" s="21" t="str">
        <f>+'Results Input'!J21</f>
        <v>E15</v>
      </c>
      <c r="J39" t="str">
        <f>VLOOKUP(I39,Results!$N$2:$O$7,2,FALSE)</f>
        <v>Odd Jobs</v>
      </c>
      <c r="K39" s="21">
        <f>+'Results Input'!L21</f>
        <v>0</v>
      </c>
    </row>
    <row r="40" spans="2:11" x14ac:dyDescent="0.3">
      <c r="B40" t="str">
        <f t="shared" si="7"/>
        <v>7E14</v>
      </c>
      <c r="C40" t="str">
        <f t="shared" si="1"/>
        <v>7E13</v>
      </c>
      <c r="D40" s="11">
        <f>+D38</f>
        <v>46422</v>
      </c>
      <c r="E40" s="26">
        <f>+'Results Input'!F22</f>
        <v>7</v>
      </c>
      <c r="F40" s="21" t="str">
        <f>+'Results Input'!G22</f>
        <v>E14</v>
      </c>
      <c r="G40" t="str">
        <f>VLOOKUP(F40,Results!$N$2:$O$7,2,FALSE)</f>
        <v>Jokers</v>
      </c>
      <c r="H40" s="21">
        <f>+'Results Input'!I22</f>
        <v>0</v>
      </c>
      <c r="I40" s="21" t="str">
        <f>+'Results Input'!J22</f>
        <v>E13</v>
      </c>
      <c r="J40" t="str">
        <f>VLOOKUP(I40,Results!$N$2:$O$7,2,FALSE)</f>
        <v>Oddments</v>
      </c>
      <c r="K40" s="21">
        <f>+'Results Input'!L22</f>
        <v>0</v>
      </c>
    </row>
    <row r="41" spans="2:11" x14ac:dyDescent="0.3">
      <c r="B41" t="str">
        <f t="shared" si="7"/>
        <v>7E12</v>
      </c>
      <c r="C41" t="str">
        <f t="shared" si="1"/>
        <v>7E11</v>
      </c>
      <c r="D41" s="11">
        <f>+D38</f>
        <v>46422</v>
      </c>
      <c r="E41" s="27">
        <f>+E38</f>
        <v>7</v>
      </c>
      <c r="F41" s="21" t="str">
        <f>+I38</f>
        <v>E12</v>
      </c>
      <c r="G41" t="str">
        <f>VLOOKUP(F41,Results!$N$2:$O$7,2,FALSE)</f>
        <v>Protagonists 2</v>
      </c>
      <c r="H41" s="21">
        <f>+K38</f>
        <v>0</v>
      </c>
      <c r="I41" s="1" t="str">
        <f>+F38</f>
        <v>E11</v>
      </c>
      <c r="J41" t="str">
        <f>VLOOKUP(I41,Results!$N$2:$O$7,2,FALSE)</f>
        <v>Nightingales</v>
      </c>
      <c r="K41" s="21">
        <f>+H38</f>
        <v>0</v>
      </c>
    </row>
    <row r="42" spans="2:11" x14ac:dyDescent="0.3">
      <c r="B42" t="str">
        <f t="shared" si="7"/>
        <v>7E15</v>
      </c>
      <c r="C42" t="str">
        <f t="shared" si="1"/>
        <v>7E16</v>
      </c>
      <c r="D42" s="11">
        <f>+D38</f>
        <v>46422</v>
      </c>
      <c r="E42" s="27">
        <f>+E39</f>
        <v>7</v>
      </c>
      <c r="F42" s="21" t="str">
        <f>+I39</f>
        <v>E15</v>
      </c>
      <c r="G42" t="str">
        <f>VLOOKUP(F42,Results!$N$2:$O$7,2,FALSE)</f>
        <v>Odd Jobs</v>
      </c>
      <c r="H42" s="21">
        <f>+K39</f>
        <v>0</v>
      </c>
      <c r="I42" s="1" t="str">
        <f>+F39</f>
        <v>E16</v>
      </c>
      <c r="J42" t="str">
        <f>VLOOKUP(I42,Results!$N$2:$O$7,2,FALSE)</f>
        <v>Sharks</v>
      </c>
      <c r="K42" s="21">
        <f>+H39</f>
        <v>0</v>
      </c>
    </row>
    <row r="43" spans="2:11" x14ac:dyDescent="0.3">
      <c r="B43" t="str">
        <f t="shared" si="7"/>
        <v>7E13</v>
      </c>
      <c r="C43" t="str">
        <f t="shared" si="1"/>
        <v>7E14</v>
      </c>
      <c r="D43" s="11">
        <f>+D38</f>
        <v>46422</v>
      </c>
      <c r="E43" s="27">
        <f>+E40</f>
        <v>7</v>
      </c>
      <c r="F43" s="21" t="str">
        <f>+I40</f>
        <v>E13</v>
      </c>
      <c r="G43" t="str">
        <f>VLOOKUP(F43,Results!$N$2:$O$7,2,FALSE)</f>
        <v>Oddments</v>
      </c>
      <c r="H43" s="21">
        <f>+K40</f>
        <v>0</v>
      </c>
      <c r="I43" s="1" t="str">
        <f>+F40</f>
        <v>E14</v>
      </c>
      <c r="J43" t="str">
        <f>VLOOKUP(I43,Results!$N$2:$O$7,2,FALSE)</f>
        <v>Jokers</v>
      </c>
      <c r="K43" s="21">
        <f>+H40</f>
        <v>0</v>
      </c>
    </row>
    <row r="44" spans="2:11" x14ac:dyDescent="0.3">
      <c r="B44" t="str">
        <f t="shared" ref="B44:B49" si="8">CONCATENATE(E44,F44)</f>
        <v>8E11</v>
      </c>
      <c r="C44" t="str">
        <f t="shared" si="1"/>
        <v>8E14</v>
      </c>
      <c r="D44" s="11">
        <f>+'Results Input'!E23</f>
        <v>46436</v>
      </c>
      <c r="E44" s="26">
        <f>+'Results Input'!F23</f>
        <v>8</v>
      </c>
      <c r="F44" s="21" t="str">
        <f>+'Results Input'!G23</f>
        <v>E11</v>
      </c>
      <c r="G44" t="str">
        <f>VLOOKUP(F44,Results!$N$2:$O$7,2,FALSE)</f>
        <v>Nightingales</v>
      </c>
      <c r="H44" s="21">
        <f>+'Results Input'!I23</f>
        <v>0</v>
      </c>
      <c r="I44" s="21" t="str">
        <f>+'Results Input'!J23</f>
        <v>E14</v>
      </c>
      <c r="J44" t="str">
        <f>VLOOKUP(I44,Results!$N$2:$O$7,2,FALSE)</f>
        <v>Jokers</v>
      </c>
      <c r="K44" s="21">
        <f>+'Results Input'!L23</f>
        <v>0</v>
      </c>
    </row>
    <row r="45" spans="2:11" x14ac:dyDescent="0.3">
      <c r="B45" t="str">
        <f t="shared" si="8"/>
        <v>8E15</v>
      </c>
      <c r="C45" t="str">
        <f t="shared" si="1"/>
        <v>8E13</v>
      </c>
      <c r="D45" s="11">
        <f>+D44</f>
        <v>46436</v>
      </c>
      <c r="E45" s="26">
        <f>+'Results Input'!F24</f>
        <v>8</v>
      </c>
      <c r="F45" s="21" t="str">
        <f>+'Results Input'!G24</f>
        <v>E15</v>
      </c>
      <c r="G45" t="str">
        <f>VLOOKUP(F45,Results!$N$2:$O$7,2,FALSE)</f>
        <v>Odd Jobs</v>
      </c>
      <c r="H45" s="21">
        <f>+'Results Input'!I24</f>
        <v>0</v>
      </c>
      <c r="I45" s="21" t="str">
        <f>+'Results Input'!J24</f>
        <v>E13</v>
      </c>
      <c r="J45" t="str">
        <f>VLOOKUP(I45,Results!$N$2:$O$7,2,FALSE)</f>
        <v>Oddments</v>
      </c>
      <c r="K45" s="21">
        <f>+'Results Input'!L24</f>
        <v>0</v>
      </c>
    </row>
    <row r="46" spans="2:11" x14ac:dyDescent="0.3">
      <c r="B46" t="str">
        <f t="shared" si="8"/>
        <v>8E16</v>
      </c>
      <c r="C46" t="str">
        <f t="shared" ref="C46:C61" si="9">CONCATENATE(E46,I46)</f>
        <v>8E12</v>
      </c>
      <c r="D46" s="11">
        <f>+D44</f>
        <v>46436</v>
      </c>
      <c r="E46" s="26">
        <f>+'Results Input'!F25</f>
        <v>8</v>
      </c>
      <c r="F46" s="21" t="str">
        <f>+'Results Input'!G25</f>
        <v>E16</v>
      </c>
      <c r="G46" t="str">
        <f>VLOOKUP(F46,Results!$N$2:$O$7,2,FALSE)</f>
        <v>Sharks</v>
      </c>
      <c r="H46" s="21">
        <f>+'Results Input'!I25</f>
        <v>0</v>
      </c>
      <c r="I46" s="21" t="str">
        <f>+'Results Input'!J25</f>
        <v>E12</v>
      </c>
      <c r="J46" t="str">
        <f>VLOOKUP(I46,Results!$N$2:$O$7,2,FALSE)</f>
        <v>Protagonists 2</v>
      </c>
      <c r="K46" s="21">
        <f>+'Results Input'!L25</f>
        <v>0</v>
      </c>
    </row>
    <row r="47" spans="2:11" x14ac:dyDescent="0.3">
      <c r="B47" t="str">
        <f t="shared" si="8"/>
        <v>8E14</v>
      </c>
      <c r="C47" t="str">
        <f t="shared" si="9"/>
        <v>8E11</v>
      </c>
      <c r="D47" s="11">
        <f>+D44</f>
        <v>46436</v>
      </c>
      <c r="E47" s="27">
        <f>+E44</f>
        <v>8</v>
      </c>
      <c r="F47" s="21" t="str">
        <f>+I44</f>
        <v>E14</v>
      </c>
      <c r="G47" t="str">
        <f>VLOOKUP(F47,Results!$N$2:$O$7,2,FALSE)</f>
        <v>Jokers</v>
      </c>
      <c r="H47" s="21">
        <f>+K44</f>
        <v>0</v>
      </c>
      <c r="I47" s="1" t="str">
        <f>+F44</f>
        <v>E11</v>
      </c>
      <c r="J47" t="str">
        <f>VLOOKUP(I47,Results!$N$2:$O$7,2,FALSE)</f>
        <v>Nightingales</v>
      </c>
      <c r="K47" s="21">
        <f>+H44</f>
        <v>0</v>
      </c>
    </row>
    <row r="48" spans="2:11" x14ac:dyDescent="0.3">
      <c r="B48" t="str">
        <f t="shared" si="8"/>
        <v>8E13</v>
      </c>
      <c r="C48" t="str">
        <f t="shared" si="9"/>
        <v>8E15</v>
      </c>
      <c r="D48" s="11">
        <f>+D44</f>
        <v>46436</v>
      </c>
      <c r="E48" s="27">
        <f>+E45</f>
        <v>8</v>
      </c>
      <c r="F48" s="21" t="str">
        <f>+I45</f>
        <v>E13</v>
      </c>
      <c r="G48" t="str">
        <f>VLOOKUP(F48,Results!$N$2:$O$7,2,FALSE)</f>
        <v>Oddments</v>
      </c>
      <c r="H48" s="21">
        <f>+K45</f>
        <v>0</v>
      </c>
      <c r="I48" s="1" t="str">
        <f>+F45</f>
        <v>E15</v>
      </c>
      <c r="J48" t="str">
        <f>VLOOKUP(I48,Results!$N$2:$O$7,2,FALSE)</f>
        <v>Odd Jobs</v>
      </c>
      <c r="K48" s="21">
        <f>+H45</f>
        <v>0</v>
      </c>
    </row>
    <row r="49" spans="2:11" x14ac:dyDescent="0.3">
      <c r="B49" t="str">
        <f t="shared" si="8"/>
        <v>8E12</v>
      </c>
      <c r="C49" t="str">
        <f t="shared" si="9"/>
        <v>8E16</v>
      </c>
      <c r="D49" s="11">
        <f>+D44</f>
        <v>46436</v>
      </c>
      <c r="E49" s="27">
        <f>+E46</f>
        <v>8</v>
      </c>
      <c r="F49" s="21" t="str">
        <f>+I46</f>
        <v>E12</v>
      </c>
      <c r="G49" t="str">
        <f>VLOOKUP(F49,Results!$N$2:$O$7,2,FALSE)</f>
        <v>Protagonists 2</v>
      </c>
      <c r="H49" s="21">
        <f>+K46</f>
        <v>0</v>
      </c>
      <c r="I49" s="1" t="str">
        <f>+F46</f>
        <v>E16</v>
      </c>
      <c r="J49" t="str">
        <f>VLOOKUP(I49,Results!$N$2:$O$7,2,FALSE)</f>
        <v>Sharks</v>
      </c>
      <c r="K49" s="21">
        <f>+H46</f>
        <v>0</v>
      </c>
    </row>
    <row r="50" spans="2:11" x14ac:dyDescent="0.3">
      <c r="B50" t="str">
        <f t="shared" ref="B50:B55" si="10">CONCATENATE(E50,F50)</f>
        <v>9E15</v>
      </c>
      <c r="C50" t="str">
        <f t="shared" si="9"/>
        <v>9E12</v>
      </c>
      <c r="D50" s="11">
        <f>+'Results Input'!E26</f>
        <v>46464</v>
      </c>
      <c r="E50" s="26">
        <f>+'Results Input'!F26</f>
        <v>9</v>
      </c>
      <c r="F50" s="21" t="str">
        <f>+'Results Input'!G26</f>
        <v>E15</v>
      </c>
      <c r="G50" t="str">
        <f>VLOOKUP(F50,Results!$N$2:$O$7,2,FALSE)</f>
        <v>Odd Jobs</v>
      </c>
      <c r="H50" s="21">
        <f>+'Results Input'!I26</f>
        <v>0</v>
      </c>
      <c r="I50" s="21" t="str">
        <f>+'Results Input'!J26</f>
        <v>E12</v>
      </c>
      <c r="J50" t="str">
        <f>VLOOKUP(I50,Results!$N$2:$O$7,2,FALSE)</f>
        <v>Protagonists 2</v>
      </c>
      <c r="K50" s="21">
        <f>+'Results Input'!L26</f>
        <v>0</v>
      </c>
    </row>
    <row r="51" spans="2:11" x14ac:dyDescent="0.3">
      <c r="B51" t="str">
        <f t="shared" si="10"/>
        <v>9E11</v>
      </c>
      <c r="C51" t="str">
        <f t="shared" si="9"/>
        <v>9E13</v>
      </c>
      <c r="D51" s="11">
        <f>+D50</f>
        <v>46464</v>
      </c>
      <c r="E51" s="26">
        <f>+'Results Input'!F27</f>
        <v>9</v>
      </c>
      <c r="F51" s="21" t="str">
        <f>+'Results Input'!G27</f>
        <v>E11</v>
      </c>
      <c r="G51" t="str">
        <f>VLOOKUP(F51,Results!$N$2:$O$7,2,FALSE)</f>
        <v>Nightingales</v>
      </c>
      <c r="H51" s="21">
        <f>+'Results Input'!I27</f>
        <v>0</v>
      </c>
      <c r="I51" s="21" t="str">
        <f>+'Results Input'!J27</f>
        <v>E13</v>
      </c>
      <c r="J51" t="str">
        <f>VLOOKUP(I51,Results!$N$2:$O$7,2,FALSE)</f>
        <v>Oddments</v>
      </c>
      <c r="K51" s="21">
        <f>+'Results Input'!L27</f>
        <v>0</v>
      </c>
    </row>
    <row r="52" spans="2:11" x14ac:dyDescent="0.3">
      <c r="B52" t="str">
        <f t="shared" si="10"/>
        <v>9E14</v>
      </c>
      <c r="C52" t="str">
        <f t="shared" si="9"/>
        <v>9E16</v>
      </c>
      <c r="D52" s="11">
        <f>+D50</f>
        <v>46464</v>
      </c>
      <c r="E52" s="26">
        <f>+'Results Input'!F28</f>
        <v>9</v>
      </c>
      <c r="F52" s="21" t="str">
        <f>+'Results Input'!G28</f>
        <v>E14</v>
      </c>
      <c r="G52" t="str">
        <f>VLOOKUP(F52,Results!$N$2:$O$7,2,FALSE)</f>
        <v>Jokers</v>
      </c>
      <c r="H52" s="21">
        <f>+'Results Input'!I28</f>
        <v>0</v>
      </c>
      <c r="I52" s="21" t="str">
        <f>+'Results Input'!J28</f>
        <v>E16</v>
      </c>
      <c r="J52" t="str">
        <f>VLOOKUP(I52,Results!$N$2:$O$7,2,FALSE)</f>
        <v>Sharks</v>
      </c>
      <c r="K52" s="21">
        <f>+'Results Input'!L28</f>
        <v>0</v>
      </c>
    </row>
    <row r="53" spans="2:11" x14ac:dyDescent="0.3">
      <c r="B53" t="str">
        <f t="shared" si="10"/>
        <v>9E12</v>
      </c>
      <c r="C53" t="str">
        <f t="shared" si="9"/>
        <v>9E15</v>
      </c>
      <c r="D53" s="11">
        <f>+D50</f>
        <v>46464</v>
      </c>
      <c r="E53" s="27">
        <f>+E50</f>
        <v>9</v>
      </c>
      <c r="F53" s="21" t="str">
        <f>+I50</f>
        <v>E12</v>
      </c>
      <c r="G53" t="str">
        <f>VLOOKUP(F53,Results!$N$2:$O$7,2,FALSE)</f>
        <v>Protagonists 2</v>
      </c>
      <c r="H53" s="21">
        <f>+K50</f>
        <v>0</v>
      </c>
      <c r="I53" s="1" t="str">
        <f>+F50</f>
        <v>E15</v>
      </c>
      <c r="J53" t="str">
        <f>VLOOKUP(I53,Results!$N$2:$O$7,2,FALSE)</f>
        <v>Odd Jobs</v>
      </c>
      <c r="K53" s="21">
        <f>+H50</f>
        <v>0</v>
      </c>
    </row>
    <row r="54" spans="2:11" x14ac:dyDescent="0.3">
      <c r="B54" t="str">
        <f t="shared" si="10"/>
        <v>9E13</v>
      </c>
      <c r="C54" t="str">
        <f t="shared" si="9"/>
        <v>9E11</v>
      </c>
      <c r="D54" s="11">
        <f>+D50</f>
        <v>46464</v>
      </c>
      <c r="E54" s="27">
        <f>+E51</f>
        <v>9</v>
      </c>
      <c r="F54" s="21" t="str">
        <f>+I51</f>
        <v>E13</v>
      </c>
      <c r="G54" t="str">
        <f>VLOOKUP(F54,Results!$N$2:$O$7,2,FALSE)</f>
        <v>Oddments</v>
      </c>
      <c r="H54" s="21">
        <f>+K51</f>
        <v>0</v>
      </c>
      <c r="I54" s="1" t="str">
        <f>+F51</f>
        <v>E11</v>
      </c>
      <c r="J54" t="str">
        <f>VLOOKUP(I54,Results!$N$2:$O$7,2,FALSE)</f>
        <v>Nightingales</v>
      </c>
      <c r="K54" s="21">
        <f>+H51</f>
        <v>0</v>
      </c>
    </row>
    <row r="55" spans="2:11" x14ac:dyDescent="0.3">
      <c r="B55" t="str">
        <f t="shared" si="10"/>
        <v>9E16</v>
      </c>
      <c r="C55" t="str">
        <f t="shared" si="9"/>
        <v>9E14</v>
      </c>
      <c r="D55" s="11">
        <f>+D50</f>
        <v>46464</v>
      </c>
      <c r="E55" s="27">
        <f>+E52</f>
        <v>9</v>
      </c>
      <c r="F55" s="21" t="str">
        <f>+I52</f>
        <v>E16</v>
      </c>
      <c r="G55" t="str">
        <f>VLOOKUP(F55,Results!$N$2:$O$7,2,FALSE)</f>
        <v>Sharks</v>
      </c>
      <c r="H55" s="21">
        <f>+K52</f>
        <v>0</v>
      </c>
      <c r="I55" s="1" t="str">
        <f>+F52</f>
        <v>E14</v>
      </c>
      <c r="J55" t="str">
        <f>VLOOKUP(I55,Results!$N$2:$O$7,2,FALSE)</f>
        <v>Jokers</v>
      </c>
      <c r="K55" s="21">
        <f>+H52</f>
        <v>0</v>
      </c>
    </row>
    <row r="56" spans="2:11" x14ac:dyDescent="0.3">
      <c r="B56" t="str">
        <f t="shared" ref="B56:B61" si="11">CONCATENATE(E56,F56)</f>
        <v>10E13</v>
      </c>
      <c r="C56" t="str">
        <f t="shared" si="9"/>
        <v>10E16</v>
      </c>
      <c r="D56" s="11">
        <f>+'Results Input'!E29</f>
        <v>46478</v>
      </c>
      <c r="E56" s="26">
        <f>+'Results Input'!F29</f>
        <v>10</v>
      </c>
      <c r="F56" s="21" t="str">
        <f>+'Results Input'!G29</f>
        <v>E13</v>
      </c>
      <c r="G56" t="str">
        <f>VLOOKUP(F56,Results!$N$2:$O$7,2,FALSE)</f>
        <v>Oddments</v>
      </c>
      <c r="H56" s="21">
        <f>+'Results Input'!I29</f>
        <v>0</v>
      </c>
      <c r="I56" s="21" t="str">
        <f>+'Results Input'!J29</f>
        <v>E16</v>
      </c>
      <c r="J56" t="str">
        <f>VLOOKUP(I56,Results!$N$2:$O$7,2,FALSE)</f>
        <v>Sharks</v>
      </c>
      <c r="K56" s="21">
        <f>+'Results Input'!L29</f>
        <v>0</v>
      </c>
    </row>
    <row r="57" spans="2:11" x14ac:dyDescent="0.3">
      <c r="B57" t="str">
        <f t="shared" si="11"/>
        <v>10E15</v>
      </c>
      <c r="C57" t="str">
        <f t="shared" si="9"/>
        <v>10E11</v>
      </c>
      <c r="D57" s="11">
        <f>+D56</f>
        <v>46478</v>
      </c>
      <c r="E57" s="26">
        <f>+'Results Input'!F30</f>
        <v>10</v>
      </c>
      <c r="F57" s="21" t="str">
        <f>+'Results Input'!G30</f>
        <v>E15</v>
      </c>
      <c r="G57" t="str">
        <f>VLOOKUP(F57,Results!$N$2:$O$7,2,FALSE)</f>
        <v>Odd Jobs</v>
      </c>
      <c r="H57" s="21">
        <f>+'Results Input'!I30</f>
        <v>0</v>
      </c>
      <c r="I57" s="21" t="str">
        <f>+'Results Input'!J30</f>
        <v>E11</v>
      </c>
      <c r="J57" t="str">
        <f>VLOOKUP(I57,Results!$N$2:$O$7,2,FALSE)</f>
        <v>Nightingales</v>
      </c>
      <c r="K57" s="21">
        <f>+'Results Input'!L30</f>
        <v>0</v>
      </c>
    </row>
    <row r="58" spans="2:11" x14ac:dyDescent="0.3">
      <c r="B58" t="str">
        <f t="shared" si="11"/>
        <v>10E12</v>
      </c>
      <c r="C58" t="str">
        <f t="shared" si="9"/>
        <v>10E14</v>
      </c>
      <c r="D58" s="11">
        <f>+D56</f>
        <v>46478</v>
      </c>
      <c r="E58" s="26">
        <f>+'Results Input'!F31</f>
        <v>10</v>
      </c>
      <c r="F58" s="21" t="str">
        <f>+'Results Input'!G31</f>
        <v>E12</v>
      </c>
      <c r="G58" t="str">
        <f>VLOOKUP(F58,Results!$N$2:$O$7,2,FALSE)</f>
        <v>Protagonists 2</v>
      </c>
      <c r="H58" s="21">
        <f>+'Results Input'!I31</f>
        <v>0</v>
      </c>
      <c r="I58" s="21" t="str">
        <f>+'Results Input'!J31</f>
        <v>E14</v>
      </c>
      <c r="J58" t="str">
        <f>VLOOKUP(I58,Results!$N$2:$O$7,2,FALSE)</f>
        <v>Jokers</v>
      </c>
      <c r="K58" s="21">
        <f>+'Results Input'!L31</f>
        <v>0</v>
      </c>
    </row>
    <row r="59" spans="2:11" x14ac:dyDescent="0.3">
      <c r="B59" t="str">
        <f t="shared" si="11"/>
        <v>10E16</v>
      </c>
      <c r="C59" t="str">
        <f t="shared" si="9"/>
        <v>10E13</v>
      </c>
      <c r="D59" s="11">
        <f>+D56</f>
        <v>46478</v>
      </c>
      <c r="E59" s="27">
        <f>+E56</f>
        <v>10</v>
      </c>
      <c r="F59" s="21" t="str">
        <f>+I56</f>
        <v>E16</v>
      </c>
      <c r="G59" t="str">
        <f>VLOOKUP(F59,Results!$N$2:$O$7,2,FALSE)</f>
        <v>Sharks</v>
      </c>
      <c r="H59" s="21">
        <f>+K56</f>
        <v>0</v>
      </c>
      <c r="I59" s="1" t="str">
        <f>+F56</f>
        <v>E13</v>
      </c>
      <c r="J59" t="str">
        <f>VLOOKUP(I59,Results!$N$2:$O$7,2,FALSE)</f>
        <v>Oddments</v>
      </c>
      <c r="K59" s="21">
        <f>+H56</f>
        <v>0</v>
      </c>
    </row>
    <row r="60" spans="2:11" x14ac:dyDescent="0.3">
      <c r="B60" t="str">
        <f t="shared" si="11"/>
        <v>10E11</v>
      </c>
      <c r="C60" t="str">
        <f t="shared" si="9"/>
        <v>10E15</v>
      </c>
      <c r="D60" s="11">
        <f>+D56</f>
        <v>46478</v>
      </c>
      <c r="E60" s="27">
        <f>+E57</f>
        <v>10</v>
      </c>
      <c r="F60" s="21" t="str">
        <f>+I57</f>
        <v>E11</v>
      </c>
      <c r="G60" t="str">
        <f>VLOOKUP(F60,Results!$N$2:$O$7,2,FALSE)</f>
        <v>Nightingales</v>
      </c>
      <c r="H60" s="21">
        <f>+K57</f>
        <v>0</v>
      </c>
      <c r="I60" s="1" t="str">
        <f>+F57</f>
        <v>E15</v>
      </c>
      <c r="J60" t="str">
        <f>VLOOKUP(I60,Results!$N$2:$O$7,2,FALSE)</f>
        <v>Odd Jobs</v>
      </c>
      <c r="K60" s="21">
        <f>+H57</f>
        <v>0</v>
      </c>
    </row>
    <row r="61" spans="2:11" x14ac:dyDescent="0.3">
      <c r="B61" t="str">
        <f t="shared" si="11"/>
        <v>10E14</v>
      </c>
      <c r="C61" t="str">
        <f t="shared" si="9"/>
        <v>10E12</v>
      </c>
      <c r="D61" s="11">
        <f>+D56</f>
        <v>46478</v>
      </c>
      <c r="E61" s="27">
        <f>+E58</f>
        <v>10</v>
      </c>
      <c r="F61" s="21" t="str">
        <f>+I58</f>
        <v>E14</v>
      </c>
      <c r="G61" t="str">
        <f>VLOOKUP(F61,Results!$N$2:$O$7,2,FALSE)</f>
        <v>Jokers</v>
      </c>
      <c r="H61" s="21">
        <f>+K58</f>
        <v>0</v>
      </c>
      <c r="I61" s="1" t="str">
        <f>+F58</f>
        <v>E12</v>
      </c>
      <c r="J61" t="str">
        <f>VLOOKUP(I61,Results!$N$2:$O$7,2,FALSE)</f>
        <v>Protagonists 2</v>
      </c>
      <c r="K61" s="21">
        <f>+H58</f>
        <v>0</v>
      </c>
    </row>
    <row r="62" spans="2:11" x14ac:dyDescent="0.3">
      <c r="D62" s="11"/>
      <c r="E62" s="7"/>
      <c r="F62" s="10"/>
      <c r="G62"/>
      <c r="H62" s="10"/>
    </row>
    <row r="63" spans="2:11" x14ac:dyDescent="0.3">
      <c r="D63" s="11"/>
      <c r="E63" s="7"/>
      <c r="F63" s="10"/>
      <c r="G63"/>
      <c r="H63" s="21">
        <f>SUM(H2:H62)</f>
        <v>188</v>
      </c>
    </row>
    <row r="64" spans="2:11" x14ac:dyDescent="0.3">
      <c r="D64" s="11"/>
      <c r="E64" s="7"/>
      <c r="F64" s="10"/>
      <c r="G64"/>
      <c r="H64" s="10"/>
    </row>
    <row r="65" spans="4:8" x14ac:dyDescent="0.3">
      <c r="D65" s="11"/>
      <c r="E65" s="7"/>
      <c r="F65" s="10"/>
      <c r="G65"/>
      <c r="H65" s="10"/>
    </row>
    <row r="66" spans="4:8" x14ac:dyDescent="0.3">
      <c r="D66" s="11"/>
      <c r="E66" s="7"/>
      <c r="F66" s="10"/>
      <c r="G66"/>
      <c r="H66" s="10"/>
    </row>
    <row r="67" spans="4:8" x14ac:dyDescent="0.3">
      <c r="D67" s="11"/>
      <c r="E67" s="7"/>
      <c r="F67" s="10"/>
      <c r="G67"/>
      <c r="H67" s="10"/>
    </row>
    <row r="68" spans="4:8" x14ac:dyDescent="0.3">
      <c r="D68" s="11"/>
      <c r="E68" s="7"/>
      <c r="F68" s="10"/>
      <c r="G68"/>
      <c r="H68" s="10"/>
    </row>
    <row r="69" spans="4:8" x14ac:dyDescent="0.3">
      <c r="D69" s="11"/>
      <c r="E69" s="7"/>
      <c r="F69" s="10"/>
      <c r="G69"/>
      <c r="H69" s="10"/>
    </row>
    <row r="70" spans="4:8" x14ac:dyDescent="0.3">
      <c r="D70" s="11"/>
      <c r="E70" s="7"/>
      <c r="F70" s="10"/>
      <c r="G70"/>
      <c r="H70" s="10"/>
    </row>
    <row r="71" spans="4:8" x14ac:dyDescent="0.3">
      <c r="D71" s="11"/>
      <c r="E71" s="7"/>
      <c r="F71" s="10"/>
      <c r="G71"/>
      <c r="H71" s="10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35"/>
  <sheetViews>
    <sheetView workbookViewId="0">
      <pane xSplit="2" ySplit="1" topLeftCell="E2" activePane="bottomRight" state="frozen"/>
      <selection pane="topRight" activeCell="B1" sqref="B1"/>
      <selection pane="bottomLeft" activeCell="A2" sqref="A2"/>
      <selection pane="bottomRight" activeCell="L7" sqref="L7"/>
    </sheetView>
  </sheetViews>
  <sheetFormatPr defaultRowHeight="14.4" x14ac:dyDescent="0.3"/>
  <cols>
    <col min="1" max="1" width="1.6640625" customWidth="1"/>
    <col min="2" max="3" width="8.109375" hidden="1" customWidth="1"/>
    <col min="4" max="4" width="2.109375" hidden="1" customWidth="1"/>
    <col min="5" max="5" width="8.6640625" style="1" customWidth="1"/>
    <col min="6" max="6" width="6.109375" style="1" bestFit="1" customWidth="1"/>
    <col min="7" max="7" width="5.77734375" style="1" bestFit="1" customWidth="1"/>
    <col min="8" max="8" width="16.33203125" style="1" bestFit="1" customWidth="1"/>
    <col min="9" max="9" width="6" style="1" bestFit="1" customWidth="1"/>
    <col min="11" max="11" width="16.33203125" bestFit="1" customWidth="1"/>
    <col min="12" max="12" width="8.5546875" style="1" customWidth="1"/>
  </cols>
  <sheetData>
    <row r="1" spans="2:12" x14ac:dyDescent="0.3">
      <c r="F1" s="1" t="s">
        <v>1</v>
      </c>
      <c r="G1" s="25">
        <v>2</v>
      </c>
    </row>
    <row r="2" spans="2:12" x14ac:dyDescent="0.3">
      <c r="B2" t="str">
        <f t="shared" ref="B2" si="0">CONCATENATE(F2,G2)</f>
        <v>1E12</v>
      </c>
      <c r="C2" t="str">
        <f>CONCATENATE(F2,J2)</f>
        <v>1E11</v>
      </c>
      <c r="E2" s="8">
        <v>46310</v>
      </c>
      <c r="F2" s="9">
        <v>1</v>
      </c>
      <c r="G2" s="10" t="s">
        <v>25</v>
      </c>
      <c r="H2" t="str">
        <f>VLOOKUP(G2,Results!$N$2:$O$7,2,FALSE)</f>
        <v>Protagonists 2</v>
      </c>
      <c r="I2" s="25">
        <v>25</v>
      </c>
      <c r="J2" s="10" t="s">
        <v>24</v>
      </c>
      <c r="K2" t="str">
        <f>VLOOKUP(J2,Results!$N$2:$O$7,2,FALSE)</f>
        <v>Nightingales</v>
      </c>
      <c r="L2" s="25">
        <v>12</v>
      </c>
    </row>
    <row r="3" spans="2:12" x14ac:dyDescent="0.3">
      <c r="B3" t="str">
        <f t="shared" ref="B3:B31" si="1">CONCATENATE(F3,G3)</f>
        <v>1E15</v>
      </c>
      <c r="C3" t="str">
        <f t="shared" ref="C3:C31" si="2">CONCATENATE(F3,J3)</f>
        <v>1E16</v>
      </c>
      <c r="E3" s="11">
        <f>+E2</f>
        <v>46310</v>
      </c>
      <c r="F3" s="9">
        <v>1</v>
      </c>
      <c r="G3" s="10" t="s">
        <v>28</v>
      </c>
      <c r="H3" t="str">
        <f>VLOOKUP(G3,Results!$N$2:$O$7,2,FALSE)</f>
        <v>Odd Jobs</v>
      </c>
      <c r="I3" s="25">
        <v>25</v>
      </c>
      <c r="J3" s="10" t="s">
        <v>29</v>
      </c>
      <c r="K3" t="str">
        <f>VLOOKUP(J3,Results!$N$2:$O$7,2,FALSE)</f>
        <v>Sharks</v>
      </c>
      <c r="L3" s="25">
        <v>3</v>
      </c>
    </row>
    <row r="4" spans="2:12" x14ac:dyDescent="0.3">
      <c r="B4" t="str">
        <f t="shared" si="1"/>
        <v>1E13</v>
      </c>
      <c r="C4" t="str">
        <f t="shared" si="2"/>
        <v>1E14</v>
      </c>
      <c r="E4" s="11">
        <f>+E2</f>
        <v>46310</v>
      </c>
      <c r="F4" s="9">
        <v>1</v>
      </c>
      <c r="G4" s="10" t="s">
        <v>26</v>
      </c>
      <c r="H4" t="str">
        <f>VLOOKUP(G4,Results!$N$2:$O$7,2,FALSE)</f>
        <v>Oddments</v>
      </c>
      <c r="I4" s="25">
        <v>8</v>
      </c>
      <c r="J4" s="10" t="s">
        <v>27</v>
      </c>
      <c r="K4" t="str">
        <f>VLOOKUP(J4,Results!$N$2:$O$7,2,FALSE)</f>
        <v>Jokers</v>
      </c>
      <c r="L4" s="25">
        <v>20</v>
      </c>
    </row>
    <row r="5" spans="2:12" x14ac:dyDescent="0.3">
      <c r="B5" t="str">
        <f t="shared" si="1"/>
        <v>2E15</v>
      </c>
      <c r="C5" t="str">
        <f t="shared" si="2"/>
        <v>2E14</v>
      </c>
      <c r="E5" s="8">
        <v>46324</v>
      </c>
      <c r="F5" s="9">
        <v>2</v>
      </c>
      <c r="G5" s="10" t="s">
        <v>28</v>
      </c>
      <c r="H5" t="str">
        <f>VLOOKUP(G5,Results!$N$2:$O$7,2,FALSE)</f>
        <v>Odd Jobs</v>
      </c>
      <c r="I5" s="25">
        <v>7</v>
      </c>
      <c r="J5" s="10" t="s">
        <v>27</v>
      </c>
      <c r="K5" t="str">
        <f>VLOOKUP(J5,Results!$N$2:$O$7,2,FALSE)</f>
        <v>Jokers</v>
      </c>
      <c r="L5" s="25">
        <v>27</v>
      </c>
    </row>
    <row r="6" spans="2:12" x14ac:dyDescent="0.3">
      <c r="B6" t="str">
        <f t="shared" si="1"/>
        <v>2E11</v>
      </c>
      <c r="C6" t="str">
        <f t="shared" si="2"/>
        <v>2E16</v>
      </c>
      <c r="E6" s="11">
        <f>+E5</f>
        <v>46324</v>
      </c>
      <c r="F6" s="9">
        <v>2</v>
      </c>
      <c r="G6" s="10" t="s">
        <v>24</v>
      </c>
      <c r="H6" t="str">
        <f>VLOOKUP(G6,Results!$N$2:$O$7,2,FALSE)</f>
        <v>Nightingales</v>
      </c>
      <c r="I6" s="25">
        <v>27</v>
      </c>
      <c r="J6" s="10" t="s">
        <v>29</v>
      </c>
      <c r="K6" t="str">
        <f>VLOOKUP(J6,Results!$N$2:$O$7,2,FALSE)</f>
        <v>Sharks</v>
      </c>
      <c r="L6" s="25">
        <v>2</v>
      </c>
    </row>
    <row r="7" spans="2:12" x14ac:dyDescent="0.3">
      <c r="B7" t="str">
        <f t="shared" si="1"/>
        <v>2E12</v>
      </c>
      <c r="C7" t="str">
        <f t="shared" si="2"/>
        <v>2E13</v>
      </c>
      <c r="E7" s="11">
        <f>+E5</f>
        <v>46324</v>
      </c>
      <c r="F7" s="9">
        <v>2</v>
      </c>
      <c r="G7" s="10" t="s">
        <v>25</v>
      </c>
      <c r="H7" t="str">
        <f>VLOOKUP(G7,Results!$N$2:$O$7,2,FALSE)</f>
        <v>Protagonists 2</v>
      </c>
      <c r="I7" s="25">
        <v>21</v>
      </c>
      <c r="J7" s="10" t="s">
        <v>26</v>
      </c>
      <c r="K7" t="str">
        <f>VLOOKUP(J7,Results!$N$2:$O$7,2,FALSE)</f>
        <v>Oddments</v>
      </c>
      <c r="L7" s="25">
        <v>11</v>
      </c>
    </row>
    <row r="8" spans="2:12" x14ac:dyDescent="0.3">
      <c r="B8" t="str">
        <f t="shared" si="1"/>
        <v>3E12</v>
      </c>
      <c r="C8" t="str">
        <f t="shared" si="2"/>
        <v>3E15</v>
      </c>
      <c r="E8" s="8">
        <v>46338</v>
      </c>
      <c r="F8" s="9">
        <v>3</v>
      </c>
      <c r="G8" s="10" t="s">
        <v>25</v>
      </c>
      <c r="H8" t="str">
        <f>VLOOKUP(G8,Results!$N$2:$O$7,2,FALSE)</f>
        <v>Protagonists 2</v>
      </c>
      <c r="I8" s="25"/>
      <c r="J8" s="10" t="s">
        <v>28</v>
      </c>
      <c r="K8" t="str">
        <f>VLOOKUP(J8,Results!$N$2:$O$7,2,FALSE)</f>
        <v>Odd Jobs</v>
      </c>
      <c r="L8" s="25"/>
    </row>
    <row r="9" spans="2:12" x14ac:dyDescent="0.3">
      <c r="B9" t="str">
        <f t="shared" si="1"/>
        <v>3E13</v>
      </c>
      <c r="C9" t="str">
        <f t="shared" si="2"/>
        <v>3E11</v>
      </c>
      <c r="E9" s="11">
        <f>+E8</f>
        <v>46338</v>
      </c>
      <c r="F9" s="9">
        <v>3</v>
      </c>
      <c r="G9" s="10" t="s">
        <v>26</v>
      </c>
      <c r="H9" t="str">
        <f>VLOOKUP(G9,Results!$N$2:$O$7,2,FALSE)</f>
        <v>Oddments</v>
      </c>
      <c r="I9" s="25"/>
      <c r="J9" s="10" t="s">
        <v>24</v>
      </c>
      <c r="K9" t="str">
        <f>VLOOKUP(J9,Results!$N$2:$O$7,2,FALSE)</f>
        <v>Nightingales</v>
      </c>
      <c r="L9" s="25"/>
    </row>
    <row r="10" spans="2:12" x14ac:dyDescent="0.3">
      <c r="B10" t="str">
        <f t="shared" si="1"/>
        <v>3E16</v>
      </c>
      <c r="C10" t="str">
        <f t="shared" si="2"/>
        <v>3E14</v>
      </c>
      <c r="E10" s="11">
        <f>+E8</f>
        <v>46338</v>
      </c>
      <c r="F10" s="9">
        <v>3</v>
      </c>
      <c r="G10" s="10" t="s">
        <v>29</v>
      </c>
      <c r="H10" t="str">
        <f>VLOOKUP(G10,Results!$N$2:$O$7,2,FALSE)</f>
        <v>Sharks</v>
      </c>
      <c r="I10" s="25"/>
      <c r="J10" s="10" t="s">
        <v>27</v>
      </c>
      <c r="K10" t="str">
        <f>VLOOKUP(J10,Results!$N$2:$O$7,2,FALSE)</f>
        <v>Jokers</v>
      </c>
      <c r="L10" s="25"/>
    </row>
    <row r="11" spans="2:12" x14ac:dyDescent="0.3">
      <c r="B11" t="str">
        <f t="shared" si="1"/>
        <v>4E13</v>
      </c>
      <c r="C11" t="str">
        <f t="shared" si="2"/>
        <v>4E15</v>
      </c>
      <c r="E11" s="8">
        <v>46352</v>
      </c>
      <c r="F11" s="9">
        <v>4</v>
      </c>
      <c r="G11" s="10" t="s">
        <v>26</v>
      </c>
      <c r="H11" t="str">
        <f>VLOOKUP(G11,Results!$N$2:$O$7,2,FALSE)</f>
        <v>Oddments</v>
      </c>
      <c r="I11" s="25"/>
      <c r="J11" s="10" t="s">
        <v>28</v>
      </c>
      <c r="K11" t="str">
        <f>VLOOKUP(J11,Results!$N$2:$O$7,2,FALSE)</f>
        <v>Odd Jobs</v>
      </c>
      <c r="L11" s="25"/>
    </row>
    <row r="12" spans="2:12" x14ac:dyDescent="0.3">
      <c r="B12" t="str">
        <f t="shared" si="1"/>
        <v>4E14</v>
      </c>
      <c r="C12" t="str">
        <f t="shared" si="2"/>
        <v>4E11</v>
      </c>
      <c r="E12" s="11">
        <f>+E11</f>
        <v>46352</v>
      </c>
      <c r="F12" s="9">
        <v>4</v>
      </c>
      <c r="G12" s="10" t="s">
        <v>27</v>
      </c>
      <c r="H12" t="str">
        <f>VLOOKUP(G12,Results!$N$2:$O$7,2,FALSE)</f>
        <v>Jokers</v>
      </c>
      <c r="I12" s="25"/>
      <c r="J12" s="10" t="s">
        <v>24</v>
      </c>
      <c r="K12" t="str">
        <f>VLOOKUP(J12,Results!$N$2:$O$7,2,FALSE)</f>
        <v>Nightingales</v>
      </c>
      <c r="L12" s="25"/>
    </row>
    <row r="13" spans="2:12" x14ac:dyDescent="0.3">
      <c r="B13" t="str">
        <f t="shared" si="1"/>
        <v>4E12</v>
      </c>
      <c r="C13" t="str">
        <f t="shared" si="2"/>
        <v>4E16</v>
      </c>
      <c r="E13" s="11">
        <f>+E11</f>
        <v>46352</v>
      </c>
      <c r="F13" s="9">
        <v>4</v>
      </c>
      <c r="G13" s="10" t="s">
        <v>25</v>
      </c>
      <c r="H13" t="str">
        <f>VLOOKUP(G13,Results!$N$2:$O$7,2,FALSE)</f>
        <v>Protagonists 2</v>
      </c>
      <c r="I13" s="25"/>
      <c r="J13" s="10" t="s">
        <v>29</v>
      </c>
      <c r="K13" t="str">
        <f>VLOOKUP(J13,Results!$N$2:$O$7,2,FALSE)</f>
        <v>Sharks</v>
      </c>
      <c r="L13" s="25"/>
    </row>
    <row r="14" spans="2:12" x14ac:dyDescent="0.3">
      <c r="B14" t="str">
        <f t="shared" si="1"/>
        <v>5E16</v>
      </c>
      <c r="C14" t="str">
        <f t="shared" si="2"/>
        <v>5E13</v>
      </c>
      <c r="E14" s="8">
        <v>46366</v>
      </c>
      <c r="F14" s="9">
        <v>5</v>
      </c>
      <c r="G14" s="10" t="s">
        <v>29</v>
      </c>
      <c r="H14" t="str">
        <f>VLOOKUP(G14,Results!$N$2:$O$7,2,FALSE)</f>
        <v>Sharks</v>
      </c>
      <c r="I14" s="25"/>
      <c r="J14" s="10" t="s">
        <v>26</v>
      </c>
      <c r="K14" t="str">
        <f>VLOOKUP(J14,Results!$N$2:$O$7,2,FALSE)</f>
        <v>Oddments</v>
      </c>
      <c r="L14" s="25"/>
    </row>
    <row r="15" spans="2:12" x14ac:dyDescent="0.3">
      <c r="B15" t="str">
        <f t="shared" si="1"/>
        <v>5E11</v>
      </c>
      <c r="C15" t="str">
        <f t="shared" si="2"/>
        <v>5E15</v>
      </c>
      <c r="E15" s="11">
        <f>+E14</f>
        <v>46366</v>
      </c>
      <c r="F15" s="9">
        <v>5</v>
      </c>
      <c r="G15" s="10" t="s">
        <v>24</v>
      </c>
      <c r="H15" t="str">
        <f>VLOOKUP(G15,Results!$N$2:$O$7,2,FALSE)</f>
        <v>Nightingales</v>
      </c>
      <c r="I15" s="25"/>
      <c r="J15" s="10" t="s">
        <v>28</v>
      </c>
      <c r="K15" t="str">
        <f>VLOOKUP(J15,Results!$N$2:$O$7,2,FALSE)</f>
        <v>Odd Jobs</v>
      </c>
      <c r="L15" s="25"/>
    </row>
    <row r="16" spans="2:12" x14ac:dyDescent="0.3">
      <c r="B16" t="str">
        <f t="shared" si="1"/>
        <v>5E14</v>
      </c>
      <c r="C16" t="str">
        <f t="shared" si="2"/>
        <v>5E12</v>
      </c>
      <c r="E16" s="11">
        <f>+E14</f>
        <v>46366</v>
      </c>
      <c r="F16" s="9">
        <v>5</v>
      </c>
      <c r="G16" s="10" t="s">
        <v>27</v>
      </c>
      <c r="H16" t="str">
        <f>VLOOKUP(G16,Results!$N$2:$O$7,2,FALSE)</f>
        <v>Jokers</v>
      </c>
      <c r="I16" s="25"/>
      <c r="J16" s="10" t="s">
        <v>25</v>
      </c>
      <c r="K16" t="str">
        <f>VLOOKUP(J16,Results!$N$2:$O$7,2,FALSE)</f>
        <v>Protagonists 2</v>
      </c>
      <c r="L16" s="25"/>
    </row>
    <row r="17" spans="2:12" x14ac:dyDescent="0.3">
      <c r="B17" t="str">
        <f t="shared" si="1"/>
        <v>6E16</v>
      </c>
      <c r="C17" t="str">
        <f t="shared" si="2"/>
        <v>6E11</v>
      </c>
      <c r="E17" s="8">
        <v>46408</v>
      </c>
      <c r="F17" s="9">
        <v>6</v>
      </c>
      <c r="G17" s="10" t="s">
        <v>29</v>
      </c>
      <c r="H17" t="str">
        <f>VLOOKUP(G17,Results!$N$2:$O$7,2,FALSE)</f>
        <v>Sharks</v>
      </c>
      <c r="I17" s="25"/>
      <c r="J17" s="10" t="s">
        <v>24</v>
      </c>
      <c r="K17" t="str">
        <f>VLOOKUP(J17,Results!$N$2:$O$7,2,FALSE)</f>
        <v>Nightingales</v>
      </c>
      <c r="L17" s="25"/>
    </row>
    <row r="18" spans="2:12" x14ac:dyDescent="0.3">
      <c r="B18" t="str">
        <f t="shared" si="1"/>
        <v>6E14</v>
      </c>
      <c r="C18" t="str">
        <f t="shared" si="2"/>
        <v>6E15</v>
      </c>
      <c r="E18" s="11">
        <f>+E17</f>
        <v>46408</v>
      </c>
      <c r="F18" s="9">
        <v>6</v>
      </c>
      <c r="G18" s="10" t="s">
        <v>27</v>
      </c>
      <c r="H18" t="str">
        <f>VLOOKUP(G18,Results!$N$2:$O$7,2,FALSE)</f>
        <v>Jokers</v>
      </c>
      <c r="I18" s="25"/>
      <c r="J18" s="10" t="s">
        <v>28</v>
      </c>
      <c r="K18" t="str">
        <f>VLOOKUP(J18,Results!$N$2:$O$7,2,FALSE)</f>
        <v>Odd Jobs</v>
      </c>
      <c r="L18" s="25"/>
    </row>
    <row r="19" spans="2:12" x14ac:dyDescent="0.3">
      <c r="B19" t="str">
        <f t="shared" si="1"/>
        <v>6E13</v>
      </c>
      <c r="C19" t="str">
        <f t="shared" si="2"/>
        <v>6E12</v>
      </c>
      <c r="E19" s="11">
        <f>+E17</f>
        <v>46408</v>
      </c>
      <c r="F19" s="9">
        <v>6</v>
      </c>
      <c r="G19" s="10" t="s">
        <v>26</v>
      </c>
      <c r="H19" t="str">
        <f>VLOOKUP(G19,Results!$N$2:$O$7,2,FALSE)</f>
        <v>Oddments</v>
      </c>
      <c r="I19" s="25"/>
      <c r="J19" s="10" t="s">
        <v>25</v>
      </c>
      <c r="K19" t="str">
        <f>VLOOKUP(J19,Results!$N$2:$O$7,2,FALSE)</f>
        <v>Protagonists 2</v>
      </c>
      <c r="L19" s="25"/>
    </row>
    <row r="20" spans="2:12" x14ac:dyDescent="0.3">
      <c r="B20" t="str">
        <f t="shared" si="1"/>
        <v>7E11</v>
      </c>
      <c r="C20" t="str">
        <f t="shared" si="2"/>
        <v>7E12</v>
      </c>
      <c r="E20" s="8">
        <v>46422</v>
      </c>
      <c r="F20" s="9">
        <v>7</v>
      </c>
      <c r="G20" s="10" t="s">
        <v>24</v>
      </c>
      <c r="H20" t="str">
        <f>VLOOKUP(G20,Results!$N$2:$O$7,2,FALSE)</f>
        <v>Nightingales</v>
      </c>
      <c r="I20" s="25"/>
      <c r="J20" s="10" t="s">
        <v>25</v>
      </c>
      <c r="K20" t="str">
        <f>VLOOKUP(J20,Results!$N$2:$O$7,2,FALSE)</f>
        <v>Protagonists 2</v>
      </c>
      <c r="L20" s="25"/>
    </row>
    <row r="21" spans="2:12" x14ac:dyDescent="0.3">
      <c r="B21" t="str">
        <f t="shared" si="1"/>
        <v>7E16</v>
      </c>
      <c r="C21" t="str">
        <f t="shared" si="2"/>
        <v>7E15</v>
      </c>
      <c r="E21" s="11">
        <f>+E20</f>
        <v>46422</v>
      </c>
      <c r="F21" s="9">
        <v>7</v>
      </c>
      <c r="G21" s="10" t="s">
        <v>29</v>
      </c>
      <c r="H21" t="str">
        <f>VLOOKUP(G21,Results!$N$2:$O$7,2,FALSE)</f>
        <v>Sharks</v>
      </c>
      <c r="I21" s="25"/>
      <c r="J21" s="10" t="s">
        <v>28</v>
      </c>
      <c r="K21" t="str">
        <f>VLOOKUP(J21,Results!$N$2:$O$7,2,FALSE)</f>
        <v>Odd Jobs</v>
      </c>
      <c r="L21" s="25"/>
    </row>
    <row r="22" spans="2:12" x14ac:dyDescent="0.3">
      <c r="B22" t="str">
        <f t="shared" si="1"/>
        <v>7E14</v>
      </c>
      <c r="C22" t="str">
        <f t="shared" si="2"/>
        <v>7E13</v>
      </c>
      <c r="E22" s="11">
        <f>+E20</f>
        <v>46422</v>
      </c>
      <c r="F22" s="9">
        <v>7</v>
      </c>
      <c r="G22" s="10" t="s">
        <v>27</v>
      </c>
      <c r="H22" t="str">
        <f>VLOOKUP(G22,Results!$N$2:$O$7,2,FALSE)</f>
        <v>Jokers</v>
      </c>
      <c r="I22" s="25"/>
      <c r="J22" s="10" t="s">
        <v>26</v>
      </c>
      <c r="K22" t="str">
        <f>VLOOKUP(J22,Results!$N$2:$O$7,2,FALSE)</f>
        <v>Oddments</v>
      </c>
      <c r="L22" s="25"/>
    </row>
    <row r="23" spans="2:12" x14ac:dyDescent="0.3">
      <c r="B23" t="str">
        <f t="shared" si="1"/>
        <v>8E11</v>
      </c>
      <c r="C23" t="str">
        <f t="shared" si="2"/>
        <v>8E14</v>
      </c>
      <c r="E23" s="8">
        <v>46436</v>
      </c>
      <c r="F23" s="9">
        <v>8</v>
      </c>
      <c r="G23" s="10" t="s">
        <v>24</v>
      </c>
      <c r="H23" t="str">
        <f>VLOOKUP(G23,Results!$N$2:$O$7,2,FALSE)</f>
        <v>Nightingales</v>
      </c>
      <c r="I23" s="25"/>
      <c r="J23" s="10" t="s">
        <v>27</v>
      </c>
      <c r="K23" t="str">
        <f>VLOOKUP(J23,Results!$N$2:$O$7,2,FALSE)</f>
        <v>Jokers</v>
      </c>
      <c r="L23" s="25"/>
    </row>
    <row r="24" spans="2:12" x14ac:dyDescent="0.3">
      <c r="B24" t="str">
        <f t="shared" si="1"/>
        <v>8E15</v>
      </c>
      <c r="C24" t="str">
        <f t="shared" si="2"/>
        <v>8E13</v>
      </c>
      <c r="E24" s="11">
        <f>+E23</f>
        <v>46436</v>
      </c>
      <c r="F24" s="9">
        <v>8</v>
      </c>
      <c r="G24" s="10" t="s">
        <v>28</v>
      </c>
      <c r="H24" t="str">
        <f>VLOOKUP(G24,Results!$N$2:$O$7,2,FALSE)</f>
        <v>Odd Jobs</v>
      </c>
      <c r="I24" s="25"/>
      <c r="J24" s="10" t="s">
        <v>26</v>
      </c>
      <c r="K24" t="str">
        <f>VLOOKUP(J24,Results!$N$2:$O$7,2,FALSE)</f>
        <v>Oddments</v>
      </c>
      <c r="L24" s="25"/>
    </row>
    <row r="25" spans="2:12" x14ac:dyDescent="0.3">
      <c r="B25" t="str">
        <f t="shared" si="1"/>
        <v>8E16</v>
      </c>
      <c r="C25" t="str">
        <f t="shared" si="2"/>
        <v>8E12</v>
      </c>
      <c r="E25" s="11">
        <f>+E23</f>
        <v>46436</v>
      </c>
      <c r="F25" s="9">
        <v>8</v>
      </c>
      <c r="G25" s="10" t="s">
        <v>29</v>
      </c>
      <c r="H25" t="str">
        <f>VLOOKUP(G25,Results!$N$2:$O$7,2,FALSE)</f>
        <v>Sharks</v>
      </c>
      <c r="I25" s="25"/>
      <c r="J25" s="10" t="s">
        <v>25</v>
      </c>
      <c r="K25" t="str">
        <f>VLOOKUP(J25,Results!$N$2:$O$7,2,FALSE)</f>
        <v>Protagonists 2</v>
      </c>
      <c r="L25" s="25"/>
    </row>
    <row r="26" spans="2:12" x14ac:dyDescent="0.3">
      <c r="B26" t="str">
        <f t="shared" si="1"/>
        <v>9E15</v>
      </c>
      <c r="C26" t="str">
        <f t="shared" si="2"/>
        <v>9E12</v>
      </c>
      <c r="E26" s="8">
        <v>46464</v>
      </c>
      <c r="F26" s="9">
        <v>9</v>
      </c>
      <c r="G26" s="10" t="s">
        <v>28</v>
      </c>
      <c r="H26" t="str">
        <f>VLOOKUP(G26,Results!$N$2:$O$7,2,FALSE)</f>
        <v>Odd Jobs</v>
      </c>
      <c r="I26" s="25"/>
      <c r="J26" s="10" t="s">
        <v>25</v>
      </c>
      <c r="K26" t="str">
        <f>VLOOKUP(J26,Results!$N$2:$O$7,2,FALSE)</f>
        <v>Protagonists 2</v>
      </c>
      <c r="L26" s="25"/>
    </row>
    <row r="27" spans="2:12" x14ac:dyDescent="0.3">
      <c r="B27" t="str">
        <f t="shared" si="1"/>
        <v>9E11</v>
      </c>
      <c r="C27" t="str">
        <f t="shared" si="2"/>
        <v>9E13</v>
      </c>
      <c r="E27" s="11">
        <f>+E26</f>
        <v>46464</v>
      </c>
      <c r="F27" s="9">
        <v>9</v>
      </c>
      <c r="G27" s="10" t="s">
        <v>24</v>
      </c>
      <c r="H27" t="str">
        <f>VLOOKUP(G27,Results!$N$2:$O$7,2,FALSE)</f>
        <v>Nightingales</v>
      </c>
      <c r="I27" s="25"/>
      <c r="J27" s="10" t="s">
        <v>26</v>
      </c>
      <c r="K27" t="str">
        <f>VLOOKUP(J27,Results!$N$2:$O$7,2,FALSE)</f>
        <v>Oddments</v>
      </c>
      <c r="L27" s="25"/>
    </row>
    <row r="28" spans="2:12" x14ac:dyDescent="0.3">
      <c r="B28" t="str">
        <f t="shared" si="1"/>
        <v>9E14</v>
      </c>
      <c r="C28" t="str">
        <f t="shared" si="2"/>
        <v>9E16</v>
      </c>
      <c r="E28" s="11">
        <f>+E26</f>
        <v>46464</v>
      </c>
      <c r="F28" s="9">
        <v>9</v>
      </c>
      <c r="G28" s="10" t="s">
        <v>27</v>
      </c>
      <c r="H28" t="str">
        <f>VLOOKUP(G28,Results!$N$2:$O$7,2,FALSE)</f>
        <v>Jokers</v>
      </c>
      <c r="I28" s="25"/>
      <c r="J28" s="10" t="s">
        <v>29</v>
      </c>
      <c r="K28" t="str">
        <f>VLOOKUP(J28,Results!$N$2:$O$7,2,FALSE)</f>
        <v>Sharks</v>
      </c>
      <c r="L28" s="25"/>
    </row>
    <row r="29" spans="2:12" x14ac:dyDescent="0.3">
      <c r="B29" t="str">
        <f t="shared" si="1"/>
        <v>10E13</v>
      </c>
      <c r="C29" t="str">
        <f t="shared" si="2"/>
        <v>10E16</v>
      </c>
      <c r="E29" s="8">
        <v>46478</v>
      </c>
      <c r="F29" s="9">
        <v>10</v>
      </c>
      <c r="G29" s="10" t="s">
        <v>26</v>
      </c>
      <c r="H29" t="str">
        <f>VLOOKUP(G29,Results!$N$2:$O$7,2,FALSE)</f>
        <v>Oddments</v>
      </c>
      <c r="I29" s="25"/>
      <c r="J29" s="10" t="s">
        <v>29</v>
      </c>
      <c r="K29" t="str">
        <f>VLOOKUP(J29,Results!$N$2:$O$7,2,FALSE)</f>
        <v>Sharks</v>
      </c>
      <c r="L29" s="25"/>
    </row>
    <row r="30" spans="2:12" x14ac:dyDescent="0.3">
      <c r="B30" t="str">
        <f t="shared" si="1"/>
        <v>10E15</v>
      </c>
      <c r="C30" t="str">
        <f t="shared" si="2"/>
        <v>10E11</v>
      </c>
      <c r="E30" s="11">
        <f>+E29</f>
        <v>46478</v>
      </c>
      <c r="F30" s="9">
        <v>10</v>
      </c>
      <c r="G30" s="10" t="s">
        <v>28</v>
      </c>
      <c r="H30" t="str">
        <f>VLOOKUP(G30,Results!$N$2:$O$7,2,FALSE)</f>
        <v>Odd Jobs</v>
      </c>
      <c r="I30" s="25"/>
      <c r="J30" s="10" t="s">
        <v>24</v>
      </c>
      <c r="K30" t="str">
        <f>VLOOKUP(J30,Results!$N$2:$O$7,2,FALSE)</f>
        <v>Nightingales</v>
      </c>
      <c r="L30" s="25"/>
    </row>
    <row r="31" spans="2:12" x14ac:dyDescent="0.3">
      <c r="B31" t="str">
        <f t="shared" si="1"/>
        <v>10E12</v>
      </c>
      <c r="C31" t="str">
        <f t="shared" si="2"/>
        <v>10E14</v>
      </c>
      <c r="E31" s="11">
        <f>+E29</f>
        <v>46478</v>
      </c>
      <c r="F31" s="9">
        <v>10</v>
      </c>
      <c r="G31" s="10" t="s">
        <v>25</v>
      </c>
      <c r="H31" t="str">
        <f>VLOOKUP(G31,Results!$N$2:$O$7,2,FALSE)</f>
        <v>Protagonists 2</v>
      </c>
      <c r="I31" s="25"/>
      <c r="J31" s="10" t="s">
        <v>27</v>
      </c>
      <c r="K31" t="str">
        <f>VLOOKUP(J31,Results!$N$2:$O$7,2,FALSE)</f>
        <v>Jokers</v>
      </c>
      <c r="L31" s="25"/>
    </row>
    <row r="32" spans="2:12" x14ac:dyDescent="0.3">
      <c r="E32" s="11"/>
      <c r="F32" s="7"/>
      <c r="G32" s="10"/>
      <c r="H32"/>
      <c r="I32" s="10"/>
    </row>
    <row r="33" spans="5:12" x14ac:dyDescent="0.3">
      <c r="E33" s="11"/>
      <c r="F33" s="7"/>
      <c r="G33" s="10"/>
      <c r="H33"/>
      <c r="I33" s="21">
        <f>SUM(I2:I32)</f>
        <v>113</v>
      </c>
      <c r="J33" s="28"/>
      <c r="K33" s="28"/>
      <c r="L33" s="21">
        <f>SUM(L2:L32)</f>
        <v>75</v>
      </c>
    </row>
    <row r="34" spans="5:12" x14ac:dyDescent="0.3">
      <c r="E34" s="11"/>
      <c r="F34" s="7"/>
      <c r="G34" s="10"/>
      <c r="H34"/>
      <c r="I34" s="21">
        <f>+I33+L33</f>
        <v>188</v>
      </c>
      <c r="J34" s="28"/>
      <c r="K34" s="28"/>
      <c r="L34" s="21"/>
    </row>
    <row r="35" spans="5:12" x14ac:dyDescent="0.3">
      <c r="E35" s="11"/>
      <c r="F35" s="7"/>
      <c r="G35" s="10"/>
      <c r="H35"/>
      <c r="I35" s="10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10"/>
  <sheetViews>
    <sheetView tabSelected="1" zoomScale="85" zoomScaleNormal="85" workbookViewId="0">
      <selection activeCell="I2" sqref="I2:L2"/>
    </sheetView>
  </sheetViews>
  <sheetFormatPr defaultColWidth="9.33203125" defaultRowHeight="35.25" customHeight="1" x14ac:dyDescent="0.4"/>
  <cols>
    <col min="1" max="1" width="4.88671875" style="3" customWidth="1"/>
    <col min="2" max="2" width="9.109375" style="3" customWidth="1"/>
    <col min="3" max="3" width="7.88671875" style="3" customWidth="1"/>
    <col min="4" max="4" width="24.6640625" style="3" customWidth="1"/>
    <col min="5" max="5" width="11.5546875" style="2" customWidth="1"/>
    <col min="6" max="6" width="10.5546875" style="2" customWidth="1"/>
    <col min="7" max="7" width="12.44140625" style="2" customWidth="1"/>
    <col min="8" max="8" width="10.5546875" style="2" customWidth="1"/>
    <col min="9" max="9" width="9.6640625" style="4" customWidth="1"/>
    <col min="10" max="10" width="12.33203125" style="4" customWidth="1"/>
    <col min="11" max="11" width="10.6640625" style="4" customWidth="1"/>
    <col min="12" max="12" width="12" style="4" customWidth="1"/>
    <col min="13" max="16384" width="9.33203125" style="3"/>
  </cols>
  <sheetData>
    <row r="1" spans="2:12" ht="35.25" customHeight="1" thickBot="1" x14ac:dyDescent="0.45"/>
    <row r="2" spans="2:12" ht="35.25" customHeight="1" thickBot="1" x14ac:dyDescent="0.45">
      <c r="B2" s="84" t="s">
        <v>30</v>
      </c>
      <c r="C2" s="83"/>
      <c r="D2" s="83"/>
      <c r="E2" s="83"/>
      <c r="F2" s="83"/>
      <c r="G2" s="83" t="s">
        <v>23</v>
      </c>
      <c r="H2" s="83"/>
      <c r="I2" s="87" t="s">
        <v>43</v>
      </c>
      <c r="J2" s="87"/>
      <c r="K2" s="87"/>
      <c r="L2" s="88"/>
    </row>
    <row r="3" spans="2:12" s="2" customFormat="1" ht="48.75" customHeight="1" x14ac:dyDescent="0.4">
      <c r="B3" s="35"/>
      <c r="C3" s="85" t="s">
        <v>14</v>
      </c>
      <c r="D3" s="86"/>
      <c r="E3" s="76" t="s">
        <v>5</v>
      </c>
      <c r="F3" s="39" t="s">
        <v>6</v>
      </c>
      <c r="G3" s="40" t="s">
        <v>7</v>
      </c>
      <c r="H3" s="41" t="s">
        <v>8</v>
      </c>
      <c r="I3" s="46" t="s">
        <v>9</v>
      </c>
      <c r="J3" s="47" t="s">
        <v>10</v>
      </c>
      <c r="K3" s="48" t="s">
        <v>15</v>
      </c>
      <c r="L3" s="35" t="s">
        <v>11</v>
      </c>
    </row>
    <row r="4" spans="2:12" ht="30" customHeight="1" x14ac:dyDescent="0.4">
      <c r="B4" s="36" t="s">
        <v>16</v>
      </c>
      <c r="C4" s="37" t="str">
        <f>+'E14 JOKERS'!$H$1</f>
        <v>E14</v>
      </c>
      <c r="D4" s="81" t="str">
        <f>+'E14 JOKERS'!$I$1</f>
        <v>JOKERS</v>
      </c>
      <c r="E4" s="77">
        <f>'E14 JOKERS'!$J$13</f>
        <v>2</v>
      </c>
      <c r="F4" s="42">
        <f>'E14 JOKERS'!$K$13</f>
        <v>2</v>
      </c>
      <c r="G4" s="29">
        <f>'E14 JOKERS'!$L$13</f>
        <v>0</v>
      </c>
      <c r="H4" s="43">
        <f>'E14 JOKERS'!$M$13</f>
        <v>0</v>
      </c>
      <c r="I4" s="49">
        <f>'E14 JOKERS'!$N$13</f>
        <v>47</v>
      </c>
      <c r="J4" s="30">
        <f>'E14 JOKERS'!$O$13</f>
        <v>15</v>
      </c>
      <c r="K4" s="50">
        <f>I4-J4</f>
        <v>32</v>
      </c>
      <c r="L4" s="53">
        <f>'E14 JOKERS'!$P$13</f>
        <v>4</v>
      </c>
    </row>
    <row r="5" spans="2:12" ht="30" customHeight="1" x14ac:dyDescent="0.4">
      <c r="B5" s="36" t="s">
        <v>22</v>
      </c>
      <c r="C5" s="37" t="str">
        <f>+'E12 PROTAGONISTS 2'!$H$1</f>
        <v>E12</v>
      </c>
      <c r="D5" s="81" t="str">
        <f>+'E12 PROTAGONISTS 2'!$I$1</f>
        <v>PROTAGONISTS 2</v>
      </c>
      <c r="E5" s="77">
        <f>'E12 PROTAGONISTS 2'!$J$13</f>
        <v>2</v>
      </c>
      <c r="F5" s="42">
        <f>'E12 PROTAGONISTS 2'!$K$13</f>
        <v>2</v>
      </c>
      <c r="G5" s="29">
        <f>'E12 PROTAGONISTS 2'!$L$13</f>
        <v>0</v>
      </c>
      <c r="H5" s="43">
        <f>'E12 PROTAGONISTS 2'!$M$13</f>
        <v>0</v>
      </c>
      <c r="I5" s="49">
        <f>'E12 PROTAGONISTS 2'!$N$13</f>
        <v>46</v>
      </c>
      <c r="J5" s="30">
        <f>'E12 PROTAGONISTS 2'!$O$13</f>
        <v>23</v>
      </c>
      <c r="K5" s="50">
        <f>I5-J5</f>
        <v>23</v>
      </c>
      <c r="L5" s="53">
        <f>'E12 PROTAGONISTS 2'!$P$13</f>
        <v>4</v>
      </c>
    </row>
    <row r="6" spans="2:12" ht="30" customHeight="1" x14ac:dyDescent="0.4">
      <c r="B6" s="36" t="s">
        <v>17</v>
      </c>
      <c r="C6" s="37" t="str">
        <f>+'E11 NIGHTINGALES'!$H$1</f>
        <v>E11</v>
      </c>
      <c r="D6" s="81" t="str">
        <f>+'E11 NIGHTINGALES'!$I$1</f>
        <v>NIGHTINGALES</v>
      </c>
      <c r="E6" s="77">
        <f>'E11 NIGHTINGALES'!$J$13</f>
        <v>2</v>
      </c>
      <c r="F6" s="42">
        <f>'E11 NIGHTINGALES'!$K$13</f>
        <v>1</v>
      </c>
      <c r="G6" s="29">
        <f>'E11 NIGHTINGALES'!$L$13</f>
        <v>0</v>
      </c>
      <c r="H6" s="43">
        <f>'E11 NIGHTINGALES'!$M$13</f>
        <v>1</v>
      </c>
      <c r="I6" s="49">
        <f>'E11 NIGHTINGALES'!$N$13</f>
        <v>39</v>
      </c>
      <c r="J6" s="30">
        <f>'E11 NIGHTINGALES'!$O$13</f>
        <v>27</v>
      </c>
      <c r="K6" s="50">
        <f>I6-J6</f>
        <v>12</v>
      </c>
      <c r="L6" s="53">
        <f>'E11 NIGHTINGALES'!$P$13</f>
        <v>2</v>
      </c>
    </row>
    <row r="7" spans="2:12" ht="30" customHeight="1" x14ac:dyDescent="0.4">
      <c r="B7" s="36" t="s">
        <v>18</v>
      </c>
      <c r="C7" s="37" t="str">
        <f>+'E15 ODD JOBS'!$H$1</f>
        <v>E15</v>
      </c>
      <c r="D7" s="81" t="str">
        <f>+'E15 ODD JOBS'!$I$1</f>
        <v>ODD JOBS</v>
      </c>
      <c r="E7" s="77">
        <f>'E15 ODD JOBS'!$J$13</f>
        <v>2</v>
      </c>
      <c r="F7" s="42">
        <f>'E15 ODD JOBS'!$K$13</f>
        <v>1</v>
      </c>
      <c r="G7" s="29">
        <f>'E15 ODD JOBS'!$L$13</f>
        <v>0</v>
      </c>
      <c r="H7" s="43">
        <f>'E15 ODD JOBS'!$M$13</f>
        <v>1</v>
      </c>
      <c r="I7" s="49">
        <f>'E15 ODD JOBS'!$N$13</f>
        <v>32</v>
      </c>
      <c r="J7" s="30">
        <f>'E15 ODD JOBS'!$O$13</f>
        <v>30</v>
      </c>
      <c r="K7" s="50">
        <f>I7-J7</f>
        <v>2</v>
      </c>
      <c r="L7" s="53">
        <f>'E15 ODD JOBS'!$P$13</f>
        <v>2</v>
      </c>
    </row>
    <row r="8" spans="2:12" ht="35.25" customHeight="1" x14ac:dyDescent="0.4">
      <c r="B8" s="36" t="s">
        <v>19</v>
      </c>
      <c r="C8" s="37" t="str">
        <f>+'E13 ODDMENTS'!$H$1</f>
        <v>E13</v>
      </c>
      <c r="D8" s="81" t="str">
        <f>+'E13 ODDMENTS'!$I$1</f>
        <v>ODDMENTS</v>
      </c>
      <c r="E8" s="77">
        <f>'E13 ODDMENTS'!$J$13</f>
        <v>2</v>
      </c>
      <c r="F8" s="42">
        <f>'E13 ODDMENTS'!$K$13</f>
        <v>0</v>
      </c>
      <c r="G8" s="29">
        <f>'E13 ODDMENTS'!$L$13</f>
        <v>0</v>
      </c>
      <c r="H8" s="43">
        <f>'E13 ODDMENTS'!$M$13</f>
        <v>2</v>
      </c>
      <c r="I8" s="49">
        <f>'E13 ODDMENTS'!$N$13</f>
        <v>19</v>
      </c>
      <c r="J8" s="30">
        <f>'E13 ODDMENTS'!$O$13</f>
        <v>41</v>
      </c>
      <c r="K8" s="50">
        <f>I8-J8</f>
        <v>-22</v>
      </c>
      <c r="L8" s="53">
        <f>'E13 ODDMENTS'!$P$13</f>
        <v>0</v>
      </c>
    </row>
    <row r="9" spans="2:12" ht="35.25" customHeight="1" thickBot="1" x14ac:dyDescent="0.45">
      <c r="B9" s="36" t="s">
        <v>20</v>
      </c>
      <c r="C9" s="38" t="str">
        <f>+'E16 SHARKS'!$H$1</f>
        <v>E16</v>
      </c>
      <c r="D9" s="82" t="str">
        <f>+'E16 SHARKS'!$I$1</f>
        <v>SHARKS</v>
      </c>
      <c r="E9" s="78">
        <f>'E16 SHARKS'!$J$13</f>
        <v>2</v>
      </c>
      <c r="F9" s="44">
        <f>'E16 SHARKS'!$K$13</f>
        <v>0</v>
      </c>
      <c r="G9" s="33">
        <f>'E16 SHARKS'!$L$13</f>
        <v>0</v>
      </c>
      <c r="H9" s="45">
        <f>'E16 SHARKS'!$M$13</f>
        <v>2</v>
      </c>
      <c r="I9" s="51">
        <f>'E16 SHARKS'!$N$13</f>
        <v>5</v>
      </c>
      <c r="J9" s="34">
        <f>'E16 SHARKS'!$O$13</f>
        <v>52</v>
      </c>
      <c r="K9" s="52">
        <f>I9-J9</f>
        <v>-47</v>
      </c>
      <c r="L9" s="54">
        <f>'E16 SHARKS'!$P$13</f>
        <v>0</v>
      </c>
    </row>
    <row r="10" spans="2:12" s="6" customFormat="1" ht="30" customHeight="1" x14ac:dyDescent="0.5">
      <c r="B10" s="31"/>
      <c r="C10" s="32"/>
      <c r="D10" s="55" t="s">
        <v>21</v>
      </c>
      <c r="E10" s="56">
        <f t="shared" ref="E10:L10" si="0">SUM(E4:E9)</f>
        <v>12</v>
      </c>
      <c r="F10" s="57">
        <f t="shared" si="0"/>
        <v>6</v>
      </c>
      <c r="G10" s="58">
        <f t="shared" si="0"/>
        <v>0</v>
      </c>
      <c r="H10" s="59">
        <f t="shared" si="0"/>
        <v>6</v>
      </c>
      <c r="I10" s="57">
        <f t="shared" si="0"/>
        <v>188</v>
      </c>
      <c r="J10" s="58">
        <f t="shared" si="0"/>
        <v>188</v>
      </c>
      <c r="K10" s="59">
        <f t="shared" si="0"/>
        <v>0</v>
      </c>
      <c r="L10" s="60">
        <f t="shared" si="0"/>
        <v>12</v>
      </c>
    </row>
  </sheetData>
  <sortState xmlns:xlrd2="http://schemas.microsoft.com/office/spreadsheetml/2017/richdata2" ref="C4:L9">
    <sortCondition descending="1" ref="L4:L9"/>
    <sortCondition descending="1" ref="K4:K9"/>
    <sortCondition descending="1" ref="I4:I9"/>
  </sortState>
  <mergeCells count="2">
    <mergeCell ref="C3:D3"/>
    <mergeCell ref="I2:L2"/>
  </mergeCells>
  <phoneticPr fontId="0" type="noConversion"/>
  <printOptions horizontalCentered="1" verticalCentered="1"/>
  <pageMargins left="0.15" right="0.2" top="0.13" bottom="0.26" header="0.31496062992125984" footer="0.31496062992125984"/>
  <pageSetup paperSize="8" orientation="landscape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P13"/>
  <sheetViews>
    <sheetView workbookViewId="0">
      <selection activeCell="I13" sqref="I13:I29"/>
    </sheetView>
  </sheetViews>
  <sheetFormatPr defaultRowHeight="14.4" x14ac:dyDescent="0.3"/>
  <cols>
    <col min="1" max="1" width="2.109375" customWidth="1"/>
    <col min="2" max="2" width="5.77734375" hidden="1" customWidth="1"/>
    <col min="3" max="3" width="3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7.6640625" customWidth="1"/>
    <col min="9" max="9" width="16.4414062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1" t="s">
        <v>24</v>
      </c>
      <c r="I1" s="89" t="s">
        <v>31</v>
      </c>
      <c r="J1" s="89"/>
      <c r="K1" s="89"/>
      <c r="L1" s="89"/>
      <c r="M1" s="5"/>
      <c r="N1" s="5"/>
      <c r="O1" s="5"/>
      <c r="P1" s="5"/>
    </row>
    <row r="2" spans="2:16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6" x14ac:dyDescent="0.3">
      <c r="B3" t="str">
        <f>+$H$1</f>
        <v>E11</v>
      </c>
      <c r="C3" s="1">
        <v>1</v>
      </c>
      <c r="D3" s="19" t="str">
        <f t="shared" ref="D3" si="0">CONCATENATE(C3,B3)</f>
        <v>1E11</v>
      </c>
      <c r="E3" s="19" t="str">
        <f t="shared" ref="E3" si="1">CONCATENATE(C3,H3)</f>
        <v>1E12</v>
      </c>
      <c r="F3" s="18"/>
      <c r="G3" s="15">
        <f>VLOOKUP($D3,Results!$B$2:$I$62,3,FALSE)</f>
        <v>46310</v>
      </c>
      <c r="H3" s="16" t="str">
        <f>VLOOKUP($D3,Results!$B$2:$I$62,8,FALSE)</f>
        <v>E12</v>
      </c>
      <c r="I3" s="17" t="str">
        <f>VLOOKUP(H3,Results!$N$2:$O$7,2,FALSE)</f>
        <v>Protagonists 2</v>
      </c>
      <c r="J3" s="79">
        <f>SUM(K3:M3)</f>
        <v>1</v>
      </c>
      <c r="K3" s="61">
        <f>IF(H3="X",0,IF(N3&gt;O3,1,0))</f>
        <v>0</v>
      </c>
      <c r="L3" s="64">
        <f>IF(OR(C3&gt;Results!$F$1,N3="N"),0,IF(H3="X",0,IF(N3=O3,1,0)))</f>
        <v>0</v>
      </c>
      <c r="M3" s="63">
        <f>IF(H3="X",0,IF(N3&lt;O3,1,0))</f>
        <v>1</v>
      </c>
      <c r="N3" s="70">
        <f>IF($C3&gt;Results!$F$1," ",(VLOOKUP($D3,Results!$B$2:$H$62,7,FALSE)))</f>
        <v>12</v>
      </c>
      <c r="O3" s="71">
        <f>IF($C3&gt;Results!$F$1," ",(VLOOKUP($E3,Results!$C$2:$K$62,9,FALSE)))</f>
        <v>25</v>
      </c>
      <c r="P3" s="74">
        <f>IF(J3=" "," ",SUM(K3*2)+L3*1)</f>
        <v>0</v>
      </c>
    </row>
    <row r="4" spans="2:16" x14ac:dyDescent="0.3">
      <c r="B4" t="str">
        <f t="shared" ref="B4:B12" si="2">+$H$1</f>
        <v>E11</v>
      </c>
      <c r="C4" s="1">
        <v>2</v>
      </c>
      <c r="D4" s="19" t="str">
        <f t="shared" ref="D4:D12" si="3">CONCATENATE(C4,B4)</f>
        <v>2E11</v>
      </c>
      <c r="E4" s="19" t="str">
        <f t="shared" ref="E4:E12" si="4">CONCATENATE(C4,H4)</f>
        <v>2E16</v>
      </c>
      <c r="F4" s="18"/>
      <c r="G4" s="15">
        <f>VLOOKUP($D4,Results!$B$2:$I$62,3,FALSE)</f>
        <v>46324</v>
      </c>
      <c r="H4" s="16" t="str">
        <f>VLOOKUP($D4,Results!$B$2:$I$62,8,FALSE)</f>
        <v>E16</v>
      </c>
      <c r="I4" s="17" t="str">
        <f>VLOOKUP(H4,Results!$N$2:$O$7,2,FALSE)</f>
        <v>Sharks</v>
      </c>
      <c r="J4" s="79">
        <f t="shared" ref="J4:J12" si="5">SUM(K4:M4)</f>
        <v>1</v>
      </c>
      <c r="K4" s="61">
        <f t="shared" ref="K4:K12" si="6">IF(H4="X",0,IF(N4&gt;O4,1,0))</f>
        <v>1</v>
      </c>
      <c r="L4" s="64">
        <f>IF(OR(C4&gt;Results!$F$1,N4="N"),0,IF(H4="X",0,IF(N4=O4,1,0)))</f>
        <v>0</v>
      </c>
      <c r="M4" s="63">
        <f t="shared" ref="M4:M12" si="7">IF(H4="X",0,IF(N4&lt;O4,1,0))</f>
        <v>0</v>
      </c>
      <c r="N4" s="70">
        <f>IF($C4&gt;Results!$F$1," ",(VLOOKUP($D4,Results!$B$2:$H$62,7,FALSE)))</f>
        <v>27</v>
      </c>
      <c r="O4" s="71">
        <f>IF($C4&gt;Results!$F$1," ",(VLOOKUP($E4,Results!$C$2:$K$62,9,FALSE)))</f>
        <v>2</v>
      </c>
      <c r="P4" s="74">
        <f t="shared" ref="P4:P12" si="8">IF(J4=" "," ",SUM(K4*2)+L4*1)</f>
        <v>2</v>
      </c>
    </row>
    <row r="5" spans="2:16" x14ac:dyDescent="0.3">
      <c r="B5" t="str">
        <f t="shared" si="2"/>
        <v>E11</v>
      </c>
      <c r="C5" s="1">
        <v>3</v>
      </c>
      <c r="D5" s="19" t="str">
        <f t="shared" si="3"/>
        <v>3E11</v>
      </c>
      <c r="E5" s="19" t="str">
        <f t="shared" si="4"/>
        <v>3E13</v>
      </c>
      <c r="F5" s="18"/>
      <c r="G5" s="15">
        <f>VLOOKUP($D5,Results!$B$2:$I$62,3,FALSE)</f>
        <v>46338</v>
      </c>
      <c r="H5" s="16" t="str">
        <f>VLOOKUP($D5,Results!$B$2:$I$62,8,FALSE)</f>
        <v>E13</v>
      </c>
      <c r="I5" s="17" t="str">
        <f>VLOOKUP(H5,Results!$N$2:$O$7,2,FALSE)</f>
        <v>Oddments</v>
      </c>
      <c r="J5" s="79">
        <f t="shared" si="5"/>
        <v>0</v>
      </c>
      <c r="K5" s="61">
        <f t="shared" si="6"/>
        <v>0</v>
      </c>
      <c r="L5" s="64">
        <f>IF(OR(C5&gt;Results!$F$1,N5="N"),0,IF(H5="X",0,IF(N5=O5,1,0)))</f>
        <v>0</v>
      </c>
      <c r="M5" s="63">
        <f t="shared" si="7"/>
        <v>0</v>
      </c>
      <c r="N5" s="70" t="str">
        <f>IF($C5&gt;Results!$F$1," ",(VLOOKUP($D5,Results!$B$2:$H$62,7,FALSE)))</f>
        <v xml:space="preserve"> </v>
      </c>
      <c r="O5" s="71" t="str">
        <f>IF($C5&gt;Results!$F$1," ",(VLOOKUP($E5,Results!$C$2:$K$62,9,FALSE)))</f>
        <v xml:space="preserve"> </v>
      </c>
      <c r="P5" s="74">
        <f t="shared" si="8"/>
        <v>0</v>
      </c>
    </row>
    <row r="6" spans="2:16" x14ac:dyDescent="0.3">
      <c r="B6" t="str">
        <f t="shared" si="2"/>
        <v>E11</v>
      </c>
      <c r="C6" s="1">
        <v>4</v>
      </c>
      <c r="D6" s="19" t="str">
        <f t="shared" si="3"/>
        <v>4E11</v>
      </c>
      <c r="E6" s="19" t="str">
        <f t="shared" si="4"/>
        <v>4E14</v>
      </c>
      <c r="F6" s="18"/>
      <c r="G6" s="15">
        <f>VLOOKUP($D6,Results!$B$2:$I$62,3,FALSE)</f>
        <v>46352</v>
      </c>
      <c r="H6" s="16" t="str">
        <f>VLOOKUP($D6,Results!$B$2:$I$62,8,FALSE)</f>
        <v>E14</v>
      </c>
      <c r="I6" s="17" t="str">
        <f>VLOOKUP(H6,Results!$N$2:$O$7,2,FALSE)</f>
        <v>Jokers</v>
      </c>
      <c r="J6" s="79">
        <f t="shared" si="5"/>
        <v>0</v>
      </c>
      <c r="K6" s="61">
        <f t="shared" si="6"/>
        <v>0</v>
      </c>
      <c r="L6" s="64">
        <f>IF(OR(C6&gt;Results!$F$1,N6="N"),0,IF(H6="X",0,IF(N6=O6,1,0)))</f>
        <v>0</v>
      </c>
      <c r="M6" s="63">
        <f t="shared" si="7"/>
        <v>0</v>
      </c>
      <c r="N6" s="70" t="str">
        <f>IF($C6&gt;Results!$F$1," ",(VLOOKUP($D6,Results!$B$2:$H$62,7,FALSE)))</f>
        <v xml:space="preserve"> </v>
      </c>
      <c r="O6" s="71" t="str">
        <f>IF($C6&gt;Results!$F$1," ",(VLOOKUP($E6,Results!$C$2:$K$62,9,FALSE)))</f>
        <v xml:space="preserve"> </v>
      </c>
      <c r="P6" s="74">
        <f t="shared" si="8"/>
        <v>0</v>
      </c>
    </row>
    <row r="7" spans="2:16" x14ac:dyDescent="0.3">
      <c r="B7" t="str">
        <f t="shared" si="2"/>
        <v>E11</v>
      </c>
      <c r="C7" s="1">
        <v>5</v>
      </c>
      <c r="D7" s="19" t="str">
        <f t="shared" si="3"/>
        <v>5E11</v>
      </c>
      <c r="E7" s="19" t="str">
        <f t="shared" si="4"/>
        <v>5E15</v>
      </c>
      <c r="F7" s="18"/>
      <c r="G7" s="15">
        <f>VLOOKUP($D7,Results!$B$2:$I$62,3,FALSE)</f>
        <v>46366</v>
      </c>
      <c r="H7" s="16" t="str">
        <f>VLOOKUP($D7,Results!$B$2:$I$62,8,FALSE)</f>
        <v>E15</v>
      </c>
      <c r="I7" s="17" t="str">
        <f>VLOOKUP(H7,Results!$N$2:$O$7,2,FALSE)</f>
        <v>Odd Jobs</v>
      </c>
      <c r="J7" s="79">
        <f t="shared" si="5"/>
        <v>0</v>
      </c>
      <c r="K7" s="61">
        <f t="shared" si="6"/>
        <v>0</v>
      </c>
      <c r="L7" s="64">
        <f>IF(OR(C7&gt;Results!$F$1,N7="N"),0,IF(H7="X",0,IF(N7=O7,1,0)))</f>
        <v>0</v>
      </c>
      <c r="M7" s="63">
        <f t="shared" si="7"/>
        <v>0</v>
      </c>
      <c r="N7" s="70" t="str">
        <f>IF($C7&gt;Results!$F$1," ",(VLOOKUP($D7,Results!$B$2:$H$62,7,FALSE)))</f>
        <v xml:space="preserve"> </v>
      </c>
      <c r="O7" s="71" t="str">
        <f>IF($C7&gt;Results!$F$1," ",(VLOOKUP($E7,Results!$C$2:$K$62,9,FALSE)))</f>
        <v xml:space="preserve"> </v>
      </c>
      <c r="P7" s="74">
        <f t="shared" si="8"/>
        <v>0</v>
      </c>
    </row>
    <row r="8" spans="2:16" x14ac:dyDescent="0.3">
      <c r="B8" t="str">
        <f t="shared" si="2"/>
        <v>E11</v>
      </c>
      <c r="C8" s="1">
        <v>6</v>
      </c>
      <c r="D8" s="19" t="str">
        <f t="shared" si="3"/>
        <v>6E11</v>
      </c>
      <c r="E8" s="19" t="str">
        <f t="shared" si="4"/>
        <v>6E16</v>
      </c>
      <c r="F8" s="18"/>
      <c r="G8" s="15">
        <f>VLOOKUP($D8,Results!$B$2:$I$62,3,FALSE)</f>
        <v>46408</v>
      </c>
      <c r="H8" s="16" t="str">
        <f>VLOOKUP($D8,Results!$B$2:$I$62,8,FALSE)</f>
        <v>E16</v>
      </c>
      <c r="I8" s="17" t="str">
        <f>VLOOKUP(H8,Results!$N$2:$O$7,2,FALSE)</f>
        <v>Sharks</v>
      </c>
      <c r="J8" s="79">
        <f t="shared" si="5"/>
        <v>0</v>
      </c>
      <c r="K8" s="61">
        <f t="shared" si="6"/>
        <v>0</v>
      </c>
      <c r="L8" s="64">
        <f>IF(OR(C8&gt;Results!$F$1,N8="N"),0,IF(H8="X",0,IF(N8=O8,1,0)))</f>
        <v>0</v>
      </c>
      <c r="M8" s="63">
        <f t="shared" si="7"/>
        <v>0</v>
      </c>
      <c r="N8" s="70" t="str">
        <f>IF($C8&gt;Results!$F$1," ",(VLOOKUP($D8,Results!$B$2:$H$62,7,FALSE)))</f>
        <v xml:space="preserve"> </v>
      </c>
      <c r="O8" s="71" t="str">
        <f>IF($C8&gt;Results!$F$1," ",(VLOOKUP($E8,Results!$C$2:$K$62,9,FALSE)))</f>
        <v xml:space="preserve"> </v>
      </c>
      <c r="P8" s="74">
        <f t="shared" si="8"/>
        <v>0</v>
      </c>
    </row>
    <row r="9" spans="2:16" x14ac:dyDescent="0.3">
      <c r="B9" t="str">
        <f t="shared" si="2"/>
        <v>E11</v>
      </c>
      <c r="C9" s="1">
        <v>7</v>
      </c>
      <c r="D9" s="19" t="str">
        <f t="shared" si="3"/>
        <v>7E11</v>
      </c>
      <c r="E9" s="19" t="str">
        <f t="shared" si="4"/>
        <v>7E12</v>
      </c>
      <c r="F9" s="18"/>
      <c r="G9" s="15">
        <f>VLOOKUP($D9,Results!$B$2:$I$62,3,FALSE)</f>
        <v>46422</v>
      </c>
      <c r="H9" s="16" t="str">
        <f>VLOOKUP($D9,Results!$B$2:$I$62,8,FALSE)</f>
        <v>E12</v>
      </c>
      <c r="I9" s="17" t="str">
        <f>VLOOKUP(H9,Results!$N$2:$O$7,2,FALSE)</f>
        <v>Protagonists 2</v>
      </c>
      <c r="J9" s="79">
        <f t="shared" si="5"/>
        <v>0</v>
      </c>
      <c r="K9" s="61">
        <f t="shared" si="6"/>
        <v>0</v>
      </c>
      <c r="L9" s="64">
        <f>IF(OR(C9&gt;Results!$F$1,N9="N"),0,IF(H9="X",0,IF(N9=O9,1,0)))</f>
        <v>0</v>
      </c>
      <c r="M9" s="63">
        <f t="shared" si="7"/>
        <v>0</v>
      </c>
      <c r="N9" s="70" t="str">
        <f>IF($C9&gt;Results!$F$1," ",(VLOOKUP($D9,Results!$B$2:$H$62,7,FALSE)))</f>
        <v xml:space="preserve"> </v>
      </c>
      <c r="O9" s="71" t="str">
        <f>IF($C9&gt;Results!$F$1," ",(VLOOKUP($E9,Results!$C$2:$K$62,9,FALSE)))</f>
        <v xml:space="preserve"> </v>
      </c>
      <c r="P9" s="74">
        <f t="shared" si="8"/>
        <v>0</v>
      </c>
    </row>
    <row r="10" spans="2:16" x14ac:dyDescent="0.3">
      <c r="B10" t="str">
        <f t="shared" si="2"/>
        <v>E11</v>
      </c>
      <c r="C10" s="1">
        <v>8</v>
      </c>
      <c r="D10" s="19" t="str">
        <f t="shared" si="3"/>
        <v>8E11</v>
      </c>
      <c r="E10" s="19" t="str">
        <f t="shared" si="4"/>
        <v>8E14</v>
      </c>
      <c r="F10" s="18"/>
      <c r="G10" s="15">
        <f>VLOOKUP($D10,Results!$B$2:$I$62,3,FALSE)</f>
        <v>46436</v>
      </c>
      <c r="H10" s="16" t="str">
        <f>VLOOKUP($D10,Results!$B$2:$I$62,8,FALSE)</f>
        <v>E14</v>
      </c>
      <c r="I10" s="17" t="str">
        <f>VLOOKUP(H10,Results!$N$2:$O$7,2,FALSE)</f>
        <v>Jokers</v>
      </c>
      <c r="J10" s="79">
        <f t="shared" si="5"/>
        <v>0</v>
      </c>
      <c r="K10" s="61">
        <f t="shared" si="6"/>
        <v>0</v>
      </c>
      <c r="L10" s="64">
        <f>IF(OR(C10&gt;Results!$F$1,N10="N"),0,IF(H10="X",0,IF(N10=O10,1,0)))</f>
        <v>0</v>
      </c>
      <c r="M10" s="63">
        <f t="shared" si="7"/>
        <v>0</v>
      </c>
      <c r="N10" s="70" t="str">
        <f>IF($C10&gt;Results!$F$1," ",(VLOOKUP($D10,Results!$B$2:$H$62,7,FALSE)))</f>
        <v xml:space="preserve"> </v>
      </c>
      <c r="O10" s="71" t="str">
        <f>IF($C10&gt;Results!$F$1," ",(VLOOKUP($E10,Results!$C$2:$K$62,9,FALSE)))</f>
        <v xml:space="preserve"> </v>
      </c>
      <c r="P10" s="74">
        <f t="shared" si="8"/>
        <v>0</v>
      </c>
    </row>
    <row r="11" spans="2:16" x14ac:dyDescent="0.3">
      <c r="B11" t="str">
        <f t="shared" si="2"/>
        <v>E11</v>
      </c>
      <c r="C11" s="1">
        <v>9</v>
      </c>
      <c r="D11" s="19" t="str">
        <f t="shared" si="3"/>
        <v>9E11</v>
      </c>
      <c r="E11" s="19" t="str">
        <f t="shared" si="4"/>
        <v>9E13</v>
      </c>
      <c r="F11" s="18"/>
      <c r="G11" s="15">
        <f>VLOOKUP($D11,Results!$B$2:$I$62,3,FALSE)</f>
        <v>46464</v>
      </c>
      <c r="H11" s="16" t="str">
        <f>VLOOKUP($D11,Results!$B$2:$I$62,8,FALSE)</f>
        <v>E13</v>
      </c>
      <c r="I11" s="17" t="str">
        <f>VLOOKUP(H11,Results!$N$2:$O$7,2,FALSE)</f>
        <v>Oddments</v>
      </c>
      <c r="J11" s="79">
        <f t="shared" si="5"/>
        <v>0</v>
      </c>
      <c r="K11" s="61">
        <f t="shared" si="6"/>
        <v>0</v>
      </c>
      <c r="L11" s="64">
        <f>IF(OR(C11&gt;Results!$F$1,N11="N"),0,IF(H11="X",0,IF(N11=O11,1,0)))</f>
        <v>0</v>
      </c>
      <c r="M11" s="63">
        <f t="shared" si="7"/>
        <v>0</v>
      </c>
      <c r="N11" s="70" t="str">
        <f>IF($C11&gt;Results!$F$1," ",(VLOOKUP($D11,Results!$B$2:$H$62,7,FALSE)))</f>
        <v xml:space="preserve"> </v>
      </c>
      <c r="O11" s="71" t="str">
        <f>IF($C11&gt;Results!$F$1," ",(VLOOKUP($E11,Results!$C$2:$K$62,9,FALSE)))</f>
        <v xml:space="preserve"> </v>
      </c>
      <c r="P11" s="74">
        <f t="shared" si="8"/>
        <v>0</v>
      </c>
    </row>
    <row r="12" spans="2:16" x14ac:dyDescent="0.3">
      <c r="B12" t="str">
        <f t="shared" si="2"/>
        <v>E11</v>
      </c>
      <c r="C12" s="1">
        <v>10</v>
      </c>
      <c r="D12" s="19" t="str">
        <f t="shared" si="3"/>
        <v>10E11</v>
      </c>
      <c r="E12" s="19" t="str">
        <f t="shared" si="4"/>
        <v>10E15</v>
      </c>
      <c r="F12" s="18"/>
      <c r="G12" s="15">
        <f>VLOOKUP($D12,Results!$B$2:$I$62,3,FALSE)</f>
        <v>46478</v>
      </c>
      <c r="H12" s="16" t="str">
        <f>VLOOKUP($D12,Results!$B$2:$I$62,8,FALSE)</f>
        <v>E15</v>
      </c>
      <c r="I12" s="17" t="str">
        <f>VLOOKUP(H12,Results!$N$2:$O$7,2,FALSE)</f>
        <v>Odd Jobs</v>
      </c>
      <c r="J12" s="79">
        <f t="shared" si="5"/>
        <v>0</v>
      </c>
      <c r="K12" s="61">
        <f t="shared" si="6"/>
        <v>0</v>
      </c>
      <c r="L12" s="64">
        <f>IF(OR(C12&gt;Results!$F$1,N12="N"),0,IF(H12="X",0,IF(N12=O12,1,0)))</f>
        <v>0</v>
      </c>
      <c r="M12" s="63">
        <f t="shared" si="7"/>
        <v>0</v>
      </c>
      <c r="N12" s="70" t="str">
        <f>IF($C12&gt;Results!$F$1," ",(VLOOKUP($D12,Results!$B$2:$H$62,7,FALSE)))</f>
        <v xml:space="preserve"> </v>
      </c>
      <c r="O12" s="71" t="str">
        <f>IF($C12&gt;Results!$F$1," ",(VLOOKUP($E12,Results!$C$2:$K$62,9,FALSE)))</f>
        <v xml:space="preserve"> </v>
      </c>
      <c r="P12" s="74">
        <f t="shared" si="8"/>
        <v>0</v>
      </c>
    </row>
    <row r="13" spans="2:16" ht="15.6" x14ac:dyDescent="0.3">
      <c r="G13" s="22"/>
      <c r="H13" s="23"/>
      <c r="I13" s="24" t="s">
        <v>0</v>
      </c>
      <c r="J13" s="80">
        <f t="shared" ref="J13:P13" si="9">SUM(J3:J12)</f>
        <v>2</v>
      </c>
      <c r="K13" s="65">
        <f t="shared" si="9"/>
        <v>1</v>
      </c>
      <c r="L13" s="66">
        <f t="shared" si="9"/>
        <v>0</v>
      </c>
      <c r="M13" s="67">
        <f t="shared" si="9"/>
        <v>1</v>
      </c>
      <c r="N13" s="72">
        <f t="shared" si="9"/>
        <v>39</v>
      </c>
      <c r="O13" s="73">
        <f t="shared" si="9"/>
        <v>27</v>
      </c>
      <c r="P13" s="75">
        <f t="shared" si="9"/>
        <v>2</v>
      </c>
    </row>
  </sheetData>
  <mergeCells count="1">
    <mergeCell ref="I1:L1"/>
  </mergeCells>
  <phoneticPr fontId="0" type="noConversion"/>
  <conditionalFormatting sqref="H3:H12">
    <cfRule type="containsText" dxfId="11" priority="2" operator="containsText" text="X">
      <formula>NOT(ISERROR(SEARCH("X",H3)))</formula>
    </cfRule>
  </conditionalFormatting>
  <conditionalFormatting sqref="I3:I12">
    <cfRule type="containsText" dxfId="10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P13"/>
  <sheetViews>
    <sheetView workbookViewId="0">
      <selection activeCell="I13" sqref="I13:I29"/>
    </sheetView>
  </sheetViews>
  <sheetFormatPr defaultRowHeight="14.4" x14ac:dyDescent="0.3"/>
  <cols>
    <col min="1" max="1" width="2.109375" customWidth="1"/>
    <col min="2" max="2" width="5.77734375" hidden="1" customWidth="1"/>
    <col min="3" max="3" width="3" style="1" customWidth="1"/>
    <col min="4" max="5" width="7.77734375" style="1" hidden="1" customWidth="1"/>
    <col min="6" max="6" width="2.109375" style="1" customWidth="1"/>
    <col min="7" max="7" width="10.109375" customWidth="1"/>
    <col min="8" max="8" width="8.109375" customWidth="1"/>
    <col min="9" max="9" width="18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1" t="s">
        <v>25</v>
      </c>
      <c r="I1" s="89" t="s">
        <v>32</v>
      </c>
      <c r="J1" s="89"/>
      <c r="K1" s="89"/>
      <c r="L1" s="89"/>
      <c r="M1" s="5"/>
      <c r="N1" s="5"/>
      <c r="O1" s="5"/>
      <c r="P1" s="5"/>
    </row>
    <row r="2" spans="2:16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6" x14ac:dyDescent="0.3">
      <c r="B3" t="str">
        <f>+$H$1</f>
        <v>E12</v>
      </c>
      <c r="C3" s="1">
        <v>1</v>
      </c>
      <c r="D3" s="19" t="str">
        <f t="shared" ref="D3:D12" si="0">CONCATENATE(C3,B3)</f>
        <v>1E12</v>
      </c>
      <c r="E3" s="19" t="str">
        <f t="shared" ref="E3:E12" si="1">CONCATENATE(C3,H3)</f>
        <v>1E11</v>
      </c>
      <c r="F3" s="18"/>
      <c r="G3" s="15">
        <f>VLOOKUP($D3,Results!$B$2:$I$62,3,FALSE)</f>
        <v>46310</v>
      </c>
      <c r="H3" s="16" t="str">
        <f>VLOOKUP($D3,Results!$B$2:$I$62,8,FALSE)</f>
        <v>E11</v>
      </c>
      <c r="I3" s="17" t="str">
        <f>VLOOKUP(H3,Results!$N$2:$O$7,2,FALSE)</f>
        <v>Nightingales</v>
      </c>
      <c r="J3" s="79">
        <f>SUM(K3:M3)</f>
        <v>1</v>
      </c>
      <c r="K3" s="61">
        <f>IF(H3="X",0,IF(N3&gt;O3,1,0))</f>
        <v>1</v>
      </c>
      <c r="L3" s="64">
        <f>IF(OR(C3&gt;Results!$F$1,N3="N"),0,IF(H3="X",0,IF(N3=O3,1,0)))</f>
        <v>0</v>
      </c>
      <c r="M3" s="63">
        <f>IF(H3="X",0,IF(N3&lt;O3,1,0))</f>
        <v>0</v>
      </c>
      <c r="N3" s="70">
        <f>IF($C3&gt;Results!$F$1," ",(VLOOKUP($D3,Results!$B$2:$H$62,7,FALSE)))</f>
        <v>25</v>
      </c>
      <c r="O3" s="71">
        <f>IF($C3&gt;Results!$F$1," ",(VLOOKUP($E3,Results!$C$2:$K$62,9,FALSE)))</f>
        <v>12</v>
      </c>
      <c r="P3" s="74">
        <f>IF(J3=" "," ",SUM(K3*2)+L3*1)</f>
        <v>2</v>
      </c>
    </row>
    <row r="4" spans="2:16" x14ac:dyDescent="0.3">
      <c r="B4" t="str">
        <f t="shared" ref="B4:B12" si="2">+$H$1</f>
        <v>E12</v>
      </c>
      <c r="C4" s="1">
        <v>2</v>
      </c>
      <c r="D4" s="19" t="str">
        <f t="shared" si="0"/>
        <v>2E12</v>
      </c>
      <c r="E4" s="19" t="str">
        <f t="shared" si="1"/>
        <v>2E13</v>
      </c>
      <c r="F4" s="18"/>
      <c r="G4" s="15">
        <f>VLOOKUP($D4,Results!$B$2:$I$62,3,FALSE)</f>
        <v>46324</v>
      </c>
      <c r="H4" s="16" t="str">
        <f>VLOOKUP($D4,Results!$B$2:$I$62,8,FALSE)</f>
        <v>E13</v>
      </c>
      <c r="I4" s="17" t="str">
        <f>VLOOKUP(H4,Results!$N$2:$O$7,2,FALSE)</f>
        <v>Oddments</v>
      </c>
      <c r="J4" s="79">
        <f t="shared" ref="J4:J12" si="3">SUM(K4:M4)</f>
        <v>1</v>
      </c>
      <c r="K4" s="61">
        <f t="shared" ref="K4:K12" si="4">IF(H4="X",0,IF(N4&gt;O4,1,0))</f>
        <v>1</v>
      </c>
      <c r="L4" s="64">
        <f>IF(OR(C4&gt;Results!$F$1,N4="N"),0,IF(H4="X",0,IF(N4=O4,1,0)))</f>
        <v>0</v>
      </c>
      <c r="M4" s="63">
        <f t="shared" ref="M4:M12" si="5">IF(H4="X",0,IF(N4&lt;O4,1,0))</f>
        <v>0</v>
      </c>
      <c r="N4" s="70">
        <f>IF($C4&gt;Results!$F$1," ",(VLOOKUP($D4,Results!$B$2:$H$62,7,FALSE)))</f>
        <v>21</v>
      </c>
      <c r="O4" s="71">
        <f>IF($C4&gt;Results!$F$1," ",(VLOOKUP($E4,Results!$C$2:$K$62,9,FALSE)))</f>
        <v>11</v>
      </c>
      <c r="P4" s="74">
        <f t="shared" ref="P4:P12" si="6">IF(J4=" "," ",SUM(K4*2)+L4*1)</f>
        <v>2</v>
      </c>
    </row>
    <row r="5" spans="2:16" x14ac:dyDescent="0.3">
      <c r="B5" t="str">
        <f t="shared" si="2"/>
        <v>E12</v>
      </c>
      <c r="C5" s="1">
        <v>3</v>
      </c>
      <c r="D5" s="19" t="str">
        <f t="shared" si="0"/>
        <v>3E12</v>
      </c>
      <c r="E5" s="19" t="str">
        <f t="shared" si="1"/>
        <v>3E15</v>
      </c>
      <c r="F5" s="18"/>
      <c r="G5" s="15">
        <f>VLOOKUP($D5,Results!$B$2:$I$62,3,FALSE)</f>
        <v>46338</v>
      </c>
      <c r="H5" s="16" t="str">
        <f>VLOOKUP($D5,Results!$B$2:$I$62,8,FALSE)</f>
        <v>E15</v>
      </c>
      <c r="I5" s="17" t="str">
        <f>VLOOKUP(H5,Results!$N$2:$O$7,2,FALSE)</f>
        <v>Odd Jobs</v>
      </c>
      <c r="J5" s="79">
        <f t="shared" si="3"/>
        <v>0</v>
      </c>
      <c r="K5" s="61">
        <f t="shared" si="4"/>
        <v>0</v>
      </c>
      <c r="L5" s="64">
        <f>IF(OR(C5&gt;Results!$F$1,N5="N"),0,IF(H5="X",0,IF(N5=O5,1,0)))</f>
        <v>0</v>
      </c>
      <c r="M5" s="63">
        <f t="shared" si="5"/>
        <v>0</v>
      </c>
      <c r="N5" s="70" t="str">
        <f>IF($C5&gt;Results!$F$1," ",(VLOOKUP($D5,Results!$B$2:$H$62,7,FALSE)))</f>
        <v xml:space="preserve"> </v>
      </c>
      <c r="O5" s="71" t="str">
        <f>IF($C5&gt;Results!$F$1," ",(VLOOKUP($E5,Results!$C$2:$K$62,9,FALSE)))</f>
        <v xml:space="preserve"> </v>
      </c>
      <c r="P5" s="74">
        <f t="shared" si="6"/>
        <v>0</v>
      </c>
    </row>
    <row r="6" spans="2:16" x14ac:dyDescent="0.3">
      <c r="B6" t="str">
        <f t="shared" si="2"/>
        <v>E12</v>
      </c>
      <c r="C6" s="1">
        <v>4</v>
      </c>
      <c r="D6" s="19" t="str">
        <f t="shared" si="0"/>
        <v>4E12</v>
      </c>
      <c r="E6" s="19" t="str">
        <f t="shared" si="1"/>
        <v>4E16</v>
      </c>
      <c r="F6" s="18"/>
      <c r="G6" s="15">
        <f>VLOOKUP($D6,Results!$B$2:$I$62,3,FALSE)</f>
        <v>46352</v>
      </c>
      <c r="H6" s="16" t="str">
        <f>VLOOKUP($D6,Results!$B$2:$I$62,8,FALSE)</f>
        <v>E16</v>
      </c>
      <c r="I6" s="17" t="str">
        <f>VLOOKUP(H6,Results!$N$2:$O$7,2,FALSE)</f>
        <v>Sharks</v>
      </c>
      <c r="J6" s="79">
        <f t="shared" si="3"/>
        <v>0</v>
      </c>
      <c r="K6" s="61">
        <f t="shared" si="4"/>
        <v>0</v>
      </c>
      <c r="L6" s="64">
        <f>IF(OR(C6&gt;Results!$F$1,N6="N"),0,IF(H6="X",0,IF(N6=O6,1,0)))</f>
        <v>0</v>
      </c>
      <c r="M6" s="63">
        <f t="shared" si="5"/>
        <v>0</v>
      </c>
      <c r="N6" s="70" t="str">
        <f>IF($C6&gt;Results!$F$1," ",(VLOOKUP($D6,Results!$B$2:$H$62,7,FALSE)))</f>
        <v xml:space="preserve"> </v>
      </c>
      <c r="O6" s="71" t="str">
        <f>IF($C6&gt;Results!$F$1," ",(VLOOKUP($E6,Results!$C$2:$K$62,9,FALSE)))</f>
        <v xml:space="preserve"> </v>
      </c>
      <c r="P6" s="74">
        <f t="shared" si="6"/>
        <v>0</v>
      </c>
    </row>
    <row r="7" spans="2:16" x14ac:dyDescent="0.3">
      <c r="B7" t="str">
        <f t="shared" si="2"/>
        <v>E12</v>
      </c>
      <c r="C7" s="1">
        <v>5</v>
      </c>
      <c r="D7" s="19" t="str">
        <f t="shared" si="0"/>
        <v>5E12</v>
      </c>
      <c r="E7" s="19" t="str">
        <f t="shared" si="1"/>
        <v>5E14</v>
      </c>
      <c r="F7" s="18"/>
      <c r="G7" s="15">
        <f>VLOOKUP($D7,Results!$B$2:$I$62,3,FALSE)</f>
        <v>46366</v>
      </c>
      <c r="H7" s="16" t="str">
        <f>VLOOKUP($D7,Results!$B$2:$I$62,8,FALSE)</f>
        <v>E14</v>
      </c>
      <c r="I7" s="17" t="str">
        <f>VLOOKUP(H7,Results!$N$2:$O$7,2,FALSE)</f>
        <v>Jokers</v>
      </c>
      <c r="J7" s="79">
        <f t="shared" si="3"/>
        <v>0</v>
      </c>
      <c r="K7" s="61">
        <f t="shared" si="4"/>
        <v>0</v>
      </c>
      <c r="L7" s="64">
        <f>IF(OR(C7&gt;Results!$F$1,N7="N"),0,IF(H7="X",0,IF(N7=O7,1,0)))</f>
        <v>0</v>
      </c>
      <c r="M7" s="63">
        <f t="shared" si="5"/>
        <v>0</v>
      </c>
      <c r="N7" s="70" t="str">
        <f>IF($C7&gt;Results!$F$1," ",(VLOOKUP($D7,Results!$B$2:$H$62,7,FALSE)))</f>
        <v xml:space="preserve"> </v>
      </c>
      <c r="O7" s="71" t="str">
        <f>IF($C7&gt;Results!$F$1," ",(VLOOKUP($E7,Results!$C$2:$K$62,9,FALSE)))</f>
        <v xml:space="preserve"> </v>
      </c>
      <c r="P7" s="74">
        <f t="shared" si="6"/>
        <v>0</v>
      </c>
    </row>
    <row r="8" spans="2:16" x14ac:dyDescent="0.3">
      <c r="B8" t="str">
        <f t="shared" si="2"/>
        <v>E12</v>
      </c>
      <c r="C8" s="1">
        <v>6</v>
      </c>
      <c r="D8" s="19" t="str">
        <f t="shared" si="0"/>
        <v>6E12</v>
      </c>
      <c r="E8" s="19" t="str">
        <f t="shared" si="1"/>
        <v>6E13</v>
      </c>
      <c r="F8" s="18"/>
      <c r="G8" s="15">
        <f>VLOOKUP($D8,Results!$B$2:$I$62,3,FALSE)</f>
        <v>46408</v>
      </c>
      <c r="H8" s="16" t="str">
        <f>VLOOKUP($D8,Results!$B$2:$I$62,8,FALSE)</f>
        <v>E13</v>
      </c>
      <c r="I8" s="17" t="str">
        <f>VLOOKUP(H8,Results!$N$2:$O$7,2,FALSE)</f>
        <v>Oddments</v>
      </c>
      <c r="J8" s="79">
        <f t="shared" si="3"/>
        <v>0</v>
      </c>
      <c r="K8" s="61">
        <f t="shared" si="4"/>
        <v>0</v>
      </c>
      <c r="L8" s="64">
        <f>IF(OR(C8&gt;Results!$F$1,N8="N"),0,IF(H8="X",0,IF(N8=O8,1,0)))</f>
        <v>0</v>
      </c>
      <c r="M8" s="63">
        <f t="shared" si="5"/>
        <v>0</v>
      </c>
      <c r="N8" s="70" t="str">
        <f>IF($C8&gt;Results!$F$1," ",(VLOOKUP($D8,Results!$B$2:$H$62,7,FALSE)))</f>
        <v xml:space="preserve"> </v>
      </c>
      <c r="O8" s="71" t="str">
        <f>IF($C8&gt;Results!$F$1," ",(VLOOKUP($E8,Results!$C$2:$K$62,9,FALSE)))</f>
        <v xml:space="preserve"> </v>
      </c>
      <c r="P8" s="74">
        <f t="shared" si="6"/>
        <v>0</v>
      </c>
    </row>
    <row r="9" spans="2:16" x14ac:dyDescent="0.3">
      <c r="B9" t="str">
        <f t="shared" si="2"/>
        <v>E12</v>
      </c>
      <c r="C9" s="1">
        <v>7</v>
      </c>
      <c r="D9" s="19" t="str">
        <f t="shared" si="0"/>
        <v>7E12</v>
      </c>
      <c r="E9" s="19" t="str">
        <f t="shared" si="1"/>
        <v>7E11</v>
      </c>
      <c r="F9" s="18"/>
      <c r="G9" s="15">
        <f>VLOOKUP($D9,Results!$B$2:$I$62,3,FALSE)</f>
        <v>46422</v>
      </c>
      <c r="H9" s="16" t="str">
        <f>VLOOKUP($D9,Results!$B$2:$I$62,8,FALSE)</f>
        <v>E11</v>
      </c>
      <c r="I9" s="17" t="str">
        <f>VLOOKUP(H9,Results!$N$2:$O$7,2,FALSE)</f>
        <v>Nightingales</v>
      </c>
      <c r="J9" s="79">
        <f t="shared" si="3"/>
        <v>0</v>
      </c>
      <c r="K9" s="61">
        <f t="shared" si="4"/>
        <v>0</v>
      </c>
      <c r="L9" s="64">
        <f>IF(OR(C9&gt;Results!$F$1,N9="N"),0,IF(H9="X",0,IF(N9=O9,1,0)))</f>
        <v>0</v>
      </c>
      <c r="M9" s="63">
        <f t="shared" si="5"/>
        <v>0</v>
      </c>
      <c r="N9" s="70" t="str">
        <f>IF($C9&gt;Results!$F$1," ",(VLOOKUP($D9,Results!$B$2:$H$62,7,FALSE)))</f>
        <v xml:space="preserve"> </v>
      </c>
      <c r="O9" s="71" t="str">
        <f>IF($C9&gt;Results!$F$1," ",(VLOOKUP($E9,Results!$C$2:$K$62,9,FALSE)))</f>
        <v xml:space="preserve"> </v>
      </c>
      <c r="P9" s="74">
        <f t="shared" si="6"/>
        <v>0</v>
      </c>
    </row>
    <row r="10" spans="2:16" x14ac:dyDescent="0.3">
      <c r="B10" t="str">
        <f t="shared" si="2"/>
        <v>E12</v>
      </c>
      <c r="C10" s="1">
        <v>8</v>
      </c>
      <c r="D10" s="19" t="str">
        <f t="shared" si="0"/>
        <v>8E12</v>
      </c>
      <c r="E10" s="19" t="str">
        <f t="shared" si="1"/>
        <v>8E16</v>
      </c>
      <c r="F10" s="18"/>
      <c r="G10" s="15">
        <f>VLOOKUP($D10,Results!$B$2:$I$62,3,FALSE)</f>
        <v>46436</v>
      </c>
      <c r="H10" s="16" t="str">
        <f>VLOOKUP($D10,Results!$B$2:$I$62,8,FALSE)</f>
        <v>E16</v>
      </c>
      <c r="I10" s="17" t="str">
        <f>VLOOKUP(H10,Results!$N$2:$O$7,2,FALSE)</f>
        <v>Sharks</v>
      </c>
      <c r="J10" s="79">
        <f t="shared" si="3"/>
        <v>0</v>
      </c>
      <c r="K10" s="61">
        <f t="shared" si="4"/>
        <v>0</v>
      </c>
      <c r="L10" s="64">
        <f>IF(OR(C10&gt;Results!$F$1,N10="N"),0,IF(H10="X",0,IF(N10=O10,1,0)))</f>
        <v>0</v>
      </c>
      <c r="M10" s="63">
        <f t="shared" si="5"/>
        <v>0</v>
      </c>
      <c r="N10" s="70" t="str">
        <f>IF($C10&gt;Results!$F$1," ",(VLOOKUP($D10,Results!$B$2:$H$62,7,FALSE)))</f>
        <v xml:space="preserve"> </v>
      </c>
      <c r="O10" s="71" t="str">
        <f>IF($C10&gt;Results!$F$1," ",(VLOOKUP($E10,Results!$C$2:$K$62,9,FALSE)))</f>
        <v xml:space="preserve"> </v>
      </c>
      <c r="P10" s="74">
        <f t="shared" si="6"/>
        <v>0</v>
      </c>
    </row>
    <row r="11" spans="2:16" x14ac:dyDescent="0.3">
      <c r="B11" t="str">
        <f t="shared" si="2"/>
        <v>E12</v>
      </c>
      <c r="C11" s="1">
        <v>9</v>
      </c>
      <c r="D11" s="19" t="str">
        <f t="shared" si="0"/>
        <v>9E12</v>
      </c>
      <c r="E11" s="19" t="str">
        <f t="shared" si="1"/>
        <v>9E15</v>
      </c>
      <c r="F11" s="18"/>
      <c r="G11" s="15">
        <f>VLOOKUP($D11,Results!$B$2:$I$62,3,FALSE)</f>
        <v>46464</v>
      </c>
      <c r="H11" s="16" t="str">
        <f>VLOOKUP($D11,Results!$B$2:$I$62,8,FALSE)</f>
        <v>E15</v>
      </c>
      <c r="I11" s="17" t="str">
        <f>VLOOKUP(H11,Results!$N$2:$O$7,2,FALSE)</f>
        <v>Odd Jobs</v>
      </c>
      <c r="J11" s="79">
        <f t="shared" si="3"/>
        <v>0</v>
      </c>
      <c r="K11" s="61">
        <f t="shared" si="4"/>
        <v>0</v>
      </c>
      <c r="L11" s="64">
        <f>IF(OR(C11&gt;Results!$F$1,N11="N"),0,IF(H11="X",0,IF(N11=O11,1,0)))</f>
        <v>0</v>
      </c>
      <c r="M11" s="63">
        <f t="shared" si="5"/>
        <v>0</v>
      </c>
      <c r="N11" s="70" t="str">
        <f>IF($C11&gt;Results!$F$1," ",(VLOOKUP($D11,Results!$B$2:$H$62,7,FALSE)))</f>
        <v xml:space="preserve"> </v>
      </c>
      <c r="O11" s="71" t="str">
        <f>IF($C11&gt;Results!$F$1," ",(VLOOKUP($E11,Results!$C$2:$K$62,9,FALSE)))</f>
        <v xml:space="preserve"> </v>
      </c>
      <c r="P11" s="74">
        <f t="shared" si="6"/>
        <v>0</v>
      </c>
    </row>
    <row r="12" spans="2:16" x14ac:dyDescent="0.3">
      <c r="B12" t="str">
        <f t="shared" si="2"/>
        <v>E12</v>
      </c>
      <c r="C12" s="1">
        <v>10</v>
      </c>
      <c r="D12" s="19" t="str">
        <f t="shared" si="0"/>
        <v>10E12</v>
      </c>
      <c r="E12" s="19" t="str">
        <f t="shared" si="1"/>
        <v>10E14</v>
      </c>
      <c r="F12" s="18"/>
      <c r="G12" s="15">
        <f>VLOOKUP($D12,Results!$B$2:$I$62,3,FALSE)</f>
        <v>46478</v>
      </c>
      <c r="H12" s="16" t="str">
        <f>VLOOKUP($D12,Results!$B$2:$I$62,8,FALSE)</f>
        <v>E14</v>
      </c>
      <c r="I12" s="17" t="str">
        <f>VLOOKUP(H12,Results!$N$2:$O$7,2,FALSE)</f>
        <v>Jokers</v>
      </c>
      <c r="J12" s="79">
        <f t="shared" si="3"/>
        <v>0</v>
      </c>
      <c r="K12" s="61">
        <f t="shared" si="4"/>
        <v>0</v>
      </c>
      <c r="L12" s="64">
        <f>IF(OR(C12&gt;Results!$F$1,N12="N"),0,IF(H12="X",0,IF(N12=O12,1,0)))</f>
        <v>0</v>
      </c>
      <c r="M12" s="63">
        <f t="shared" si="5"/>
        <v>0</v>
      </c>
      <c r="N12" s="70" t="str">
        <f>IF($C12&gt;Results!$F$1," ",(VLOOKUP($D12,Results!$B$2:$H$62,7,FALSE)))</f>
        <v xml:space="preserve"> </v>
      </c>
      <c r="O12" s="71" t="str">
        <f>IF($C12&gt;Results!$F$1," ",(VLOOKUP($E12,Results!$C$2:$K$62,9,FALSE)))</f>
        <v xml:space="preserve"> </v>
      </c>
      <c r="P12" s="74">
        <f t="shared" si="6"/>
        <v>0</v>
      </c>
    </row>
    <row r="13" spans="2:16" ht="15.6" x14ac:dyDescent="0.3">
      <c r="G13" s="22"/>
      <c r="H13" s="23"/>
      <c r="I13" s="24" t="s">
        <v>0</v>
      </c>
      <c r="J13" s="80">
        <f t="shared" ref="J13:P13" si="7">SUM(J3:J12)</f>
        <v>2</v>
      </c>
      <c r="K13" s="65">
        <f t="shared" si="7"/>
        <v>2</v>
      </c>
      <c r="L13" s="66">
        <f t="shared" si="7"/>
        <v>0</v>
      </c>
      <c r="M13" s="67">
        <f t="shared" si="7"/>
        <v>0</v>
      </c>
      <c r="N13" s="72">
        <f t="shared" si="7"/>
        <v>46</v>
      </c>
      <c r="O13" s="73">
        <f t="shared" si="7"/>
        <v>23</v>
      </c>
      <c r="P13" s="75">
        <f t="shared" si="7"/>
        <v>4</v>
      </c>
    </row>
  </sheetData>
  <mergeCells count="1">
    <mergeCell ref="I1:L1"/>
  </mergeCells>
  <conditionalFormatting sqref="H3:H12">
    <cfRule type="containsText" dxfId="9" priority="2" operator="containsText" text="X">
      <formula>NOT(ISERROR(SEARCH("X",H3)))</formula>
    </cfRule>
  </conditionalFormatting>
  <conditionalFormatting sqref="I3:I12">
    <cfRule type="containsText" dxfId="8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P13"/>
  <sheetViews>
    <sheetView workbookViewId="0">
      <selection activeCell="I13" sqref="I13:I29"/>
    </sheetView>
  </sheetViews>
  <sheetFormatPr defaultRowHeight="14.4" x14ac:dyDescent="0.3"/>
  <cols>
    <col min="1" max="1" width="1.44140625" customWidth="1"/>
    <col min="2" max="2" width="5.77734375" hidden="1" customWidth="1"/>
    <col min="3" max="3" width="3" style="1" customWidth="1"/>
    <col min="4" max="5" width="7.77734375" style="1" hidden="1" customWidth="1"/>
    <col min="6" max="6" width="2.109375" style="1" customWidth="1"/>
    <col min="7" max="7" width="9.88671875" customWidth="1"/>
    <col min="8" max="8" width="7.88671875" customWidth="1"/>
    <col min="9" max="9" width="17.4414062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1" t="s">
        <v>26</v>
      </c>
      <c r="I1" s="89" t="s">
        <v>33</v>
      </c>
      <c r="J1" s="89"/>
      <c r="K1" s="89"/>
      <c r="L1" s="89"/>
      <c r="M1" s="5"/>
      <c r="N1" s="5"/>
      <c r="O1" s="5"/>
      <c r="P1" s="5"/>
    </row>
    <row r="2" spans="2:16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6" x14ac:dyDescent="0.3">
      <c r="B3" t="str">
        <f>+$H$1</f>
        <v>E13</v>
      </c>
      <c r="C3" s="1">
        <v>1</v>
      </c>
      <c r="D3" s="19" t="str">
        <f t="shared" ref="D3:D12" si="0">CONCATENATE(C3,B3)</f>
        <v>1E13</v>
      </c>
      <c r="E3" s="19" t="str">
        <f t="shared" ref="E3:E12" si="1">CONCATENATE(C3,H3)</f>
        <v>1E14</v>
      </c>
      <c r="F3" s="18"/>
      <c r="G3" s="15">
        <f>VLOOKUP($D3,Results!$B$2:$I$62,3,FALSE)</f>
        <v>46310</v>
      </c>
      <c r="H3" s="16" t="str">
        <f>VLOOKUP($D3,Results!$B$2:$I$62,8,FALSE)</f>
        <v>E14</v>
      </c>
      <c r="I3" s="17" t="str">
        <f>VLOOKUP(H3,Results!$N$2:$O$7,2,FALSE)</f>
        <v>Jokers</v>
      </c>
      <c r="J3" s="79">
        <f>SUM(K3:M3)</f>
        <v>1</v>
      </c>
      <c r="K3" s="61">
        <f>IF(H3="X",0,IF(N3&gt;O3,1,0))</f>
        <v>0</v>
      </c>
      <c r="L3" s="64">
        <f>IF(OR(C3&gt;Results!$F$1,N3="N"),0,IF(H3="X",0,IF(N3=O3,1,0)))</f>
        <v>0</v>
      </c>
      <c r="M3" s="63">
        <f>IF(H3="X",0,IF(N3&lt;O3,1,0))</f>
        <v>1</v>
      </c>
      <c r="N3" s="70">
        <f>IF($C3&gt;Results!$F$1," ",(VLOOKUP($D3,Results!$B$2:$H$62,7,FALSE)))</f>
        <v>8</v>
      </c>
      <c r="O3" s="71">
        <f>IF($C3&gt;Results!$F$1," ",(VLOOKUP($E3,Results!$C$2:$K$62,9,FALSE)))</f>
        <v>20</v>
      </c>
      <c r="P3" s="74">
        <f>IF(J3=" "," ",SUM(K3*2)+L3*1)</f>
        <v>0</v>
      </c>
    </row>
    <row r="4" spans="2:16" x14ac:dyDescent="0.3">
      <c r="B4" t="str">
        <f t="shared" ref="B4:B12" si="2">+$H$1</f>
        <v>E13</v>
      </c>
      <c r="C4" s="1">
        <v>2</v>
      </c>
      <c r="D4" s="19" t="str">
        <f t="shared" si="0"/>
        <v>2E13</v>
      </c>
      <c r="E4" s="19" t="str">
        <f t="shared" si="1"/>
        <v>2E12</v>
      </c>
      <c r="F4" s="18"/>
      <c r="G4" s="15">
        <f>VLOOKUP($D4,Results!$B$2:$I$62,3,FALSE)</f>
        <v>46324</v>
      </c>
      <c r="H4" s="16" t="str">
        <f>VLOOKUP($D4,Results!$B$2:$I$62,8,FALSE)</f>
        <v>E12</v>
      </c>
      <c r="I4" s="17" t="str">
        <f>VLOOKUP(H4,Results!$N$2:$O$7,2,FALSE)</f>
        <v>Protagonists 2</v>
      </c>
      <c r="J4" s="79">
        <f t="shared" ref="J4:J12" si="3">SUM(K4:M4)</f>
        <v>1</v>
      </c>
      <c r="K4" s="61">
        <f t="shared" ref="K4:K12" si="4">IF(H4="X",0,IF(N4&gt;O4,1,0))</f>
        <v>0</v>
      </c>
      <c r="L4" s="64">
        <f>IF(OR(C4&gt;Results!$F$1,N4="N"),0,IF(H4="X",0,IF(N4=O4,1,0)))</f>
        <v>0</v>
      </c>
      <c r="M4" s="63">
        <f t="shared" ref="M4:M12" si="5">IF(H4="X",0,IF(N4&lt;O4,1,0))</f>
        <v>1</v>
      </c>
      <c r="N4" s="70">
        <f>IF($C4&gt;Results!$F$1," ",(VLOOKUP($D4,Results!$B$2:$H$62,7,FALSE)))</f>
        <v>11</v>
      </c>
      <c r="O4" s="71">
        <f>IF($C4&gt;Results!$F$1," ",(VLOOKUP($E4,Results!$C$2:$K$62,9,FALSE)))</f>
        <v>21</v>
      </c>
      <c r="P4" s="74">
        <f t="shared" ref="P4:P12" si="6">IF(J4=" "," ",SUM(K4*2)+L4*1)</f>
        <v>0</v>
      </c>
    </row>
    <row r="5" spans="2:16" x14ac:dyDescent="0.3">
      <c r="B5" t="str">
        <f t="shared" si="2"/>
        <v>E13</v>
      </c>
      <c r="C5" s="1">
        <v>3</v>
      </c>
      <c r="D5" s="19" t="str">
        <f t="shared" si="0"/>
        <v>3E13</v>
      </c>
      <c r="E5" s="19" t="str">
        <f t="shared" si="1"/>
        <v>3E11</v>
      </c>
      <c r="F5" s="18"/>
      <c r="G5" s="15">
        <f>VLOOKUP($D5,Results!$B$2:$I$62,3,FALSE)</f>
        <v>46338</v>
      </c>
      <c r="H5" s="16" t="str">
        <f>VLOOKUP($D5,Results!$B$2:$I$62,8,FALSE)</f>
        <v>E11</v>
      </c>
      <c r="I5" s="17" t="str">
        <f>VLOOKUP(H5,Results!$N$2:$O$7,2,FALSE)</f>
        <v>Nightingales</v>
      </c>
      <c r="J5" s="79">
        <f t="shared" si="3"/>
        <v>0</v>
      </c>
      <c r="K5" s="61">
        <f t="shared" si="4"/>
        <v>0</v>
      </c>
      <c r="L5" s="64">
        <f>IF(OR(C5&gt;Results!$F$1,N5="N"),0,IF(H5="X",0,IF(N5=O5,1,0)))</f>
        <v>0</v>
      </c>
      <c r="M5" s="63">
        <f t="shared" si="5"/>
        <v>0</v>
      </c>
      <c r="N5" s="70" t="str">
        <f>IF($C5&gt;Results!$F$1," ",(VLOOKUP($D5,Results!$B$2:$H$62,7,FALSE)))</f>
        <v xml:space="preserve"> </v>
      </c>
      <c r="O5" s="71" t="str">
        <f>IF($C5&gt;Results!$F$1," ",(VLOOKUP($E5,Results!$C$2:$K$62,9,FALSE)))</f>
        <v xml:space="preserve"> </v>
      </c>
      <c r="P5" s="74">
        <f t="shared" si="6"/>
        <v>0</v>
      </c>
    </row>
    <row r="6" spans="2:16" x14ac:dyDescent="0.3">
      <c r="B6" t="str">
        <f t="shared" si="2"/>
        <v>E13</v>
      </c>
      <c r="C6" s="1">
        <v>4</v>
      </c>
      <c r="D6" s="19" t="str">
        <f t="shared" si="0"/>
        <v>4E13</v>
      </c>
      <c r="E6" s="19" t="str">
        <f t="shared" si="1"/>
        <v>4E15</v>
      </c>
      <c r="F6" s="18"/>
      <c r="G6" s="15">
        <f>VLOOKUP($D6,Results!$B$2:$I$62,3,FALSE)</f>
        <v>46352</v>
      </c>
      <c r="H6" s="16" t="str">
        <f>VLOOKUP($D6,Results!$B$2:$I$62,8,FALSE)</f>
        <v>E15</v>
      </c>
      <c r="I6" s="17" t="str">
        <f>VLOOKUP(H6,Results!$N$2:$O$7,2,FALSE)</f>
        <v>Odd Jobs</v>
      </c>
      <c r="J6" s="79">
        <f t="shared" si="3"/>
        <v>0</v>
      </c>
      <c r="K6" s="61">
        <f t="shared" si="4"/>
        <v>0</v>
      </c>
      <c r="L6" s="64">
        <f>IF(OR(C6&gt;Results!$F$1,N6="N"),0,IF(H6="X",0,IF(N6=O6,1,0)))</f>
        <v>0</v>
      </c>
      <c r="M6" s="63">
        <f t="shared" si="5"/>
        <v>0</v>
      </c>
      <c r="N6" s="70" t="str">
        <f>IF($C6&gt;Results!$F$1," ",(VLOOKUP($D6,Results!$B$2:$H$62,7,FALSE)))</f>
        <v xml:space="preserve"> </v>
      </c>
      <c r="O6" s="71" t="str">
        <f>IF($C6&gt;Results!$F$1," ",(VLOOKUP($E6,Results!$C$2:$K$62,9,FALSE)))</f>
        <v xml:space="preserve"> </v>
      </c>
      <c r="P6" s="74">
        <f t="shared" si="6"/>
        <v>0</v>
      </c>
    </row>
    <row r="7" spans="2:16" x14ac:dyDescent="0.3">
      <c r="B7" t="str">
        <f t="shared" si="2"/>
        <v>E13</v>
      </c>
      <c r="C7" s="1">
        <v>5</v>
      </c>
      <c r="D7" s="19" t="str">
        <f t="shared" si="0"/>
        <v>5E13</v>
      </c>
      <c r="E7" s="19" t="str">
        <f t="shared" si="1"/>
        <v>5E16</v>
      </c>
      <c r="F7" s="18"/>
      <c r="G7" s="15">
        <f>VLOOKUP($D7,Results!$B$2:$I$62,3,FALSE)</f>
        <v>46366</v>
      </c>
      <c r="H7" s="16" t="str">
        <f>VLOOKUP($D7,Results!$B$2:$I$62,8,FALSE)</f>
        <v>E16</v>
      </c>
      <c r="I7" s="17" t="str">
        <f>VLOOKUP(H7,Results!$N$2:$O$7,2,FALSE)</f>
        <v>Sharks</v>
      </c>
      <c r="J7" s="79">
        <f t="shared" si="3"/>
        <v>0</v>
      </c>
      <c r="K7" s="61">
        <f t="shared" si="4"/>
        <v>0</v>
      </c>
      <c r="L7" s="64">
        <f>IF(OR(C7&gt;Results!$F$1,N7="N"),0,IF(H7="X",0,IF(N7=O7,1,0)))</f>
        <v>0</v>
      </c>
      <c r="M7" s="63">
        <f t="shared" si="5"/>
        <v>0</v>
      </c>
      <c r="N7" s="70" t="str">
        <f>IF($C7&gt;Results!$F$1," ",(VLOOKUP($D7,Results!$B$2:$H$62,7,FALSE)))</f>
        <v xml:space="preserve"> </v>
      </c>
      <c r="O7" s="71" t="str">
        <f>IF($C7&gt;Results!$F$1," ",(VLOOKUP($E7,Results!$C$2:$K$62,9,FALSE)))</f>
        <v xml:space="preserve"> </v>
      </c>
      <c r="P7" s="74">
        <f t="shared" si="6"/>
        <v>0</v>
      </c>
    </row>
    <row r="8" spans="2:16" x14ac:dyDescent="0.3">
      <c r="B8" t="str">
        <f t="shared" si="2"/>
        <v>E13</v>
      </c>
      <c r="C8" s="1">
        <v>6</v>
      </c>
      <c r="D8" s="19" t="str">
        <f t="shared" si="0"/>
        <v>6E13</v>
      </c>
      <c r="E8" s="19" t="str">
        <f t="shared" si="1"/>
        <v>6E12</v>
      </c>
      <c r="F8" s="18"/>
      <c r="G8" s="15">
        <f>VLOOKUP($D8,Results!$B$2:$I$62,3,FALSE)</f>
        <v>46408</v>
      </c>
      <c r="H8" s="16" t="str">
        <f>VLOOKUP($D8,Results!$B$2:$I$62,8,FALSE)</f>
        <v>E12</v>
      </c>
      <c r="I8" s="17" t="str">
        <f>VLOOKUP(H8,Results!$N$2:$O$7,2,FALSE)</f>
        <v>Protagonists 2</v>
      </c>
      <c r="J8" s="79">
        <f t="shared" si="3"/>
        <v>0</v>
      </c>
      <c r="K8" s="61">
        <f t="shared" si="4"/>
        <v>0</v>
      </c>
      <c r="L8" s="64">
        <f>IF(OR(C8&gt;Results!$F$1,N8="N"),0,IF(H8="X",0,IF(N8=O8,1,0)))</f>
        <v>0</v>
      </c>
      <c r="M8" s="63">
        <f t="shared" si="5"/>
        <v>0</v>
      </c>
      <c r="N8" s="70" t="str">
        <f>IF($C8&gt;Results!$F$1," ",(VLOOKUP($D8,Results!$B$2:$H$62,7,FALSE)))</f>
        <v xml:space="preserve"> </v>
      </c>
      <c r="O8" s="71" t="str">
        <f>IF($C8&gt;Results!$F$1," ",(VLOOKUP($E8,Results!$C$2:$K$62,9,FALSE)))</f>
        <v xml:space="preserve"> </v>
      </c>
      <c r="P8" s="74">
        <f t="shared" si="6"/>
        <v>0</v>
      </c>
    </row>
    <row r="9" spans="2:16" x14ac:dyDescent="0.3">
      <c r="B9" t="str">
        <f t="shared" si="2"/>
        <v>E13</v>
      </c>
      <c r="C9" s="1">
        <v>7</v>
      </c>
      <c r="D9" s="19" t="str">
        <f t="shared" si="0"/>
        <v>7E13</v>
      </c>
      <c r="E9" s="19" t="str">
        <f t="shared" si="1"/>
        <v>7E14</v>
      </c>
      <c r="F9" s="18"/>
      <c r="G9" s="15">
        <f>VLOOKUP($D9,Results!$B$2:$I$62,3,FALSE)</f>
        <v>46422</v>
      </c>
      <c r="H9" s="16" t="str">
        <f>VLOOKUP($D9,Results!$B$2:$I$62,8,FALSE)</f>
        <v>E14</v>
      </c>
      <c r="I9" s="17" t="str">
        <f>VLOOKUP(H9,Results!$N$2:$O$7,2,FALSE)</f>
        <v>Jokers</v>
      </c>
      <c r="J9" s="79">
        <f t="shared" si="3"/>
        <v>0</v>
      </c>
      <c r="K9" s="61">
        <f t="shared" si="4"/>
        <v>0</v>
      </c>
      <c r="L9" s="64">
        <f>IF(OR(C9&gt;Results!$F$1,N9="N"),0,IF(H9="X",0,IF(N9=O9,1,0)))</f>
        <v>0</v>
      </c>
      <c r="M9" s="63">
        <f t="shared" si="5"/>
        <v>0</v>
      </c>
      <c r="N9" s="70" t="str">
        <f>IF($C9&gt;Results!$F$1," ",(VLOOKUP($D9,Results!$B$2:$H$62,7,FALSE)))</f>
        <v xml:space="preserve"> </v>
      </c>
      <c r="O9" s="71" t="str">
        <f>IF($C9&gt;Results!$F$1," ",(VLOOKUP($E9,Results!$C$2:$K$62,9,FALSE)))</f>
        <v xml:space="preserve"> </v>
      </c>
      <c r="P9" s="74">
        <f t="shared" si="6"/>
        <v>0</v>
      </c>
    </row>
    <row r="10" spans="2:16" x14ac:dyDescent="0.3">
      <c r="B10" t="str">
        <f t="shared" si="2"/>
        <v>E13</v>
      </c>
      <c r="C10" s="1">
        <v>8</v>
      </c>
      <c r="D10" s="19" t="str">
        <f t="shared" si="0"/>
        <v>8E13</v>
      </c>
      <c r="E10" s="19" t="str">
        <f t="shared" si="1"/>
        <v>8E15</v>
      </c>
      <c r="F10" s="18"/>
      <c r="G10" s="15">
        <f>VLOOKUP($D10,Results!$B$2:$I$62,3,FALSE)</f>
        <v>46436</v>
      </c>
      <c r="H10" s="16" t="str">
        <f>VLOOKUP($D10,Results!$B$2:$I$62,8,FALSE)</f>
        <v>E15</v>
      </c>
      <c r="I10" s="17" t="str">
        <f>VLOOKUP(H10,Results!$N$2:$O$7,2,FALSE)</f>
        <v>Odd Jobs</v>
      </c>
      <c r="J10" s="79">
        <f t="shared" si="3"/>
        <v>0</v>
      </c>
      <c r="K10" s="61">
        <f t="shared" si="4"/>
        <v>0</v>
      </c>
      <c r="L10" s="64">
        <f>IF(OR(C10&gt;Results!$F$1,N10="N"),0,IF(H10="X",0,IF(N10=O10,1,0)))</f>
        <v>0</v>
      </c>
      <c r="M10" s="63">
        <f t="shared" si="5"/>
        <v>0</v>
      </c>
      <c r="N10" s="70" t="str">
        <f>IF($C10&gt;Results!$F$1," ",(VLOOKUP($D10,Results!$B$2:$H$62,7,FALSE)))</f>
        <v xml:space="preserve"> </v>
      </c>
      <c r="O10" s="71" t="str">
        <f>IF($C10&gt;Results!$F$1," ",(VLOOKUP($E10,Results!$C$2:$K$62,9,FALSE)))</f>
        <v xml:space="preserve"> </v>
      </c>
      <c r="P10" s="74">
        <f t="shared" si="6"/>
        <v>0</v>
      </c>
    </row>
    <row r="11" spans="2:16" x14ac:dyDescent="0.3">
      <c r="B11" t="str">
        <f t="shared" si="2"/>
        <v>E13</v>
      </c>
      <c r="C11" s="1">
        <v>9</v>
      </c>
      <c r="D11" s="19" t="str">
        <f t="shared" si="0"/>
        <v>9E13</v>
      </c>
      <c r="E11" s="19" t="str">
        <f t="shared" si="1"/>
        <v>9E11</v>
      </c>
      <c r="F11" s="18"/>
      <c r="G11" s="15">
        <f>VLOOKUP($D11,Results!$B$2:$I$62,3,FALSE)</f>
        <v>46464</v>
      </c>
      <c r="H11" s="16" t="str">
        <f>VLOOKUP($D11,Results!$B$2:$I$62,8,FALSE)</f>
        <v>E11</v>
      </c>
      <c r="I11" s="17" t="str">
        <f>VLOOKUP(H11,Results!$N$2:$O$7,2,FALSE)</f>
        <v>Nightingales</v>
      </c>
      <c r="J11" s="79">
        <f t="shared" si="3"/>
        <v>0</v>
      </c>
      <c r="K11" s="61">
        <f t="shared" si="4"/>
        <v>0</v>
      </c>
      <c r="L11" s="64">
        <f>IF(OR(C11&gt;Results!$F$1,N11="N"),0,IF(H11="X",0,IF(N11=O11,1,0)))</f>
        <v>0</v>
      </c>
      <c r="M11" s="63">
        <f t="shared" si="5"/>
        <v>0</v>
      </c>
      <c r="N11" s="70" t="str">
        <f>IF($C11&gt;Results!$F$1," ",(VLOOKUP($D11,Results!$B$2:$H$62,7,FALSE)))</f>
        <v xml:space="preserve"> </v>
      </c>
      <c r="O11" s="71" t="str">
        <f>IF($C11&gt;Results!$F$1," ",(VLOOKUP($E11,Results!$C$2:$K$62,9,FALSE)))</f>
        <v xml:space="preserve"> </v>
      </c>
      <c r="P11" s="74">
        <f t="shared" si="6"/>
        <v>0</v>
      </c>
    </row>
    <row r="12" spans="2:16" x14ac:dyDescent="0.3">
      <c r="B12" t="str">
        <f t="shared" si="2"/>
        <v>E13</v>
      </c>
      <c r="C12" s="1">
        <v>10</v>
      </c>
      <c r="D12" s="19" t="str">
        <f t="shared" si="0"/>
        <v>10E13</v>
      </c>
      <c r="E12" s="19" t="str">
        <f t="shared" si="1"/>
        <v>10E16</v>
      </c>
      <c r="F12" s="18"/>
      <c r="G12" s="15">
        <f>VLOOKUP($D12,Results!$B$2:$I$62,3,FALSE)</f>
        <v>46478</v>
      </c>
      <c r="H12" s="16" t="str">
        <f>VLOOKUP($D12,Results!$B$2:$I$62,8,FALSE)</f>
        <v>E16</v>
      </c>
      <c r="I12" s="17" t="str">
        <f>VLOOKUP(H12,Results!$N$2:$O$7,2,FALSE)</f>
        <v>Sharks</v>
      </c>
      <c r="J12" s="79">
        <f t="shared" si="3"/>
        <v>0</v>
      </c>
      <c r="K12" s="61">
        <f t="shared" si="4"/>
        <v>0</v>
      </c>
      <c r="L12" s="64">
        <f>IF(OR(C12&gt;Results!$F$1,N12="N"),0,IF(H12="X",0,IF(N12=O12,1,0)))</f>
        <v>0</v>
      </c>
      <c r="M12" s="63">
        <f t="shared" si="5"/>
        <v>0</v>
      </c>
      <c r="N12" s="70" t="str">
        <f>IF($C12&gt;Results!$F$1," ",(VLOOKUP($D12,Results!$B$2:$H$62,7,FALSE)))</f>
        <v xml:space="preserve"> </v>
      </c>
      <c r="O12" s="71" t="str">
        <f>IF($C12&gt;Results!$F$1," ",(VLOOKUP($E12,Results!$C$2:$K$62,9,FALSE)))</f>
        <v xml:space="preserve"> </v>
      </c>
      <c r="P12" s="74">
        <f t="shared" si="6"/>
        <v>0</v>
      </c>
    </row>
    <row r="13" spans="2:16" ht="15.6" x14ac:dyDescent="0.3">
      <c r="G13" s="22"/>
      <c r="H13" s="23"/>
      <c r="I13" s="24" t="s">
        <v>0</v>
      </c>
      <c r="J13" s="80">
        <f t="shared" ref="J13:P13" si="7">SUM(J3:J12)</f>
        <v>2</v>
      </c>
      <c r="K13" s="65">
        <f t="shared" si="7"/>
        <v>0</v>
      </c>
      <c r="L13" s="66">
        <f t="shared" si="7"/>
        <v>0</v>
      </c>
      <c r="M13" s="67">
        <f t="shared" si="7"/>
        <v>2</v>
      </c>
      <c r="N13" s="72">
        <f t="shared" si="7"/>
        <v>19</v>
      </c>
      <c r="O13" s="73">
        <f t="shared" si="7"/>
        <v>41</v>
      </c>
      <c r="P13" s="75">
        <f t="shared" si="7"/>
        <v>0</v>
      </c>
    </row>
  </sheetData>
  <mergeCells count="1">
    <mergeCell ref="I1:L1"/>
  </mergeCells>
  <conditionalFormatting sqref="H3:H12">
    <cfRule type="containsText" dxfId="7" priority="2" operator="containsText" text="X">
      <formula>NOT(ISERROR(SEARCH("X",H3)))</formula>
    </cfRule>
  </conditionalFormatting>
  <conditionalFormatting sqref="I3:I12">
    <cfRule type="containsText" dxfId="6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P13"/>
  <sheetViews>
    <sheetView workbookViewId="0">
      <selection activeCell="I13" sqref="I13:I29"/>
    </sheetView>
  </sheetViews>
  <sheetFormatPr defaultRowHeight="14.4" x14ac:dyDescent="0.3"/>
  <cols>
    <col min="1" max="1" width="1.5546875" customWidth="1"/>
    <col min="2" max="2" width="5.77734375" hidden="1" customWidth="1"/>
    <col min="3" max="3" width="3" style="1" customWidth="1"/>
    <col min="4" max="5" width="7.77734375" style="1" hidden="1" customWidth="1"/>
    <col min="6" max="6" width="2.109375" style="1" customWidth="1"/>
    <col min="7" max="7" width="10.33203125" customWidth="1"/>
    <col min="8" max="8" width="7.88671875" customWidth="1"/>
    <col min="9" max="9" width="17.554687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1" t="s">
        <v>27</v>
      </c>
      <c r="I1" s="89" t="s">
        <v>34</v>
      </c>
      <c r="J1" s="89"/>
      <c r="K1" s="89"/>
      <c r="L1" s="89"/>
      <c r="M1" s="5"/>
      <c r="N1" s="5"/>
      <c r="O1" s="5"/>
      <c r="P1" s="5"/>
    </row>
    <row r="2" spans="2:16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6" x14ac:dyDescent="0.3">
      <c r="B3" t="str">
        <f>+$H$1</f>
        <v>E14</v>
      </c>
      <c r="C3" s="1">
        <v>1</v>
      </c>
      <c r="D3" s="19" t="str">
        <f t="shared" ref="D3:D12" si="0">CONCATENATE(C3,B3)</f>
        <v>1E14</v>
      </c>
      <c r="E3" s="19" t="str">
        <f t="shared" ref="E3:E12" si="1">CONCATENATE(C3,H3)</f>
        <v>1E13</v>
      </c>
      <c r="F3" s="18"/>
      <c r="G3" s="15">
        <f>VLOOKUP($D3,Results!$B$2:$I$62,3,FALSE)</f>
        <v>46310</v>
      </c>
      <c r="H3" s="16" t="str">
        <f>VLOOKUP($D3,Results!$B$2:$I$62,8,FALSE)</f>
        <v>E13</v>
      </c>
      <c r="I3" s="17" t="str">
        <f>VLOOKUP(H3,Results!$N$2:$O$7,2,FALSE)</f>
        <v>Oddments</v>
      </c>
      <c r="J3" s="79">
        <f>SUM(K3:M3)</f>
        <v>1</v>
      </c>
      <c r="K3" s="61">
        <f>IF(H3="X",0,IF(N3&gt;O3,1,0))</f>
        <v>1</v>
      </c>
      <c r="L3" s="64">
        <f>IF(OR(C3&gt;Results!$F$1,N3="N"),0,IF(H3="X",0,IF(N3=O3,1,0)))</f>
        <v>0</v>
      </c>
      <c r="M3" s="63">
        <f>IF(H3="X",0,IF(N3&lt;O3,1,0))</f>
        <v>0</v>
      </c>
      <c r="N3" s="70">
        <f>IF($C3&gt;Results!$F$1," ",(VLOOKUP($D3,Results!$B$2:$H$62,7,FALSE)))</f>
        <v>20</v>
      </c>
      <c r="O3" s="71">
        <f>IF($C3&gt;Results!$F$1," ",(VLOOKUP($E3,Results!$C$2:$K$62,9,FALSE)))</f>
        <v>8</v>
      </c>
      <c r="P3" s="74">
        <f>IF(J3=" "," ",SUM(K3*2)+L3*1)</f>
        <v>2</v>
      </c>
    </row>
    <row r="4" spans="2:16" x14ac:dyDescent="0.3">
      <c r="B4" t="str">
        <f t="shared" ref="B4:B12" si="2">+$H$1</f>
        <v>E14</v>
      </c>
      <c r="C4" s="1">
        <v>2</v>
      </c>
      <c r="D4" s="19" t="str">
        <f t="shared" si="0"/>
        <v>2E14</v>
      </c>
      <c r="E4" s="19" t="str">
        <f t="shared" si="1"/>
        <v>2E15</v>
      </c>
      <c r="F4" s="18"/>
      <c r="G4" s="15">
        <f>VLOOKUP($D4,Results!$B$2:$I$62,3,FALSE)</f>
        <v>46324</v>
      </c>
      <c r="H4" s="16" t="str">
        <f>VLOOKUP($D4,Results!$B$2:$I$62,8,FALSE)</f>
        <v>E15</v>
      </c>
      <c r="I4" s="17" t="str">
        <f>VLOOKUP(H4,Results!$N$2:$O$7,2,FALSE)</f>
        <v>Odd Jobs</v>
      </c>
      <c r="J4" s="79">
        <f t="shared" ref="J4:J12" si="3">SUM(K4:M4)</f>
        <v>1</v>
      </c>
      <c r="K4" s="61">
        <f t="shared" ref="K4:K12" si="4">IF(H4="X",0,IF(N4&gt;O4,1,0))</f>
        <v>1</v>
      </c>
      <c r="L4" s="64">
        <f>IF(OR(C4&gt;Results!$F$1,N4="N"),0,IF(H4="X",0,IF(N4=O4,1,0)))</f>
        <v>0</v>
      </c>
      <c r="M4" s="63">
        <f t="shared" ref="M4:M12" si="5">IF(H4="X",0,IF(N4&lt;O4,1,0))</f>
        <v>0</v>
      </c>
      <c r="N4" s="70">
        <f>IF($C4&gt;Results!$F$1," ",(VLOOKUP($D4,Results!$B$2:$H$62,7,FALSE)))</f>
        <v>27</v>
      </c>
      <c r="O4" s="71">
        <f>IF($C4&gt;Results!$F$1," ",(VLOOKUP($E4,Results!$C$2:$K$62,9,FALSE)))</f>
        <v>7</v>
      </c>
      <c r="P4" s="74">
        <f t="shared" ref="P4:P12" si="6">IF(J4=" "," ",SUM(K4*2)+L4*1)</f>
        <v>2</v>
      </c>
    </row>
    <row r="5" spans="2:16" x14ac:dyDescent="0.3">
      <c r="B5" t="str">
        <f t="shared" si="2"/>
        <v>E14</v>
      </c>
      <c r="C5" s="1">
        <v>3</v>
      </c>
      <c r="D5" s="19" t="str">
        <f t="shared" si="0"/>
        <v>3E14</v>
      </c>
      <c r="E5" s="19" t="str">
        <f t="shared" si="1"/>
        <v>3E16</v>
      </c>
      <c r="F5" s="18"/>
      <c r="G5" s="15">
        <f>VLOOKUP($D5,Results!$B$2:$I$62,3,FALSE)</f>
        <v>46338</v>
      </c>
      <c r="H5" s="16" t="str">
        <f>VLOOKUP($D5,Results!$B$2:$I$62,8,FALSE)</f>
        <v>E16</v>
      </c>
      <c r="I5" s="17" t="str">
        <f>VLOOKUP(H5,Results!$N$2:$O$7,2,FALSE)</f>
        <v>Sharks</v>
      </c>
      <c r="J5" s="79">
        <f t="shared" si="3"/>
        <v>0</v>
      </c>
      <c r="K5" s="61">
        <f t="shared" si="4"/>
        <v>0</v>
      </c>
      <c r="L5" s="64">
        <f>IF(OR(C5&gt;Results!$F$1,N5="N"),0,IF(H5="X",0,IF(N5=O5,1,0)))</f>
        <v>0</v>
      </c>
      <c r="M5" s="63">
        <f t="shared" si="5"/>
        <v>0</v>
      </c>
      <c r="N5" s="70" t="str">
        <f>IF($C5&gt;Results!$F$1," ",(VLOOKUP($D5,Results!$B$2:$H$62,7,FALSE)))</f>
        <v xml:space="preserve"> </v>
      </c>
      <c r="O5" s="71" t="str">
        <f>IF($C5&gt;Results!$F$1," ",(VLOOKUP($E5,Results!$C$2:$K$62,9,FALSE)))</f>
        <v xml:space="preserve"> </v>
      </c>
      <c r="P5" s="74">
        <f t="shared" si="6"/>
        <v>0</v>
      </c>
    </row>
    <row r="6" spans="2:16" x14ac:dyDescent="0.3">
      <c r="B6" t="str">
        <f t="shared" si="2"/>
        <v>E14</v>
      </c>
      <c r="C6" s="1">
        <v>4</v>
      </c>
      <c r="D6" s="19" t="str">
        <f t="shared" si="0"/>
        <v>4E14</v>
      </c>
      <c r="E6" s="19" t="str">
        <f t="shared" si="1"/>
        <v>4E11</v>
      </c>
      <c r="F6" s="18"/>
      <c r="G6" s="15">
        <f>VLOOKUP($D6,Results!$B$2:$I$62,3,FALSE)</f>
        <v>46352</v>
      </c>
      <c r="H6" s="16" t="str">
        <f>VLOOKUP($D6,Results!$B$2:$I$62,8,FALSE)</f>
        <v>E11</v>
      </c>
      <c r="I6" s="17" t="str">
        <f>VLOOKUP(H6,Results!$N$2:$O$7,2,FALSE)</f>
        <v>Nightingales</v>
      </c>
      <c r="J6" s="79">
        <f t="shared" si="3"/>
        <v>0</v>
      </c>
      <c r="K6" s="61">
        <f t="shared" si="4"/>
        <v>0</v>
      </c>
      <c r="L6" s="64">
        <f>IF(OR(C6&gt;Results!$F$1,N6="N"),0,IF(H6="X",0,IF(N6=O6,1,0)))</f>
        <v>0</v>
      </c>
      <c r="M6" s="63">
        <f t="shared" si="5"/>
        <v>0</v>
      </c>
      <c r="N6" s="70" t="str">
        <f>IF($C6&gt;Results!$F$1," ",(VLOOKUP($D6,Results!$B$2:$H$62,7,FALSE)))</f>
        <v xml:space="preserve"> </v>
      </c>
      <c r="O6" s="71" t="str">
        <f>IF($C6&gt;Results!$F$1," ",(VLOOKUP($E6,Results!$C$2:$K$62,9,FALSE)))</f>
        <v xml:space="preserve"> </v>
      </c>
      <c r="P6" s="74">
        <f t="shared" si="6"/>
        <v>0</v>
      </c>
    </row>
    <row r="7" spans="2:16" x14ac:dyDescent="0.3">
      <c r="B7" t="str">
        <f t="shared" si="2"/>
        <v>E14</v>
      </c>
      <c r="C7" s="1">
        <v>5</v>
      </c>
      <c r="D7" s="19" t="str">
        <f t="shared" si="0"/>
        <v>5E14</v>
      </c>
      <c r="E7" s="19" t="str">
        <f t="shared" si="1"/>
        <v>5E12</v>
      </c>
      <c r="F7" s="18"/>
      <c r="G7" s="15">
        <f>VLOOKUP($D7,Results!$B$2:$I$62,3,FALSE)</f>
        <v>46366</v>
      </c>
      <c r="H7" s="16" t="str">
        <f>VLOOKUP($D7,Results!$B$2:$I$62,8,FALSE)</f>
        <v>E12</v>
      </c>
      <c r="I7" s="17" t="str">
        <f>VLOOKUP(H7,Results!$N$2:$O$7,2,FALSE)</f>
        <v>Protagonists 2</v>
      </c>
      <c r="J7" s="79">
        <f t="shared" si="3"/>
        <v>0</v>
      </c>
      <c r="K7" s="61">
        <f t="shared" si="4"/>
        <v>0</v>
      </c>
      <c r="L7" s="64">
        <f>IF(OR(C7&gt;Results!$F$1,N7="N"),0,IF(H7="X",0,IF(N7=O7,1,0)))</f>
        <v>0</v>
      </c>
      <c r="M7" s="63">
        <f t="shared" si="5"/>
        <v>0</v>
      </c>
      <c r="N7" s="70" t="str">
        <f>IF($C7&gt;Results!$F$1," ",(VLOOKUP($D7,Results!$B$2:$H$62,7,FALSE)))</f>
        <v xml:space="preserve"> </v>
      </c>
      <c r="O7" s="71" t="str">
        <f>IF($C7&gt;Results!$F$1," ",(VLOOKUP($E7,Results!$C$2:$K$62,9,FALSE)))</f>
        <v xml:space="preserve"> </v>
      </c>
      <c r="P7" s="74">
        <f t="shared" si="6"/>
        <v>0</v>
      </c>
    </row>
    <row r="8" spans="2:16" x14ac:dyDescent="0.3">
      <c r="B8" t="str">
        <f t="shared" si="2"/>
        <v>E14</v>
      </c>
      <c r="C8" s="1">
        <v>6</v>
      </c>
      <c r="D8" s="19" t="str">
        <f t="shared" si="0"/>
        <v>6E14</v>
      </c>
      <c r="E8" s="19" t="str">
        <f t="shared" si="1"/>
        <v>6E15</v>
      </c>
      <c r="F8" s="18"/>
      <c r="G8" s="15">
        <f>VLOOKUP($D8,Results!$B$2:$I$62,3,FALSE)</f>
        <v>46408</v>
      </c>
      <c r="H8" s="16" t="str">
        <f>VLOOKUP($D8,Results!$B$2:$I$62,8,FALSE)</f>
        <v>E15</v>
      </c>
      <c r="I8" s="17" t="str">
        <f>VLOOKUP(H8,Results!$N$2:$O$7,2,FALSE)</f>
        <v>Odd Jobs</v>
      </c>
      <c r="J8" s="79">
        <f t="shared" si="3"/>
        <v>0</v>
      </c>
      <c r="K8" s="61">
        <f t="shared" si="4"/>
        <v>0</v>
      </c>
      <c r="L8" s="64">
        <f>IF(OR(C8&gt;Results!$F$1,N8="N"),0,IF(H8="X",0,IF(N8=O8,1,0)))</f>
        <v>0</v>
      </c>
      <c r="M8" s="63">
        <f t="shared" si="5"/>
        <v>0</v>
      </c>
      <c r="N8" s="70" t="str">
        <f>IF($C8&gt;Results!$F$1," ",(VLOOKUP($D8,Results!$B$2:$H$62,7,FALSE)))</f>
        <v xml:space="preserve"> </v>
      </c>
      <c r="O8" s="71" t="str">
        <f>IF($C8&gt;Results!$F$1," ",(VLOOKUP($E8,Results!$C$2:$K$62,9,FALSE)))</f>
        <v xml:space="preserve"> </v>
      </c>
      <c r="P8" s="74">
        <f t="shared" si="6"/>
        <v>0</v>
      </c>
    </row>
    <row r="9" spans="2:16" x14ac:dyDescent="0.3">
      <c r="B9" t="str">
        <f t="shared" si="2"/>
        <v>E14</v>
      </c>
      <c r="C9" s="1">
        <v>7</v>
      </c>
      <c r="D9" s="19" t="str">
        <f t="shared" si="0"/>
        <v>7E14</v>
      </c>
      <c r="E9" s="19" t="str">
        <f t="shared" si="1"/>
        <v>7E13</v>
      </c>
      <c r="F9" s="18"/>
      <c r="G9" s="15">
        <f>VLOOKUP($D9,Results!$B$2:$I$62,3,FALSE)</f>
        <v>46422</v>
      </c>
      <c r="H9" s="16" t="str">
        <f>VLOOKUP($D9,Results!$B$2:$I$62,8,FALSE)</f>
        <v>E13</v>
      </c>
      <c r="I9" s="17" t="str">
        <f>VLOOKUP(H9,Results!$N$2:$O$7,2,FALSE)</f>
        <v>Oddments</v>
      </c>
      <c r="J9" s="79">
        <f t="shared" si="3"/>
        <v>0</v>
      </c>
      <c r="K9" s="61">
        <f t="shared" si="4"/>
        <v>0</v>
      </c>
      <c r="L9" s="64">
        <f>IF(OR(C9&gt;Results!$F$1,N9="N"),0,IF(H9="X",0,IF(N9=O9,1,0)))</f>
        <v>0</v>
      </c>
      <c r="M9" s="63">
        <f t="shared" si="5"/>
        <v>0</v>
      </c>
      <c r="N9" s="70" t="str">
        <f>IF($C9&gt;Results!$F$1," ",(VLOOKUP($D9,Results!$B$2:$H$62,7,FALSE)))</f>
        <v xml:space="preserve"> </v>
      </c>
      <c r="O9" s="71" t="str">
        <f>IF($C9&gt;Results!$F$1," ",(VLOOKUP($E9,Results!$C$2:$K$62,9,FALSE)))</f>
        <v xml:space="preserve"> </v>
      </c>
      <c r="P9" s="74">
        <f t="shared" si="6"/>
        <v>0</v>
      </c>
    </row>
    <row r="10" spans="2:16" x14ac:dyDescent="0.3">
      <c r="B10" t="str">
        <f t="shared" si="2"/>
        <v>E14</v>
      </c>
      <c r="C10" s="1">
        <v>8</v>
      </c>
      <c r="D10" s="19" t="str">
        <f t="shared" si="0"/>
        <v>8E14</v>
      </c>
      <c r="E10" s="19" t="str">
        <f t="shared" si="1"/>
        <v>8E11</v>
      </c>
      <c r="F10" s="18"/>
      <c r="G10" s="15">
        <f>VLOOKUP($D10,Results!$B$2:$I$62,3,FALSE)</f>
        <v>46436</v>
      </c>
      <c r="H10" s="16" t="str">
        <f>VLOOKUP($D10,Results!$B$2:$I$62,8,FALSE)</f>
        <v>E11</v>
      </c>
      <c r="I10" s="17" t="str">
        <f>VLOOKUP(H10,Results!$N$2:$O$7,2,FALSE)</f>
        <v>Nightingales</v>
      </c>
      <c r="J10" s="79">
        <f t="shared" si="3"/>
        <v>0</v>
      </c>
      <c r="K10" s="61">
        <f t="shared" si="4"/>
        <v>0</v>
      </c>
      <c r="L10" s="64">
        <f>IF(OR(C10&gt;Results!$F$1,N10="N"),0,IF(H10="X",0,IF(N10=O10,1,0)))</f>
        <v>0</v>
      </c>
      <c r="M10" s="63">
        <f t="shared" si="5"/>
        <v>0</v>
      </c>
      <c r="N10" s="70" t="str">
        <f>IF($C10&gt;Results!$F$1," ",(VLOOKUP($D10,Results!$B$2:$H$62,7,FALSE)))</f>
        <v xml:space="preserve"> </v>
      </c>
      <c r="O10" s="71" t="str">
        <f>IF($C10&gt;Results!$F$1," ",(VLOOKUP($E10,Results!$C$2:$K$62,9,FALSE)))</f>
        <v xml:space="preserve"> </v>
      </c>
      <c r="P10" s="74">
        <f t="shared" si="6"/>
        <v>0</v>
      </c>
    </row>
    <row r="11" spans="2:16" x14ac:dyDescent="0.3">
      <c r="B11" t="str">
        <f t="shared" si="2"/>
        <v>E14</v>
      </c>
      <c r="C11" s="1">
        <v>9</v>
      </c>
      <c r="D11" s="19" t="str">
        <f t="shared" si="0"/>
        <v>9E14</v>
      </c>
      <c r="E11" s="19" t="str">
        <f t="shared" si="1"/>
        <v>9E16</v>
      </c>
      <c r="F11" s="18"/>
      <c r="G11" s="15">
        <f>VLOOKUP($D11,Results!$B$2:$I$62,3,FALSE)</f>
        <v>46464</v>
      </c>
      <c r="H11" s="16" t="str">
        <f>VLOOKUP($D11,Results!$B$2:$I$62,8,FALSE)</f>
        <v>E16</v>
      </c>
      <c r="I11" s="17" t="str">
        <f>VLOOKUP(H11,Results!$N$2:$O$7,2,FALSE)</f>
        <v>Sharks</v>
      </c>
      <c r="J11" s="79">
        <f t="shared" si="3"/>
        <v>0</v>
      </c>
      <c r="K11" s="61">
        <f t="shared" si="4"/>
        <v>0</v>
      </c>
      <c r="L11" s="64">
        <f>IF(OR(C11&gt;Results!$F$1,N11="N"),0,IF(H11="X",0,IF(N11=O11,1,0)))</f>
        <v>0</v>
      </c>
      <c r="M11" s="63">
        <f t="shared" si="5"/>
        <v>0</v>
      </c>
      <c r="N11" s="70" t="str">
        <f>IF($C11&gt;Results!$F$1," ",(VLOOKUP($D11,Results!$B$2:$H$62,7,FALSE)))</f>
        <v xml:space="preserve"> </v>
      </c>
      <c r="O11" s="71" t="str">
        <f>IF($C11&gt;Results!$F$1," ",(VLOOKUP($E11,Results!$C$2:$K$62,9,FALSE)))</f>
        <v xml:space="preserve"> </v>
      </c>
      <c r="P11" s="74">
        <f t="shared" si="6"/>
        <v>0</v>
      </c>
    </row>
    <row r="12" spans="2:16" x14ac:dyDescent="0.3">
      <c r="B12" t="str">
        <f t="shared" si="2"/>
        <v>E14</v>
      </c>
      <c r="C12" s="1">
        <v>10</v>
      </c>
      <c r="D12" s="19" t="str">
        <f t="shared" si="0"/>
        <v>10E14</v>
      </c>
      <c r="E12" s="19" t="str">
        <f t="shared" si="1"/>
        <v>10E12</v>
      </c>
      <c r="F12" s="18"/>
      <c r="G12" s="15">
        <f>VLOOKUP($D12,Results!$B$2:$I$62,3,FALSE)</f>
        <v>46478</v>
      </c>
      <c r="H12" s="16" t="str">
        <f>VLOOKUP($D12,Results!$B$2:$I$62,8,FALSE)</f>
        <v>E12</v>
      </c>
      <c r="I12" s="17" t="str">
        <f>VLOOKUP(H12,Results!$N$2:$O$7,2,FALSE)</f>
        <v>Protagonists 2</v>
      </c>
      <c r="J12" s="79">
        <f t="shared" si="3"/>
        <v>0</v>
      </c>
      <c r="K12" s="61">
        <f t="shared" si="4"/>
        <v>0</v>
      </c>
      <c r="L12" s="64">
        <f>IF(OR(C12&gt;Results!$F$1,N12="N"),0,IF(H12="X",0,IF(N12=O12,1,0)))</f>
        <v>0</v>
      </c>
      <c r="M12" s="63">
        <f t="shared" si="5"/>
        <v>0</v>
      </c>
      <c r="N12" s="70" t="str">
        <f>IF($C12&gt;Results!$F$1," ",(VLOOKUP($D12,Results!$B$2:$H$62,7,FALSE)))</f>
        <v xml:space="preserve"> </v>
      </c>
      <c r="O12" s="71" t="str">
        <f>IF($C12&gt;Results!$F$1," ",(VLOOKUP($E12,Results!$C$2:$K$62,9,FALSE)))</f>
        <v xml:space="preserve"> </v>
      </c>
      <c r="P12" s="74">
        <f t="shared" si="6"/>
        <v>0</v>
      </c>
    </row>
    <row r="13" spans="2:16" ht="15.6" x14ac:dyDescent="0.3">
      <c r="G13" s="22"/>
      <c r="H13" s="23"/>
      <c r="I13" s="24" t="s">
        <v>0</v>
      </c>
      <c r="J13" s="80">
        <f t="shared" ref="J13:P13" si="7">SUM(J3:J12)</f>
        <v>2</v>
      </c>
      <c r="K13" s="65">
        <f t="shared" si="7"/>
        <v>2</v>
      </c>
      <c r="L13" s="66">
        <f t="shared" si="7"/>
        <v>0</v>
      </c>
      <c r="M13" s="67">
        <f t="shared" si="7"/>
        <v>0</v>
      </c>
      <c r="N13" s="72">
        <f t="shared" si="7"/>
        <v>47</v>
      </c>
      <c r="O13" s="73">
        <f t="shared" si="7"/>
        <v>15</v>
      </c>
      <c r="P13" s="75">
        <f t="shared" si="7"/>
        <v>4</v>
      </c>
    </row>
  </sheetData>
  <mergeCells count="1">
    <mergeCell ref="I1:L1"/>
  </mergeCells>
  <conditionalFormatting sqref="H3:H12">
    <cfRule type="containsText" dxfId="5" priority="2" operator="containsText" text="X">
      <formula>NOT(ISERROR(SEARCH("X",H3)))</formula>
    </cfRule>
  </conditionalFormatting>
  <conditionalFormatting sqref="I3:I12">
    <cfRule type="containsText" dxfId="4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P13"/>
  <sheetViews>
    <sheetView workbookViewId="0">
      <selection activeCell="I13" sqref="I13:I29"/>
    </sheetView>
  </sheetViews>
  <sheetFormatPr defaultRowHeight="14.4" x14ac:dyDescent="0.3"/>
  <cols>
    <col min="1" max="1" width="2.109375" customWidth="1"/>
    <col min="2" max="2" width="5.77734375" hidden="1" customWidth="1"/>
    <col min="3" max="3" width="3" style="1" customWidth="1"/>
    <col min="4" max="5" width="7.77734375" style="1" hidden="1" customWidth="1"/>
    <col min="6" max="6" width="2.109375" style="1" customWidth="1"/>
    <col min="7" max="7" width="9.5546875" customWidth="1"/>
    <col min="8" max="8" width="8.33203125" customWidth="1"/>
    <col min="9" max="9" width="17.4414062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1" t="s">
        <v>28</v>
      </c>
      <c r="I1" s="89" t="s">
        <v>35</v>
      </c>
      <c r="J1" s="89"/>
      <c r="K1" s="89"/>
      <c r="L1" s="89"/>
      <c r="M1" s="5"/>
      <c r="N1" s="5"/>
      <c r="O1" s="5"/>
      <c r="P1" s="5"/>
    </row>
    <row r="2" spans="2:16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6" x14ac:dyDescent="0.3">
      <c r="B3" t="str">
        <f>+$H$1</f>
        <v>E15</v>
      </c>
      <c r="C3" s="1">
        <v>1</v>
      </c>
      <c r="D3" s="19" t="str">
        <f t="shared" ref="D3:D12" si="0">CONCATENATE(C3,B3)</f>
        <v>1E15</v>
      </c>
      <c r="E3" s="19" t="str">
        <f t="shared" ref="E3:E12" si="1">CONCATENATE(C3,H3)</f>
        <v>1E16</v>
      </c>
      <c r="F3" s="18"/>
      <c r="G3" s="15">
        <f>VLOOKUP($D3,Results!$B$2:$I$62,3,FALSE)</f>
        <v>46310</v>
      </c>
      <c r="H3" s="16" t="str">
        <f>VLOOKUP($D3,Results!$B$2:$I$62,8,FALSE)</f>
        <v>E16</v>
      </c>
      <c r="I3" s="17" t="str">
        <f>VLOOKUP(H3,Results!$N$2:$O$7,2,FALSE)</f>
        <v>Sharks</v>
      </c>
      <c r="J3" s="79">
        <f>SUM(K3:M3)</f>
        <v>1</v>
      </c>
      <c r="K3" s="61">
        <f>IF(H3="X",0,IF(N3&gt;O3,1,0))</f>
        <v>1</v>
      </c>
      <c r="L3" s="64">
        <f>IF(OR(C3&gt;Results!$F$1,N3="N"),0,IF(H3="X",0,IF(N3=O3,1,0)))</f>
        <v>0</v>
      </c>
      <c r="M3" s="63">
        <f>IF(H3="X",0,IF(N3&lt;O3,1,0))</f>
        <v>0</v>
      </c>
      <c r="N3" s="70">
        <f>IF($C3&gt;Results!$F$1," ",(VLOOKUP($D3,Results!$B$2:$H$62,7,FALSE)))</f>
        <v>25</v>
      </c>
      <c r="O3" s="71">
        <f>IF($C3&gt;Results!$F$1," ",(VLOOKUP($E3,Results!$C$2:$K$62,9,FALSE)))</f>
        <v>3</v>
      </c>
      <c r="P3" s="74">
        <f>IF(J3=" "," ",SUM(K3*2)+L3*1)</f>
        <v>2</v>
      </c>
    </row>
    <row r="4" spans="2:16" x14ac:dyDescent="0.3">
      <c r="B4" t="str">
        <f t="shared" ref="B4:B12" si="2">+$H$1</f>
        <v>E15</v>
      </c>
      <c r="C4" s="1">
        <v>2</v>
      </c>
      <c r="D4" s="19" t="str">
        <f t="shared" si="0"/>
        <v>2E15</v>
      </c>
      <c r="E4" s="19" t="str">
        <f t="shared" si="1"/>
        <v>2E14</v>
      </c>
      <c r="F4" s="18"/>
      <c r="G4" s="15">
        <f>VLOOKUP($D4,Results!$B$2:$I$62,3,FALSE)</f>
        <v>46324</v>
      </c>
      <c r="H4" s="16" t="str">
        <f>VLOOKUP($D4,Results!$B$2:$I$62,8,FALSE)</f>
        <v>E14</v>
      </c>
      <c r="I4" s="17" t="str">
        <f>VLOOKUP(H4,Results!$N$2:$O$7,2,FALSE)</f>
        <v>Jokers</v>
      </c>
      <c r="J4" s="79">
        <f t="shared" ref="J4:J12" si="3">SUM(K4:M4)</f>
        <v>1</v>
      </c>
      <c r="K4" s="61">
        <f t="shared" ref="K4:K12" si="4">IF(H4="X",0,IF(N4&gt;O4,1,0))</f>
        <v>0</v>
      </c>
      <c r="L4" s="64">
        <f>IF(OR(C4&gt;Results!$F$1,N4="N"),0,IF(H4="X",0,IF(N4=O4,1,0)))</f>
        <v>0</v>
      </c>
      <c r="M4" s="63">
        <f t="shared" ref="M4:M12" si="5">IF(H4="X",0,IF(N4&lt;O4,1,0))</f>
        <v>1</v>
      </c>
      <c r="N4" s="70">
        <f>IF($C4&gt;Results!$F$1," ",(VLOOKUP($D4,Results!$B$2:$H$62,7,FALSE)))</f>
        <v>7</v>
      </c>
      <c r="O4" s="71">
        <f>IF($C4&gt;Results!$F$1," ",(VLOOKUP($E4,Results!$C$2:$K$62,9,FALSE)))</f>
        <v>27</v>
      </c>
      <c r="P4" s="74">
        <f t="shared" ref="P4:P12" si="6">IF(J4=" "," ",SUM(K4*2)+L4*1)</f>
        <v>0</v>
      </c>
    </row>
    <row r="5" spans="2:16" x14ac:dyDescent="0.3">
      <c r="B5" t="str">
        <f t="shared" si="2"/>
        <v>E15</v>
      </c>
      <c r="C5" s="1">
        <v>3</v>
      </c>
      <c r="D5" s="19" t="str">
        <f t="shared" si="0"/>
        <v>3E15</v>
      </c>
      <c r="E5" s="19" t="str">
        <f t="shared" si="1"/>
        <v>3E12</v>
      </c>
      <c r="F5" s="18"/>
      <c r="G5" s="15">
        <f>VLOOKUP($D5,Results!$B$2:$I$62,3,FALSE)</f>
        <v>46338</v>
      </c>
      <c r="H5" s="16" t="str">
        <f>VLOOKUP($D5,Results!$B$2:$I$62,8,FALSE)</f>
        <v>E12</v>
      </c>
      <c r="I5" s="17" t="str">
        <f>VLOOKUP(H5,Results!$N$2:$O$7,2,FALSE)</f>
        <v>Protagonists 2</v>
      </c>
      <c r="J5" s="79">
        <f t="shared" si="3"/>
        <v>0</v>
      </c>
      <c r="K5" s="61">
        <f t="shared" si="4"/>
        <v>0</v>
      </c>
      <c r="L5" s="64">
        <f>IF(OR(C5&gt;Results!$F$1,N5="N"),0,IF(H5="X",0,IF(N5=O5,1,0)))</f>
        <v>0</v>
      </c>
      <c r="M5" s="63">
        <f t="shared" si="5"/>
        <v>0</v>
      </c>
      <c r="N5" s="70" t="str">
        <f>IF($C5&gt;Results!$F$1," ",(VLOOKUP($D5,Results!$B$2:$H$62,7,FALSE)))</f>
        <v xml:space="preserve"> </v>
      </c>
      <c r="O5" s="71" t="str">
        <f>IF($C5&gt;Results!$F$1," ",(VLOOKUP($E5,Results!$C$2:$K$62,9,FALSE)))</f>
        <v xml:space="preserve"> </v>
      </c>
      <c r="P5" s="74">
        <f t="shared" si="6"/>
        <v>0</v>
      </c>
    </row>
    <row r="6" spans="2:16" x14ac:dyDescent="0.3">
      <c r="B6" t="str">
        <f t="shared" si="2"/>
        <v>E15</v>
      </c>
      <c r="C6" s="1">
        <v>4</v>
      </c>
      <c r="D6" s="19" t="str">
        <f t="shared" si="0"/>
        <v>4E15</v>
      </c>
      <c r="E6" s="19" t="str">
        <f t="shared" si="1"/>
        <v>4E13</v>
      </c>
      <c r="F6" s="18"/>
      <c r="G6" s="15">
        <f>VLOOKUP($D6,Results!$B$2:$I$62,3,FALSE)</f>
        <v>46352</v>
      </c>
      <c r="H6" s="16" t="str">
        <f>VLOOKUP($D6,Results!$B$2:$I$62,8,FALSE)</f>
        <v>E13</v>
      </c>
      <c r="I6" s="17" t="str">
        <f>VLOOKUP(H6,Results!$N$2:$O$7,2,FALSE)</f>
        <v>Oddments</v>
      </c>
      <c r="J6" s="79">
        <f t="shared" si="3"/>
        <v>0</v>
      </c>
      <c r="K6" s="61">
        <f t="shared" si="4"/>
        <v>0</v>
      </c>
      <c r="L6" s="64">
        <f>IF(OR(C6&gt;Results!$F$1,N6="N"),0,IF(H6="X",0,IF(N6=O6,1,0)))</f>
        <v>0</v>
      </c>
      <c r="M6" s="63">
        <f t="shared" si="5"/>
        <v>0</v>
      </c>
      <c r="N6" s="70" t="str">
        <f>IF($C6&gt;Results!$F$1," ",(VLOOKUP($D6,Results!$B$2:$H$62,7,FALSE)))</f>
        <v xml:space="preserve"> </v>
      </c>
      <c r="O6" s="71" t="str">
        <f>IF($C6&gt;Results!$F$1," ",(VLOOKUP($E6,Results!$C$2:$K$62,9,FALSE)))</f>
        <v xml:space="preserve"> </v>
      </c>
      <c r="P6" s="74">
        <f t="shared" si="6"/>
        <v>0</v>
      </c>
    </row>
    <row r="7" spans="2:16" x14ac:dyDescent="0.3">
      <c r="B7" t="str">
        <f t="shared" si="2"/>
        <v>E15</v>
      </c>
      <c r="C7" s="1">
        <v>5</v>
      </c>
      <c r="D7" s="19" t="str">
        <f t="shared" si="0"/>
        <v>5E15</v>
      </c>
      <c r="E7" s="19" t="str">
        <f t="shared" si="1"/>
        <v>5E11</v>
      </c>
      <c r="F7" s="18"/>
      <c r="G7" s="15">
        <f>VLOOKUP($D7,Results!$B$2:$I$62,3,FALSE)</f>
        <v>46366</v>
      </c>
      <c r="H7" s="16" t="str">
        <f>VLOOKUP($D7,Results!$B$2:$I$62,8,FALSE)</f>
        <v>E11</v>
      </c>
      <c r="I7" s="17" t="str">
        <f>VLOOKUP(H7,Results!$N$2:$O$7,2,FALSE)</f>
        <v>Nightingales</v>
      </c>
      <c r="J7" s="79">
        <f t="shared" si="3"/>
        <v>0</v>
      </c>
      <c r="K7" s="61">
        <f t="shared" si="4"/>
        <v>0</v>
      </c>
      <c r="L7" s="64">
        <f>IF(OR(C7&gt;Results!$F$1,N7="N"),0,IF(H7="X",0,IF(N7=O7,1,0)))</f>
        <v>0</v>
      </c>
      <c r="M7" s="63">
        <f t="shared" si="5"/>
        <v>0</v>
      </c>
      <c r="N7" s="70" t="str">
        <f>IF($C7&gt;Results!$F$1," ",(VLOOKUP($D7,Results!$B$2:$H$62,7,FALSE)))</f>
        <v xml:space="preserve"> </v>
      </c>
      <c r="O7" s="71" t="str">
        <f>IF($C7&gt;Results!$F$1," ",(VLOOKUP($E7,Results!$C$2:$K$62,9,FALSE)))</f>
        <v xml:space="preserve"> </v>
      </c>
      <c r="P7" s="74">
        <f t="shared" si="6"/>
        <v>0</v>
      </c>
    </row>
    <row r="8" spans="2:16" x14ac:dyDescent="0.3">
      <c r="B8" t="str">
        <f t="shared" si="2"/>
        <v>E15</v>
      </c>
      <c r="C8" s="1">
        <v>6</v>
      </c>
      <c r="D8" s="19" t="str">
        <f t="shared" si="0"/>
        <v>6E15</v>
      </c>
      <c r="E8" s="19" t="str">
        <f t="shared" si="1"/>
        <v>6E14</v>
      </c>
      <c r="F8" s="18"/>
      <c r="G8" s="15">
        <f>VLOOKUP($D8,Results!$B$2:$I$62,3,FALSE)</f>
        <v>46408</v>
      </c>
      <c r="H8" s="16" t="str">
        <f>VLOOKUP($D8,Results!$B$2:$I$62,8,FALSE)</f>
        <v>E14</v>
      </c>
      <c r="I8" s="17" t="str">
        <f>VLOOKUP(H8,Results!$N$2:$O$7,2,FALSE)</f>
        <v>Jokers</v>
      </c>
      <c r="J8" s="79">
        <f t="shared" si="3"/>
        <v>0</v>
      </c>
      <c r="K8" s="61">
        <f t="shared" si="4"/>
        <v>0</v>
      </c>
      <c r="L8" s="64">
        <f>IF(OR(C8&gt;Results!$F$1,N8="N"),0,IF(H8="X",0,IF(N8=O8,1,0)))</f>
        <v>0</v>
      </c>
      <c r="M8" s="63">
        <f t="shared" si="5"/>
        <v>0</v>
      </c>
      <c r="N8" s="70" t="str">
        <f>IF($C8&gt;Results!$F$1," ",(VLOOKUP($D8,Results!$B$2:$H$62,7,FALSE)))</f>
        <v xml:space="preserve"> </v>
      </c>
      <c r="O8" s="71" t="str">
        <f>IF($C8&gt;Results!$F$1," ",(VLOOKUP($E8,Results!$C$2:$K$62,9,FALSE)))</f>
        <v xml:space="preserve"> </v>
      </c>
      <c r="P8" s="74">
        <f t="shared" si="6"/>
        <v>0</v>
      </c>
    </row>
    <row r="9" spans="2:16" x14ac:dyDescent="0.3">
      <c r="B9" t="str">
        <f t="shared" si="2"/>
        <v>E15</v>
      </c>
      <c r="C9" s="1">
        <v>7</v>
      </c>
      <c r="D9" s="19" t="str">
        <f t="shared" si="0"/>
        <v>7E15</v>
      </c>
      <c r="E9" s="19" t="str">
        <f t="shared" si="1"/>
        <v>7E16</v>
      </c>
      <c r="F9" s="18"/>
      <c r="G9" s="15">
        <f>VLOOKUP($D9,Results!$B$2:$I$62,3,FALSE)</f>
        <v>46422</v>
      </c>
      <c r="H9" s="16" t="str">
        <f>VLOOKUP($D9,Results!$B$2:$I$62,8,FALSE)</f>
        <v>E16</v>
      </c>
      <c r="I9" s="17" t="str">
        <f>VLOOKUP(H9,Results!$N$2:$O$7,2,FALSE)</f>
        <v>Sharks</v>
      </c>
      <c r="J9" s="79">
        <f t="shared" si="3"/>
        <v>0</v>
      </c>
      <c r="K9" s="61">
        <f t="shared" si="4"/>
        <v>0</v>
      </c>
      <c r="L9" s="64">
        <f>IF(OR(C9&gt;Results!$F$1,N9="N"),0,IF(H9="X",0,IF(N9=O9,1,0)))</f>
        <v>0</v>
      </c>
      <c r="M9" s="63">
        <f t="shared" si="5"/>
        <v>0</v>
      </c>
      <c r="N9" s="70" t="str">
        <f>IF($C9&gt;Results!$F$1," ",(VLOOKUP($D9,Results!$B$2:$H$62,7,FALSE)))</f>
        <v xml:space="preserve"> </v>
      </c>
      <c r="O9" s="71" t="str">
        <f>IF($C9&gt;Results!$F$1," ",(VLOOKUP($E9,Results!$C$2:$K$62,9,FALSE)))</f>
        <v xml:space="preserve"> </v>
      </c>
      <c r="P9" s="74">
        <f t="shared" si="6"/>
        <v>0</v>
      </c>
    </row>
    <row r="10" spans="2:16" x14ac:dyDescent="0.3">
      <c r="B10" t="str">
        <f t="shared" si="2"/>
        <v>E15</v>
      </c>
      <c r="C10" s="1">
        <v>8</v>
      </c>
      <c r="D10" s="19" t="str">
        <f t="shared" si="0"/>
        <v>8E15</v>
      </c>
      <c r="E10" s="19" t="str">
        <f t="shared" si="1"/>
        <v>8E13</v>
      </c>
      <c r="F10" s="18"/>
      <c r="G10" s="15">
        <f>VLOOKUP($D10,Results!$B$2:$I$62,3,FALSE)</f>
        <v>46436</v>
      </c>
      <c r="H10" s="16" t="str">
        <f>VLOOKUP($D10,Results!$B$2:$I$62,8,FALSE)</f>
        <v>E13</v>
      </c>
      <c r="I10" s="17" t="str">
        <f>VLOOKUP(H10,Results!$N$2:$O$7,2,FALSE)</f>
        <v>Oddments</v>
      </c>
      <c r="J10" s="79">
        <f t="shared" si="3"/>
        <v>0</v>
      </c>
      <c r="K10" s="61">
        <f t="shared" si="4"/>
        <v>0</v>
      </c>
      <c r="L10" s="64">
        <f>IF(OR(C10&gt;Results!$F$1,N10="N"),0,IF(H10="X",0,IF(N10=O10,1,0)))</f>
        <v>0</v>
      </c>
      <c r="M10" s="63">
        <f t="shared" si="5"/>
        <v>0</v>
      </c>
      <c r="N10" s="70" t="str">
        <f>IF($C10&gt;Results!$F$1," ",(VLOOKUP($D10,Results!$B$2:$H$62,7,FALSE)))</f>
        <v xml:space="preserve"> </v>
      </c>
      <c r="O10" s="71" t="str">
        <f>IF($C10&gt;Results!$F$1," ",(VLOOKUP($E10,Results!$C$2:$K$62,9,FALSE)))</f>
        <v xml:space="preserve"> </v>
      </c>
      <c r="P10" s="74">
        <f t="shared" si="6"/>
        <v>0</v>
      </c>
    </row>
    <row r="11" spans="2:16" x14ac:dyDescent="0.3">
      <c r="B11" t="str">
        <f t="shared" si="2"/>
        <v>E15</v>
      </c>
      <c r="C11" s="1">
        <v>9</v>
      </c>
      <c r="D11" s="19" t="str">
        <f t="shared" si="0"/>
        <v>9E15</v>
      </c>
      <c r="E11" s="19" t="str">
        <f t="shared" si="1"/>
        <v>9E12</v>
      </c>
      <c r="F11" s="18"/>
      <c r="G11" s="15">
        <f>VLOOKUP($D11,Results!$B$2:$I$62,3,FALSE)</f>
        <v>46464</v>
      </c>
      <c r="H11" s="16" t="str">
        <f>VLOOKUP($D11,Results!$B$2:$I$62,8,FALSE)</f>
        <v>E12</v>
      </c>
      <c r="I11" s="17" t="str">
        <f>VLOOKUP(H11,Results!$N$2:$O$7,2,FALSE)</f>
        <v>Protagonists 2</v>
      </c>
      <c r="J11" s="79">
        <f t="shared" si="3"/>
        <v>0</v>
      </c>
      <c r="K11" s="61">
        <f t="shared" si="4"/>
        <v>0</v>
      </c>
      <c r="L11" s="64">
        <f>IF(OR(C11&gt;Results!$F$1,N11="N"),0,IF(H11="X",0,IF(N11=O11,1,0)))</f>
        <v>0</v>
      </c>
      <c r="M11" s="63">
        <f t="shared" si="5"/>
        <v>0</v>
      </c>
      <c r="N11" s="70" t="str">
        <f>IF($C11&gt;Results!$F$1," ",(VLOOKUP($D11,Results!$B$2:$H$62,7,FALSE)))</f>
        <v xml:space="preserve"> </v>
      </c>
      <c r="O11" s="71" t="str">
        <f>IF($C11&gt;Results!$F$1," ",(VLOOKUP($E11,Results!$C$2:$K$62,9,FALSE)))</f>
        <v xml:space="preserve"> </v>
      </c>
      <c r="P11" s="74">
        <f t="shared" si="6"/>
        <v>0</v>
      </c>
    </row>
    <row r="12" spans="2:16" x14ac:dyDescent="0.3">
      <c r="B12" t="str">
        <f t="shared" si="2"/>
        <v>E15</v>
      </c>
      <c r="C12" s="1">
        <v>10</v>
      </c>
      <c r="D12" s="19" t="str">
        <f t="shared" si="0"/>
        <v>10E15</v>
      </c>
      <c r="E12" s="19" t="str">
        <f t="shared" si="1"/>
        <v>10E11</v>
      </c>
      <c r="F12" s="18"/>
      <c r="G12" s="15">
        <f>VLOOKUP($D12,Results!$B$2:$I$62,3,FALSE)</f>
        <v>46478</v>
      </c>
      <c r="H12" s="16" t="str">
        <f>VLOOKUP($D12,Results!$B$2:$I$62,8,FALSE)</f>
        <v>E11</v>
      </c>
      <c r="I12" s="17" t="str">
        <f>VLOOKUP(H12,Results!$N$2:$O$7,2,FALSE)</f>
        <v>Nightingales</v>
      </c>
      <c r="J12" s="79">
        <f t="shared" si="3"/>
        <v>0</v>
      </c>
      <c r="K12" s="61">
        <f t="shared" si="4"/>
        <v>0</v>
      </c>
      <c r="L12" s="64">
        <f>IF(OR(C12&gt;Results!$F$1,N12="N"),0,IF(H12="X",0,IF(N12=O12,1,0)))</f>
        <v>0</v>
      </c>
      <c r="M12" s="63">
        <f t="shared" si="5"/>
        <v>0</v>
      </c>
      <c r="N12" s="70" t="str">
        <f>IF($C12&gt;Results!$F$1," ",(VLOOKUP($D12,Results!$B$2:$H$62,7,FALSE)))</f>
        <v xml:space="preserve"> </v>
      </c>
      <c r="O12" s="71" t="str">
        <f>IF($C12&gt;Results!$F$1," ",(VLOOKUP($E12,Results!$C$2:$K$62,9,FALSE)))</f>
        <v xml:space="preserve"> </v>
      </c>
      <c r="P12" s="74">
        <f t="shared" si="6"/>
        <v>0</v>
      </c>
    </row>
    <row r="13" spans="2:16" ht="15.6" x14ac:dyDescent="0.3">
      <c r="G13" s="22"/>
      <c r="H13" s="23"/>
      <c r="I13" s="24" t="s">
        <v>0</v>
      </c>
      <c r="J13" s="80">
        <f t="shared" ref="J13:P13" si="7">SUM(J3:J12)</f>
        <v>2</v>
      </c>
      <c r="K13" s="65">
        <f t="shared" si="7"/>
        <v>1</v>
      </c>
      <c r="L13" s="66">
        <f t="shared" si="7"/>
        <v>0</v>
      </c>
      <c r="M13" s="67">
        <f t="shared" si="7"/>
        <v>1</v>
      </c>
      <c r="N13" s="72">
        <f t="shared" si="7"/>
        <v>32</v>
      </c>
      <c r="O13" s="73">
        <f t="shared" si="7"/>
        <v>30</v>
      </c>
      <c r="P13" s="75">
        <f t="shared" si="7"/>
        <v>2</v>
      </c>
    </row>
  </sheetData>
  <mergeCells count="1">
    <mergeCell ref="I1:L1"/>
  </mergeCells>
  <conditionalFormatting sqref="H3:H12">
    <cfRule type="containsText" dxfId="3" priority="2" operator="containsText" text="X">
      <formula>NOT(ISERROR(SEARCH("X",H3)))</formula>
    </cfRule>
  </conditionalFormatting>
  <conditionalFormatting sqref="I3:I12">
    <cfRule type="containsText" dxfId="2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P13"/>
  <sheetViews>
    <sheetView workbookViewId="0">
      <selection activeCell="I13" sqref="I13:I29"/>
    </sheetView>
  </sheetViews>
  <sheetFormatPr defaultRowHeight="14.4" x14ac:dyDescent="0.3"/>
  <cols>
    <col min="1" max="1" width="2.33203125" customWidth="1"/>
    <col min="2" max="2" width="5.77734375" hidden="1" customWidth="1"/>
    <col min="3" max="3" width="3" style="1" customWidth="1"/>
    <col min="4" max="5" width="7.77734375" style="1" hidden="1" customWidth="1"/>
    <col min="6" max="6" width="2.109375" style="1" customWidth="1"/>
    <col min="7" max="7" width="9.6640625" customWidth="1"/>
    <col min="8" max="8" width="7.44140625" customWidth="1"/>
    <col min="9" max="9" width="16.664062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1" t="s">
        <v>29</v>
      </c>
      <c r="I1" s="89" t="s">
        <v>36</v>
      </c>
      <c r="J1" s="89"/>
      <c r="K1" s="89"/>
      <c r="L1" s="89"/>
      <c r="M1" s="5"/>
      <c r="N1" s="5"/>
      <c r="O1" s="5"/>
      <c r="P1" s="5"/>
    </row>
    <row r="2" spans="2:16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6" x14ac:dyDescent="0.3">
      <c r="B3" t="str">
        <f>+$H$1</f>
        <v>E16</v>
      </c>
      <c r="C3" s="1">
        <v>1</v>
      </c>
      <c r="D3" s="19" t="str">
        <f t="shared" ref="D3:D12" si="0">CONCATENATE(C3,B3)</f>
        <v>1E16</v>
      </c>
      <c r="E3" s="19" t="str">
        <f t="shared" ref="E3:E12" si="1">CONCATENATE(C3,H3)</f>
        <v>1E15</v>
      </c>
      <c r="F3" s="18"/>
      <c r="G3" s="15">
        <f>VLOOKUP($D3,Results!$B$2:$I$62,3,FALSE)</f>
        <v>46310</v>
      </c>
      <c r="H3" s="16" t="str">
        <f>VLOOKUP($D3,Results!$B$2:$I$62,8,FALSE)</f>
        <v>E15</v>
      </c>
      <c r="I3" s="17" t="str">
        <f>VLOOKUP(H3,Results!$N$2:$O$7,2,FALSE)</f>
        <v>Odd Jobs</v>
      </c>
      <c r="J3" s="79">
        <f>SUM(K3:M3)</f>
        <v>1</v>
      </c>
      <c r="K3" s="61">
        <f>IF(H3="X",0,IF(N3&gt;O3,1,0))</f>
        <v>0</v>
      </c>
      <c r="L3" s="64">
        <f>IF(OR(C3&gt;Results!$F$1,N3="N"),0,IF(H3="X",0,IF(N3=O3,1,0)))</f>
        <v>0</v>
      </c>
      <c r="M3" s="63">
        <f>IF(H3="X",0,IF(N3&lt;O3,1,0))</f>
        <v>1</v>
      </c>
      <c r="N3" s="70">
        <f>IF($C3&gt;Results!$F$1," ",(VLOOKUP($D3,Results!$B$2:$H$62,7,FALSE)))</f>
        <v>3</v>
      </c>
      <c r="O3" s="71">
        <f>IF($C3&gt;Results!$F$1," ",(VLOOKUP($E3,Results!$C$2:$K$62,9,FALSE)))</f>
        <v>25</v>
      </c>
      <c r="P3" s="74">
        <f>IF(J3=" "," ",SUM(K3*2)+L3*1)</f>
        <v>0</v>
      </c>
    </row>
    <row r="4" spans="2:16" x14ac:dyDescent="0.3">
      <c r="B4" t="str">
        <f t="shared" ref="B4:B12" si="2">+$H$1</f>
        <v>E16</v>
      </c>
      <c r="C4" s="1">
        <v>2</v>
      </c>
      <c r="D4" s="19" t="str">
        <f t="shared" si="0"/>
        <v>2E16</v>
      </c>
      <c r="E4" s="19" t="str">
        <f t="shared" si="1"/>
        <v>2E11</v>
      </c>
      <c r="F4" s="18"/>
      <c r="G4" s="15">
        <f>VLOOKUP($D4,Results!$B$2:$I$62,3,FALSE)</f>
        <v>46324</v>
      </c>
      <c r="H4" s="16" t="str">
        <f>VLOOKUP($D4,Results!$B$2:$I$62,8,FALSE)</f>
        <v>E11</v>
      </c>
      <c r="I4" s="17" t="str">
        <f>VLOOKUP(H4,Results!$N$2:$O$7,2,FALSE)</f>
        <v>Nightingales</v>
      </c>
      <c r="J4" s="79">
        <f t="shared" ref="J4:J12" si="3">SUM(K4:M4)</f>
        <v>1</v>
      </c>
      <c r="K4" s="61">
        <f t="shared" ref="K4:K12" si="4">IF(H4="X",0,IF(N4&gt;O4,1,0))</f>
        <v>0</v>
      </c>
      <c r="L4" s="64">
        <f>IF(OR(C4&gt;Results!$F$1,N4="N"),0,IF(H4="X",0,IF(N4=O4,1,0)))</f>
        <v>0</v>
      </c>
      <c r="M4" s="63">
        <f t="shared" ref="M4:M12" si="5">IF(H4="X",0,IF(N4&lt;O4,1,0))</f>
        <v>1</v>
      </c>
      <c r="N4" s="70">
        <f>IF($C4&gt;Results!$F$1," ",(VLOOKUP($D4,Results!$B$2:$H$62,7,FALSE)))</f>
        <v>2</v>
      </c>
      <c r="O4" s="71">
        <f>IF($C4&gt;Results!$F$1," ",(VLOOKUP($E4,Results!$C$2:$K$62,9,FALSE)))</f>
        <v>27</v>
      </c>
      <c r="P4" s="74">
        <f t="shared" ref="P4:P12" si="6">IF(J4=" "," ",SUM(K4*2)+L4*1)</f>
        <v>0</v>
      </c>
    </row>
    <row r="5" spans="2:16" x14ac:dyDescent="0.3">
      <c r="B5" t="str">
        <f t="shared" si="2"/>
        <v>E16</v>
      </c>
      <c r="C5" s="1">
        <v>3</v>
      </c>
      <c r="D5" s="19" t="str">
        <f t="shared" si="0"/>
        <v>3E16</v>
      </c>
      <c r="E5" s="19" t="str">
        <f t="shared" si="1"/>
        <v>3E14</v>
      </c>
      <c r="F5" s="18"/>
      <c r="G5" s="15">
        <f>VLOOKUP($D5,Results!$B$2:$I$62,3,FALSE)</f>
        <v>46338</v>
      </c>
      <c r="H5" s="16" t="str">
        <f>VLOOKUP($D5,Results!$B$2:$I$62,8,FALSE)</f>
        <v>E14</v>
      </c>
      <c r="I5" s="17" t="str">
        <f>VLOOKUP(H5,Results!$N$2:$O$7,2,FALSE)</f>
        <v>Jokers</v>
      </c>
      <c r="J5" s="79">
        <f t="shared" si="3"/>
        <v>0</v>
      </c>
      <c r="K5" s="61">
        <f t="shared" si="4"/>
        <v>0</v>
      </c>
      <c r="L5" s="64">
        <f>IF(OR(C5&gt;Results!$F$1,N5="N"),0,IF(H5="X",0,IF(N5=O5,1,0)))</f>
        <v>0</v>
      </c>
      <c r="M5" s="63">
        <f t="shared" si="5"/>
        <v>0</v>
      </c>
      <c r="N5" s="70" t="str">
        <f>IF($C5&gt;Results!$F$1," ",(VLOOKUP($D5,Results!$B$2:$H$62,7,FALSE)))</f>
        <v xml:space="preserve"> </v>
      </c>
      <c r="O5" s="71" t="str">
        <f>IF($C5&gt;Results!$F$1," ",(VLOOKUP($E5,Results!$C$2:$K$62,9,FALSE)))</f>
        <v xml:space="preserve"> </v>
      </c>
      <c r="P5" s="74">
        <f t="shared" si="6"/>
        <v>0</v>
      </c>
    </row>
    <row r="6" spans="2:16" x14ac:dyDescent="0.3">
      <c r="B6" t="str">
        <f t="shared" si="2"/>
        <v>E16</v>
      </c>
      <c r="C6" s="1">
        <v>4</v>
      </c>
      <c r="D6" s="19" t="str">
        <f t="shared" si="0"/>
        <v>4E16</v>
      </c>
      <c r="E6" s="19" t="str">
        <f t="shared" si="1"/>
        <v>4E12</v>
      </c>
      <c r="F6" s="18"/>
      <c r="G6" s="15">
        <f>VLOOKUP($D6,Results!$B$2:$I$62,3,FALSE)</f>
        <v>46352</v>
      </c>
      <c r="H6" s="16" t="str">
        <f>VLOOKUP($D6,Results!$B$2:$I$62,8,FALSE)</f>
        <v>E12</v>
      </c>
      <c r="I6" s="17" t="str">
        <f>VLOOKUP(H6,Results!$N$2:$O$7,2,FALSE)</f>
        <v>Protagonists 2</v>
      </c>
      <c r="J6" s="79">
        <f t="shared" si="3"/>
        <v>0</v>
      </c>
      <c r="K6" s="61">
        <f t="shared" si="4"/>
        <v>0</v>
      </c>
      <c r="L6" s="64">
        <f>IF(OR(C6&gt;Results!$F$1,N6="N"),0,IF(H6="X",0,IF(N6=O6,1,0)))</f>
        <v>0</v>
      </c>
      <c r="M6" s="63">
        <f t="shared" si="5"/>
        <v>0</v>
      </c>
      <c r="N6" s="70" t="str">
        <f>IF($C6&gt;Results!$F$1," ",(VLOOKUP($D6,Results!$B$2:$H$62,7,FALSE)))</f>
        <v xml:space="preserve"> </v>
      </c>
      <c r="O6" s="71" t="str">
        <f>IF($C6&gt;Results!$F$1," ",(VLOOKUP($E6,Results!$C$2:$K$62,9,FALSE)))</f>
        <v xml:space="preserve"> </v>
      </c>
      <c r="P6" s="74">
        <f t="shared" si="6"/>
        <v>0</v>
      </c>
    </row>
    <row r="7" spans="2:16" x14ac:dyDescent="0.3">
      <c r="B7" t="str">
        <f t="shared" si="2"/>
        <v>E16</v>
      </c>
      <c r="C7" s="1">
        <v>5</v>
      </c>
      <c r="D7" s="19" t="str">
        <f t="shared" si="0"/>
        <v>5E16</v>
      </c>
      <c r="E7" s="19" t="str">
        <f t="shared" si="1"/>
        <v>5E13</v>
      </c>
      <c r="F7" s="18"/>
      <c r="G7" s="15">
        <f>VLOOKUP($D7,Results!$B$2:$I$62,3,FALSE)</f>
        <v>46366</v>
      </c>
      <c r="H7" s="16" t="str">
        <f>VLOOKUP($D7,Results!$B$2:$I$62,8,FALSE)</f>
        <v>E13</v>
      </c>
      <c r="I7" s="17" t="str">
        <f>VLOOKUP(H7,Results!$N$2:$O$7,2,FALSE)</f>
        <v>Oddments</v>
      </c>
      <c r="J7" s="79">
        <f t="shared" si="3"/>
        <v>0</v>
      </c>
      <c r="K7" s="61">
        <f t="shared" si="4"/>
        <v>0</v>
      </c>
      <c r="L7" s="64">
        <f>IF(OR(C7&gt;Results!$F$1,N7="N"),0,IF(H7="X",0,IF(N7=O7,1,0)))</f>
        <v>0</v>
      </c>
      <c r="M7" s="63">
        <f t="shared" si="5"/>
        <v>0</v>
      </c>
      <c r="N7" s="70" t="str">
        <f>IF($C7&gt;Results!$F$1," ",(VLOOKUP($D7,Results!$B$2:$H$62,7,FALSE)))</f>
        <v xml:space="preserve"> </v>
      </c>
      <c r="O7" s="71" t="str">
        <f>IF($C7&gt;Results!$F$1," ",(VLOOKUP($E7,Results!$C$2:$K$62,9,FALSE)))</f>
        <v xml:space="preserve"> </v>
      </c>
      <c r="P7" s="74">
        <f t="shared" si="6"/>
        <v>0</v>
      </c>
    </row>
    <row r="8" spans="2:16" x14ac:dyDescent="0.3">
      <c r="B8" t="str">
        <f t="shared" si="2"/>
        <v>E16</v>
      </c>
      <c r="C8" s="1">
        <v>6</v>
      </c>
      <c r="D8" s="19" t="str">
        <f t="shared" si="0"/>
        <v>6E16</v>
      </c>
      <c r="E8" s="19" t="str">
        <f t="shared" si="1"/>
        <v>6E11</v>
      </c>
      <c r="F8" s="18"/>
      <c r="G8" s="15">
        <f>VLOOKUP($D8,Results!$B$2:$I$62,3,FALSE)</f>
        <v>46408</v>
      </c>
      <c r="H8" s="16" t="str">
        <f>VLOOKUP($D8,Results!$B$2:$I$62,8,FALSE)</f>
        <v>E11</v>
      </c>
      <c r="I8" s="17" t="str">
        <f>VLOOKUP(H8,Results!$N$2:$O$7,2,FALSE)</f>
        <v>Nightingales</v>
      </c>
      <c r="J8" s="79">
        <f t="shared" si="3"/>
        <v>0</v>
      </c>
      <c r="K8" s="61">
        <f t="shared" si="4"/>
        <v>0</v>
      </c>
      <c r="L8" s="64">
        <f>IF(OR(C8&gt;Results!$F$1,N8="N"),0,IF(H8="X",0,IF(N8=O8,1,0)))</f>
        <v>0</v>
      </c>
      <c r="M8" s="63">
        <f t="shared" si="5"/>
        <v>0</v>
      </c>
      <c r="N8" s="70" t="str">
        <f>IF($C8&gt;Results!$F$1," ",(VLOOKUP($D8,Results!$B$2:$H$62,7,FALSE)))</f>
        <v xml:space="preserve"> </v>
      </c>
      <c r="O8" s="71" t="str">
        <f>IF($C8&gt;Results!$F$1," ",(VLOOKUP($E8,Results!$C$2:$K$62,9,FALSE)))</f>
        <v xml:space="preserve"> </v>
      </c>
      <c r="P8" s="74">
        <f t="shared" si="6"/>
        <v>0</v>
      </c>
    </row>
    <row r="9" spans="2:16" x14ac:dyDescent="0.3">
      <c r="B9" t="str">
        <f t="shared" si="2"/>
        <v>E16</v>
      </c>
      <c r="C9" s="1">
        <v>7</v>
      </c>
      <c r="D9" s="19" t="str">
        <f t="shared" si="0"/>
        <v>7E16</v>
      </c>
      <c r="E9" s="19" t="str">
        <f t="shared" si="1"/>
        <v>7E15</v>
      </c>
      <c r="F9" s="18"/>
      <c r="G9" s="15">
        <f>VLOOKUP($D9,Results!$B$2:$I$62,3,FALSE)</f>
        <v>46422</v>
      </c>
      <c r="H9" s="16" t="str">
        <f>VLOOKUP($D9,Results!$B$2:$I$62,8,FALSE)</f>
        <v>E15</v>
      </c>
      <c r="I9" s="17" t="str">
        <f>VLOOKUP(H9,Results!$N$2:$O$7,2,FALSE)</f>
        <v>Odd Jobs</v>
      </c>
      <c r="J9" s="79">
        <f t="shared" si="3"/>
        <v>0</v>
      </c>
      <c r="K9" s="61">
        <f t="shared" si="4"/>
        <v>0</v>
      </c>
      <c r="L9" s="64">
        <f>IF(OR(C9&gt;Results!$F$1,N9="N"),0,IF(H9="X",0,IF(N9=O9,1,0)))</f>
        <v>0</v>
      </c>
      <c r="M9" s="63">
        <f t="shared" si="5"/>
        <v>0</v>
      </c>
      <c r="N9" s="70" t="str">
        <f>IF($C9&gt;Results!$F$1," ",(VLOOKUP($D9,Results!$B$2:$H$62,7,FALSE)))</f>
        <v xml:space="preserve"> </v>
      </c>
      <c r="O9" s="71" t="str">
        <f>IF($C9&gt;Results!$F$1," ",(VLOOKUP($E9,Results!$C$2:$K$62,9,FALSE)))</f>
        <v xml:space="preserve"> </v>
      </c>
      <c r="P9" s="74">
        <f t="shared" si="6"/>
        <v>0</v>
      </c>
    </row>
    <row r="10" spans="2:16" x14ac:dyDescent="0.3">
      <c r="B10" t="str">
        <f t="shared" si="2"/>
        <v>E16</v>
      </c>
      <c r="C10" s="1">
        <v>8</v>
      </c>
      <c r="D10" s="19" t="str">
        <f t="shared" si="0"/>
        <v>8E16</v>
      </c>
      <c r="E10" s="19" t="str">
        <f t="shared" si="1"/>
        <v>8E12</v>
      </c>
      <c r="F10" s="18"/>
      <c r="G10" s="15">
        <f>VLOOKUP($D10,Results!$B$2:$I$62,3,FALSE)</f>
        <v>46436</v>
      </c>
      <c r="H10" s="16" t="str">
        <f>VLOOKUP($D10,Results!$B$2:$I$62,8,FALSE)</f>
        <v>E12</v>
      </c>
      <c r="I10" s="17" t="str">
        <f>VLOOKUP(H10,Results!$N$2:$O$7,2,FALSE)</f>
        <v>Protagonists 2</v>
      </c>
      <c r="J10" s="79">
        <f t="shared" si="3"/>
        <v>0</v>
      </c>
      <c r="K10" s="61">
        <f t="shared" si="4"/>
        <v>0</v>
      </c>
      <c r="L10" s="64">
        <f>IF(OR(C10&gt;Results!$F$1,N10="N"),0,IF(H10="X",0,IF(N10=O10,1,0)))</f>
        <v>0</v>
      </c>
      <c r="M10" s="63">
        <f t="shared" si="5"/>
        <v>0</v>
      </c>
      <c r="N10" s="70" t="str">
        <f>IF($C10&gt;Results!$F$1," ",(VLOOKUP($D10,Results!$B$2:$H$62,7,FALSE)))</f>
        <v xml:space="preserve"> </v>
      </c>
      <c r="O10" s="71" t="str">
        <f>IF($C10&gt;Results!$F$1," ",(VLOOKUP($E10,Results!$C$2:$K$62,9,FALSE)))</f>
        <v xml:space="preserve"> </v>
      </c>
      <c r="P10" s="74">
        <f t="shared" si="6"/>
        <v>0</v>
      </c>
    </row>
    <row r="11" spans="2:16" x14ac:dyDescent="0.3">
      <c r="B11" t="str">
        <f t="shared" si="2"/>
        <v>E16</v>
      </c>
      <c r="C11" s="1">
        <v>9</v>
      </c>
      <c r="D11" s="19" t="str">
        <f t="shared" si="0"/>
        <v>9E16</v>
      </c>
      <c r="E11" s="19" t="str">
        <f t="shared" si="1"/>
        <v>9E14</v>
      </c>
      <c r="F11" s="18"/>
      <c r="G11" s="15">
        <f>VLOOKUP($D11,Results!$B$2:$I$62,3,FALSE)</f>
        <v>46464</v>
      </c>
      <c r="H11" s="16" t="str">
        <f>VLOOKUP($D11,Results!$B$2:$I$62,8,FALSE)</f>
        <v>E14</v>
      </c>
      <c r="I11" s="17" t="str">
        <f>VLOOKUP(H11,Results!$N$2:$O$7,2,FALSE)</f>
        <v>Jokers</v>
      </c>
      <c r="J11" s="79">
        <f t="shared" si="3"/>
        <v>0</v>
      </c>
      <c r="K11" s="61">
        <f t="shared" si="4"/>
        <v>0</v>
      </c>
      <c r="L11" s="64">
        <f>IF(OR(C11&gt;Results!$F$1,N11="N"),0,IF(H11="X",0,IF(N11=O11,1,0)))</f>
        <v>0</v>
      </c>
      <c r="M11" s="63">
        <f t="shared" si="5"/>
        <v>0</v>
      </c>
      <c r="N11" s="70" t="str">
        <f>IF($C11&gt;Results!$F$1," ",(VLOOKUP($D11,Results!$B$2:$H$62,7,FALSE)))</f>
        <v xml:space="preserve"> </v>
      </c>
      <c r="O11" s="71" t="str">
        <f>IF($C11&gt;Results!$F$1," ",(VLOOKUP($E11,Results!$C$2:$K$62,9,FALSE)))</f>
        <v xml:space="preserve"> </v>
      </c>
      <c r="P11" s="74">
        <f t="shared" si="6"/>
        <v>0</v>
      </c>
    </row>
    <row r="12" spans="2:16" x14ac:dyDescent="0.3">
      <c r="B12" t="str">
        <f t="shared" si="2"/>
        <v>E16</v>
      </c>
      <c r="C12" s="1">
        <v>10</v>
      </c>
      <c r="D12" s="19" t="str">
        <f t="shared" si="0"/>
        <v>10E16</v>
      </c>
      <c r="E12" s="19" t="str">
        <f t="shared" si="1"/>
        <v>10E13</v>
      </c>
      <c r="F12" s="18"/>
      <c r="G12" s="15">
        <f>VLOOKUP($D12,Results!$B$2:$I$62,3,FALSE)</f>
        <v>46478</v>
      </c>
      <c r="H12" s="16" t="str">
        <f>VLOOKUP($D12,Results!$B$2:$I$62,8,FALSE)</f>
        <v>E13</v>
      </c>
      <c r="I12" s="17" t="str">
        <f>VLOOKUP(H12,Results!$N$2:$O$7,2,FALSE)</f>
        <v>Oddments</v>
      </c>
      <c r="J12" s="79">
        <f t="shared" si="3"/>
        <v>0</v>
      </c>
      <c r="K12" s="61">
        <f t="shared" si="4"/>
        <v>0</v>
      </c>
      <c r="L12" s="64">
        <f>IF(OR(C12&gt;Results!$F$1,N12="N"),0,IF(H12="X",0,IF(N12=O12,1,0)))</f>
        <v>0</v>
      </c>
      <c r="M12" s="63">
        <f t="shared" si="5"/>
        <v>0</v>
      </c>
      <c r="N12" s="70" t="str">
        <f>IF($C12&gt;Results!$F$1," ",(VLOOKUP($D12,Results!$B$2:$H$62,7,FALSE)))</f>
        <v xml:space="preserve"> </v>
      </c>
      <c r="O12" s="71" t="str">
        <f>IF($C12&gt;Results!$F$1," ",(VLOOKUP($E12,Results!$C$2:$K$62,9,FALSE)))</f>
        <v xml:space="preserve"> </v>
      </c>
      <c r="P12" s="74">
        <f t="shared" si="6"/>
        <v>0</v>
      </c>
    </row>
    <row r="13" spans="2:16" ht="15.6" x14ac:dyDescent="0.3">
      <c r="G13" s="22"/>
      <c r="H13" s="23"/>
      <c r="I13" s="24" t="s">
        <v>0</v>
      </c>
      <c r="J13" s="80">
        <f t="shared" ref="J13:P13" si="7">SUM(J3:J12)</f>
        <v>2</v>
      </c>
      <c r="K13" s="65">
        <f t="shared" si="7"/>
        <v>0</v>
      </c>
      <c r="L13" s="66">
        <f t="shared" si="7"/>
        <v>0</v>
      </c>
      <c r="M13" s="67">
        <f t="shared" si="7"/>
        <v>2</v>
      </c>
      <c r="N13" s="72">
        <f t="shared" si="7"/>
        <v>5</v>
      </c>
      <c r="O13" s="73">
        <f t="shared" si="7"/>
        <v>52</v>
      </c>
      <c r="P13" s="75">
        <f t="shared" si="7"/>
        <v>0</v>
      </c>
    </row>
  </sheetData>
  <mergeCells count="1">
    <mergeCell ref="I1:L1"/>
  </mergeCells>
  <conditionalFormatting sqref="H3:H12">
    <cfRule type="containsText" dxfId="1" priority="2" operator="containsText" text="X">
      <formula>NOT(ISERROR(SEARCH("X",H3)))</formula>
    </cfRule>
  </conditionalFormatting>
  <conditionalFormatting sqref="I3:I12">
    <cfRule type="containsText" dxfId="0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Results</vt:lpstr>
      <vt:lpstr>Results Input</vt:lpstr>
      <vt:lpstr>LEAGUE TABLE</vt:lpstr>
      <vt:lpstr>E11 NIGHTINGALES</vt:lpstr>
      <vt:lpstr>E12 PROTAGONISTS 2</vt:lpstr>
      <vt:lpstr>E13 ODDMENTS</vt:lpstr>
      <vt:lpstr>E14 JOKERS</vt:lpstr>
      <vt:lpstr>E15 ODD JOBS</vt:lpstr>
      <vt:lpstr>E16 SHARKS</vt:lpstr>
    </vt:vector>
  </TitlesOfParts>
  <Company>0wn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O'Neill</dc:creator>
  <cp:lastModifiedBy>Richard Claxton</cp:lastModifiedBy>
  <cp:lastPrinted>2024-11-09T14:26:02Z</cp:lastPrinted>
  <dcterms:created xsi:type="dcterms:W3CDTF">2015-11-16T13:49:46Z</dcterms:created>
  <dcterms:modified xsi:type="dcterms:W3CDTF">2026-10-30T16:10:37Z</dcterms:modified>
</cp:coreProperties>
</file>