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51" firstSheet="1" activeTab="2"/>
  </bookViews>
  <sheets>
    <sheet name="Results" sheetId="15" state="hidden" r:id="rId1"/>
    <sheet name="Results Input" sheetId="26" r:id="rId2"/>
    <sheet name="LEAGUE TABLE" sheetId="10" r:id="rId3"/>
    <sheet name="L1 BOXERS" sheetId="1" r:id="rId4"/>
    <sheet name="L2 INHIBBERTORS" sheetId="18" r:id="rId5"/>
    <sheet name="L3 LEFTOVERS" sheetId="19" r:id="rId6"/>
    <sheet name="L4 PEAKY BOWLERS" sheetId="20" r:id="rId7"/>
    <sheet name="L5 JACK SURFERS" sheetId="21" r:id="rId8"/>
    <sheet name="L6 NO HOPERS" sheetId="22" r:id="rId9"/>
  </sheets>
  <calcPr calcId="152511"/>
</workbook>
</file>

<file path=xl/calcChain.xml><?xml version="1.0" encoding="utf-8"?>
<calcChain xmlns="http://schemas.openxmlformats.org/spreadsheetml/2006/main">
  <c r="E37" i="15" l="1"/>
  <c r="E36" i="15"/>
  <c r="E34" i="15"/>
  <c r="E33" i="15"/>
  <c r="F19" i="26"/>
  <c r="B2" i="26" l="1"/>
  <c r="B5" i="26"/>
  <c r="B8" i="26"/>
  <c r="B11" i="26"/>
  <c r="B14" i="26"/>
  <c r="B17" i="26"/>
  <c r="B20" i="26"/>
  <c r="B23" i="26"/>
  <c r="B26" i="26"/>
  <c r="B29" i="26"/>
  <c r="B32" i="26"/>
  <c r="B35" i="26"/>
  <c r="B38" i="26"/>
  <c r="B41" i="26"/>
  <c r="B44" i="26"/>
  <c r="B47" i="26"/>
  <c r="B50" i="26"/>
  <c r="B53" i="26"/>
  <c r="B56" i="26"/>
  <c r="B59" i="26"/>
  <c r="B22" i="22" l="1"/>
  <c r="D22" i="22" s="1"/>
  <c r="D21" i="22"/>
  <c r="B21" i="22"/>
  <c r="B20" i="22"/>
  <c r="D20" i="22" s="1"/>
  <c r="B19" i="22"/>
  <c r="D19" i="22" s="1"/>
  <c r="B18" i="22"/>
  <c r="D18" i="22" s="1"/>
  <c r="B17" i="22"/>
  <c r="D17" i="22" s="1"/>
  <c r="B16" i="22"/>
  <c r="D16" i="22" s="1"/>
  <c r="D15" i="22"/>
  <c r="B15" i="22"/>
  <c r="B14" i="22"/>
  <c r="D14" i="22" s="1"/>
  <c r="B13" i="22"/>
  <c r="D13" i="22" s="1"/>
  <c r="B12" i="22"/>
  <c r="D12" i="22" s="1"/>
  <c r="B11" i="22"/>
  <c r="D11" i="22" s="1"/>
  <c r="B10" i="22"/>
  <c r="D10" i="22" s="1"/>
  <c r="B9" i="22"/>
  <c r="D9" i="22" s="1"/>
  <c r="B8" i="22"/>
  <c r="D8" i="22" s="1"/>
  <c r="D7" i="22"/>
  <c r="B7" i="22"/>
  <c r="B6" i="22"/>
  <c r="D6" i="22" s="1"/>
  <c r="B5" i="22"/>
  <c r="D5" i="22" s="1"/>
  <c r="D4" i="22"/>
  <c r="B4" i="22"/>
  <c r="B3" i="22"/>
  <c r="D3" i="22" s="1"/>
  <c r="B22" i="21"/>
  <c r="D22" i="21" s="1"/>
  <c r="B21" i="21"/>
  <c r="D21" i="21" s="1"/>
  <c r="B20" i="21"/>
  <c r="D20" i="21" s="1"/>
  <c r="B19" i="21"/>
  <c r="D19" i="21" s="1"/>
  <c r="B18" i="21"/>
  <c r="D18" i="21" s="1"/>
  <c r="B17" i="21"/>
  <c r="D17" i="21" s="1"/>
  <c r="D16" i="21"/>
  <c r="B16" i="21"/>
  <c r="B15" i="21"/>
  <c r="D15" i="21" s="1"/>
  <c r="B14" i="21"/>
  <c r="D14" i="21" s="1"/>
  <c r="D13" i="21"/>
  <c r="B13" i="21"/>
  <c r="B12" i="21"/>
  <c r="D12" i="21" s="1"/>
  <c r="B11" i="21"/>
  <c r="D11" i="21" s="1"/>
  <c r="B10" i="21"/>
  <c r="D10" i="21" s="1"/>
  <c r="B9" i="21"/>
  <c r="D9" i="21" s="1"/>
  <c r="B8" i="21"/>
  <c r="D8" i="21" s="1"/>
  <c r="B7" i="21"/>
  <c r="D7" i="21" s="1"/>
  <c r="B6" i="21"/>
  <c r="D6" i="21" s="1"/>
  <c r="B5" i="21"/>
  <c r="D5" i="21" s="1"/>
  <c r="B4" i="21"/>
  <c r="D4" i="21" s="1"/>
  <c r="B3" i="21"/>
  <c r="D3" i="21" s="1"/>
  <c r="B22" i="20"/>
  <c r="D22" i="20" s="1"/>
  <c r="B21" i="20"/>
  <c r="D21" i="20" s="1"/>
  <c r="B20" i="20"/>
  <c r="D20" i="20" s="1"/>
  <c r="B19" i="20"/>
  <c r="D19" i="20" s="1"/>
  <c r="B18" i="20"/>
  <c r="D18" i="20" s="1"/>
  <c r="B17" i="20"/>
  <c r="D17" i="20" s="1"/>
  <c r="B16" i="20"/>
  <c r="D16" i="20" s="1"/>
  <c r="B15" i="20"/>
  <c r="D15" i="20" s="1"/>
  <c r="B14" i="20"/>
  <c r="D14" i="20" s="1"/>
  <c r="B13" i="20"/>
  <c r="D13" i="20" s="1"/>
  <c r="D12" i="20"/>
  <c r="B12" i="20"/>
  <c r="B11" i="20"/>
  <c r="D11" i="20" s="1"/>
  <c r="B10" i="20"/>
  <c r="D10" i="20" s="1"/>
  <c r="B9" i="20"/>
  <c r="D9" i="20" s="1"/>
  <c r="B8" i="20"/>
  <c r="D8" i="20" s="1"/>
  <c r="B7" i="20"/>
  <c r="D7" i="20" s="1"/>
  <c r="B6" i="20"/>
  <c r="D6" i="20" s="1"/>
  <c r="B5" i="20"/>
  <c r="D5" i="20" s="1"/>
  <c r="B4" i="20"/>
  <c r="D4" i="20" s="1"/>
  <c r="B3" i="20"/>
  <c r="D3" i="20" s="1"/>
  <c r="B22" i="19"/>
  <c r="D22" i="19" s="1"/>
  <c r="B21" i="19"/>
  <c r="D21" i="19" s="1"/>
  <c r="B20" i="19"/>
  <c r="D20" i="19" s="1"/>
  <c r="B19" i="19"/>
  <c r="D19" i="19" s="1"/>
  <c r="B18" i="19"/>
  <c r="D18" i="19" s="1"/>
  <c r="B17" i="19"/>
  <c r="D17" i="19" s="1"/>
  <c r="B16" i="19"/>
  <c r="D16" i="19" s="1"/>
  <c r="B15" i="19"/>
  <c r="D15" i="19" s="1"/>
  <c r="B14" i="19"/>
  <c r="D14" i="19" s="1"/>
  <c r="B13" i="19"/>
  <c r="D13" i="19" s="1"/>
  <c r="B12" i="19"/>
  <c r="D12" i="19" s="1"/>
  <c r="B11" i="19"/>
  <c r="D11" i="19" s="1"/>
  <c r="B10" i="19"/>
  <c r="D10" i="19" s="1"/>
  <c r="B9" i="19"/>
  <c r="D9" i="19" s="1"/>
  <c r="B8" i="19"/>
  <c r="D8" i="19" s="1"/>
  <c r="B7" i="19"/>
  <c r="D7" i="19" s="1"/>
  <c r="B6" i="19"/>
  <c r="D6" i="19" s="1"/>
  <c r="B5" i="19"/>
  <c r="D5" i="19" s="1"/>
  <c r="B4" i="19"/>
  <c r="D4" i="19" s="1"/>
  <c r="B3" i="19"/>
  <c r="D3" i="19" s="1"/>
  <c r="B22" i="18"/>
  <c r="D22" i="18" s="1"/>
  <c r="B21" i="18"/>
  <c r="D21" i="18" s="1"/>
  <c r="B20" i="18"/>
  <c r="D20" i="18" s="1"/>
  <c r="B19" i="18"/>
  <c r="D19" i="18" s="1"/>
  <c r="B18" i="18"/>
  <c r="D18" i="18" s="1"/>
  <c r="B17" i="18"/>
  <c r="D17" i="18" s="1"/>
  <c r="B16" i="18"/>
  <c r="D16" i="18" s="1"/>
  <c r="B15" i="18"/>
  <c r="D15" i="18" s="1"/>
  <c r="B14" i="18"/>
  <c r="D14" i="18" s="1"/>
  <c r="B13" i="18"/>
  <c r="D13" i="18" s="1"/>
  <c r="B12" i="18"/>
  <c r="D12" i="18" s="1"/>
  <c r="B11" i="18"/>
  <c r="D11" i="18" s="1"/>
  <c r="B10" i="18"/>
  <c r="D10" i="18" s="1"/>
  <c r="B9" i="18"/>
  <c r="D9" i="18" s="1"/>
  <c r="B8" i="18"/>
  <c r="D8" i="18" s="1"/>
  <c r="B7" i="18"/>
  <c r="D7" i="18" s="1"/>
  <c r="B6" i="18"/>
  <c r="D6" i="18" s="1"/>
  <c r="B5" i="18"/>
  <c r="D5" i="18" s="1"/>
  <c r="B4" i="18"/>
  <c r="D4" i="18" s="1"/>
  <c r="B3" i="18"/>
  <c r="D3" i="18" s="1"/>
  <c r="D116" i="15"/>
  <c r="E116" i="15"/>
  <c r="D110" i="15"/>
  <c r="G21" i="21" s="1"/>
  <c r="E110" i="15"/>
  <c r="D104" i="15"/>
  <c r="E104" i="15"/>
  <c r="D98" i="15"/>
  <c r="G19" i="18" s="1"/>
  <c r="E98" i="15"/>
  <c r="D92" i="15"/>
  <c r="G18" i="22" s="1"/>
  <c r="E92" i="15"/>
  <c r="D86" i="15"/>
  <c r="E86" i="15"/>
  <c r="D80" i="15"/>
  <c r="E80" i="15"/>
  <c r="D74" i="15"/>
  <c r="G15" i="22" s="1"/>
  <c r="E74" i="15"/>
  <c r="D68" i="15"/>
  <c r="G14" i="22" s="1"/>
  <c r="E68" i="15"/>
  <c r="D62" i="15"/>
  <c r="G13" i="20" s="1"/>
  <c r="E62" i="15"/>
  <c r="D56" i="15"/>
  <c r="G12" i="21" s="1"/>
  <c r="E56" i="15"/>
  <c r="D50" i="15"/>
  <c r="E50" i="15"/>
  <c r="D44" i="15"/>
  <c r="G10" i="20" s="1"/>
  <c r="E44" i="15"/>
  <c r="D38" i="15"/>
  <c r="E38" i="15"/>
  <c r="D32" i="15"/>
  <c r="G8" i="21" s="1"/>
  <c r="E32" i="15"/>
  <c r="D26" i="15"/>
  <c r="G7" i="21" s="1"/>
  <c r="E26" i="15"/>
  <c r="D20" i="15"/>
  <c r="G6" i="22" s="1"/>
  <c r="E20" i="15"/>
  <c r="D14" i="15"/>
  <c r="G5" i="22" s="1"/>
  <c r="E14" i="15"/>
  <c r="D8" i="15"/>
  <c r="G4" i="21" s="1"/>
  <c r="E8" i="15"/>
  <c r="D2" i="15"/>
  <c r="G3" i="21" s="1"/>
  <c r="E2" i="15"/>
  <c r="G21" i="19" l="1"/>
  <c r="G7" i="20"/>
  <c r="G8" i="22"/>
  <c r="G8" i="18"/>
  <c r="G21" i="18"/>
  <c r="G19" i="19"/>
  <c r="G4" i="18"/>
  <c r="G6" i="20"/>
  <c r="G22" i="22"/>
  <c r="G22" i="20"/>
  <c r="G22" i="18"/>
  <c r="G22" i="19"/>
  <c r="G22" i="21"/>
  <c r="G21" i="22"/>
  <c r="G21" i="20"/>
  <c r="G20" i="18"/>
  <c r="G20" i="22"/>
  <c r="G20" i="19"/>
  <c r="G20" i="20"/>
  <c r="G20" i="21"/>
  <c r="G19" i="20"/>
  <c r="G19" i="21"/>
  <c r="G19" i="22"/>
  <c r="G18" i="19"/>
  <c r="G18" i="21"/>
  <c r="G18" i="18"/>
  <c r="G18" i="20"/>
  <c r="G17" i="21"/>
  <c r="G17" i="22"/>
  <c r="G17" i="20"/>
  <c r="G17" i="18"/>
  <c r="G17" i="19"/>
  <c r="G16" i="21"/>
  <c r="G16" i="18"/>
  <c r="G16" i="22"/>
  <c r="G16" i="19"/>
  <c r="G16" i="20"/>
  <c r="G15" i="19"/>
  <c r="G15" i="20"/>
  <c r="G15" i="21"/>
  <c r="G15" i="18"/>
  <c r="G14" i="20"/>
  <c r="G14" i="21"/>
  <c r="G14" i="19"/>
  <c r="G14" i="18"/>
  <c r="G13" i="21"/>
  <c r="G13" i="18"/>
  <c r="G13" i="19"/>
  <c r="G13" i="22"/>
  <c r="G12" i="22"/>
  <c r="G12" i="18"/>
  <c r="G12" i="19"/>
  <c r="G12" i="20"/>
  <c r="G11" i="18"/>
  <c r="G11" i="19"/>
  <c r="G11" i="22"/>
  <c r="G11" i="20"/>
  <c r="G11" i="21"/>
  <c r="G10" i="18"/>
  <c r="G10" i="19"/>
  <c r="G10" i="21"/>
  <c r="G10" i="22"/>
  <c r="G9" i="18"/>
  <c r="G9" i="20"/>
  <c r="G9" i="21"/>
  <c r="G9" i="19"/>
  <c r="G9" i="22"/>
  <c r="G8" i="19"/>
  <c r="G8" i="20"/>
  <c r="G7" i="19"/>
  <c r="G7" i="22"/>
  <c r="G7" i="18"/>
  <c r="G6" i="19"/>
  <c r="G6" i="18"/>
  <c r="G6" i="21"/>
  <c r="G5" i="18"/>
  <c r="G5" i="21"/>
  <c r="G5" i="19"/>
  <c r="G5" i="20"/>
  <c r="G4" i="22"/>
  <c r="G4" i="19"/>
  <c r="G4" i="20"/>
  <c r="G3" i="19"/>
  <c r="G3" i="18"/>
  <c r="G3" i="20"/>
  <c r="G3" i="22"/>
  <c r="L63" i="26" l="1"/>
  <c r="D121" i="15"/>
  <c r="D120" i="15"/>
  <c r="D119" i="15"/>
  <c r="D118" i="15"/>
  <c r="D117" i="15"/>
  <c r="D115" i="15"/>
  <c r="D114" i="15"/>
  <c r="D113" i="15"/>
  <c r="D112" i="15"/>
  <c r="D111" i="15"/>
  <c r="D109" i="15"/>
  <c r="D108" i="15"/>
  <c r="D107" i="15"/>
  <c r="D106" i="15"/>
  <c r="D105" i="15"/>
  <c r="D103" i="15"/>
  <c r="D102" i="15"/>
  <c r="D101" i="15"/>
  <c r="D100" i="15"/>
  <c r="D99" i="15"/>
  <c r="D97" i="15"/>
  <c r="D96" i="15"/>
  <c r="D95" i="15"/>
  <c r="D94" i="15"/>
  <c r="D93" i="15"/>
  <c r="D91" i="15"/>
  <c r="D90" i="15"/>
  <c r="D89" i="15"/>
  <c r="D88" i="15"/>
  <c r="D87" i="15"/>
  <c r="D85" i="15"/>
  <c r="D84" i="15"/>
  <c r="D83" i="15"/>
  <c r="D82" i="15"/>
  <c r="D81" i="15"/>
  <c r="D79" i="15"/>
  <c r="D78" i="15"/>
  <c r="D77" i="15"/>
  <c r="D76" i="15"/>
  <c r="D75" i="15"/>
  <c r="D73" i="15"/>
  <c r="D72" i="15"/>
  <c r="D71" i="15"/>
  <c r="D70" i="15"/>
  <c r="D69" i="15"/>
  <c r="D67" i="15"/>
  <c r="D66" i="15"/>
  <c r="D65" i="15"/>
  <c r="D64" i="15"/>
  <c r="D63" i="15"/>
  <c r="D61" i="15"/>
  <c r="D60" i="15"/>
  <c r="D59" i="15"/>
  <c r="D58" i="15"/>
  <c r="D57" i="15"/>
  <c r="D55" i="15"/>
  <c r="D54" i="15"/>
  <c r="D53" i="15"/>
  <c r="D52" i="15"/>
  <c r="D51" i="15"/>
  <c r="D49" i="15"/>
  <c r="D48" i="15"/>
  <c r="D47" i="15"/>
  <c r="D46" i="15"/>
  <c r="D45" i="15"/>
  <c r="D43" i="15"/>
  <c r="D42" i="15"/>
  <c r="D41" i="15"/>
  <c r="D40" i="15"/>
  <c r="D39" i="15"/>
  <c r="D37" i="15"/>
  <c r="D36" i="15"/>
  <c r="D35" i="15"/>
  <c r="D34" i="15"/>
  <c r="D33" i="15"/>
  <c r="D31" i="15"/>
  <c r="D30" i="15"/>
  <c r="D29" i="15"/>
  <c r="D28" i="15"/>
  <c r="D27" i="15"/>
  <c r="D25" i="15"/>
  <c r="D24" i="15"/>
  <c r="D23" i="15"/>
  <c r="D22" i="15"/>
  <c r="D21" i="15"/>
  <c r="D19" i="15"/>
  <c r="D18" i="15"/>
  <c r="D17" i="15"/>
  <c r="D16" i="15"/>
  <c r="D15" i="15"/>
  <c r="D13" i="15"/>
  <c r="D12" i="15"/>
  <c r="D11" i="15"/>
  <c r="D10" i="15"/>
  <c r="D9" i="15"/>
  <c r="D7" i="15"/>
  <c r="D6" i="15"/>
  <c r="D5" i="15"/>
  <c r="D4" i="15"/>
  <c r="D3" i="15"/>
  <c r="E121" i="15"/>
  <c r="E120" i="15"/>
  <c r="E119" i="15"/>
  <c r="E118" i="15"/>
  <c r="E117" i="15"/>
  <c r="E115" i="15"/>
  <c r="E114" i="15"/>
  <c r="E113" i="15"/>
  <c r="E112" i="15"/>
  <c r="E111" i="15"/>
  <c r="E109" i="15"/>
  <c r="E108" i="15"/>
  <c r="E107" i="15"/>
  <c r="E106" i="15"/>
  <c r="E105" i="15"/>
  <c r="E103" i="15"/>
  <c r="E102" i="15"/>
  <c r="E101" i="15"/>
  <c r="E100" i="15"/>
  <c r="E99" i="15"/>
  <c r="E97" i="15"/>
  <c r="E96" i="15"/>
  <c r="E95" i="15"/>
  <c r="E94" i="15"/>
  <c r="E93" i="15"/>
  <c r="E91" i="15"/>
  <c r="E90" i="15"/>
  <c r="E89" i="15"/>
  <c r="E88" i="15"/>
  <c r="E87" i="15"/>
  <c r="E85" i="15"/>
  <c r="E84" i="15"/>
  <c r="E83" i="15"/>
  <c r="E82" i="15"/>
  <c r="E81" i="15"/>
  <c r="E79" i="15"/>
  <c r="E78" i="15"/>
  <c r="E77" i="15"/>
  <c r="E76" i="15"/>
  <c r="E75" i="15"/>
  <c r="E73" i="15"/>
  <c r="E72" i="15"/>
  <c r="E71" i="15"/>
  <c r="E70" i="15"/>
  <c r="E69" i="15"/>
  <c r="E67" i="15"/>
  <c r="E66" i="15"/>
  <c r="E65" i="15"/>
  <c r="E64" i="15"/>
  <c r="E63" i="15"/>
  <c r="E61" i="15"/>
  <c r="E60" i="15"/>
  <c r="E59" i="15"/>
  <c r="E58" i="15"/>
  <c r="E57" i="15"/>
  <c r="E55" i="15"/>
  <c r="E54" i="15"/>
  <c r="E53" i="15"/>
  <c r="E52" i="15"/>
  <c r="E51" i="15"/>
  <c r="E49" i="15"/>
  <c r="E48" i="15"/>
  <c r="E47" i="15"/>
  <c r="E46" i="15"/>
  <c r="E45" i="15"/>
  <c r="E43" i="15"/>
  <c r="E42" i="15"/>
  <c r="E41" i="15"/>
  <c r="E40" i="15"/>
  <c r="E39" i="15"/>
  <c r="E35" i="15"/>
  <c r="E31" i="15"/>
  <c r="E30" i="15"/>
  <c r="E29" i="15"/>
  <c r="E28" i="15"/>
  <c r="E27" i="15"/>
  <c r="E25" i="15"/>
  <c r="E24" i="15"/>
  <c r="E23" i="15"/>
  <c r="E22" i="15"/>
  <c r="E21" i="15"/>
  <c r="E19" i="15"/>
  <c r="E18" i="15"/>
  <c r="E17" i="15"/>
  <c r="E16" i="15"/>
  <c r="E15" i="15"/>
  <c r="E13" i="15"/>
  <c r="E12" i="15"/>
  <c r="E11" i="15"/>
  <c r="E10" i="15"/>
  <c r="E9" i="15"/>
  <c r="E7" i="15"/>
  <c r="E6" i="15"/>
  <c r="E5" i="15"/>
  <c r="E4" i="15"/>
  <c r="E3" i="15"/>
  <c r="K118" i="15"/>
  <c r="I118" i="15"/>
  <c r="J118" i="15" s="1"/>
  <c r="H118" i="15"/>
  <c r="K117" i="15"/>
  <c r="I117" i="15"/>
  <c r="J117" i="15" s="1"/>
  <c r="H117" i="15"/>
  <c r="K116" i="15"/>
  <c r="I116" i="15"/>
  <c r="J116" i="15" s="1"/>
  <c r="H116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K106" i="15"/>
  <c r="I106" i="15"/>
  <c r="J106" i="15" s="1"/>
  <c r="H106" i="15"/>
  <c r="K105" i="15"/>
  <c r="I105" i="15"/>
  <c r="J105" i="15" s="1"/>
  <c r="H105" i="15"/>
  <c r="K104" i="15"/>
  <c r="I104" i="15"/>
  <c r="J104" i="15" s="1"/>
  <c r="H104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K82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K70" i="15"/>
  <c r="I70" i="15"/>
  <c r="J70" i="15" s="1"/>
  <c r="H70" i="15"/>
  <c r="K69" i="15"/>
  <c r="I69" i="15"/>
  <c r="J69" i="15" s="1"/>
  <c r="H69" i="15"/>
  <c r="K68" i="15"/>
  <c r="I68" i="15"/>
  <c r="J68" i="15" s="1"/>
  <c r="H68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K58" i="15"/>
  <c r="I58" i="15"/>
  <c r="J58" i="15" s="1"/>
  <c r="H58" i="15"/>
  <c r="K57" i="15"/>
  <c r="I57" i="15"/>
  <c r="J57" i="15" s="1"/>
  <c r="H57" i="15"/>
  <c r="K56" i="15"/>
  <c r="I56" i="15"/>
  <c r="J56" i="15" s="1"/>
  <c r="H56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K46" i="15"/>
  <c r="I46" i="15"/>
  <c r="J46" i="15" s="1"/>
  <c r="H46" i="15"/>
  <c r="K45" i="15"/>
  <c r="I45" i="15"/>
  <c r="J45" i="15" s="1"/>
  <c r="H45" i="15"/>
  <c r="K44" i="15"/>
  <c r="I44" i="15"/>
  <c r="J44" i="15" s="1"/>
  <c r="H44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K22" i="15"/>
  <c r="I22" i="15"/>
  <c r="J22" i="15" s="1"/>
  <c r="H22" i="15"/>
  <c r="K21" i="15"/>
  <c r="I21" i="15"/>
  <c r="J21" i="15" s="1"/>
  <c r="H21" i="15"/>
  <c r="K20" i="15"/>
  <c r="I20" i="15"/>
  <c r="J20" i="15" s="1"/>
  <c r="H20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K10" i="15"/>
  <c r="I10" i="15"/>
  <c r="J10" i="15" s="1"/>
  <c r="H10" i="15"/>
  <c r="K9" i="15"/>
  <c r="I9" i="15"/>
  <c r="J9" i="15" s="1"/>
  <c r="H9" i="15"/>
  <c r="K8" i="15"/>
  <c r="I8" i="15"/>
  <c r="J8" i="15" s="1"/>
  <c r="H8" i="15"/>
  <c r="F118" i="15"/>
  <c r="F117" i="15"/>
  <c r="F116" i="15"/>
  <c r="F112" i="15"/>
  <c r="F111" i="15"/>
  <c r="F110" i="15"/>
  <c r="F106" i="15"/>
  <c r="F105" i="15"/>
  <c r="F104" i="15"/>
  <c r="F100" i="15"/>
  <c r="F99" i="15"/>
  <c r="F98" i="15"/>
  <c r="F94" i="15"/>
  <c r="F93" i="15"/>
  <c r="F92" i="15"/>
  <c r="F88" i="15"/>
  <c r="F87" i="15"/>
  <c r="F86" i="15"/>
  <c r="F82" i="15"/>
  <c r="F81" i="15"/>
  <c r="F80" i="15"/>
  <c r="F76" i="15"/>
  <c r="F75" i="15"/>
  <c r="F74" i="15"/>
  <c r="F70" i="15"/>
  <c r="F69" i="15"/>
  <c r="F68" i="15"/>
  <c r="F64" i="15"/>
  <c r="F63" i="15"/>
  <c r="F62" i="15"/>
  <c r="F58" i="15"/>
  <c r="F57" i="15"/>
  <c r="F56" i="15"/>
  <c r="F52" i="15"/>
  <c r="F51" i="15"/>
  <c r="F50" i="15"/>
  <c r="F46" i="15"/>
  <c r="F45" i="15"/>
  <c r="F44" i="15"/>
  <c r="F40" i="15"/>
  <c r="F39" i="15"/>
  <c r="F38" i="15"/>
  <c r="F34" i="15"/>
  <c r="F33" i="15"/>
  <c r="F32" i="15"/>
  <c r="F28" i="15"/>
  <c r="F27" i="15"/>
  <c r="F26" i="15"/>
  <c r="F22" i="15"/>
  <c r="F21" i="15"/>
  <c r="F20" i="15"/>
  <c r="F16" i="15"/>
  <c r="F15" i="15"/>
  <c r="F14" i="15"/>
  <c r="F10" i="15"/>
  <c r="F9" i="15"/>
  <c r="F8" i="15"/>
  <c r="K3" i="15" l="1"/>
  <c r="K4" i="15"/>
  <c r="I3" i="15"/>
  <c r="I4" i="15"/>
  <c r="H3" i="15"/>
  <c r="H4" i="15"/>
  <c r="F3" i="15"/>
  <c r="F4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K2" i="26"/>
  <c r="H2" i="26"/>
  <c r="K2" i="15"/>
  <c r="I2" i="15"/>
  <c r="H2" i="15"/>
  <c r="F2" i="15"/>
  <c r="F1" i="15"/>
  <c r="F61" i="26"/>
  <c r="B61" i="26" s="1"/>
  <c r="E61" i="26"/>
  <c r="F60" i="26"/>
  <c r="B60" i="26" s="1"/>
  <c r="E60" i="26"/>
  <c r="C59" i="26"/>
  <c r="F58" i="26"/>
  <c r="B58" i="26" s="1"/>
  <c r="E58" i="26"/>
  <c r="F57" i="26"/>
  <c r="B57" i="26" s="1"/>
  <c r="E57" i="26"/>
  <c r="C56" i="26"/>
  <c r="F55" i="26"/>
  <c r="B55" i="26" s="1"/>
  <c r="E55" i="26"/>
  <c r="F54" i="26"/>
  <c r="B54" i="26" s="1"/>
  <c r="E54" i="26"/>
  <c r="C53" i="26"/>
  <c r="F52" i="26"/>
  <c r="B52" i="26" s="1"/>
  <c r="E52" i="26"/>
  <c r="F51" i="26"/>
  <c r="B51" i="26" s="1"/>
  <c r="E51" i="26"/>
  <c r="C50" i="26"/>
  <c r="F49" i="26"/>
  <c r="B49" i="26" s="1"/>
  <c r="E49" i="26"/>
  <c r="F48" i="26"/>
  <c r="B48" i="26" s="1"/>
  <c r="E48" i="26"/>
  <c r="C47" i="26"/>
  <c r="F46" i="26"/>
  <c r="B46" i="26" s="1"/>
  <c r="E46" i="26"/>
  <c r="F45" i="26"/>
  <c r="E45" i="26"/>
  <c r="C44" i="26"/>
  <c r="F43" i="26"/>
  <c r="B43" i="26" s="1"/>
  <c r="E43" i="26"/>
  <c r="F42" i="26"/>
  <c r="E42" i="26"/>
  <c r="C41" i="26"/>
  <c r="F40" i="26"/>
  <c r="B40" i="26" s="1"/>
  <c r="E40" i="26"/>
  <c r="F39" i="26"/>
  <c r="B39" i="26" s="1"/>
  <c r="E39" i="26"/>
  <c r="C38" i="26"/>
  <c r="F37" i="26"/>
  <c r="B37" i="26" s="1"/>
  <c r="E37" i="26"/>
  <c r="F36" i="26"/>
  <c r="B36" i="26" s="1"/>
  <c r="E36" i="26"/>
  <c r="C35" i="26"/>
  <c r="F34" i="26"/>
  <c r="B34" i="26" s="1"/>
  <c r="E34" i="26"/>
  <c r="F33" i="26"/>
  <c r="B33" i="26" s="1"/>
  <c r="E33" i="26"/>
  <c r="C32" i="26"/>
  <c r="F31" i="26"/>
  <c r="B31" i="26" s="1"/>
  <c r="E31" i="26"/>
  <c r="F30" i="26"/>
  <c r="B30" i="26" s="1"/>
  <c r="E30" i="26"/>
  <c r="C29" i="26"/>
  <c r="F28" i="26"/>
  <c r="E28" i="26"/>
  <c r="F27" i="26"/>
  <c r="B27" i="26" s="1"/>
  <c r="E27" i="26"/>
  <c r="C26" i="26"/>
  <c r="F25" i="26"/>
  <c r="B25" i="26" s="1"/>
  <c r="E25" i="26"/>
  <c r="F24" i="26"/>
  <c r="B24" i="26" s="1"/>
  <c r="E24" i="26"/>
  <c r="C23" i="26"/>
  <c r="F22" i="26"/>
  <c r="B22" i="26" s="1"/>
  <c r="E22" i="26"/>
  <c r="F21" i="26"/>
  <c r="B21" i="26" s="1"/>
  <c r="E21" i="26"/>
  <c r="C20" i="26"/>
  <c r="B19" i="26"/>
  <c r="E19" i="26"/>
  <c r="B18" i="26"/>
  <c r="E18" i="26"/>
  <c r="C17" i="26"/>
  <c r="F16" i="26"/>
  <c r="B16" i="26" s="1"/>
  <c r="E16" i="26"/>
  <c r="F15" i="26"/>
  <c r="B15" i="26" s="1"/>
  <c r="E15" i="26"/>
  <c r="C14" i="26"/>
  <c r="F13" i="26"/>
  <c r="B13" i="26" s="1"/>
  <c r="E13" i="26"/>
  <c r="F12" i="26"/>
  <c r="B12" i="26" s="1"/>
  <c r="E12" i="26"/>
  <c r="C11" i="26"/>
  <c r="F10" i="26"/>
  <c r="B10" i="26" s="1"/>
  <c r="E10" i="26"/>
  <c r="F9" i="26"/>
  <c r="B9" i="26" s="1"/>
  <c r="E9" i="26"/>
  <c r="C8" i="26"/>
  <c r="F7" i="26"/>
  <c r="B7" i="26" s="1"/>
  <c r="E7" i="26"/>
  <c r="F6" i="26"/>
  <c r="B6" i="26" s="1"/>
  <c r="E6" i="26"/>
  <c r="C5" i="26"/>
  <c r="F4" i="26"/>
  <c r="B4" i="26" s="1"/>
  <c r="E4" i="26"/>
  <c r="F3" i="26"/>
  <c r="B3" i="26" s="1"/>
  <c r="E3" i="26"/>
  <c r="C2" i="26"/>
  <c r="C42" i="26" l="1"/>
  <c r="B42" i="26"/>
  <c r="C28" i="26"/>
  <c r="B28" i="26"/>
  <c r="C45" i="26"/>
  <c r="B45" i="26"/>
  <c r="N3" i="21"/>
  <c r="N21" i="19"/>
  <c r="L21" i="19" s="1"/>
  <c r="N15" i="19"/>
  <c r="L15" i="19" s="1"/>
  <c r="N6" i="20"/>
  <c r="N20" i="21"/>
  <c r="L20" i="21" s="1"/>
  <c r="N15" i="20"/>
  <c r="L15" i="20" s="1"/>
  <c r="N10" i="22"/>
  <c r="N5" i="22"/>
  <c r="N11" i="21"/>
  <c r="N16" i="22"/>
  <c r="L16" i="22" s="1"/>
  <c r="N13" i="20"/>
  <c r="L13" i="20" s="1"/>
  <c r="N7" i="22"/>
  <c r="N19" i="20"/>
  <c r="L19" i="20" s="1"/>
  <c r="N21" i="18"/>
  <c r="L21" i="18" s="1"/>
  <c r="N4" i="18"/>
  <c r="N14" i="20"/>
  <c r="L14" i="20" s="1"/>
  <c r="N16" i="18"/>
  <c r="L16" i="18" s="1"/>
  <c r="N19" i="22"/>
  <c r="L19" i="22" s="1"/>
  <c r="N22" i="22"/>
  <c r="L22" i="22" s="1"/>
  <c r="N12" i="19"/>
  <c r="L12" i="19" s="1"/>
  <c r="N14" i="19"/>
  <c r="L14" i="19" s="1"/>
  <c r="N17" i="21"/>
  <c r="L17" i="21" s="1"/>
  <c r="N16" i="21"/>
  <c r="L16" i="21" s="1"/>
  <c r="N20" i="20"/>
  <c r="L20" i="20" s="1"/>
  <c r="N15" i="18"/>
  <c r="L15" i="18" s="1"/>
  <c r="N3" i="19"/>
  <c r="N13" i="22"/>
  <c r="L13" i="22" s="1"/>
  <c r="N22" i="18"/>
  <c r="L22" i="18" s="1"/>
  <c r="N12" i="18"/>
  <c r="L12" i="18" s="1"/>
  <c r="N11" i="22"/>
  <c r="N6" i="19"/>
  <c r="N14" i="21"/>
  <c r="L14" i="21" s="1"/>
  <c r="N9" i="19"/>
  <c r="C40" i="26"/>
  <c r="C4" i="26"/>
  <c r="C34" i="26"/>
  <c r="C10" i="26"/>
  <c r="C16" i="26"/>
  <c r="C22" i="26"/>
  <c r="C46" i="26"/>
  <c r="C57" i="26"/>
  <c r="C7" i="26"/>
  <c r="C13" i="26"/>
  <c r="C19" i="26"/>
  <c r="C25" i="26"/>
  <c r="C27" i="26"/>
  <c r="C31" i="26"/>
  <c r="C37" i="26"/>
  <c r="C54" i="26"/>
  <c r="C52" i="26"/>
  <c r="C18" i="26"/>
  <c r="C24" i="26"/>
  <c r="C30" i="26"/>
  <c r="C43" i="26"/>
  <c r="C48" i="26"/>
  <c r="C51" i="26"/>
  <c r="C49" i="26"/>
  <c r="C55" i="26"/>
  <c r="C60" i="26"/>
  <c r="C61" i="26"/>
  <c r="C58" i="26"/>
  <c r="C3" i="26"/>
  <c r="C6" i="26"/>
  <c r="C9" i="26"/>
  <c r="C12" i="26"/>
  <c r="C15" i="26"/>
  <c r="C21" i="26"/>
  <c r="C33" i="26"/>
  <c r="C36" i="26"/>
  <c r="C39" i="26"/>
  <c r="I63" i="26"/>
  <c r="I64" i="26" s="1"/>
  <c r="K121" i="15" l="1"/>
  <c r="K120" i="15"/>
  <c r="K119" i="15"/>
  <c r="K115" i="15"/>
  <c r="K114" i="15"/>
  <c r="K113" i="15"/>
  <c r="K109" i="15"/>
  <c r="K108" i="15"/>
  <c r="K107" i="15"/>
  <c r="K103" i="15"/>
  <c r="K102" i="15"/>
  <c r="K101" i="15"/>
  <c r="K97" i="15"/>
  <c r="K96" i="15"/>
  <c r="K95" i="15"/>
  <c r="K91" i="15"/>
  <c r="K90" i="15"/>
  <c r="K89" i="15"/>
  <c r="K85" i="15"/>
  <c r="K84" i="15"/>
  <c r="K83" i="15"/>
  <c r="K79" i="15"/>
  <c r="K78" i="15"/>
  <c r="K77" i="15"/>
  <c r="K73" i="15"/>
  <c r="K72" i="15"/>
  <c r="K71" i="15"/>
  <c r="K67" i="15"/>
  <c r="K66" i="15"/>
  <c r="K65" i="15"/>
  <c r="K61" i="15"/>
  <c r="K60" i="15"/>
  <c r="K59" i="15"/>
  <c r="K55" i="15"/>
  <c r="K54" i="15"/>
  <c r="K53" i="15"/>
  <c r="K49" i="15"/>
  <c r="K48" i="15"/>
  <c r="K47" i="15"/>
  <c r="K43" i="15"/>
  <c r="K42" i="15"/>
  <c r="K41" i="15"/>
  <c r="K37" i="15"/>
  <c r="K36" i="15"/>
  <c r="K35" i="15"/>
  <c r="K31" i="15"/>
  <c r="K30" i="15"/>
  <c r="K29" i="15"/>
  <c r="K25" i="15"/>
  <c r="K24" i="15"/>
  <c r="K23" i="15"/>
  <c r="K19" i="15"/>
  <c r="K18" i="15"/>
  <c r="K17" i="15"/>
  <c r="K13" i="15"/>
  <c r="K12" i="15"/>
  <c r="K11" i="15"/>
  <c r="K7" i="15"/>
  <c r="K6" i="15"/>
  <c r="K5" i="15"/>
  <c r="C8" i="15"/>
  <c r="C14" i="15"/>
  <c r="C20" i="15"/>
  <c r="C26" i="15"/>
  <c r="C32" i="15"/>
  <c r="C38" i="15"/>
  <c r="C44" i="15"/>
  <c r="C50" i="15"/>
  <c r="C56" i="15"/>
  <c r="C62" i="15"/>
  <c r="C68" i="15"/>
  <c r="C74" i="15"/>
  <c r="C80" i="15"/>
  <c r="C86" i="15"/>
  <c r="C92" i="15"/>
  <c r="C98" i="15"/>
  <c r="C104" i="15"/>
  <c r="C110" i="15"/>
  <c r="C116" i="15"/>
  <c r="C2" i="15"/>
  <c r="H5" i="15" l="1"/>
  <c r="B22" i="1"/>
  <c r="N3" i="18" l="1"/>
  <c r="C4" i="10"/>
  <c r="D4" i="10"/>
  <c r="D5" i="10"/>
  <c r="C5" i="10"/>
  <c r="D8" i="10"/>
  <c r="C8" i="10"/>
  <c r="D9" i="10"/>
  <c r="C9" i="10"/>
  <c r="D7" i="10"/>
  <c r="C7" i="10"/>
  <c r="D6" i="10"/>
  <c r="C6" i="10"/>
  <c r="G3" i="1" l="1"/>
  <c r="I121" i="15"/>
  <c r="J121" i="15" s="1"/>
  <c r="I120" i="15"/>
  <c r="J120" i="15" s="1"/>
  <c r="I119" i="15"/>
  <c r="J119" i="15" s="1"/>
  <c r="I115" i="15"/>
  <c r="J115" i="15" s="1"/>
  <c r="I114" i="15"/>
  <c r="J114" i="15" s="1"/>
  <c r="I113" i="15"/>
  <c r="J113" i="15" s="1"/>
  <c r="I109" i="15"/>
  <c r="J109" i="15" s="1"/>
  <c r="I108" i="15"/>
  <c r="J108" i="15" s="1"/>
  <c r="I107" i="15"/>
  <c r="J107" i="15" s="1"/>
  <c r="I103" i="15"/>
  <c r="J103" i="15" s="1"/>
  <c r="I102" i="15"/>
  <c r="J102" i="15" s="1"/>
  <c r="I101" i="15"/>
  <c r="J101" i="15" s="1"/>
  <c r="I97" i="15"/>
  <c r="J97" i="15" s="1"/>
  <c r="I96" i="15"/>
  <c r="J96" i="15" s="1"/>
  <c r="I95" i="15"/>
  <c r="J95" i="15" s="1"/>
  <c r="I91" i="15"/>
  <c r="J91" i="15" s="1"/>
  <c r="I90" i="15"/>
  <c r="J90" i="15" s="1"/>
  <c r="I89" i="15"/>
  <c r="J89" i="15" s="1"/>
  <c r="I85" i="15"/>
  <c r="J85" i="15" s="1"/>
  <c r="I84" i="15"/>
  <c r="J84" i="15" s="1"/>
  <c r="I83" i="15"/>
  <c r="J83" i="15" s="1"/>
  <c r="I79" i="15"/>
  <c r="J79" i="15" s="1"/>
  <c r="I78" i="15"/>
  <c r="J78" i="15" s="1"/>
  <c r="I77" i="15"/>
  <c r="J77" i="15" s="1"/>
  <c r="I73" i="15"/>
  <c r="J73" i="15" s="1"/>
  <c r="I72" i="15"/>
  <c r="J72" i="15" s="1"/>
  <c r="I71" i="15"/>
  <c r="J71" i="15" s="1"/>
  <c r="I67" i="15"/>
  <c r="J67" i="15" s="1"/>
  <c r="I66" i="15"/>
  <c r="J66" i="15" s="1"/>
  <c r="I65" i="15"/>
  <c r="J65" i="15" s="1"/>
  <c r="I61" i="15"/>
  <c r="J61" i="15" s="1"/>
  <c r="I60" i="15"/>
  <c r="J60" i="15" s="1"/>
  <c r="I59" i="15"/>
  <c r="J59" i="15" s="1"/>
  <c r="I55" i="15"/>
  <c r="J55" i="15" s="1"/>
  <c r="I54" i="15"/>
  <c r="J54" i="15" s="1"/>
  <c r="I53" i="15"/>
  <c r="J53" i="15" s="1"/>
  <c r="I49" i="15"/>
  <c r="J49" i="15" s="1"/>
  <c r="I48" i="15"/>
  <c r="J48" i="15" s="1"/>
  <c r="I47" i="15"/>
  <c r="J47" i="15" s="1"/>
  <c r="I43" i="15"/>
  <c r="J43" i="15" s="1"/>
  <c r="I42" i="15"/>
  <c r="J42" i="15" s="1"/>
  <c r="I41" i="15"/>
  <c r="J41" i="15" s="1"/>
  <c r="I37" i="15"/>
  <c r="J37" i="15" s="1"/>
  <c r="I36" i="15"/>
  <c r="J36" i="15" s="1"/>
  <c r="I35" i="15"/>
  <c r="J35" i="15" s="1"/>
  <c r="I31" i="15"/>
  <c r="J31" i="15" s="1"/>
  <c r="I30" i="15"/>
  <c r="J30" i="15" s="1"/>
  <c r="I29" i="15"/>
  <c r="J29" i="15" s="1"/>
  <c r="I25" i="15"/>
  <c r="J25" i="15" s="1"/>
  <c r="I24" i="15"/>
  <c r="J24" i="15" s="1"/>
  <c r="I23" i="15"/>
  <c r="J23" i="15" s="1"/>
  <c r="I19" i="15"/>
  <c r="J19" i="15" s="1"/>
  <c r="I18" i="15"/>
  <c r="J18" i="15" s="1"/>
  <c r="I17" i="15"/>
  <c r="J17" i="15" s="1"/>
  <c r="I13" i="15"/>
  <c r="J13" i="15" s="1"/>
  <c r="I12" i="15"/>
  <c r="J12" i="15" s="1"/>
  <c r="I11" i="15"/>
  <c r="J11" i="15" s="1"/>
  <c r="I6" i="15" l="1"/>
  <c r="J6" i="15" s="1"/>
  <c r="I7" i="15"/>
  <c r="J7" i="15" s="1"/>
  <c r="I5" i="15"/>
  <c r="J5" i="15" s="1"/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3" i="1"/>
  <c r="G70" i="15"/>
  <c r="G69" i="15"/>
  <c r="G68" i="15"/>
  <c r="G62" i="15"/>
  <c r="G117" i="15"/>
  <c r="J4" i="15"/>
  <c r="J3" i="15"/>
  <c r="J2" i="15"/>
  <c r="G118" i="15"/>
  <c r="G116" i="15"/>
  <c r="G112" i="15"/>
  <c r="G111" i="15"/>
  <c r="G110" i="15"/>
  <c r="G106" i="15"/>
  <c r="G105" i="15"/>
  <c r="G104" i="15"/>
  <c r="G100" i="15"/>
  <c r="G99" i="15"/>
  <c r="G98" i="15"/>
  <c r="G94" i="15"/>
  <c r="G93" i="15"/>
  <c r="G92" i="15"/>
  <c r="G88" i="15"/>
  <c r="G87" i="15"/>
  <c r="G86" i="15"/>
  <c r="G82" i="15"/>
  <c r="G81" i="15"/>
  <c r="G80" i="15"/>
  <c r="G76" i="15"/>
  <c r="G75" i="15"/>
  <c r="G74" i="15"/>
  <c r="G64" i="15"/>
  <c r="G63" i="15"/>
  <c r="G58" i="15"/>
  <c r="G57" i="15"/>
  <c r="G56" i="15"/>
  <c r="G52" i="15"/>
  <c r="G51" i="15"/>
  <c r="G50" i="15"/>
  <c r="G46" i="15"/>
  <c r="G45" i="15"/>
  <c r="G44" i="15"/>
  <c r="G40" i="15"/>
  <c r="G39" i="15"/>
  <c r="G38" i="15"/>
  <c r="G34" i="15"/>
  <c r="G33" i="15"/>
  <c r="G32" i="15"/>
  <c r="G28" i="15"/>
  <c r="G27" i="15"/>
  <c r="G26" i="15"/>
  <c r="G22" i="15"/>
  <c r="G21" i="15"/>
  <c r="G20" i="15"/>
  <c r="G16" i="15"/>
  <c r="G15" i="15"/>
  <c r="G14" i="15"/>
  <c r="G10" i="15"/>
  <c r="G9" i="15"/>
  <c r="G8" i="15"/>
  <c r="G4" i="15"/>
  <c r="G3" i="15"/>
  <c r="G2" i="15"/>
  <c r="H121" i="15"/>
  <c r="N22" i="20" s="1"/>
  <c r="L22" i="20" s="1"/>
  <c r="F121" i="15"/>
  <c r="G121" i="15" s="1"/>
  <c r="H120" i="15"/>
  <c r="F120" i="15"/>
  <c r="G120" i="15" s="1"/>
  <c r="H119" i="15"/>
  <c r="N22" i="19" s="1"/>
  <c r="L22" i="19" s="1"/>
  <c r="F119" i="15"/>
  <c r="G119" i="15" s="1"/>
  <c r="H115" i="15"/>
  <c r="F115" i="15"/>
  <c r="G115" i="15" s="1"/>
  <c r="H114" i="15"/>
  <c r="N21" i="21" s="1"/>
  <c r="L21" i="21" s="1"/>
  <c r="F114" i="15"/>
  <c r="G114" i="15" s="1"/>
  <c r="H113" i="15"/>
  <c r="F113" i="15"/>
  <c r="G113" i="15" s="1"/>
  <c r="H109" i="15"/>
  <c r="F109" i="15"/>
  <c r="G109" i="15" s="1"/>
  <c r="H108" i="15"/>
  <c r="N20" i="19" s="1"/>
  <c r="L20" i="19" s="1"/>
  <c r="F108" i="15"/>
  <c r="G108" i="15" s="1"/>
  <c r="H107" i="15"/>
  <c r="F107" i="15"/>
  <c r="G107" i="15" s="1"/>
  <c r="H103" i="15"/>
  <c r="F103" i="15"/>
  <c r="G103" i="15" s="1"/>
  <c r="H102" i="15"/>
  <c r="F102" i="15"/>
  <c r="G102" i="15" s="1"/>
  <c r="H101" i="15"/>
  <c r="F101" i="15"/>
  <c r="G101" i="15" s="1"/>
  <c r="H97" i="15"/>
  <c r="F97" i="15"/>
  <c r="G97" i="15" s="1"/>
  <c r="H96" i="15"/>
  <c r="N18" i="22" s="1"/>
  <c r="L18" i="22" s="1"/>
  <c r="F96" i="15"/>
  <c r="G96" i="15" s="1"/>
  <c r="H95" i="15"/>
  <c r="F95" i="15"/>
  <c r="G95" i="15" s="1"/>
  <c r="H91" i="15"/>
  <c r="F91" i="15"/>
  <c r="G91" i="15" s="1"/>
  <c r="H90" i="15"/>
  <c r="F90" i="15"/>
  <c r="G90" i="15" s="1"/>
  <c r="H89" i="15"/>
  <c r="F89" i="15"/>
  <c r="G89" i="15" s="1"/>
  <c r="H85" i="15"/>
  <c r="F85" i="15"/>
  <c r="G85" i="15" s="1"/>
  <c r="H84" i="15"/>
  <c r="N16" i="20" s="1"/>
  <c r="L16" i="20" s="1"/>
  <c r="F84" i="15"/>
  <c r="G84" i="15" s="1"/>
  <c r="H83" i="15"/>
  <c r="N16" i="19" s="1"/>
  <c r="L16" i="19" s="1"/>
  <c r="F83" i="15"/>
  <c r="G83" i="15" s="1"/>
  <c r="H79" i="15"/>
  <c r="N15" i="22" s="1"/>
  <c r="L15" i="22" s="1"/>
  <c r="F79" i="15"/>
  <c r="G79" i="15" s="1"/>
  <c r="H78" i="15"/>
  <c r="N15" i="21" s="1"/>
  <c r="L15" i="21" s="1"/>
  <c r="F78" i="15"/>
  <c r="G78" i="15" s="1"/>
  <c r="H77" i="15"/>
  <c r="F77" i="15"/>
  <c r="G77" i="15" s="1"/>
  <c r="H73" i="15"/>
  <c r="N14" i="22" s="1"/>
  <c r="L14" i="22" s="1"/>
  <c r="F73" i="15"/>
  <c r="G73" i="15" s="1"/>
  <c r="H72" i="15"/>
  <c r="N14" i="18" s="1"/>
  <c r="L14" i="18" s="1"/>
  <c r="F72" i="15"/>
  <c r="G72" i="15" s="1"/>
  <c r="H71" i="15"/>
  <c r="F71" i="15"/>
  <c r="G71" i="15" s="1"/>
  <c r="H67" i="15"/>
  <c r="N13" i="19" s="1"/>
  <c r="L13" i="19" s="1"/>
  <c r="F67" i="15"/>
  <c r="G67" i="15" s="1"/>
  <c r="H66" i="15"/>
  <c r="N13" i="21" s="1"/>
  <c r="L13" i="21" s="1"/>
  <c r="F66" i="15"/>
  <c r="G66" i="15" s="1"/>
  <c r="H65" i="15"/>
  <c r="N13" i="18" s="1"/>
  <c r="L13" i="18" s="1"/>
  <c r="F65" i="15"/>
  <c r="G65" i="15" s="1"/>
  <c r="H61" i="15"/>
  <c r="N12" i="22" s="1"/>
  <c r="L12" i="22" s="1"/>
  <c r="F61" i="15"/>
  <c r="G61" i="15" s="1"/>
  <c r="H60" i="15"/>
  <c r="F60" i="15"/>
  <c r="G60" i="15" s="1"/>
  <c r="H59" i="15"/>
  <c r="F59" i="15"/>
  <c r="G59" i="15" s="1"/>
  <c r="H55" i="15"/>
  <c r="N11" i="20" s="1"/>
  <c r="F55" i="15"/>
  <c r="G55" i="15" s="1"/>
  <c r="H54" i="15"/>
  <c r="F54" i="15"/>
  <c r="G54" i="15" s="1"/>
  <c r="H53" i="15"/>
  <c r="F53" i="15"/>
  <c r="G53" i="15" s="1"/>
  <c r="H49" i="15"/>
  <c r="N10" i="20" s="1"/>
  <c r="F49" i="15"/>
  <c r="G49" i="15" s="1"/>
  <c r="H48" i="15"/>
  <c r="N10" i="21" s="1"/>
  <c r="F48" i="15"/>
  <c r="G48" i="15" s="1"/>
  <c r="H47" i="15"/>
  <c r="F47" i="15"/>
  <c r="G47" i="15" s="1"/>
  <c r="H43" i="15"/>
  <c r="N9" i="21" s="1"/>
  <c r="F43" i="15"/>
  <c r="G43" i="15" s="1"/>
  <c r="H42" i="15"/>
  <c r="F42" i="15"/>
  <c r="G42" i="15" s="1"/>
  <c r="H41" i="15"/>
  <c r="N9" i="18" s="1"/>
  <c r="F41" i="15"/>
  <c r="G41" i="15" s="1"/>
  <c r="H37" i="15"/>
  <c r="F37" i="15"/>
  <c r="G37" i="15" s="1"/>
  <c r="H36" i="15"/>
  <c r="F36" i="15"/>
  <c r="G36" i="15" s="1"/>
  <c r="H35" i="15"/>
  <c r="F35" i="15"/>
  <c r="G35" i="15" s="1"/>
  <c r="H31" i="15"/>
  <c r="N7" i="20" s="1"/>
  <c r="F31" i="15"/>
  <c r="G31" i="15" s="1"/>
  <c r="H30" i="15"/>
  <c r="F30" i="15"/>
  <c r="G30" i="15" s="1"/>
  <c r="H29" i="15"/>
  <c r="N7" i="18" s="1"/>
  <c r="F29" i="15"/>
  <c r="G29" i="15" s="1"/>
  <c r="H25" i="15"/>
  <c r="F25" i="15"/>
  <c r="G25" i="15" s="1"/>
  <c r="H24" i="15"/>
  <c r="N6" i="18" s="1"/>
  <c r="F24" i="15"/>
  <c r="G24" i="15" s="1"/>
  <c r="H23" i="15"/>
  <c r="F23" i="15"/>
  <c r="G23" i="15" s="1"/>
  <c r="H19" i="15"/>
  <c r="F19" i="15"/>
  <c r="G19" i="15" s="1"/>
  <c r="H18" i="15"/>
  <c r="F18" i="15"/>
  <c r="G18" i="15" s="1"/>
  <c r="H17" i="15"/>
  <c r="F17" i="15"/>
  <c r="G17" i="15" s="1"/>
  <c r="H13" i="15"/>
  <c r="F13" i="15"/>
  <c r="G13" i="15" s="1"/>
  <c r="H12" i="15"/>
  <c r="N4" i="22" s="1"/>
  <c r="F12" i="15"/>
  <c r="G12" i="15" s="1"/>
  <c r="H11" i="15"/>
  <c r="N4" i="21" s="1"/>
  <c r="F11" i="15"/>
  <c r="G11" i="15" s="1"/>
  <c r="F6" i="15"/>
  <c r="G6" i="15" s="1"/>
  <c r="H6" i="15"/>
  <c r="F7" i="15"/>
  <c r="G7" i="15" s="1"/>
  <c r="H7" i="15"/>
  <c r="N3" i="20" s="1"/>
  <c r="F5" i="15"/>
  <c r="G5" i="15" s="1"/>
  <c r="N5" i="19" l="1"/>
  <c r="N5" i="21"/>
  <c r="N6" i="22"/>
  <c r="N6" i="21"/>
  <c r="N9" i="22"/>
  <c r="N9" i="20"/>
  <c r="N5" i="18"/>
  <c r="N5" i="20"/>
  <c r="N11" i="18"/>
  <c r="N11" i="19"/>
  <c r="N4" i="19"/>
  <c r="N4" i="20"/>
  <c r="N7" i="21"/>
  <c r="N7" i="19"/>
  <c r="N10" i="19"/>
  <c r="N10" i="18"/>
  <c r="N12" i="20"/>
  <c r="L12" i="20" s="1"/>
  <c r="N12" i="21"/>
  <c r="L12" i="21" s="1"/>
  <c r="N22" i="21"/>
  <c r="L22" i="21" s="1"/>
  <c r="N21" i="22"/>
  <c r="L21" i="22" s="1"/>
  <c r="N21" i="20"/>
  <c r="L21" i="20" s="1"/>
  <c r="N20" i="18"/>
  <c r="L20" i="18" s="1"/>
  <c r="N20" i="22"/>
  <c r="L20" i="22" s="1"/>
  <c r="N19" i="19"/>
  <c r="L19" i="19" s="1"/>
  <c r="N19" i="18"/>
  <c r="L19" i="18" s="1"/>
  <c r="N19" i="21"/>
  <c r="L19" i="21" s="1"/>
  <c r="N18" i="20"/>
  <c r="L18" i="20" s="1"/>
  <c r="N18" i="19"/>
  <c r="L18" i="19" s="1"/>
  <c r="N18" i="18"/>
  <c r="L18" i="18" s="1"/>
  <c r="N18" i="21"/>
  <c r="L18" i="21" s="1"/>
  <c r="N17" i="20"/>
  <c r="L17" i="20" s="1"/>
  <c r="N17" i="22"/>
  <c r="L17" i="22" s="1"/>
  <c r="N17" i="19"/>
  <c r="L17" i="19" s="1"/>
  <c r="N17" i="18"/>
  <c r="L17" i="18" s="1"/>
  <c r="N22" i="1"/>
  <c r="L22" i="1" s="1"/>
  <c r="N7" i="1"/>
  <c r="N3" i="22"/>
  <c r="H123" i="15"/>
  <c r="D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116" i="15"/>
  <c r="B110" i="15"/>
  <c r="B104" i="15"/>
  <c r="B98" i="15"/>
  <c r="B92" i="15"/>
  <c r="B86" i="15"/>
  <c r="B80" i="15"/>
  <c r="B74" i="15"/>
  <c r="B68" i="15"/>
  <c r="B62" i="15"/>
  <c r="B56" i="15"/>
  <c r="B50" i="15"/>
  <c r="B44" i="15"/>
  <c r="B38" i="15"/>
  <c r="B32" i="15"/>
  <c r="B26" i="15"/>
  <c r="B20" i="15"/>
  <c r="N8" i="19" l="1"/>
  <c r="N23" i="19" s="1"/>
  <c r="I9" i="10" s="1"/>
  <c r="N14" i="1"/>
  <c r="L14" i="1" s="1"/>
  <c r="N18" i="1"/>
  <c r="L18" i="1" s="1"/>
  <c r="N3" i="1"/>
  <c r="N21" i="1"/>
  <c r="L21" i="1" s="1"/>
  <c r="N11" i="1"/>
  <c r="N15" i="1"/>
  <c r="L15" i="1" s="1"/>
  <c r="N19" i="1"/>
  <c r="L19" i="1" s="1"/>
  <c r="N9" i="1"/>
  <c r="N13" i="1"/>
  <c r="L13" i="1" s="1"/>
  <c r="N17" i="1"/>
  <c r="L17" i="1" s="1"/>
  <c r="N8" i="1"/>
  <c r="N16" i="1"/>
  <c r="L16" i="1" s="1"/>
  <c r="N20" i="1"/>
  <c r="L20" i="1" s="1"/>
  <c r="N12" i="1"/>
  <c r="L12" i="1" s="1"/>
  <c r="N10" i="1"/>
  <c r="B39" i="15"/>
  <c r="C39" i="15"/>
  <c r="B43" i="15"/>
  <c r="C43" i="15"/>
  <c r="B52" i="15"/>
  <c r="C52" i="15"/>
  <c r="B54" i="15"/>
  <c r="C54" i="15"/>
  <c r="B63" i="15"/>
  <c r="C63" i="15"/>
  <c r="B65" i="15"/>
  <c r="C65" i="15"/>
  <c r="B67" i="15"/>
  <c r="C67" i="15"/>
  <c r="B76" i="15"/>
  <c r="C76" i="15"/>
  <c r="B78" i="15"/>
  <c r="C78" i="15"/>
  <c r="B87" i="15"/>
  <c r="C87" i="15"/>
  <c r="B89" i="15"/>
  <c r="C89" i="15"/>
  <c r="B91" i="15"/>
  <c r="C91" i="15"/>
  <c r="B100" i="15"/>
  <c r="C100" i="15"/>
  <c r="B102" i="15"/>
  <c r="C102" i="15"/>
  <c r="B111" i="15"/>
  <c r="C111" i="15"/>
  <c r="B113" i="15"/>
  <c r="C113" i="15"/>
  <c r="B115" i="15"/>
  <c r="C115" i="15"/>
  <c r="B41" i="15"/>
  <c r="C41" i="15"/>
  <c r="B25" i="15"/>
  <c r="C25" i="15"/>
  <c r="B34" i="15"/>
  <c r="C34" i="15"/>
  <c r="B36" i="15"/>
  <c r="C36" i="15"/>
  <c r="B45" i="15"/>
  <c r="C45" i="15"/>
  <c r="B47" i="15"/>
  <c r="C47" i="15"/>
  <c r="B49" i="15"/>
  <c r="C49" i="15"/>
  <c r="B58" i="15"/>
  <c r="C58" i="15"/>
  <c r="B60" i="15"/>
  <c r="C60" i="15"/>
  <c r="B69" i="15"/>
  <c r="C69" i="15"/>
  <c r="B71" i="15"/>
  <c r="C71" i="15"/>
  <c r="B73" i="15"/>
  <c r="C73" i="15"/>
  <c r="B82" i="15"/>
  <c r="C82" i="15"/>
  <c r="B84" i="15"/>
  <c r="C84" i="15"/>
  <c r="B93" i="15"/>
  <c r="C93" i="15"/>
  <c r="B95" i="15"/>
  <c r="C95" i="15"/>
  <c r="B97" i="15"/>
  <c r="C97" i="15"/>
  <c r="B106" i="15"/>
  <c r="C106" i="15"/>
  <c r="B108" i="15"/>
  <c r="C108" i="15"/>
  <c r="B117" i="15"/>
  <c r="C117" i="15"/>
  <c r="B119" i="15"/>
  <c r="C119" i="15"/>
  <c r="B121" i="15"/>
  <c r="C121" i="15"/>
  <c r="B22" i="15"/>
  <c r="C22" i="15"/>
  <c r="B24" i="15"/>
  <c r="C24" i="15"/>
  <c r="B28" i="15"/>
  <c r="C28" i="15"/>
  <c r="B30" i="15"/>
  <c r="C30" i="15"/>
  <c r="B21" i="15"/>
  <c r="C21" i="15"/>
  <c r="B23" i="15"/>
  <c r="C23" i="15"/>
  <c r="B27" i="15"/>
  <c r="C27" i="15"/>
  <c r="B29" i="15"/>
  <c r="C29" i="15"/>
  <c r="B31" i="15"/>
  <c r="C31" i="15"/>
  <c r="B40" i="15"/>
  <c r="C40" i="15"/>
  <c r="B42" i="15"/>
  <c r="C42" i="15"/>
  <c r="B51" i="15"/>
  <c r="C51" i="15"/>
  <c r="B53" i="15"/>
  <c r="C53" i="15"/>
  <c r="B55" i="15"/>
  <c r="C55" i="15"/>
  <c r="B64" i="15"/>
  <c r="C64" i="15"/>
  <c r="B66" i="15"/>
  <c r="C66" i="15"/>
  <c r="B75" i="15"/>
  <c r="C75" i="15"/>
  <c r="B77" i="15"/>
  <c r="C77" i="15"/>
  <c r="B79" i="15"/>
  <c r="C79" i="15"/>
  <c r="B88" i="15"/>
  <c r="C88" i="15"/>
  <c r="B90" i="15"/>
  <c r="C90" i="15"/>
  <c r="B99" i="15"/>
  <c r="C99" i="15"/>
  <c r="B101" i="15"/>
  <c r="C101" i="15"/>
  <c r="B103" i="15"/>
  <c r="C103" i="15"/>
  <c r="B112" i="15"/>
  <c r="C112" i="15"/>
  <c r="B114" i="15"/>
  <c r="C114" i="15"/>
  <c r="B33" i="15"/>
  <c r="C33" i="15"/>
  <c r="B35" i="15"/>
  <c r="N8" i="22" s="1"/>
  <c r="N23" i="22" s="1"/>
  <c r="I4" i="10" s="1"/>
  <c r="C35" i="15"/>
  <c r="B37" i="15"/>
  <c r="C37" i="15"/>
  <c r="B46" i="15"/>
  <c r="C46" i="15"/>
  <c r="B48" i="15"/>
  <c r="C48" i="15"/>
  <c r="B57" i="15"/>
  <c r="C57" i="15"/>
  <c r="B59" i="15"/>
  <c r="C59" i="15"/>
  <c r="B61" i="15"/>
  <c r="C61" i="15"/>
  <c r="B70" i="15"/>
  <c r="C70" i="15"/>
  <c r="B72" i="15"/>
  <c r="C72" i="15"/>
  <c r="B81" i="15"/>
  <c r="C81" i="15"/>
  <c r="B83" i="15"/>
  <c r="C83" i="15"/>
  <c r="B85" i="15"/>
  <c r="C85" i="15"/>
  <c r="B94" i="15"/>
  <c r="C94" i="15"/>
  <c r="B96" i="15"/>
  <c r="C96" i="15"/>
  <c r="B105" i="15"/>
  <c r="C105" i="15"/>
  <c r="B107" i="15"/>
  <c r="C107" i="15"/>
  <c r="B109" i="15"/>
  <c r="C109" i="15"/>
  <c r="B118" i="15"/>
  <c r="C118" i="15"/>
  <c r="B120" i="15"/>
  <c r="C120" i="15"/>
  <c r="B14" i="15"/>
  <c r="C7" i="15"/>
  <c r="C6" i="15"/>
  <c r="C5" i="15"/>
  <c r="C4" i="15"/>
  <c r="C3" i="15"/>
  <c r="B8" i="15"/>
  <c r="N8" i="20" l="1"/>
  <c r="N23" i="20" s="1"/>
  <c r="I8" i="10" s="1"/>
  <c r="N8" i="21"/>
  <c r="N23" i="21" s="1"/>
  <c r="I5" i="10" s="1"/>
  <c r="N8" i="18"/>
  <c r="N23" i="18" s="1"/>
  <c r="I7" i="10" s="1"/>
  <c r="B9" i="15"/>
  <c r="C9" i="15"/>
  <c r="B11" i="15"/>
  <c r="C11" i="15"/>
  <c r="B13" i="15"/>
  <c r="C13" i="15"/>
  <c r="B16" i="15"/>
  <c r="C16" i="15"/>
  <c r="B18" i="15"/>
  <c r="C18" i="15"/>
  <c r="B15" i="15"/>
  <c r="C15" i="15"/>
  <c r="B17" i="15"/>
  <c r="C17" i="15"/>
  <c r="B19" i="15"/>
  <c r="C19" i="15"/>
  <c r="B10" i="15"/>
  <c r="C10" i="15"/>
  <c r="B12" i="15"/>
  <c r="C12" i="15"/>
  <c r="D4" i="1" l="1"/>
  <c r="D5" i="1"/>
  <c r="D6" i="1"/>
  <c r="B4" i="15"/>
  <c r="B6" i="15"/>
  <c r="B2" i="15"/>
  <c r="H3" i="1" l="1"/>
  <c r="N5" i="1"/>
  <c r="N4" i="1"/>
  <c r="N6" i="1"/>
  <c r="B5" i="15"/>
  <c r="B7" i="15"/>
  <c r="B3" i="15"/>
  <c r="H3" i="21" s="1"/>
  <c r="I3" i="21" s="1"/>
  <c r="H9" i="18" l="1"/>
  <c r="I9" i="18" s="1"/>
  <c r="H13" i="1"/>
  <c r="I13" i="1" s="1"/>
  <c r="H16" i="21"/>
  <c r="I16" i="21" s="1"/>
  <c r="H4" i="20"/>
  <c r="I4" i="20" s="1"/>
  <c r="H12" i="18"/>
  <c r="I12" i="18" s="1"/>
  <c r="H15" i="22"/>
  <c r="I15" i="22" s="1"/>
  <c r="H14" i="22"/>
  <c r="I14" i="22" s="1"/>
  <c r="H18" i="21"/>
  <c r="I18" i="21" s="1"/>
  <c r="H22" i="20"/>
  <c r="I22" i="20" s="1"/>
  <c r="H6" i="20"/>
  <c r="I6" i="20" s="1"/>
  <c r="H10" i="19"/>
  <c r="I10" i="19" s="1"/>
  <c r="H14" i="18"/>
  <c r="I14" i="18" s="1"/>
  <c r="H7" i="1"/>
  <c r="I7" i="1" s="1"/>
  <c r="H21" i="1"/>
  <c r="I21" i="1" s="1"/>
  <c r="H20" i="21"/>
  <c r="I20" i="21" s="1"/>
  <c r="H8" i="20"/>
  <c r="I8" i="20" s="1"/>
  <c r="H16" i="18"/>
  <c r="I16" i="18" s="1"/>
  <c r="H19" i="22"/>
  <c r="I19" i="22" s="1"/>
  <c r="H7" i="21"/>
  <c r="I7" i="21" s="1"/>
  <c r="H15" i="19"/>
  <c r="I15" i="19" s="1"/>
  <c r="H3" i="18"/>
  <c r="I3" i="18" s="1"/>
  <c r="H17" i="22"/>
  <c r="I17" i="22" s="1"/>
  <c r="H21" i="21"/>
  <c r="I21" i="21" s="1"/>
  <c r="H5" i="21"/>
  <c r="I5" i="21" s="1"/>
  <c r="H9" i="20"/>
  <c r="I9" i="20" s="1"/>
  <c r="H13" i="19"/>
  <c r="I13" i="19" s="1"/>
  <c r="H17" i="18"/>
  <c r="I17" i="18" s="1"/>
  <c r="H5" i="1"/>
  <c r="I5" i="1" s="1"/>
  <c r="H16" i="22"/>
  <c r="I16" i="22" s="1"/>
  <c r="H20" i="20"/>
  <c r="I20" i="20" s="1"/>
  <c r="H8" i="19"/>
  <c r="I8" i="19" s="1"/>
  <c r="H11" i="1"/>
  <c r="I11" i="1" s="1"/>
  <c r="H19" i="21"/>
  <c r="I19" i="21" s="1"/>
  <c r="H7" i="20"/>
  <c r="I7" i="20" s="1"/>
  <c r="H15" i="18"/>
  <c r="I15" i="18" s="1"/>
  <c r="H22" i="1"/>
  <c r="I22" i="1" s="1"/>
  <c r="H10" i="22"/>
  <c r="I10" i="22" s="1"/>
  <c r="H14" i="21"/>
  <c r="I14" i="21" s="1"/>
  <c r="H18" i="20"/>
  <c r="I18" i="20" s="1"/>
  <c r="H22" i="19"/>
  <c r="I22" i="19" s="1"/>
  <c r="H6" i="19"/>
  <c r="I6" i="19" s="1"/>
  <c r="H10" i="18"/>
  <c r="I10" i="18" s="1"/>
  <c r="H12" i="1"/>
  <c r="I12" i="1" s="1"/>
  <c r="H20" i="22"/>
  <c r="I20" i="22" s="1"/>
  <c r="H12" i="21"/>
  <c r="I12" i="21" s="1"/>
  <c r="H20" i="19"/>
  <c r="I20" i="19" s="1"/>
  <c r="H8" i="18"/>
  <c r="I8" i="18" s="1"/>
  <c r="H11" i="22"/>
  <c r="I11" i="22" s="1"/>
  <c r="H19" i="20"/>
  <c r="I19" i="20" s="1"/>
  <c r="H7" i="19"/>
  <c r="I7" i="19" s="1"/>
  <c r="H9" i="1"/>
  <c r="I9" i="1" s="1"/>
  <c r="H13" i="22"/>
  <c r="I13" i="22" s="1"/>
  <c r="H17" i="21"/>
  <c r="I17" i="21" s="1"/>
  <c r="H21" i="20"/>
  <c r="I21" i="20" s="1"/>
  <c r="H5" i="20"/>
  <c r="I5" i="20" s="1"/>
  <c r="H9" i="19"/>
  <c r="I9" i="19" s="1"/>
  <c r="H13" i="18"/>
  <c r="I13" i="18" s="1"/>
  <c r="H10" i="1"/>
  <c r="I10" i="1" s="1"/>
  <c r="H4" i="22"/>
  <c r="I4" i="22" s="1"/>
  <c r="H12" i="20"/>
  <c r="I12" i="20" s="1"/>
  <c r="H20" i="18"/>
  <c r="I20" i="18" s="1"/>
  <c r="H19" i="19"/>
  <c r="I19" i="19" s="1"/>
  <c r="H6" i="1"/>
  <c r="I6" i="1" s="1"/>
  <c r="H22" i="22"/>
  <c r="I22" i="22" s="1"/>
  <c r="H7" i="18"/>
  <c r="I7" i="18" s="1"/>
  <c r="H11" i="21"/>
  <c r="I11" i="21" s="1"/>
  <c r="H11" i="19"/>
  <c r="I11" i="19" s="1"/>
  <c r="H19" i="1"/>
  <c r="I19" i="1" s="1"/>
  <c r="H14" i="1"/>
  <c r="I14" i="1" s="1"/>
  <c r="H3" i="19"/>
  <c r="I3" i="19" s="1"/>
  <c r="H15" i="20"/>
  <c r="I15" i="20" s="1"/>
  <c r="H7" i="22"/>
  <c r="I7" i="22" s="1"/>
  <c r="H4" i="18"/>
  <c r="I4" i="18" s="1"/>
  <c r="H16" i="19"/>
  <c r="I16" i="19" s="1"/>
  <c r="H8" i="21"/>
  <c r="H18" i="1"/>
  <c r="I18" i="1" s="1"/>
  <c r="H5" i="18"/>
  <c r="I5" i="18" s="1"/>
  <c r="H21" i="18"/>
  <c r="I21" i="18" s="1"/>
  <c r="H17" i="19"/>
  <c r="I17" i="19" s="1"/>
  <c r="H13" i="20"/>
  <c r="I13" i="20" s="1"/>
  <c r="H9" i="21"/>
  <c r="I9" i="21" s="1"/>
  <c r="H5" i="22"/>
  <c r="I5" i="22" s="1"/>
  <c r="H21" i="22"/>
  <c r="I21" i="22" s="1"/>
  <c r="H11" i="18"/>
  <c r="I11" i="18" s="1"/>
  <c r="H3" i="20"/>
  <c r="I3" i="20" s="1"/>
  <c r="H15" i="21"/>
  <c r="I15" i="21" s="1"/>
  <c r="H16" i="1"/>
  <c r="I16" i="1" s="1"/>
  <c r="H4" i="19"/>
  <c r="I4" i="19" s="1"/>
  <c r="H16" i="20"/>
  <c r="I16" i="20" s="1"/>
  <c r="H8" i="22"/>
  <c r="I8" i="22" s="1"/>
  <c r="H20" i="1"/>
  <c r="I20" i="1" s="1"/>
  <c r="H4" i="1"/>
  <c r="I4" i="1" s="1"/>
  <c r="H18" i="18"/>
  <c r="I18" i="18" s="1"/>
  <c r="H14" i="19"/>
  <c r="I14" i="19" s="1"/>
  <c r="H10" i="20"/>
  <c r="I10" i="20" s="1"/>
  <c r="H6" i="21"/>
  <c r="I6" i="21" s="1"/>
  <c r="H22" i="21"/>
  <c r="I22" i="21" s="1"/>
  <c r="H18" i="22"/>
  <c r="I18" i="22" s="1"/>
  <c r="H5" i="19"/>
  <c r="I5" i="19" s="1"/>
  <c r="H21" i="19"/>
  <c r="I21" i="19" s="1"/>
  <c r="H17" i="20"/>
  <c r="I17" i="20" s="1"/>
  <c r="H13" i="21"/>
  <c r="I13" i="21" s="1"/>
  <c r="H9" i="22"/>
  <c r="I9" i="22" s="1"/>
  <c r="H17" i="1"/>
  <c r="I17" i="1" s="1"/>
  <c r="H19" i="18"/>
  <c r="I19" i="18" s="1"/>
  <c r="H11" i="20"/>
  <c r="I11" i="20" s="1"/>
  <c r="H3" i="22"/>
  <c r="I3" i="22" s="1"/>
  <c r="H8" i="1"/>
  <c r="I8" i="1" s="1"/>
  <c r="H12" i="19"/>
  <c r="I12" i="19" s="1"/>
  <c r="H4" i="21"/>
  <c r="I4" i="21" s="1"/>
  <c r="H12" i="22"/>
  <c r="I12" i="22" s="1"/>
  <c r="H15" i="1"/>
  <c r="I15" i="1" s="1"/>
  <c r="H6" i="18"/>
  <c r="I6" i="18" s="1"/>
  <c r="H22" i="18"/>
  <c r="I22" i="18" s="1"/>
  <c r="H18" i="19"/>
  <c r="I18" i="19" s="1"/>
  <c r="H14" i="20"/>
  <c r="I14" i="20" s="1"/>
  <c r="H10" i="21"/>
  <c r="I10" i="21" s="1"/>
  <c r="H6" i="22"/>
  <c r="I6" i="22" s="1"/>
  <c r="I3" i="1"/>
  <c r="E3" i="1"/>
  <c r="O3" i="1" s="1"/>
  <c r="L3" i="1" s="1"/>
  <c r="I8" i="21" l="1"/>
  <c r="E6" i="19"/>
  <c r="O6" i="19" s="1"/>
  <c r="E15" i="21"/>
  <c r="O15" i="21" s="1"/>
  <c r="K15" i="21" s="1"/>
  <c r="E7" i="1"/>
  <c r="O7" i="1" s="1"/>
  <c r="E19" i="20"/>
  <c r="O19" i="20" s="1"/>
  <c r="K19" i="20" s="1"/>
  <c r="E14" i="1"/>
  <c r="O14" i="1" s="1"/>
  <c r="E3" i="19"/>
  <c r="O3" i="19" s="1"/>
  <c r="L3" i="19" s="1"/>
  <c r="E21" i="1"/>
  <c r="O21" i="1" s="1"/>
  <c r="E13" i="1"/>
  <c r="O13" i="1" s="1"/>
  <c r="E20" i="19"/>
  <c r="O20" i="19" s="1"/>
  <c r="M20" i="19" s="1"/>
  <c r="E21" i="20"/>
  <c r="O21" i="20" s="1"/>
  <c r="K21" i="20" s="1"/>
  <c r="E10" i="1"/>
  <c r="O10" i="1" s="1"/>
  <c r="L10" i="1" s="1"/>
  <c r="E6" i="1"/>
  <c r="O6" i="1" s="1"/>
  <c r="L6" i="1" s="1"/>
  <c r="E9" i="1"/>
  <c r="O9" i="1" s="1"/>
  <c r="L9" i="1" s="1"/>
  <c r="E18" i="1"/>
  <c r="O18" i="1" s="1"/>
  <c r="E16" i="1"/>
  <c r="O16" i="1" s="1"/>
  <c r="E5" i="1"/>
  <c r="O5" i="1" s="1"/>
  <c r="L5" i="1" s="1"/>
  <c r="E19" i="1"/>
  <c r="O19" i="1" s="1"/>
  <c r="E21" i="21"/>
  <c r="O21" i="21" s="1"/>
  <c r="K21" i="21" s="1"/>
  <c r="E11" i="1"/>
  <c r="O11" i="1" s="1"/>
  <c r="E8" i="1"/>
  <c r="O8" i="1" s="1"/>
  <c r="L8" i="1" s="1"/>
  <c r="E12" i="1"/>
  <c r="O12" i="1" s="1"/>
  <c r="E22" i="1"/>
  <c r="O22" i="1" s="1"/>
  <c r="E17" i="1"/>
  <c r="O17" i="1" s="1"/>
  <c r="E14" i="22"/>
  <c r="O14" i="22" s="1"/>
  <c r="K14" i="22" s="1"/>
  <c r="E10" i="20"/>
  <c r="O10" i="20" s="1"/>
  <c r="E4" i="1"/>
  <c r="O4" i="1" s="1"/>
  <c r="L4" i="1" s="1"/>
  <c r="E15" i="1"/>
  <c r="O15" i="1" s="1"/>
  <c r="E20" i="1"/>
  <c r="O20" i="1" s="1"/>
  <c r="E16" i="19"/>
  <c r="O16" i="19" s="1"/>
  <c r="M16" i="19" s="1"/>
  <c r="E3" i="18"/>
  <c r="O3" i="18" s="1"/>
  <c r="E22" i="21"/>
  <c r="O22" i="21" s="1"/>
  <c r="E18" i="22"/>
  <c r="O18" i="22" s="1"/>
  <c r="M18" i="22" s="1"/>
  <c r="E10" i="19"/>
  <c r="O10" i="19" s="1"/>
  <c r="E21" i="18"/>
  <c r="O21" i="18" s="1"/>
  <c r="K21" i="18" s="1"/>
  <c r="E13" i="20"/>
  <c r="O13" i="20" s="1"/>
  <c r="K13" i="20" s="1"/>
  <c r="E6" i="21"/>
  <c r="O6" i="21" s="1"/>
  <c r="E15" i="18"/>
  <c r="O15" i="18" s="1"/>
  <c r="M15" i="18" s="1"/>
  <c r="E11" i="19"/>
  <c r="O11" i="19" s="1"/>
  <c r="E14" i="19"/>
  <c r="O14" i="19" s="1"/>
  <c r="M14" i="19" s="1"/>
  <c r="E20" i="21"/>
  <c r="O20" i="21" s="1"/>
  <c r="E13" i="18"/>
  <c r="O13" i="18" s="1"/>
  <c r="E8" i="18"/>
  <c r="O8" i="18" s="1"/>
  <c r="E8" i="21"/>
  <c r="O8" i="21" s="1"/>
  <c r="M8" i="21" s="1"/>
  <c r="E19" i="21"/>
  <c r="O19" i="21" s="1"/>
  <c r="M19" i="21" s="1"/>
  <c r="E11" i="22"/>
  <c r="O11" i="22" s="1"/>
  <c r="M21" i="20"/>
  <c r="E3" i="20"/>
  <c r="O3" i="20" s="1"/>
  <c r="E14" i="21"/>
  <c r="O14" i="21" s="1"/>
  <c r="K14" i="21" s="1"/>
  <c r="E22" i="22"/>
  <c r="O22" i="22" s="1"/>
  <c r="M22" i="22" s="1"/>
  <c r="E18" i="18"/>
  <c r="O18" i="18" s="1"/>
  <c r="K18" i="18" s="1"/>
  <c r="E8" i="19"/>
  <c r="O8" i="19" s="1"/>
  <c r="E16" i="21"/>
  <c r="O16" i="21" s="1"/>
  <c r="M16" i="21" s="1"/>
  <c r="E4" i="21"/>
  <c r="O4" i="21" s="1"/>
  <c r="E20" i="18"/>
  <c r="O20" i="18" s="1"/>
  <c r="M20" i="18" s="1"/>
  <c r="E17" i="22"/>
  <c r="O17" i="22" s="1"/>
  <c r="M17" i="22" s="1"/>
  <c r="E18" i="21"/>
  <c r="O18" i="21" s="1"/>
  <c r="K18" i="21" s="1"/>
  <c r="E19" i="22"/>
  <c r="O19" i="22" s="1"/>
  <c r="K19" i="22" s="1"/>
  <c r="E14" i="18"/>
  <c r="O14" i="18" s="1"/>
  <c r="M14" i="18" s="1"/>
  <c r="E9" i="21"/>
  <c r="O9" i="21" s="1"/>
  <c r="L9" i="21" s="1"/>
  <c r="E15" i="19"/>
  <c r="O15" i="19" s="1"/>
  <c r="M15" i="19" s="1"/>
  <c r="E15" i="22"/>
  <c r="O15" i="22" s="1"/>
  <c r="K15" i="22" s="1"/>
  <c r="E13" i="19"/>
  <c r="O13" i="19" s="1"/>
  <c r="K13" i="19" s="1"/>
  <c r="E15" i="20"/>
  <c r="O15" i="20" s="1"/>
  <c r="E6" i="18"/>
  <c r="O6" i="18" s="1"/>
  <c r="E17" i="18"/>
  <c r="O17" i="18" s="1"/>
  <c r="K17" i="18" s="1"/>
  <c r="E13" i="21"/>
  <c r="O13" i="21" s="1"/>
  <c r="M13" i="21" s="1"/>
  <c r="E7" i="19"/>
  <c r="O7" i="19" s="1"/>
  <c r="E9" i="18"/>
  <c r="O9" i="18" s="1"/>
  <c r="L9" i="18" s="1"/>
  <c r="E5" i="20"/>
  <c r="O5" i="20" s="1"/>
  <c r="L5" i="20" s="1"/>
  <c r="E18" i="19"/>
  <c r="O18" i="19" s="1"/>
  <c r="E17" i="20"/>
  <c r="O17" i="20" s="1"/>
  <c r="K17" i="20" s="1"/>
  <c r="E9" i="19"/>
  <c r="O9" i="19" s="1"/>
  <c r="L9" i="19" s="1"/>
  <c r="E6" i="20"/>
  <c r="O6" i="20" s="1"/>
  <c r="E19" i="18"/>
  <c r="O19" i="18" s="1"/>
  <c r="E14" i="20"/>
  <c r="O14" i="20" s="1"/>
  <c r="E22" i="18"/>
  <c r="O22" i="18" s="1"/>
  <c r="K22" i="18" s="1"/>
  <c r="E3" i="22"/>
  <c r="O3" i="22" s="1"/>
  <c r="E8" i="20"/>
  <c r="O8" i="20" s="1"/>
  <c r="L8" i="20" s="1"/>
  <c r="E7" i="22"/>
  <c r="O7" i="22" s="1"/>
  <c r="E5" i="22"/>
  <c r="O5" i="22" s="1"/>
  <c r="E17" i="19"/>
  <c r="O17" i="19" s="1"/>
  <c r="K17" i="19" s="1"/>
  <c r="E12" i="21"/>
  <c r="O12" i="21" s="1"/>
  <c r="M12" i="21" s="1"/>
  <c r="E12" i="20"/>
  <c r="O12" i="20" s="1"/>
  <c r="E12" i="18"/>
  <c r="O12" i="18" s="1"/>
  <c r="E7" i="20"/>
  <c r="O7" i="20" s="1"/>
  <c r="E21" i="19"/>
  <c r="O21" i="19" s="1"/>
  <c r="K21" i="19" s="1"/>
  <c r="E10" i="18"/>
  <c r="O10" i="18" s="1"/>
  <c r="L10" i="18" s="1"/>
  <c r="E19" i="19"/>
  <c r="O19" i="19" s="1"/>
  <c r="E10" i="22"/>
  <c r="O10" i="22" s="1"/>
  <c r="L10" i="22" s="1"/>
  <c r="E4" i="18"/>
  <c r="O4" i="18" s="1"/>
  <c r="L4" i="18" s="1"/>
  <c r="E16" i="22"/>
  <c r="O16" i="22" s="1"/>
  <c r="E9" i="22"/>
  <c r="O9" i="22" s="1"/>
  <c r="L9" i="22" s="1"/>
  <c r="E11" i="20"/>
  <c r="O11" i="20" s="1"/>
  <c r="L11" i="20" s="1"/>
  <c r="E11" i="21"/>
  <c r="O11" i="21" s="1"/>
  <c r="L11" i="21" s="1"/>
  <c r="E12" i="19"/>
  <c r="O12" i="19" s="1"/>
  <c r="E4" i="19"/>
  <c r="O4" i="19" s="1"/>
  <c r="L4" i="19" s="1"/>
  <c r="E5" i="21"/>
  <c r="O5" i="21" s="1"/>
  <c r="E13" i="22"/>
  <c r="O13" i="22" s="1"/>
  <c r="E20" i="22"/>
  <c r="O20" i="22" s="1"/>
  <c r="K20" i="22" s="1"/>
  <c r="E22" i="20"/>
  <c r="O22" i="20" s="1"/>
  <c r="M22" i="20" s="1"/>
  <c r="E16" i="20"/>
  <c r="O16" i="20" s="1"/>
  <c r="M16" i="20" s="1"/>
  <c r="E21" i="22"/>
  <c r="O21" i="22" s="1"/>
  <c r="E20" i="20"/>
  <c r="O20" i="20" s="1"/>
  <c r="K20" i="20" s="1"/>
  <c r="E12" i="22"/>
  <c r="O12" i="22" s="1"/>
  <c r="M12" i="22" s="1"/>
  <c r="E7" i="21"/>
  <c r="O7" i="21" s="1"/>
  <c r="E10" i="21"/>
  <c r="O10" i="21" s="1"/>
  <c r="E3" i="21"/>
  <c r="O3" i="21" s="1"/>
  <c r="L3" i="21" s="1"/>
  <c r="E18" i="20"/>
  <c r="O18" i="20" s="1"/>
  <c r="K18" i="20" s="1"/>
  <c r="E4" i="20"/>
  <c r="O4" i="20" s="1"/>
  <c r="L4" i="20" s="1"/>
  <c r="E7" i="18"/>
  <c r="O7" i="18" s="1"/>
  <c r="L7" i="18" s="1"/>
  <c r="E9" i="20"/>
  <c r="O9" i="20" s="1"/>
  <c r="L9" i="20" s="1"/>
  <c r="E8" i="22"/>
  <c r="O8" i="22" s="1"/>
  <c r="E5" i="18"/>
  <c r="O5" i="18" s="1"/>
  <c r="L5" i="18" s="1"/>
  <c r="E22" i="19"/>
  <c r="O22" i="19" s="1"/>
  <c r="M22" i="19" s="1"/>
  <c r="E5" i="19"/>
  <c r="O5" i="19" s="1"/>
  <c r="L5" i="19" s="1"/>
  <c r="E6" i="22"/>
  <c r="O6" i="22" s="1"/>
  <c r="L6" i="22" s="1"/>
  <c r="E16" i="18"/>
  <c r="O16" i="18" s="1"/>
  <c r="E4" i="22"/>
  <c r="O4" i="22" s="1"/>
  <c r="E11" i="18"/>
  <c r="O11" i="18" s="1"/>
  <c r="L11" i="18" s="1"/>
  <c r="E17" i="21"/>
  <c r="O17" i="21" s="1"/>
  <c r="N23" i="1"/>
  <c r="K3" i="1"/>
  <c r="M3" i="1"/>
  <c r="M11" i="1" l="1"/>
  <c r="L11" i="1"/>
  <c r="K11" i="19"/>
  <c r="L11" i="19"/>
  <c r="K11" i="22"/>
  <c r="L11" i="22"/>
  <c r="K10" i="21"/>
  <c r="L10" i="21"/>
  <c r="K10" i="19"/>
  <c r="L10" i="19"/>
  <c r="M10" i="20"/>
  <c r="L10" i="20"/>
  <c r="M7" i="22"/>
  <c r="L7" i="22"/>
  <c r="M7" i="1"/>
  <c r="L7" i="1"/>
  <c r="K8" i="18"/>
  <c r="L8" i="18"/>
  <c r="K7" i="21"/>
  <c r="L7" i="21"/>
  <c r="M7" i="20"/>
  <c r="L7" i="20"/>
  <c r="M6" i="20"/>
  <c r="L6" i="20"/>
  <c r="M6" i="19"/>
  <c r="L6" i="19"/>
  <c r="M7" i="19"/>
  <c r="L7" i="19"/>
  <c r="K8" i="19"/>
  <c r="L8" i="19"/>
  <c r="M8" i="22"/>
  <c r="L8" i="22"/>
  <c r="K6" i="18"/>
  <c r="L6" i="18"/>
  <c r="M6" i="21"/>
  <c r="L6" i="21"/>
  <c r="L8" i="21"/>
  <c r="M5" i="22"/>
  <c r="L5" i="22"/>
  <c r="M5" i="21"/>
  <c r="L5" i="21"/>
  <c r="K6" i="19"/>
  <c r="M15" i="21"/>
  <c r="J15" i="21" s="1"/>
  <c r="P15" i="21" s="1"/>
  <c r="M19" i="20"/>
  <c r="J19" i="20" s="1"/>
  <c r="P19" i="20" s="1"/>
  <c r="M4" i="22"/>
  <c r="L4" i="22"/>
  <c r="K4" i="21"/>
  <c r="L4" i="21"/>
  <c r="K7" i="1"/>
  <c r="K3" i="19"/>
  <c r="M3" i="19"/>
  <c r="M3" i="22"/>
  <c r="L3" i="22"/>
  <c r="K3" i="20"/>
  <c r="L3" i="20"/>
  <c r="K3" i="18"/>
  <c r="L3" i="18"/>
  <c r="K20" i="19"/>
  <c r="J20" i="19" s="1"/>
  <c r="P20" i="19" s="1"/>
  <c r="M14" i="22"/>
  <c r="J14" i="22" s="1"/>
  <c r="P14" i="22" s="1"/>
  <c r="M21" i="21"/>
  <c r="J21" i="21" s="1"/>
  <c r="P21" i="21" s="1"/>
  <c r="K11" i="1"/>
  <c r="K10" i="20"/>
  <c r="M22" i="18"/>
  <c r="J22" i="18" s="1"/>
  <c r="P22" i="18" s="1"/>
  <c r="M22" i="21"/>
  <c r="K22" i="21"/>
  <c r="K16" i="19"/>
  <c r="M21" i="19"/>
  <c r="M20" i="20"/>
  <c r="J20" i="20" s="1"/>
  <c r="P20" i="20" s="1"/>
  <c r="K19" i="21"/>
  <c r="K18" i="22"/>
  <c r="J18" i="22" s="1"/>
  <c r="P18" i="22" s="1"/>
  <c r="K14" i="19"/>
  <c r="K15" i="18"/>
  <c r="J15" i="18" s="1"/>
  <c r="P15" i="18" s="1"/>
  <c r="M13" i="20"/>
  <c r="J13" i="20" s="1"/>
  <c r="P13" i="20" s="1"/>
  <c r="K12" i="21"/>
  <c r="M11" i="22"/>
  <c r="M8" i="18"/>
  <c r="K7" i="19"/>
  <c r="K6" i="20"/>
  <c r="M3" i="18"/>
  <c r="K5" i="21"/>
  <c r="K4" i="22"/>
  <c r="M10" i="19"/>
  <c r="J10" i="19" s="1"/>
  <c r="P10" i="19" s="1"/>
  <c r="M21" i="18"/>
  <c r="K6" i="21"/>
  <c r="K8" i="21"/>
  <c r="M11" i="19"/>
  <c r="K13" i="18"/>
  <c r="M13" i="18"/>
  <c r="K20" i="21"/>
  <c r="M20" i="21"/>
  <c r="M11" i="18"/>
  <c r="M8" i="19"/>
  <c r="K16" i="20"/>
  <c r="M5" i="18"/>
  <c r="K4" i="20"/>
  <c r="K17" i="21"/>
  <c r="M19" i="22"/>
  <c r="O23" i="1"/>
  <c r="M5" i="20"/>
  <c r="M9" i="18"/>
  <c r="K7" i="22"/>
  <c r="K18" i="19"/>
  <c r="K17" i="22"/>
  <c r="J21" i="20"/>
  <c r="P21" i="20" s="1"/>
  <c r="K16" i="18"/>
  <c r="K14" i="18"/>
  <c r="K5" i="19"/>
  <c r="K8" i="22"/>
  <c r="K8" i="20"/>
  <c r="K13" i="21"/>
  <c r="M15" i="22"/>
  <c r="K20" i="18"/>
  <c r="M14" i="21"/>
  <c r="M6" i="22"/>
  <c r="M3" i="20"/>
  <c r="M17" i="21"/>
  <c r="K11" i="18"/>
  <c r="M16" i="18"/>
  <c r="K6" i="22"/>
  <c r="M5" i="19"/>
  <c r="K22" i="19"/>
  <c r="K5" i="18"/>
  <c r="K9" i="20"/>
  <c r="K7" i="18"/>
  <c r="M4" i="20"/>
  <c r="M7" i="21"/>
  <c r="K12" i="18"/>
  <c r="M17" i="20"/>
  <c r="K9" i="21"/>
  <c r="M18" i="21"/>
  <c r="M9" i="20"/>
  <c r="M7" i="18"/>
  <c r="K22" i="20"/>
  <c r="K7" i="20"/>
  <c r="M12" i="18"/>
  <c r="M8" i="20"/>
  <c r="M15" i="20"/>
  <c r="K15" i="19"/>
  <c r="M21" i="22"/>
  <c r="K9" i="22"/>
  <c r="M9" i="22"/>
  <c r="M10" i="22"/>
  <c r="K10" i="22"/>
  <c r="O23" i="18"/>
  <c r="J7" i="10" s="1"/>
  <c r="M18" i="20"/>
  <c r="K12" i="22"/>
  <c r="K4" i="19"/>
  <c r="M4" i="19"/>
  <c r="M19" i="18"/>
  <c r="K19" i="18"/>
  <c r="M17" i="18"/>
  <c r="M10" i="21"/>
  <c r="M20" i="22"/>
  <c r="K11" i="21"/>
  <c r="M11" i="21"/>
  <c r="M11" i="20"/>
  <c r="K11" i="20"/>
  <c r="M4" i="18"/>
  <c r="K4" i="18"/>
  <c r="K19" i="19"/>
  <c r="M19" i="19"/>
  <c r="M10" i="18"/>
  <c r="K10" i="18"/>
  <c r="M17" i="19"/>
  <c r="K5" i="22"/>
  <c r="O23" i="22"/>
  <c r="J4" i="10" s="1"/>
  <c r="K3" i="22"/>
  <c r="M14" i="20"/>
  <c r="K14" i="20"/>
  <c r="M18" i="18"/>
  <c r="O23" i="19"/>
  <c r="J9" i="10" s="1"/>
  <c r="K16" i="22"/>
  <c r="M16" i="22"/>
  <c r="O23" i="21"/>
  <c r="J5" i="10" s="1"/>
  <c r="M3" i="21"/>
  <c r="K12" i="20"/>
  <c r="M13" i="19"/>
  <c r="K16" i="21"/>
  <c r="K3" i="21"/>
  <c r="K21" i="22"/>
  <c r="K13" i="22"/>
  <c r="M13" i="22"/>
  <c r="K12" i="19"/>
  <c r="M12" i="19"/>
  <c r="M12" i="20"/>
  <c r="M9" i="19"/>
  <c r="K9" i="19"/>
  <c r="M6" i="18"/>
  <c r="M4" i="21"/>
  <c r="K22" i="22"/>
  <c r="O23" i="20"/>
  <c r="J8" i="10" s="1"/>
  <c r="M18" i="19"/>
  <c r="K5" i="20"/>
  <c r="K9" i="18"/>
  <c r="K15" i="20"/>
  <c r="M9" i="21"/>
  <c r="M4" i="1"/>
  <c r="M22" i="1"/>
  <c r="K15" i="1"/>
  <c r="M9" i="1"/>
  <c r="M8" i="1"/>
  <c r="K6" i="1"/>
  <c r="M13" i="1"/>
  <c r="K18" i="1"/>
  <c r="K5" i="1"/>
  <c r="K10" i="1"/>
  <c r="K17" i="1"/>
  <c r="M16" i="1"/>
  <c r="M14" i="1"/>
  <c r="M21" i="1"/>
  <c r="K12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M5" i="1"/>
  <c r="I6" i="10"/>
  <c r="J3" i="1"/>
  <c r="P3" i="1" s="1"/>
  <c r="J11" i="1" l="1"/>
  <c r="P11" i="1" s="1"/>
  <c r="J11" i="19"/>
  <c r="P11" i="19" s="1"/>
  <c r="J6" i="19"/>
  <c r="P6" i="19" s="1"/>
  <c r="J10" i="20"/>
  <c r="P10" i="20" s="1"/>
  <c r="J6" i="20"/>
  <c r="P6" i="20" s="1"/>
  <c r="J7" i="19"/>
  <c r="P7" i="19" s="1"/>
  <c r="J7" i="1"/>
  <c r="P7" i="1" s="1"/>
  <c r="J5" i="21"/>
  <c r="P5" i="21" s="1"/>
  <c r="J3" i="19"/>
  <c r="P3" i="19" s="1"/>
  <c r="J3" i="18"/>
  <c r="P3" i="18" s="1"/>
  <c r="J14" i="19"/>
  <c r="P14" i="19" s="1"/>
  <c r="J8" i="18"/>
  <c r="P8" i="18" s="1"/>
  <c r="J8" i="21"/>
  <c r="P8" i="21" s="1"/>
  <c r="J4" i="22"/>
  <c r="P4" i="22" s="1"/>
  <c r="J21" i="18"/>
  <c r="P21" i="18" s="1"/>
  <c r="J16" i="19"/>
  <c r="P16" i="19" s="1"/>
  <c r="J6" i="21"/>
  <c r="P6" i="21" s="1"/>
  <c r="J21" i="19"/>
  <c r="P21" i="19" s="1"/>
  <c r="J12" i="21"/>
  <c r="P12" i="21" s="1"/>
  <c r="J19" i="21"/>
  <c r="P19" i="21" s="1"/>
  <c r="J22" i="21"/>
  <c r="P22" i="21" s="1"/>
  <c r="J11" i="22"/>
  <c r="P11" i="22" s="1"/>
  <c r="J17" i="20"/>
  <c r="P17" i="20" s="1"/>
  <c r="J16" i="20"/>
  <c r="P16" i="20" s="1"/>
  <c r="J17" i="21"/>
  <c r="P17" i="21" s="1"/>
  <c r="J20" i="21"/>
  <c r="P20" i="21" s="1"/>
  <c r="J4" i="20"/>
  <c r="P4" i="20" s="1"/>
  <c r="J7" i="20"/>
  <c r="P7" i="20" s="1"/>
  <c r="J13" i="18"/>
  <c r="P13" i="18" s="1"/>
  <c r="J11" i="18"/>
  <c r="P11" i="18" s="1"/>
  <c r="J20" i="18"/>
  <c r="P20" i="18" s="1"/>
  <c r="J8" i="19"/>
  <c r="P8" i="19" s="1"/>
  <c r="J5" i="18"/>
  <c r="P5" i="18" s="1"/>
  <c r="J19" i="22"/>
  <c r="P19" i="22" s="1"/>
  <c r="J9" i="20"/>
  <c r="P9" i="20" s="1"/>
  <c r="J9" i="18"/>
  <c r="P9" i="18" s="1"/>
  <c r="J6" i="18"/>
  <c r="P6" i="18" s="1"/>
  <c r="J7" i="22"/>
  <c r="P7" i="22" s="1"/>
  <c r="J17" i="22"/>
  <c r="P17" i="22" s="1"/>
  <c r="J5" i="20"/>
  <c r="P5" i="20" s="1"/>
  <c r="J17" i="18"/>
  <c r="P17" i="18" s="1"/>
  <c r="J15" i="22"/>
  <c r="P15" i="22" s="1"/>
  <c r="J18" i="21"/>
  <c r="P18" i="21" s="1"/>
  <c r="J9" i="21"/>
  <c r="P9" i="21" s="1"/>
  <c r="J22" i="19"/>
  <c r="P22" i="19" s="1"/>
  <c r="J6" i="22"/>
  <c r="P6" i="22" s="1"/>
  <c r="J22" i="20"/>
  <c r="P22" i="20" s="1"/>
  <c r="J3" i="21"/>
  <c r="P3" i="21" s="1"/>
  <c r="J17" i="19"/>
  <c r="P17" i="19" s="1"/>
  <c r="J19" i="18"/>
  <c r="P19" i="18" s="1"/>
  <c r="J12" i="22"/>
  <c r="P12" i="22" s="1"/>
  <c r="J10" i="22"/>
  <c r="P10" i="22" s="1"/>
  <c r="J9" i="22"/>
  <c r="P9" i="22" s="1"/>
  <c r="J8" i="22"/>
  <c r="P8" i="22" s="1"/>
  <c r="J14" i="21"/>
  <c r="P14" i="21" s="1"/>
  <c r="J8" i="20"/>
  <c r="P8" i="20" s="1"/>
  <c r="J5" i="19"/>
  <c r="P5" i="19" s="1"/>
  <c r="J13" i="22"/>
  <c r="P13" i="22" s="1"/>
  <c r="J18" i="19"/>
  <c r="P18" i="19" s="1"/>
  <c r="J12" i="20"/>
  <c r="P12" i="20" s="1"/>
  <c r="K23" i="19"/>
  <c r="F9" i="10" s="1"/>
  <c r="J18" i="20"/>
  <c r="P18" i="20" s="1"/>
  <c r="J13" i="21"/>
  <c r="P13" i="21" s="1"/>
  <c r="J14" i="18"/>
  <c r="P14" i="18" s="1"/>
  <c r="J16" i="18"/>
  <c r="P16" i="18" s="1"/>
  <c r="L23" i="18"/>
  <c r="G7" i="10" s="1"/>
  <c r="J9" i="19"/>
  <c r="P9" i="19" s="1"/>
  <c r="J22" i="22"/>
  <c r="P22" i="22" s="1"/>
  <c r="M23" i="21"/>
  <c r="H5" i="10" s="1"/>
  <c r="J12" i="19"/>
  <c r="P12" i="19" s="1"/>
  <c r="J19" i="19"/>
  <c r="P19" i="19" s="1"/>
  <c r="M23" i="18"/>
  <c r="H7" i="10" s="1"/>
  <c r="K23" i="20"/>
  <c r="F8" i="10" s="1"/>
  <c r="J11" i="21"/>
  <c r="P11" i="21" s="1"/>
  <c r="J18" i="18"/>
  <c r="P18" i="18" s="1"/>
  <c r="K23" i="21"/>
  <c r="F5" i="10" s="1"/>
  <c r="M23" i="22"/>
  <c r="H4" i="10" s="1"/>
  <c r="J21" i="22"/>
  <c r="P21" i="22" s="1"/>
  <c r="J13" i="19"/>
  <c r="P13" i="19" s="1"/>
  <c r="J16" i="22"/>
  <c r="P16" i="22" s="1"/>
  <c r="J7" i="21"/>
  <c r="P7" i="21" s="1"/>
  <c r="J10" i="18"/>
  <c r="P10" i="18" s="1"/>
  <c r="J4" i="18"/>
  <c r="P4" i="18" s="1"/>
  <c r="J20" i="22"/>
  <c r="P20" i="22" s="1"/>
  <c r="J10" i="21"/>
  <c r="P10" i="21" s="1"/>
  <c r="J7" i="18"/>
  <c r="P7" i="18" s="1"/>
  <c r="J3" i="22"/>
  <c r="J12" i="18"/>
  <c r="P12" i="18" s="1"/>
  <c r="M23" i="19"/>
  <c r="H9" i="10" s="1"/>
  <c r="J3" i="20"/>
  <c r="P3" i="20" s="1"/>
  <c r="J15" i="19"/>
  <c r="P15" i="19" s="1"/>
  <c r="J5" i="22"/>
  <c r="P5" i="22" s="1"/>
  <c r="M23" i="20"/>
  <c r="H8" i="10" s="1"/>
  <c r="J14" i="20"/>
  <c r="P14" i="20" s="1"/>
  <c r="J4" i="19"/>
  <c r="P4" i="19" s="1"/>
  <c r="J15" i="20"/>
  <c r="P15" i="20" s="1"/>
  <c r="K23" i="22"/>
  <c r="F4" i="10" s="1"/>
  <c r="J4" i="21"/>
  <c r="P4" i="21" s="1"/>
  <c r="J16" i="21"/>
  <c r="P16" i="21" s="1"/>
  <c r="J11" i="20"/>
  <c r="P11" i="20" s="1"/>
  <c r="L23" i="20"/>
  <c r="G8" i="10" s="1"/>
  <c r="L23" i="19"/>
  <c r="G9" i="10" s="1"/>
  <c r="L23" i="21"/>
  <c r="G5" i="10" s="1"/>
  <c r="L23" i="22"/>
  <c r="G4" i="10" s="1"/>
  <c r="K23" i="18"/>
  <c r="F7" i="10" s="1"/>
  <c r="K4" i="1"/>
  <c r="J4" i="1" s="1"/>
  <c r="P4" i="1" s="1"/>
  <c r="K19" i="1"/>
  <c r="M19" i="1"/>
  <c r="M20" i="1"/>
  <c r="L23" i="1"/>
  <c r="K20" i="1"/>
  <c r="J8" i="1"/>
  <c r="P8" i="1" s="1"/>
  <c r="J6" i="10"/>
  <c r="J14" i="1"/>
  <c r="P14" i="1" s="1"/>
  <c r="J15" i="1"/>
  <c r="P15" i="1" s="1"/>
  <c r="J9" i="1"/>
  <c r="P9" i="1" s="1"/>
  <c r="J21" i="1"/>
  <c r="P21" i="1" s="1"/>
  <c r="J22" i="1"/>
  <c r="P22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J5" i="1"/>
  <c r="P5" i="1" s="1"/>
  <c r="J6" i="1"/>
  <c r="P6" i="1" s="1"/>
  <c r="J23" i="20" l="1"/>
  <c r="E8" i="10" s="1"/>
  <c r="J23" i="22"/>
  <c r="E4" i="10" s="1"/>
  <c r="P3" i="22"/>
  <c r="P23" i="22" s="1"/>
  <c r="L4" i="10" s="1"/>
  <c r="J23" i="18"/>
  <c r="E7" i="10" s="1"/>
  <c r="P23" i="19"/>
  <c r="L9" i="10" s="1"/>
  <c r="P23" i="18"/>
  <c r="L7" i="10" s="1"/>
  <c r="J23" i="19"/>
  <c r="E9" i="10" s="1"/>
  <c r="P23" i="20"/>
  <c r="L8" i="10" s="1"/>
  <c r="J23" i="21"/>
  <c r="E5" i="10" s="1"/>
  <c r="P23" i="21"/>
  <c r="L5" i="10" s="1"/>
  <c r="M23" i="1"/>
  <c r="H6" i="10" s="1"/>
  <c r="J19" i="1"/>
  <c r="P19" i="1" s="1"/>
  <c r="K23" i="1"/>
  <c r="F6" i="10" s="1"/>
  <c r="J20" i="1"/>
  <c r="P20" i="1" s="1"/>
  <c r="K8" i="10"/>
  <c r="K4" i="10"/>
  <c r="K9" i="10"/>
  <c r="K7" i="10"/>
  <c r="K5" i="10"/>
  <c r="G6" i="10"/>
  <c r="J10" i="10"/>
  <c r="H10" i="10" l="1"/>
  <c r="F10" i="10"/>
  <c r="P23" i="1"/>
  <c r="L6" i="10" s="1"/>
  <c r="J23" i="1"/>
  <c r="E6" i="10" s="1"/>
  <c r="G10" i="10"/>
  <c r="K6" i="10"/>
  <c r="K10" i="10" s="1"/>
  <c r="I10" i="10"/>
  <c r="L10" i="10" l="1"/>
  <c r="E10" i="10"/>
</calcChain>
</file>

<file path=xl/sharedStrings.xml><?xml version="1.0" encoding="utf-8"?>
<sst xmlns="http://schemas.openxmlformats.org/spreadsheetml/2006/main" count="246" uniqueCount="45">
  <si>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</si>
  <si>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</si>
  <si>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</si>
  <si>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</si>
  <si>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</si>
  <si>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</si>
  <si>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</si>
  <si>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</si>
  <si>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</si>
  <si>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</si>
  <si>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</si>
  <si>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</si>
  <si>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</si>
  <si>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</si>
  <si>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</si>
  <si>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</si>
  <si>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</si>
  <si>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</si>
  <si>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</si>
  <si>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</si>
  <si>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</si>
  <si>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</si>
  <si>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</si>
  <si>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</si>
  <si>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L1</t>
  </si>
  <si>
    <t>L2</t>
  </si>
  <si>
    <t>L3</t>
  </si>
  <si>
    <t>L4</t>
  </si>
  <si>
    <t>L5</t>
  </si>
  <si>
    <t>L6</t>
  </si>
  <si>
    <t>Boxers</t>
  </si>
  <si>
    <t>Inhibbertors</t>
  </si>
  <si>
    <t>Leftovers</t>
  </si>
  <si>
    <t>Peaky Bowlers</t>
  </si>
  <si>
    <t>Jack Surfers</t>
  </si>
  <si>
    <t>No Hopers</t>
  </si>
  <si>
    <t>BOXERS</t>
  </si>
  <si>
    <t>INHIBBERTORS</t>
  </si>
  <si>
    <t>LEFTOVERS</t>
  </si>
  <si>
    <t>PEAKY BOWLERS</t>
  </si>
  <si>
    <t>JACK SURFERS</t>
  </si>
  <si>
    <t>NO HOPERS</t>
  </si>
  <si>
    <t>LATE EVENING EBA TRIPLES</t>
  </si>
  <si>
    <t>Played 23/10</t>
  </si>
  <si>
    <t>As at 1st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</si>
</sst>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31"/>
  <sheetViews>
    <sheetView workbookViewId="0">
      <pane xSplit="2" ySplit="1" topLeftCell="C14" activePane="bottomRight" state="frozen"/>
      <selection pane="topRight" activeCell="B1" sqref="B1"/>
      <selection pane="bottomLeft" activeCell="A2" sqref="A2"/>
      <selection pane="bottomRight" activeCell="E37" sqref="E37"/>
    </sheetView>
  </sheetViews>
  <sheetFormatPr defaultRowHeight="15" x14ac:dyDescent="0.25"/>
  <cols>
    <col min="1" max="1" width="1.42578125" customWidth="1"/>
    <col min="2" max="3" width="8.140625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4" style="1" bestFit="1" customWidth="1"/>
    <col min="8" max="8" width="5.140625" style="1" customWidth="1"/>
    <col min="10" max="10" width="14" bestFit="1" customWidth="1"/>
    <col min="11" max="11" width="8.5703125" customWidth="1"/>
    <col min="14" max="14" width="5.42578125" customWidth="1"/>
    <col min="15" max="15" width="14" bestFit="1" customWidth="1"/>
  </cols>
  <sheetData>
    <row r="1" spans="2:15" x14ac:dyDescent="0.25">
      <c r="E1" s="1" t="s">
        <v>1</v>
      </c>
      <c r="F1" s="27">
        <f>+'Results Input'!G1</f>
        <v>9</v>
      </c>
    </row>
    <row r="2" spans="2:15" x14ac:dyDescent="0.25">
      <c r="B2" t="str">
        <f t="shared" ref="B2:B7" si="0">CONCATENATE(E2,F2)</f>
        <v>1L1</v>
      </c>
      <c r="C2" t="str">
        <f>CONCATENATE(E2,I2)</f>
        <v>1L2</v>
      </c>
      <c r="D2" s="14">
        <f>+'Results Input'!E2</f>
        <v>45936</v>
      </c>
      <c r="E2" s="38">
        <f>+'Results Input'!F2</f>
        <v>1</v>
      </c>
      <c r="F2" s="27" t="str">
        <f>+'Results Input'!G2</f>
        <v>L1</v>
      </c>
      <c r="G2" s="8" t="str">
        <f>VLOOKUP(F2,Results!$N$2:$O$8,2,FALSE)</f>
        <v>Boxers</v>
      </c>
      <c r="H2" s="28">
        <f>+'Results Input'!I2</f>
        <v>12</v>
      </c>
      <c r="I2" s="27" t="str">
        <f>+'Results Input'!J2</f>
        <v>L2</v>
      </c>
      <c r="J2" s="8" t="str">
        <f>VLOOKUP(I2,Results!$N$2:$O$8,2,FALSE)</f>
        <v>Inhibbertors</v>
      </c>
      <c r="K2" s="28">
        <f>+'Results Input'!L2</f>
        <v>9</v>
      </c>
      <c r="N2" s="7" t="s">
        <v>24</v>
      </c>
      <c r="O2" t="s">
        <v>30</v>
      </c>
    </row>
    <row r="3" spans="2:15" x14ac:dyDescent="0.25">
      <c r="B3" t="str">
        <f t="shared" si="0"/>
        <v>1L3</v>
      </c>
      <c r="C3" t="str">
        <f t="shared" ref="C3:C45" si="1">CONCATENATE(E3,I3)</f>
        <v>1L4</v>
      </c>
      <c r="D3" s="14">
        <f>+D2</f>
        <v>45936</v>
      </c>
      <c r="E3" s="39">
        <f>+E2</f>
        <v>1</v>
      </c>
      <c r="F3" s="27" t="str">
        <f>+'Results Input'!G3</f>
        <v>L3</v>
      </c>
      <c r="G3" s="8" t="str">
        <f>VLOOKUP(F3,Results!$N$2:$O$8,2,FALSE)</f>
        <v>Leftovers</v>
      </c>
      <c r="H3" s="28">
        <f>+'Results Input'!I3</f>
        <v>6</v>
      </c>
      <c r="I3" s="27" t="str">
        <f>+'Results Input'!J3</f>
        <v>L4</v>
      </c>
      <c r="J3" s="8" t="str">
        <f>VLOOKUP(I3,Results!$N$2:$O$8,2,FALSE)</f>
        <v>Peaky Bowlers</v>
      </c>
      <c r="K3" s="28">
        <f>+'Results Input'!L3</f>
        <v>17</v>
      </c>
      <c r="N3" s="7" t="s">
        <v>25</v>
      </c>
      <c r="O3" t="s">
        <v>31</v>
      </c>
    </row>
    <row r="4" spans="2:15" x14ac:dyDescent="0.25">
      <c r="B4" t="str">
        <f t="shared" si="0"/>
        <v>1L5</v>
      </c>
      <c r="C4" t="str">
        <f t="shared" si="1"/>
        <v>1L6</v>
      </c>
      <c r="D4" s="14">
        <f>+D2</f>
        <v>45936</v>
      </c>
      <c r="E4" s="39">
        <f>+E2</f>
        <v>1</v>
      </c>
      <c r="F4" s="27" t="str">
        <f>+'Results Input'!G4</f>
        <v>L5</v>
      </c>
      <c r="G4" s="8" t="str">
        <f>VLOOKUP(F4,Results!$N$2:$O$8,2,FALSE)</f>
        <v>Jack Surfers</v>
      </c>
      <c r="H4" s="28">
        <f>+'Results Input'!I4</f>
        <v>19</v>
      </c>
      <c r="I4" s="27" t="str">
        <f>+'Results Input'!J4</f>
        <v>L6</v>
      </c>
      <c r="J4" s="8" t="str">
        <f>VLOOKUP(I4,Results!$N$2:$O$8,2,FALSE)</f>
        <v>No Hopers</v>
      </c>
      <c r="K4" s="28">
        <f>+'Results Input'!L4</f>
        <v>16</v>
      </c>
      <c r="N4" s="7" t="s">
        <v>26</v>
      </c>
      <c r="O4" t="s">
        <v>32</v>
      </c>
    </row>
    <row r="5" spans="2:15" x14ac:dyDescent="0.25">
      <c r="B5" t="str">
        <f t="shared" si="0"/>
        <v>1L2</v>
      </c>
      <c r="C5" t="str">
        <f t="shared" si="1"/>
        <v>1L1</v>
      </c>
      <c r="D5" s="14">
        <f>+D2</f>
        <v>45936</v>
      </c>
      <c r="E5" s="39">
        <f>+E2</f>
        <v>1</v>
      </c>
      <c r="F5" s="27" t="str">
        <f>+I2</f>
        <v>L2</v>
      </c>
      <c r="G5" s="8" t="str">
        <f>VLOOKUP(F5,Results!$N$2:$O$8,2,FALSE)</f>
        <v>Inhibbertors</v>
      </c>
      <c r="H5" s="28">
        <f>+K2</f>
        <v>9</v>
      </c>
      <c r="I5" s="1" t="str">
        <f>+F2</f>
        <v>L1</v>
      </c>
      <c r="J5" s="29" t="str">
        <f>VLOOKUP(I5,Results!$N$2:$O$8,2,FALSE)</f>
        <v>Boxers</v>
      </c>
      <c r="K5" s="27">
        <f>+H2</f>
        <v>12</v>
      </c>
      <c r="N5" s="7" t="s">
        <v>27</v>
      </c>
      <c r="O5" t="s">
        <v>33</v>
      </c>
    </row>
    <row r="6" spans="2:15" x14ac:dyDescent="0.25">
      <c r="B6" t="str">
        <f t="shared" si="0"/>
        <v>1L4</v>
      </c>
      <c r="C6" t="str">
        <f t="shared" si="1"/>
        <v>1L3</v>
      </c>
      <c r="D6" s="14">
        <f>+D2</f>
        <v>45936</v>
      </c>
      <c r="E6" s="39">
        <f>+E2</f>
        <v>1</v>
      </c>
      <c r="F6" s="27" t="str">
        <f>+I3</f>
        <v>L4</v>
      </c>
      <c r="G6" s="8" t="str">
        <f>VLOOKUP(F6,Results!$N$2:$O$8,2,FALSE)</f>
        <v>Peaky Bowlers</v>
      </c>
      <c r="H6" s="28">
        <f>+K3</f>
        <v>17</v>
      </c>
      <c r="I6" s="1" t="str">
        <f>+F3</f>
        <v>L3</v>
      </c>
      <c r="J6" s="29" t="str">
        <f>VLOOKUP(I6,Results!$N$2:$O$8,2,FALSE)</f>
        <v>Leftovers</v>
      </c>
      <c r="K6" s="27">
        <f>+H3</f>
        <v>6</v>
      </c>
      <c r="N6" s="7" t="s">
        <v>28</v>
      </c>
      <c r="O6" t="s">
        <v>34</v>
      </c>
    </row>
    <row r="7" spans="2:15" x14ac:dyDescent="0.25">
      <c r="B7" t="str">
        <f t="shared" si="0"/>
        <v>1L6</v>
      </c>
      <c r="C7" t="str">
        <f t="shared" si="1"/>
        <v>1L5</v>
      </c>
      <c r="D7" s="14">
        <f>+D2</f>
        <v>45936</v>
      </c>
      <c r="E7" s="39">
        <f>+E2</f>
        <v>1</v>
      </c>
      <c r="F7" s="27" t="str">
        <f>+I4</f>
        <v>L6</v>
      </c>
      <c r="G7" s="8" t="str">
        <f>VLOOKUP(F7,Results!$N$2:$O$8,2,FALSE)</f>
        <v>No Hopers</v>
      </c>
      <c r="H7" s="28">
        <f>+K4</f>
        <v>16</v>
      </c>
      <c r="I7" s="1" t="str">
        <f>+F4</f>
        <v>L5</v>
      </c>
      <c r="J7" s="29" t="str">
        <f>VLOOKUP(I7,Results!$N$2:$O$8,2,FALSE)</f>
        <v>Jack Surfers</v>
      </c>
      <c r="K7" s="27">
        <f>+H4</f>
        <v>19</v>
      </c>
      <c r="N7" s="7" t="s">
        <v>29</v>
      </c>
      <c r="O7" t="s">
        <v>35</v>
      </c>
    </row>
    <row r="8" spans="2:15" x14ac:dyDescent="0.25">
      <c r="B8" t="str">
        <f t="shared" ref="B8:B13" si="2">CONCATENATE(E8,F8)</f>
        <v>2L2</v>
      </c>
      <c r="C8" t="str">
        <f t="shared" si="1"/>
        <v>2L3</v>
      </c>
      <c r="D8" s="14">
        <f>+'Results Input'!E5</f>
        <v>45943</v>
      </c>
      <c r="E8" s="38">
        <f>+'Results Input'!F5</f>
        <v>2</v>
      </c>
      <c r="F8" s="27" t="str">
        <f>+'Results Input'!G5</f>
        <v>L2</v>
      </c>
      <c r="G8" s="8" t="str">
        <f>VLOOKUP(F8,Results!$N$2:$O$8,2,FALSE)</f>
        <v>Inhibbertors</v>
      </c>
      <c r="H8" s="28">
        <f>+'Results Input'!I5</f>
        <v>14</v>
      </c>
      <c r="I8" s="27" t="str">
        <f>+'Results Input'!J5</f>
        <v>L3</v>
      </c>
      <c r="J8" s="8" t="str">
        <f>VLOOKUP(I8,Results!$N$2:$O$8,2,FALSE)</f>
        <v>Leftovers</v>
      </c>
      <c r="K8" s="28">
        <f>+'Results Input'!L5</f>
        <v>15</v>
      </c>
      <c r="N8" s="7"/>
    </row>
    <row r="9" spans="2:15" x14ac:dyDescent="0.25">
      <c r="B9" t="str">
        <f t="shared" si="2"/>
        <v>2L1</v>
      </c>
      <c r="C9" t="str">
        <f t="shared" si="1"/>
        <v>2L6</v>
      </c>
      <c r="D9" s="14">
        <f>+D8</f>
        <v>45943</v>
      </c>
      <c r="E9" s="39">
        <f>+E8</f>
        <v>2</v>
      </c>
      <c r="F9" s="27" t="str">
        <f>+'Results Input'!G6</f>
        <v>L1</v>
      </c>
      <c r="G9" s="8" t="str">
        <f>VLOOKUP(F9,Results!$N$2:$O$8,2,FALSE)</f>
        <v>Boxers</v>
      </c>
      <c r="H9" s="28">
        <f>+'Results Input'!I6</f>
        <v>12</v>
      </c>
      <c r="I9" s="27" t="str">
        <f>+'Results Input'!J6</f>
        <v>L6</v>
      </c>
      <c r="J9" s="8" t="str">
        <f>VLOOKUP(I9,Results!$N$2:$O$8,2,FALSE)</f>
        <v>No Hopers</v>
      </c>
      <c r="K9" s="28">
        <f>+'Results Input'!L6</f>
        <v>9</v>
      </c>
    </row>
    <row r="10" spans="2:15" x14ac:dyDescent="0.25">
      <c r="B10" t="str">
        <f t="shared" si="2"/>
        <v>2L5</v>
      </c>
      <c r="C10" t="str">
        <f t="shared" si="1"/>
        <v>2L4</v>
      </c>
      <c r="D10" s="14">
        <f>+D8</f>
        <v>45943</v>
      </c>
      <c r="E10" s="39">
        <f>+E8</f>
        <v>2</v>
      </c>
      <c r="F10" s="27" t="str">
        <f>+'Results Input'!G7</f>
        <v>L5</v>
      </c>
      <c r="G10" s="8" t="str">
        <f>VLOOKUP(F10,Results!$N$2:$O$8,2,FALSE)</f>
        <v>Jack Surfers</v>
      </c>
      <c r="H10" s="28">
        <f>+'Results Input'!I7</f>
        <v>11</v>
      </c>
      <c r="I10" s="27" t="str">
        <f>+'Results Input'!J7</f>
        <v>L4</v>
      </c>
      <c r="J10" s="8" t="str">
        <f>VLOOKUP(I10,Results!$N$2:$O$8,2,FALSE)</f>
        <v>Peaky Bowlers</v>
      </c>
      <c r="K10" s="28">
        <f>+'Results Input'!L7</f>
        <v>7</v>
      </c>
    </row>
    <row r="11" spans="2:15" x14ac:dyDescent="0.25">
      <c r="B11" t="str">
        <f t="shared" si="2"/>
        <v>2L3</v>
      </c>
      <c r="C11" t="str">
        <f t="shared" si="1"/>
        <v>2L2</v>
      </c>
      <c r="D11" s="14">
        <f>+D8</f>
        <v>45943</v>
      </c>
      <c r="E11" s="39">
        <f>+E8</f>
        <v>2</v>
      </c>
      <c r="F11" s="27" t="str">
        <f>+I8</f>
        <v>L3</v>
      </c>
      <c r="G11" s="8" t="str">
        <f>VLOOKUP(F11,Results!$N$2:$O$8,2,FALSE)</f>
        <v>Leftovers</v>
      </c>
      <c r="H11" s="28">
        <f>+K8</f>
        <v>15</v>
      </c>
      <c r="I11" s="1" t="str">
        <f>+F8</f>
        <v>L2</v>
      </c>
      <c r="J11" s="29" t="str">
        <f>VLOOKUP(I11,Results!$N$2:$O$8,2,FALSE)</f>
        <v>Inhibbertors</v>
      </c>
      <c r="K11" s="27">
        <f>+H8</f>
        <v>14</v>
      </c>
    </row>
    <row r="12" spans="2:15" x14ac:dyDescent="0.25">
      <c r="B12" t="str">
        <f t="shared" si="2"/>
        <v>2L6</v>
      </c>
      <c r="C12" t="str">
        <f t="shared" si="1"/>
        <v>2L1</v>
      </c>
      <c r="D12" s="14">
        <f>+D8</f>
        <v>45943</v>
      </c>
      <c r="E12" s="39">
        <f>+E8</f>
        <v>2</v>
      </c>
      <c r="F12" s="27" t="str">
        <f>+I9</f>
        <v>L6</v>
      </c>
      <c r="G12" s="8" t="str">
        <f>VLOOKUP(F12,Results!$N$2:$O$8,2,FALSE)</f>
        <v>No Hopers</v>
      </c>
      <c r="H12" s="28">
        <f>+K9</f>
        <v>9</v>
      </c>
      <c r="I12" s="1" t="str">
        <f>+F9</f>
        <v>L1</v>
      </c>
      <c r="J12" s="29" t="str">
        <f>VLOOKUP(I12,Results!$N$2:$O$8,2,FALSE)</f>
        <v>Boxers</v>
      </c>
      <c r="K12" s="27">
        <f>+H9</f>
        <v>12</v>
      </c>
    </row>
    <row r="13" spans="2:15" x14ac:dyDescent="0.25">
      <c r="B13" t="str">
        <f t="shared" si="2"/>
        <v>2L4</v>
      </c>
      <c r="C13" t="str">
        <f t="shared" si="1"/>
        <v>2L5</v>
      </c>
      <c r="D13" s="14">
        <f>+D8</f>
        <v>45943</v>
      </c>
      <c r="E13" s="39">
        <f>+E8</f>
        <v>2</v>
      </c>
      <c r="F13" s="27" t="str">
        <f>+I10</f>
        <v>L4</v>
      </c>
      <c r="G13" s="8" t="str">
        <f>VLOOKUP(F13,Results!$N$2:$O$8,2,FALSE)</f>
        <v>Peaky Bowlers</v>
      </c>
      <c r="H13" s="28">
        <f>+K10</f>
        <v>7</v>
      </c>
      <c r="I13" s="1" t="str">
        <f>+F10</f>
        <v>L5</v>
      </c>
      <c r="J13" s="29" t="str">
        <f>VLOOKUP(I13,Results!$N$2:$O$8,2,FALSE)</f>
        <v>Jack Surfers</v>
      </c>
      <c r="K13" s="27">
        <f>+H10</f>
        <v>11</v>
      </c>
    </row>
    <row r="14" spans="2:15" x14ac:dyDescent="0.25">
      <c r="B14" t="str">
        <f t="shared" ref="B14:B19" si="3">CONCATENATE(E14,F14)</f>
        <v>3L3</v>
      </c>
      <c r="C14" t="str">
        <f t="shared" si="1"/>
        <v>3L1</v>
      </c>
      <c r="D14" s="14">
        <f>+'Results Input'!E8</f>
        <v>45950</v>
      </c>
      <c r="E14" s="38">
        <f>+'Results Input'!F8</f>
        <v>3</v>
      </c>
      <c r="F14" s="27" t="str">
        <f>+'Results Input'!G8</f>
        <v>L3</v>
      </c>
      <c r="G14" s="8" t="str">
        <f>VLOOKUP(F14,Results!$N$2:$O$8,2,FALSE)</f>
        <v>Leftovers</v>
      </c>
      <c r="H14" s="28">
        <f>+'Results Input'!I8</f>
        <v>19</v>
      </c>
      <c r="I14" s="27" t="str">
        <f>+'Results Input'!J8</f>
        <v>L1</v>
      </c>
      <c r="J14" s="8" t="str">
        <f>VLOOKUP(I14,Results!$N$2:$O$8,2,FALSE)</f>
        <v>Boxers</v>
      </c>
      <c r="K14" s="28">
        <f>+'Results Input'!L8</f>
        <v>16</v>
      </c>
    </row>
    <row r="15" spans="2:15" x14ac:dyDescent="0.25">
      <c r="B15" t="str">
        <f t="shared" si="3"/>
        <v>3L2</v>
      </c>
      <c r="C15" t="str">
        <f t="shared" si="1"/>
        <v>3L5</v>
      </c>
      <c r="D15" s="14">
        <f>+D14</f>
        <v>45950</v>
      </c>
      <c r="E15" s="39">
        <f>+E14</f>
        <v>3</v>
      </c>
      <c r="F15" s="27" t="str">
        <f>+'Results Input'!G9</f>
        <v>L2</v>
      </c>
      <c r="G15" s="8" t="str">
        <f>VLOOKUP(F15,Results!$N$2:$O$8,2,FALSE)</f>
        <v>Inhibbertors</v>
      </c>
      <c r="H15" s="28">
        <f>+'Results Input'!I9</f>
        <v>18</v>
      </c>
      <c r="I15" s="27" t="str">
        <f>+'Results Input'!J9</f>
        <v>L5</v>
      </c>
      <c r="J15" s="8" t="str">
        <f>VLOOKUP(I15,Results!$N$2:$O$8,2,FALSE)</f>
        <v>Jack Surfers</v>
      </c>
      <c r="K15" s="28">
        <f>+'Results Input'!L9</f>
        <v>7</v>
      </c>
    </row>
    <row r="16" spans="2:15" x14ac:dyDescent="0.25">
      <c r="B16" t="str">
        <f t="shared" si="3"/>
        <v>3L6</v>
      </c>
      <c r="C16" t="str">
        <f t="shared" si="1"/>
        <v>3L4</v>
      </c>
      <c r="D16" s="14">
        <f>+D14</f>
        <v>45950</v>
      </c>
      <c r="E16" s="39">
        <f>+E14</f>
        <v>3</v>
      </c>
      <c r="F16" s="27" t="str">
        <f>+'Results Input'!G10</f>
        <v>L6</v>
      </c>
      <c r="G16" s="8" t="str">
        <f>VLOOKUP(F16,Results!$N$2:$O$8,2,FALSE)</f>
        <v>No Hopers</v>
      </c>
      <c r="H16" s="28">
        <f>+'Results Input'!I10</f>
        <v>23</v>
      </c>
      <c r="I16" s="27" t="str">
        <f>+'Results Input'!J10</f>
        <v>L4</v>
      </c>
      <c r="J16" s="8" t="str">
        <f>VLOOKUP(I16,Results!$N$2:$O$8,2,FALSE)</f>
        <v>Peaky Bowlers</v>
      </c>
      <c r="K16" s="28">
        <f>+'Results Input'!L10</f>
        <v>8</v>
      </c>
    </row>
    <row r="17" spans="2:11" x14ac:dyDescent="0.25">
      <c r="B17" t="str">
        <f t="shared" si="3"/>
        <v>3L1</v>
      </c>
      <c r="C17" t="str">
        <f t="shared" si="1"/>
        <v>3L3</v>
      </c>
      <c r="D17" s="14">
        <f>+D14</f>
        <v>45950</v>
      </c>
      <c r="E17" s="39">
        <f>+E14</f>
        <v>3</v>
      </c>
      <c r="F17" s="27" t="str">
        <f>+I14</f>
        <v>L1</v>
      </c>
      <c r="G17" s="8" t="str">
        <f>VLOOKUP(F17,Results!$N$2:$O$8,2,FALSE)</f>
        <v>Boxers</v>
      </c>
      <c r="H17" s="28">
        <f>+K14</f>
        <v>16</v>
      </c>
      <c r="I17" s="1" t="str">
        <f>+F14</f>
        <v>L3</v>
      </c>
      <c r="J17" s="29" t="str">
        <f>VLOOKUP(I17,Results!$N$2:$O$8,2,FALSE)</f>
        <v>Leftovers</v>
      </c>
      <c r="K17" s="27">
        <f>+H14</f>
        <v>19</v>
      </c>
    </row>
    <row r="18" spans="2:11" x14ac:dyDescent="0.25">
      <c r="B18" t="str">
        <f t="shared" si="3"/>
        <v>3L5</v>
      </c>
      <c r="C18" t="str">
        <f t="shared" si="1"/>
        <v>3L2</v>
      </c>
      <c r="D18" s="14">
        <f>+D14</f>
        <v>45950</v>
      </c>
      <c r="E18" s="39">
        <f>+E14</f>
        <v>3</v>
      </c>
      <c r="F18" s="27" t="str">
        <f>+I15</f>
        <v>L5</v>
      </c>
      <c r="G18" s="8" t="str">
        <f>VLOOKUP(F18,Results!$N$2:$O$8,2,FALSE)</f>
        <v>Jack Surfers</v>
      </c>
      <c r="H18" s="28">
        <f>+K15</f>
        <v>7</v>
      </c>
      <c r="I18" s="1" t="str">
        <f>+F15</f>
        <v>L2</v>
      </c>
      <c r="J18" s="29" t="str">
        <f>VLOOKUP(I18,Results!$N$2:$O$8,2,FALSE)</f>
        <v>Inhibbertors</v>
      </c>
      <c r="K18" s="27">
        <f>+H15</f>
        <v>18</v>
      </c>
    </row>
    <row r="19" spans="2:11" x14ac:dyDescent="0.25">
      <c r="B19" t="str">
        <f t="shared" si="3"/>
        <v>3L4</v>
      </c>
      <c r="C19" t="str">
        <f t="shared" si="1"/>
        <v>3L6</v>
      </c>
      <c r="D19" s="14">
        <f>+D14</f>
        <v>45950</v>
      </c>
      <c r="E19" s="39">
        <f>+E14</f>
        <v>3</v>
      </c>
      <c r="F19" s="27" t="str">
        <f>+I16</f>
        <v>L4</v>
      </c>
      <c r="G19" s="8" t="str">
        <f>VLOOKUP(F19,Results!$N$2:$O$8,2,FALSE)</f>
        <v>Peaky Bowlers</v>
      </c>
      <c r="H19" s="28">
        <f>+K16</f>
        <v>8</v>
      </c>
      <c r="I19" s="1" t="str">
        <f>+F16</f>
        <v>L6</v>
      </c>
      <c r="J19" s="29" t="str">
        <f>VLOOKUP(I19,Results!$N$2:$O$8,2,FALSE)</f>
        <v>No Hopers</v>
      </c>
      <c r="K19" s="27">
        <f>+H16</f>
        <v>23</v>
      </c>
    </row>
    <row r="20" spans="2:11" x14ac:dyDescent="0.25">
      <c r="B20" t="str">
        <f t="shared" ref="B20:B25" si="4">CONCATENATE(E20,F20)</f>
        <v>4L4</v>
      </c>
      <c r="C20" t="str">
        <f t="shared" si="1"/>
        <v>4L1</v>
      </c>
      <c r="D20" s="14">
        <f>+'Results Input'!E11</f>
        <v>45957</v>
      </c>
      <c r="E20" s="38">
        <f>+'Results Input'!F11</f>
        <v>4</v>
      </c>
      <c r="F20" s="27" t="str">
        <f>+'Results Input'!G11</f>
        <v>L4</v>
      </c>
      <c r="G20" s="8" t="str">
        <f>VLOOKUP(F20,Results!$N$2:$O$8,2,FALSE)</f>
        <v>Peaky Bowlers</v>
      </c>
      <c r="H20" s="28">
        <f>+'Results Input'!I11</f>
        <v>9</v>
      </c>
      <c r="I20" s="27" t="str">
        <f>+'Results Input'!J11</f>
        <v>L1</v>
      </c>
      <c r="J20" s="8" t="str">
        <f>VLOOKUP(I20,Results!$N$2:$O$8,2,FALSE)</f>
        <v>Boxers</v>
      </c>
      <c r="K20" s="28">
        <f>+'Results Input'!L11</f>
        <v>15</v>
      </c>
    </row>
    <row r="21" spans="2:11" x14ac:dyDescent="0.25">
      <c r="B21" t="str">
        <f t="shared" si="4"/>
        <v>4L6</v>
      </c>
      <c r="C21" t="str">
        <f t="shared" si="1"/>
        <v>4L2</v>
      </c>
      <c r="D21" s="14">
        <f>+D20</f>
        <v>45957</v>
      </c>
      <c r="E21" s="39">
        <f>+E20</f>
        <v>4</v>
      </c>
      <c r="F21" s="27" t="str">
        <f>+'Results Input'!G12</f>
        <v>L6</v>
      </c>
      <c r="G21" s="8" t="str">
        <f>VLOOKUP(F21,Results!$N$2:$O$8,2,FALSE)</f>
        <v>No Hopers</v>
      </c>
      <c r="H21" s="28">
        <f>+'Results Input'!I12</f>
        <v>17</v>
      </c>
      <c r="I21" s="27" t="str">
        <f>+'Results Input'!J12</f>
        <v>L2</v>
      </c>
      <c r="J21" s="8" t="str">
        <f>VLOOKUP(I21,Results!$N$2:$O$8,2,FALSE)</f>
        <v>Inhibbertors</v>
      </c>
      <c r="K21" s="28">
        <f>+'Results Input'!L12</f>
        <v>9</v>
      </c>
    </row>
    <row r="22" spans="2:11" x14ac:dyDescent="0.25">
      <c r="B22" t="str">
        <f t="shared" si="4"/>
        <v>4L3</v>
      </c>
      <c r="C22" t="str">
        <f t="shared" si="1"/>
        <v>4L5</v>
      </c>
      <c r="D22" s="14">
        <f>+D20</f>
        <v>45957</v>
      </c>
      <c r="E22" s="39">
        <f>+E20</f>
        <v>4</v>
      </c>
      <c r="F22" s="27" t="str">
        <f>+'Results Input'!G13</f>
        <v>L3</v>
      </c>
      <c r="G22" s="8" t="str">
        <f>VLOOKUP(F22,Results!$N$2:$O$8,2,FALSE)</f>
        <v>Leftovers</v>
      </c>
      <c r="H22" s="28">
        <f>+'Results Input'!I13</f>
        <v>2</v>
      </c>
      <c r="I22" s="27" t="str">
        <f>+'Results Input'!J13</f>
        <v>L5</v>
      </c>
      <c r="J22" s="8" t="str">
        <f>VLOOKUP(I22,Results!$N$2:$O$8,2,FALSE)</f>
        <v>Jack Surfers</v>
      </c>
      <c r="K22" s="28">
        <f>+'Results Input'!L13</f>
        <v>27</v>
      </c>
    </row>
    <row r="23" spans="2:11" x14ac:dyDescent="0.25">
      <c r="B23" t="str">
        <f t="shared" si="4"/>
        <v>4L1</v>
      </c>
      <c r="C23" t="str">
        <f t="shared" si="1"/>
        <v>4L4</v>
      </c>
      <c r="D23" s="14">
        <f>+D20</f>
        <v>45957</v>
      </c>
      <c r="E23" s="39">
        <f>+E20</f>
        <v>4</v>
      </c>
      <c r="F23" s="27" t="str">
        <f>+I20</f>
        <v>L1</v>
      </c>
      <c r="G23" s="8" t="str">
        <f>VLOOKUP(F23,Results!$N$2:$O$8,2,FALSE)</f>
        <v>Boxers</v>
      </c>
      <c r="H23" s="28">
        <f>+K20</f>
        <v>15</v>
      </c>
      <c r="I23" s="1" t="str">
        <f>+F20</f>
        <v>L4</v>
      </c>
      <c r="J23" s="29" t="str">
        <f>VLOOKUP(I23,Results!$N$2:$O$8,2,FALSE)</f>
        <v>Peaky Bowlers</v>
      </c>
      <c r="K23" s="27">
        <f>+H20</f>
        <v>9</v>
      </c>
    </row>
    <row r="24" spans="2:11" x14ac:dyDescent="0.25">
      <c r="B24" t="str">
        <f t="shared" si="4"/>
        <v>4L2</v>
      </c>
      <c r="C24" t="str">
        <f t="shared" si="1"/>
        <v>4L6</v>
      </c>
      <c r="D24" s="14">
        <f>+D20</f>
        <v>45957</v>
      </c>
      <c r="E24" s="39">
        <f>+E20</f>
        <v>4</v>
      </c>
      <c r="F24" s="27" t="str">
        <f>+I21</f>
        <v>L2</v>
      </c>
      <c r="G24" s="8" t="str">
        <f>VLOOKUP(F24,Results!$N$2:$O$8,2,FALSE)</f>
        <v>Inhibbertors</v>
      </c>
      <c r="H24" s="28">
        <f>+K21</f>
        <v>9</v>
      </c>
      <c r="I24" s="1" t="str">
        <f>+F21</f>
        <v>L6</v>
      </c>
      <c r="J24" s="29" t="str">
        <f>VLOOKUP(I24,Results!$N$2:$O$8,2,FALSE)</f>
        <v>No Hopers</v>
      </c>
      <c r="K24" s="27">
        <f>+H21</f>
        <v>17</v>
      </c>
    </row>
    <row r="25" spans="2:11" x14ac:dyDescent="0.25">
      <c r="B25" t="str">
        <f t="shared" si="4"/>
        <v>4L5</v>
      </c>
      <c r="C25" t="str">
        <f t="shared" si="1"/>
        <v>4L3</v>
      </c>
      <c r="D25" s="14">
        <f>+D20</f>
        <v>45957</v>
      </c>
      <c r="E25" s="39">
        <f>+E20</f>
        <v>4</v>
      </c>
      <c r="F25" s="27" t="str">
        <f>+I22</f>
        <v>L5</v>
      </c>
      <c r="G25" s="8" t="str">
        <f>VLOOKUP(F25,Results!$N$2:$O$8,2,FALSE)</f>
        <v>Jack Surfers</v>
      </c>
      <c r="H25" s="28">
        <f>+K22</f>
        <v>27</v>
      </c>
      <c r="I25" s="1" t="str">
        <f>+F22</f>
        <v>L3</v>
      </c>
      <c r="J25" s="29" t="str">
        <f>VLOOKUP(I25,Results!$N$2:$O$8,2,FALSE)</f>
        <v>Leftovers</v>
      </c>
      <c r="K25" s="27">
        <f>+H22</f>
        <v>2</v>
      </c>
    </row>
    <row r="26" spans="2:11" x14ac:dyDescent="0.25">
      <c r="B26" t="str">
        <f t="shared" ref="B26:B31" si="5">CONCATENATE(E26,F26)</f>
        <v>5L4</v>
      </c>
      <c r="C26" t="str">
        <f t="shared" si="1"/>
        <v>5L2</v>
      </c>
      <c r="D26" s="14">
        <f>+'Results Input'!E14</f>
        <v>45964</v>
      </c>
      <c r="E26" s="38">
        <f>+'Results Input'!F14</f>
        <v>5</v>
      </c>
      <c r="F26" s="27" t="str">
        <f>+'Results Input'!G14</f>
        <v>L4</v>
      </c>
      <c r="G26" s="8" t="str">
        <f>VLOOKUP(F26,Results!$N$2:$O$8,2,FALSE)</f>
        <v>Peaky Bowlers</v>
      </c>
      <c r="H26" s="28">
        <f>+'Results Input'!I14</f>
        <v>12</v>
      </c>
      <c r="I26" s="27" t="str">
        <f>+'Results Input'!J14</f>
        <v>L2</v>
      </c>
      <c r="J26" s="8" t="str">
        <f>VLOOKUP(I26,Results!$N$2:$O$8,2,FALSE)</f>
        <v>Inhibbertors</v>
      </c>
      <c r="K26" s="28">
        <f>+'Results Input'!L14</f>
        <v>19</v>
      </c>
    </row>
    <row r="27" spans="2:11" x14ac:dyDescent="0.25">
      <c r="B27" t="str">
        <f t="shared" si="5"/>
        <v>5L6</v>
      </c>
      <c r="C27" t="str">
        <f t="shared" si="1"/>
        <v>5L3</v>
      </c>
      <c r="D27" s="14">
        <f>+D26</f>
        <v>45964</v>
      </c>
      <c r="E27" s="39">
        <f>+E26</f>
        <v>5</v>
      </c>
      <c r="F27" s="27" t="str">
        <f>+'Results Input'!G15</f>
        <v>L6</v>
      </c>
      <c r="G27" s="8" t="str">
        <f>VLOOKUP(F27,Results!$N$2:$O$8,2,FALSE)</f>
        <v>No Hopers</v>
      </c>
      <c r="H27" s="28">
        <f>+'Results Input'!I15</f>
        <v>27</v>
      </c>
      <c r="I27" s="27" t="str">
        <f>+'Results Input'!J15</f>
        <v>L3</v>
      </c>
      <c r="J27" s="8" t="str">
        <f>VLOOKUP(I27,Results!$N$2:$O$8,2,FALSE)</f>
        <v>Leftovers</v>
      </c>
      <c r="K27" s="28">
        <f>+'Results Input'!L15</f>
        <v>5</v>
      </c>
    </row>
    <row r="28" spans="2:11" x14ac:dyDescent="0.25">
      <c r="B28" t="str">
        <f t="shared" si="5"/>
        <v>5L1</v>
      </c>
      <c r="C28" t="str">
        <f t="shared" si="1"/>
        <v>5L5</v>
      </c>
      <c r="D28" s="14">
        <f>+D26</f>
        <v>45964</v>
      </c>
      <c r="E28" s="39">
        <f>+E26</f>
        <v>5</v>
      </c>
      <c r="F28" s="27" t="str">
        <f>+'Results Input'!G16</f>
        <v>L1</v>
      </c>
      <c r="G28" s="8" t="str">
        <f>VLOOKUP(F28,Results!$N$2:$O$8,2,FALSE)</f>
        <v>Boxers</v>
      </c>
      <c r="H28" s="28">
        <f>+'Results Input'!I16</f>
        <v>14</v>
      </c>
      <c r="I28" s="27" t="str">
        <f>+'Results Input'!J16</f>
        <v>L5</v>
      </c>
      <c r="J28" s="8" t="str">
        <f>VLOOKUP(I28,Results!$N$2:$O$8,2,FALSE)</f>
        <v>Jack Surfers</v>
      </c>
      <c r="K28" s="28">
        <f>+'Results Input'!L16</f>
        <v>12</v>
      </c>
    </row>
    <row r="29" spans="2:11" x14ac:dyDescent="0.25">
      <c r="B29" t="str">
        <f t="shared" si="5"/>
        <v>5L2</v>
      </c>
      <c r="C29" t="str">
        <f t="shared" si="1"/>
        <v>5L4</v>
      </c>
      <c r="D29" s="14">
        <f>+D26</f>
        <v>45964</v>
      </c>
      <c r="E29" s="39">
        <f>+E26</f>
        <v>5</v>
      </c>
      <c r="F29" s="27" t="str">
        <f>+I26</f>
        <v>L2</v>
      </c>
      <c r="G29" s="8" t="str">
        <f>VLOOKUP(F29,Results!$N$2:$O$8,2,FALSE)</f>
        <v>Inhibbertors</v>
      </c>
      <c r="H29" s="28">
        <f>+K26</f>
        <v>19</v>
      </c>
      <c r="I29" s="1" t="str">
        <f>+F26</f>
        <v>L4</v>
      </c>
      <c r="J29" s="29" t="str">
        <f>VLOOKUP(I29,Results!$N$2:$O$8,2,FALSE)</f>
        <v>Peaky Bowlers</v>
      </c>
      <c r="K29" s="27">
        <f>+H26</f>
        <v>12</v>
      </c>
    </row>
    <row r="30" spans="2:11" x14ac:dyDescent="0.25">
      <c r="B30" t="str">
        <f t="shared" si="5"/>
        <v>5L3</v>
      </c>
      <c r="C30" t="str">
        <f t="shared" si="1"/>
        <v>5L6</v>
      </c>
      <c r="D30" s="14">
        <f>+D26</f>
        <v>45964</v>
      </c>
      <c r="E30" s="39">
        <f>+E26</f>
        <v>5</v>
      </c>
      <c r="F30" s="27" t="str">
        <f>+I27</f>
        <v>L3</v>
      </c>
      <c r="G30" s="8" t="str">
        <f>VLOOKUP(F30,Results!$N$2:$O$8,2,FALSE)</f>
        <v>Leftovers</v>
      </c>
      <c r="H30" s="28">
        <f>+K27</f>
        <v>5</v>
      </c>
      <c r="I30" s="1" t="str">
        <f>+F27</f>
        <v>L6</v>
      </c>
      <c r="J30" s="29" t="str">
        <f>VLOOKUP(I30,Results!$N$2:$O$8,2,FALSE)</f>
        <v>No Hopers</v>
      </c>
      <c r="K30" s="27">
        <f>+H27</f>
        <v>27</v>
      </c>
    </row>
    <row r="31" spans="2:11" x14ac:dyDescent="0.25">
      <c r="B31" t="str">
        <f t="shared" si="5"/>
        <v>5L5</v>
      </c>
      <c r="C31" t="str">
        <f t="shared" si="1"/>
        <v>5L1</v>
      </c>
      <c r="D31" s="14">
        <f>+D26</f>
        <v>45964</v>
      </c>
      <c r="E31" s="39">
        <f>+E26</f>
        <v>5</v>
      </c>
      <c r="F31" s="27" t="str">
        <f>+I28</f>
        <v>L5</v>
      </c>
      <c r="G31" s="8" t="str">
        <f>VLOOKUP(F31,Results!$N$2:$O$8,2,FALSE)</f>
        <v>Jack Surfers</v>
      </c>
      <c r="H31" s="28">
        <f>+K28</f>
        <v>12</v>
      </c>
      <c r="I31" s="1" t="str">
        <f>+F28</f>
        <v>L1</v>
      </c>
      <c r="J31" s="29" t="str">
        <f>VLOOKUP(I31,Results!$N$2:$O$8,2,FALSE)</f>
        <v>Boxers</v>
      </c>
      <c r="K31" s="27">
        <f>+H28</f>
        <v>14</v>
      </c>
    </row>
    <row r="32" spans="2:11" x14ac:dyDescent="0.25">
      <c r="B32" t="str">
        <f t="shared" ref="B32:B37" si="6">CONCATENATE(E32,F32)</f>
        <v>2.9L4</v>
      </c>
      <c r="C32" t="str">
        <f t="shared" si="1"/>
        <v>2.9L5</v>
      </c>
      <c r="D32" s="14">
        <f>+'Results Input'!E17</f>
        <v>45971</v>
      </c>
      <c r="E32" s="38">
        <f>+'Results Input'!F17</f>
        <v>2.9</v>
      </c>
      <c r="F32" s="27" t="str">
        <f>+'Results Input'!G17</f>
        <v>L4</v>
      </c>
      <c r="G32" s="8" t="str">
        <f>VLOOKUP(F32,Results!$N$2:$O$8,2,FALSE)</f>
        <v>Peaky Bowlers</v>
      </c>
      <c r="H32" s="28">
        <f>+'Results Input'!I17</f>
        <v>5</v>
      </c>
      <c r="I32" s="27" t="str">
        <f>+'Results Input'!J17</f>
        <v>L5</v>
      </c>
      <c r="J32" s="8" t="str">
        <f>VLOOKUP(I32,Results!$N$2:$O$8,2,FALSE)</f>
        <v>Jack Surfers</v>
      </c>
      <c r="K32" s="28">
        <f>+'Results Input'!L17</f>
        <v>16</v>
      </c>
    </row>
    <row r="33" spans="2:11" x14ac:dyDescent="0.25">
      <c r="B33" t="str">
        <f t="shared" si="6"/>
        <v>6L1</v>
      </c>
      <c r="C33" t="str">
        <f t="shared" si="1"/>
        <v>6L6</v>
      </c>
      <c r="D33" s="14">
        <f>+D32</f>
        <v>45971</v>
      </c>
      <c r="E33" s="38">
        <f>+'Results Input'!F18</f>
        <v>6</v>
      </c>
      <c r="F33" s="27" t="str">
        <f>+'Results Input'!G18</f>
        <v>L1</v>
      </c>
      <c r="G33" s="8" t="str">
        <f>VLOOKUP(F33,Results!$N$2:$O$8,2,FALSE)</f>
        <v>Boxers</v>
      </c>
      <c r="H33" s="28">
        <f>+'Results Input'!I18</f>
        <v>8</v>
      </c>
      <c r="I33" s="27" t="str">
        <f>+'Results Input'!J18</f>
        <v>L6</v>
      </c>
      <c r="J33" s="8" t="str">
        <f>VLOOKUP(I33,Results!$N$2:$O$8,2,FALSE)</f>
        <v>No Hopers</v>
      </c>
      <c r="K33" s="28">
        <f>+'Results Input'!L18</f>
        <v>14</v>
      </c>
    </row>
    <row r="34" spans="2:11" x14ac:dyDescent="0.25">
      <c r="B34" t="str">
        <f t="shared" si="6"/>
        <v>6L3</v>
      </c>
      <c r="C34" t="str">
        <f t="shared" si="1"/>
        <v>6L2</v>
      </c>
      <c r="D34" s="14">
        <f>+D32</f>
        <v>45971</v>
      </c>
      <c r="E34" s="38">
        <f>+'Results Input'!F19</f>
        <v>6</v>
      </c>
      <c r="F34" s="27" t="str">
        <f>+'Results Input'!G19</f>
        <v>L3</v>
      </c>
      <c r="G34" s="8" t="str">
        <f>VLOOKUP(F34,Results!$N$2:$O$8,2,FALSE)</f>
        <v>Leftovers</v>
      </c>
      <c r="H34" s="28">
        <f>+'Results Input'!I19</f>
        <v>8</v>
      </c>
      <c r="I34" s="27" t="str">
        <f>+'Results Input'!J19</f>
        <v>L2</v>
      </c>
      <c r="J34" s="8" t="str">
        <f>VLOOKUP(I34,Results!$N$2:$O$8,2,FALSE)</f>
        <v>Inhibbertors</v>
      </c>
      <c r="K34" s="28">
        <f>+'Results Input'!L19</f>
        <v>15</v>
      </c>
    </row>
    <row r="35" spans="2:11" x14ac:dyDescent="0.25">
      <c r="B35" t="str">
        <f t="shared" si="6"/>
        <v>2.9L5</v>
      </c>
      <c r="C35" t="str">
        <f t="shared" si="1"/>
        <v>2.9L4</v>
      </c>
      <c r="D35" s="14">
        <f>+D32</f>
        <v>45971</v>
      </c>
      <c r="E35" s="39">
        <f>+E32</f>
        <v>2.9</v>
      </c>
      <c r="F35" s="27" t="str">
        <f>+I32</f>
        <v>L5</v>
      </c>
      <c r="G35" s="8" t="str">
        <f>VLOOKUP(F35,Results!$N$2:$O$8,2,FALSE)</f>
        <v>Jack Surfers</v>
      </c>
      <c r="H35" s="28">
        <f>+K32</f>
        <v>16</v>
      </c>
      <c r="I35" s="1" t="str">
        <f>+F32</f>
        <v>L4</v>
      </c>
      <c r="J35" s="29" t="str">
        <f>VLOOKUP(I35,Results!$N$2:$O$8,2,FALSE)</f>
        <v>Peaky Bowlers</v>
      </c>
      <c r="K35" s="27">
        <f>+H32</f>
        <v>5</v>
      </c>
    </row>
    <row r="36" spans="2:11" x14ac:dyDescent="0.25">
      <c r="B36" t="str">
        <f t="shared" si="6"/>
        <v>6L6</v>
      </c>
      <c r="C36" t="str">
        <f t="shared" si="1"/>
        <v>6L1</v>
      </c>
      <c r="D36" s="14">
        <f>+D32</f>
        <v>45971</v>
      </c>
      <c r="E36" s="39">
        <f>+E33</f>
        <v>6</v>
      </c>
      <c r="F36" s="27" t="str">
        <f>+I33</f>
        <v>L6</v>
      </c>
      <c r="G36" s="8" t="str">
        <f>VLOOKUP(F36,Results!$N$2:$O$8,2,FALSE)</f>
        <v>No Hopers</v>
      </c>
      <c r="H36" s="28">
        <f>+K33</f>
        <v>14</v>
      </c>
      <c r="I36" s="1" t="str">
        <f>+F33</f>
        <v>L1</v>
      </c>
      <c r="J36" s="29" t="str">
        <f>VLOOKUP(I36,Results!$N$2:$O$8,2,FALSE)</f>
        <v>Boxers</v>
      </c>
      <c r="K36" s="27">
        <f>+H33</f>
        <v>8</v>
      </c>
    </row>
    <row r="37" spans="2:11" x14ac:dyDescent="0.25">
      <c r="B37" t="str">
        <f t="shared" si="6"/>
        <v>6L2</v>
      </c>
      <c r="C37" t="str">
        <f t="shared" si="1"/>
        <v>6L3</v>
      </c>
      <c r="D37" s="14">
        <f>+D32</f>
        <v>45971</v>
      </c>
      <c r="E37" s="39">
        <f>+E34</f>
        <v>6</v>
      </c>
      <c r="F37" s="27" t="str">
        <f>+I34</f>
        <v>L2</v>
      </c>
      <c r="G37" s="8" t="str">
        <f>VLOOKUP(F37,Results!$N$2:$O$8,2,FALSE)</f>
        <v>Inhibbertors</v>
      </c>
      <c r="H37" s="28">
        <f>+K34</f>
        <v>15</v>
      </c>
      <c r="I37" s="1" t="str">
        <f>+F34</f>
        <v>L3</v>
      </c>
      <c r="J37" s="29" t="str">
        <f>VLOOKUP(I37,Results!$N$2:$O$8,2,FALSE)</f>
        <v>Leftovers</v>
      </c>
      <c r="K37" s="27">
        <f>+H34</f>
        <v>8</v>
      </c>
    </row>
    <row r="38" spans="2:11" x14ac:dyDescent="0.25">
      <c r="B38" t="str">
        <f t="shared" ref="B38:B43" si="7">CONCATENATE(E38,F38)</f>
        <v>7L5</v>
      </c>
      <c r="C38" t="str">
        <f t="shared" si="1"/>
        <v>7L6</v>
      </c>
      <c r="D38" s="14">
        <f>+'Results Input'!E20</f>
        <v>45978</v>
      </c>
      <c r="E38" s="38">
        <f>+'Results Input'!F20</f>
        <v>7</v>
      </c>
      <c r="F38" s="27" t="str">
        <f>+'Results Input'!G20</f>
        <v>L5</v>
      </c>
      <c r="G38" s="8" t="str">
        <f>VLOOKUP(F38,Results!$N$2:$O$8,2,FALSE)</f>
        <v>Jack Surfers</v>
      </c>
      <c r="H38" s="28">
        <f>+'Results Input'!I20</f>
        <v>14</v>
      </c>
      <c r="I38" s="27" t="str">
        <f>+'Results Input'!J20</f>
        <v>L6</v>
      </c>
      <c r="J38" s="8" t="str">
        <f>VLOOKUP(I38,Results!$N$2:$O$8,2,FALSE)</f>
        <v>No Hopers</v>
      </c>
      <c r="K38" s="28">
        <f>+'Results Input'!L20</f>
        <v>11</v>
      </c>
    </row>
    <row r="39" spans="2:11" x14ac:dyDescent="0.25">
      <c r="B39" t="str">
        <f t="shared" si="7"/>
        <v>7L3</v>
      </c>
      <c r="C39" t="str">
        <f t="shared" si="1"/>
        <v>7L4</v>
      </c>
      <c r="D39" s="14">
        <f>+D38</f>
        <v>45978</v>
      </c>
      <c r="E39" s="39">
        <f>+E38</f>
        <v>7</v>
      </c>
      <c r="F39" s="27" t="str">
        <f>+'Results Input'!G21</f>
        <v>L3</v>
      </c>
      <c r="G39" s="8" t="str">
        <f>VLOOKUP(F39,Results!$N$2:$O$8,2,FALSE)</f>
        <v>Leftovers</v>
      </c>
      <c r="H39" s="28">
        <f>+'Results Input'!I21</f>
        <v>12</v>
      </c>
      <c r="I39" s="27" t="str">
        <f>+'Results Input'!J21</f>
        <v>L4</v>
      </c>
      <c r="J39" s="8" t="str">
        <f>VLOOKUP(I39,Results!$N$2:$O$8,2,FALSE)</f>
        <v>Peaky Bowlers</v>
      </c>
      <c r="K39" s="28">
        <f>+'Results Input'!L21</f>
        <v>13</v>
      </c>
    </row>
    <row r="40" spans="2:11" x14ac:dyDescent="0.25">
      <c r="B40" t="str">
        <f t="shared" si="7"/>
        <v>7L1</v>
      </c>
      <c r="C40" t="str">
        <f t="shared" si="1"/>
        <v>7L2</v>
      </c>
      <c r="D40" s="14">
        <f>+D38</f>
        <v>45978</v>
      </c>
      <c r="E40" s="39">
        <f>+E38</f>
        <v>7</v>
      </c>
      <c r="F40" s="27" t="str">
        <f>+'Results Input'!G22</f>
        <v>L1</v>
      </c>
      <c r="G40" s="8" t="str">
        <f>VLOOKUP(F40,Results!$N$2:$O$8,2,FALSE)</f>
        <v>Boxers</v>
      </c>
      <c r="H40" s="28">
        <f>+'Results Input'!I22</f>
        <v>12</v>
      </c>
      <c r="I40" s="27" t="str">
        <f>+'Results Input'!J22</f>
        <v>L2</v>
      </c>
      <c r="J40" s="8" t="str">
        <f>VLOOKUP(I40,Results!$N$2:$O$8,2,FALSE)</f>
        <v>Inhibbertors</v>
      </c>
      <c r="K40" s="28">
        <f>+'Results Input'!L22</f>
        <v>12</v>
      </c>
    </row>
    <row r="41" spans="2:11" x14ac:dyDescent="0.25">
      <c r="B41" t="str">
        <f t="shared" si="7"/>
        <v>7L6</v>
      </c>
      <c r="C41" t="str">
        <f t="shared" si="1"/>
        <v>7L5</v>
      </c>
      <c r="D41" s="14">
        <f>+D38</f>
        <v>45978</v>
      </c>
      <c r="E41" s="39">
        <f>+E38</f>
        <v>7</v>
      </c>
      <c r="F41" s="27" t="str">
        <f>+I38</f>
        <v>L6</v>
      </c>
      <c r="G41" s="8" t="str">
        <f>VLOOKUP(F41,Results!$N$2:$O$8,2,FALSE)</f>
        <v>No Hopers</v>
      </c>
      <c r="H41" s="28">
        <f>+K38</f>
        <v>11</v>
      </c>
      <c r="I41" s="1" t="str">
        <f>+F38</f>
        <v>L5</v>
      </c>
      <c r="J41" s="29" t="str">
        <f>VLOOKUP(I41,Results!$N$2:$O$8,2,FALSE)</f>
        <v>Jack Surfers</v>
      </c>
      <c r="K41" s="27">
        <f>+H38</f>
        <v>14</v>
      </c>
    </row>
    <row r="42" spans="2:11" x14ac:dyDescent="0.25">
      <c r="B42" t="str">
        <f t="shared" si="7"/>
        <v>7L4</v>
      </c>
      <c r="C42" t="str">
        <f t="shared" si="1"/>
        <v>7L3</v>
      </c>
      <c r="D42" s="14">
        <f>+D38</f>
        <v>45978</v>
      </c>
      <c r="E42" s="39">
        <f>+E38</f>
        <v>7</v>
      </c>
      <c r="F42" s="27" t="str">
        <f>+I39</f>
        <v>L4</v>
      </c>
      <c r="G42" s="8" t="str">
        <f>VLOOKUP(F42,Results!$N$2:$O$8,2,FALSE)</f>
        <v>Peaky Bowlers</v>
      </c>
      <c r="H42" s="28">
        <f>+K39</f>
        <v>13</v>
      </c>
      <c r="I42" s="1" t="str">
        <f>+F39</f>
        <v>L3</v>
      </c>
      <c r="J42" s="29" t="str">
        <f>VLOOKUP(I42,Results!$N$2:$O$8,2,FALSE)</f>
        <v>Leftovers</v>
      </c>
      <c r="K42" s="27">
        <f>+H39</f>
        <v>12</v>
      </c>
    </row>
    <row r="43" spans="2:11" x14ac:dyDescent="0.25">
      <c r="B43" t="str">
        <f t="shared" si="7"/>
        <v>7L2</v>
      </c>
      <c r="C43" t="str">
        <f t="shared" si="1"/>
        <v>7L1</v>
      </c>
      <c r="D43" s="14">
        <f>+D38</f>
        <v>45978</v>
      </c>
      <c r="E43" s="39">
        <f>+E38</f>
        <v>7</v>
      </c>
      <c r="F43" s="27" t="str">
        <f>+I40</f>
        <v>L2</v>
      </c>
      <c r="G43" s="8" t="str">
        <f>VLOOKUP(F43,Results!$N$2:$O$8,2,FALSE)</f>
        <v>Inhibbertors</v>
      </c>
      <c r="H43" s="28">
        <f>+K40</f>
        <v>12</v>
      </c>
      <c r="I43" s="1" t="str">
        <f>+F40</f>
        <v>L1</v>
      </c>
      <c r="J43" s="29" t="str">
        <f>VLOOKUP(I43,Results!$N$2:$O$8,2,FALSE)</f>
        <v>Boxers</v>
      </c>
      <c r="K43" s="27">
        <f>+H40</f>
        <v>12</v>
      </c>
    </row>
    <row r="44" spans="2:11" x14ac:dyDescent="0.25">
      <c r="B44" t="str">
        <f t="shared" ref="B44:B49" si="8">CONCATENATE(E44,F44)</f>
        <v>8L6</v>
      </c>
      <c r="C44" t="str">
        <f t="shared" si="1"/>
        <v>8L2</v>
      </c>
      <c r="D44" s="14">
        <f>+'Results Input'!E23</f>
        <v>45985</v>
      </c>
      <c r="E44" s="38">
        <f>+'Results Input'!F23</f>
        <v>8</v>
      </c>
      <c r="F44" s="27" t="str">
        <f>+'Results Input'!G23</f>
        <v>L6</v>
      </c>
      <c r="G44" s="8" t="str">
        <f>VLOOKUP(F44,Results!$N$2:$O$8,2,FALSE)</f>
        <v>No Hopers</v>
      </c>
      <c r="H44" s="28">
        <f>+'Results Input'!I23</f>
        <v>12</v>
      </c>
      <c r="I44" s="27" t="str">
        <f>+'Results Input'!J23</f>
        <v>L2</v>
      </c>
      <c r="J44" s="8" t="str">
        <f>VLOOKUP(I44,Results!$N$2:$O$8,2,FALSE)</f>
        <v>Inhibbertors</v>
      </c>
      <c r="K44" s="28">
        <f>+'Results Input'!L23</f>
        <v>10</v>
      </c>
    </row>
    <row r="45" spans="2:11" x14ac:dyDescent="0.25">
      <c r="B45" t="str">
        <f t="shared" si="8"/>
        <v>8L5</v>
      </c>
      <c r="C45" t="str">
        <f t="shared" si="1"/>
        <v>8L3</v>
      </c>
      <c r="D45" s="14">
        <f>+D44</f>
        <v>45985</v>
      </c>
      <c r="E45" s="39">
        <f>+E44</f>
        <v>8</v>
      </c>
      <c r="F45" s="27" t="str">
        <f>+'Results Input'!G24</f>
        <v>L5</v>
      </c>
      <c r="G45" s="8" t="str">
        <f>VLOOKUP(F45,Results!$N$2:$O$8,2,FALSE)</f>
        <v>Jack Surfers</v>
      </c>
      <c r="H45" s="28">
        <f>+'Results Input'!I24</f>
        <v>24</v>
      </c>
      <c r="I45" s="27" t="str">
        <f>+'Results Input'!J24</f>
        <v>L3</v>
      </c>
      <c r="J45" s="8" t="str">
        <f>VLOOKUP(I45,Results!$N$2:$O$8,2,FALSE)</f>
        <v>Leftovers</v>
      </c>
      <c r="K45" s="28">
        <f>+'Results Input'!L24</f>
        <v>5</v>
      </c>
    </row>
    <row r="46" spans="2:11" x14ac:dyDescent="0.25">
      <c r="B46" t="str">
        <f t="shared" si="8"/>
        <v>8L1</v>
      </c>
      <c r="C46" t="str">
        <f t="shared" ref="C46:C88" si="9">CONCATENATE(E46,I46)</f>
        <v>8L4</v>
      </c>
      <c r="D46" s="14">
        <f>+D44</f>
        <v>45985</v>
      </c>
      <c r="E46" s="39">
        <f>+E44</f>
        <v>8</v>
      </c>
      <c r="F46" s="27" t="str">
        <f>+'Results Input'!G25</f>
        <v>L1</v>
      </c>
      <c r="G46" s="8" t="str">
        <f>VLOOKUP(F46,Results!$N$2:$O$8,2,FALSE)</f>
        <v>Boxers</v>
      </c>
      <c r="H46" s="28">
        <f>+'Results Input'!I25</f>
        <v>12</v>
      </c>
      <c r="I46" s="27" t="str">
        <f>+'Results Input'!J25</f>
        <v>L4</v>
      </c>
      <c r="J46" s="8" t="str">
        <f>VLOOKUP(I46,Results!$N$2:$O$8,2,FALSE)</f>
        <v>Peaky Bowlers</v>
      </c>
      <c r="K46" s="28">
        <f>+'Results Input'!L25</f>
        <v>12</v>
      </c>
    </row>
    <row r="47" spans="2:11" x14ac:dyDescent="0.25">
      <c r="B47" t="str">
        <f t="shared" si="8"/>
        <v>8L2</v>
      </c>
      <c r="C47" t="str">
        <f t="shared" si="9"/>
        <v>8L6</v>
      </c>
      <c r="D47" s="14">
        <f>+D44</f>
        <v>45985</v>
      </c>
      <c r="E47" s="39">
        <f>+E44</f>
        <v>8</v>
      </c>
      <c r="F47" s="27" t="str">
        <f>+I44</f>
        <v>L2</v>
      </c>
      <c r="G47" s="8" t="str">
        <f>VLOOKUP(F47,Results!$N$2:$O$8,2,FALSE)</f>
        <v>Inhibbertors</v>
      </c>
      <c r="H47" s="28">
        <f>+K44</f>
        <v>10</v>
      </c>
      <c r="I47" s="1" t="str">
        <f>+F44</f>
        <v>L6</v>
      </c>
      <c r="J47" s="29" t="str">
        <f>VLOOKUP(I47,Results!$N$2:$O$8,2,FALSE)</f>
        <v>No Hopers</v>
      </c>
      <c r="K47" s="27">
        <f>+H44</f>
        <v>12</v>
      </c>
    </row>
    <row r="48" spans="2:11" x14ac:dyDescent="0.25">
      <c r="B48" t="str">
        <f t="shared" si="8"/>
        <v>8L3</v>
      </c>
      <c r="C48" t="str">
        <f t="shared" si="9"/>
        <v>8L5</v>
      </c>
      <c r="D48" s="14">
        <f>+D44</f>
        <v>45985</v>
      </c>
      <c r="E48" s="39">
        <f>+E44</f>
        <v>8</v>
      </c>
      <c r="F48" s="27" t="str">
        <f>+I45</f>
        <v>L3</v>
      </c>
      <c r="G48" s="8" t="str">
        <f>VLOOKUP(F48,Results!$N$2:$O$8,2,FALSE)</f>
        <v>Leftovers</v>
      </c>
      <c r="H48" s="28">
        <f>+K45</f>
        <v>5</v>
      </c>
      <c r="I48" s="1" t="str">
        <f>+F45</f>
        <v>L5</v>
      </c>
      <c r="J48" s="29" t="str">
        <f>VLOOKUP(I48,Results!$N$2:$O$8,2,FALSE)</f>
        <v>Jack Surfers</v>
      </c>
      <c r="K48" s="27">
        <f>+H45</f>
        <v>24</v>
      </c>
    </row>
    <row r="49" spans="2:11" x14ac:dyDescent="0.25">
      <c r="B49" t="str">
        <f t="shared" si="8"/>
        <v>8L4</v>
      </c>
      <c r="C49" t="str">
        <f t="shared" si="9"/>
        <v>8L1</v>
      </c>
      <c r="D49" s="14">
        <f>+D44</f>
        <v>45985</v>
      </c>
      <c r="E49" s="39">
        <f>+E44</f>
        <v>8</v>
      </c>
      <c r="F49" s="27" t="str">
        <f>+I46</f>
        <v>L4</v>
      </c>
      <c r="G49" s="8" t="str">
        <f>VLOOKUP(F49,Results!$N$2:$O$8,2,FALSE)</f>
        <v>Peaky Bowlers</v>
      </c>
      <c r="H49" s="28">
        <f>+K46</f>
        <v>12</v>
      </c>
      <c r="I49" s="1" t="str">
        <f>+F46</f>
        <v>L1</v>
      </c>
      <c r="J49" s="29" t="str">
        <f>VLOOKUP(I49,Results!$N$2:$O$8,2,FALSE)</f>
        <v>Boxers</v>
      </c>
      <c r="K49" s="27">
        <f>+H46</f>
        <v>12</v>
      </c>
    </row>
    <row r="50" spans="2:11" x14ac:dyDescent="0.25">
      <c r="B50" t="str">
        <f t="shared" ref="B50:B55" si="10">CONCATENATE(E50,F50)</f>
        <v>9L6</v>
      </c>
      <c r="C50" t="str">
        <f t="shared" si="9"/>
        <v>9L3</v>
      </c>
      <c r="D50" s="14">
        <f>+'Results Input'!E26</f>
        <v>45992</v>
      </c>
      <c r="E50" s="38">
        <f>+'Results Input'!F26</f>
        <v>9</v>
      </c>
      <c r="F50" s="27" t="str">
        <f>+'Results Input'!G26</f>
        <v>L6</v>
      </c>
      <c r="G50" s="8" t="str">
        <f>VLOOKUP(F50,Results!$N$2:$O$8,2,FALSE)</f>
        <v>No Hopers</v>
      </c>
      <c r="H50" s="28">
        <f>+'Results Input'!I26</f>
        <v>31</v>
      </c>
      <c r="I50" s="27" t="str">
        <f>+'Results Input'!J26</f>
        <v>L3</v>
      </c>
      <c r="J50" s="8" t="str">
        <f>VLOOKUP(I50,Results!$N$2:$O$8,2,FALSE)</f>
        <v>Leftovers</v>
      </c>
      <c r="K50" s="28">
        <f>+'Results Input'!L26</f>
        <v>5</v>
      </c>
    </row>
    <row r="51" spans="2:11" x14ac:dyDescent="0.25">
      <c r="B51" t="str">
        <f t="shared" si="10"/>
        <v>9L5</v>
      </c>
      <c r="C51" t="str">
        <f t="shared" si="9"/>
        <v>9L1</v>
      </c>
      <c r="D51" s="14">
        <f>+D50</f>
        <v>45992</v>
      </c>
      <c r="E51" s="39">
        <f>+E50</f>
        <v>9</v>
      </c>
      <c r="F51" s="27" t="str">
        <f>+'Results Input'!G27</f>
        <v>L5</v>
      </c>
      <c r="G51" s="8" t="str">
        <f>VLOOKUP(F51,Results!$N$2:$O$8,2,FALSE)</f>
        <v>Jack Surfers</v>
      </c>
      <c r="H51" s="28">
        <f>+'Results Input'!I27</f>
        <v>10</v>
      </c>
      <c r="I51" s="27" t="str">
        <f>+'Results Input'!J27</f>
        <v>L1</v>
      </c>
      <c r="J51" s="8" t="str">
        <f>VLOOKUP(I51,Results!$N$2:$O$8,2,FALSE)</f>
        <v>Boxers</v>
      </c>
      <c r="K51" s="28">
        <f>+'Results Input'!L27</f>
        <v>13</v>
      </c>
    </row>
    <row r="52" spans="2:11" x14ac:dyDescent="0.25">
      <c r="B52" t="str">
        <f t="shared" si="10"/>
        <v>9L2</v>
      </c>
      <c r="C52" t="str">
        <f t="shared" si="9"/>
        <v>9L4</v>
      </c>
      <c r="D52" s="14">
        <f>+D50</f>
        <v>45992</v>
      </c>
      <c r="E52" s="39">
        <f>+E50</f>
        <v>9</v>
      </c>
      <c r="F52" s="27" t="str">
        <f>+'Results Input'!G28</f>
        <v>L2</v>
      </c>
      <c r="G52" s="8" t="str">
        <f>VLOOKUP(F52,Results!$N$2:$O$8,2,FALSE)</f>
        <v>Inhibbertors</v>
      </c>
      <c r="H52" s="28">
        <f>+'Results Input'!I28</f>
        <v>15</v>
      </c>
      <c r="I52" s="27" t="str">
        <f>+'Results Input'!J28</f>
        <v>L4</v>
      </c>
      <c r="J52" s="8" t="str">
        <f>VLOOKUP(I52,Results!$N$2:$O$8,2,FALSE)</f>
        <v>Peaky Bowlers</v>
      </c>
      <c r="K52" s="28">
        <f>+'Results Input'!L28</f>
        <v>8</v>
      </c>
    </row>
    <row r="53" spans="2:11" x14ac:dyDescent="0.25">
      <c r="B53" t="str">
        <f t="shared" si="10"/>
        <v>9L3</v>
      </c>
      <c r="C53" t="str">
        <f t="shared" si="9"/>
        <v>9L6</v>
      </c>
      <c r="D53" s="14">
        <f>+D50</f>
        <v>45992</v>
      </c>
      <c r="E53" s="39">
        <f>+E50</f>
        <v>9</v>
      </c>
      <c r="F53" s="27" t="str">
        <f>+I50</f>
        <v>L3</v>
      </c>
      <c r="G53" s="8" t="str">
        <f>VLOOKUP(F53,Results!$N$2:$O$8,2,FALSE)</f>
        <v>Leftovers</v>
      </c>
      <c r="H53" s="28">
        <f>+K50</f>
        <v>5</v>
      </c>
      <c r="I53" s="1" t="str">
        <f>+F50</f>
        <v>L6</v>
      </c>
      <c r="J53" s="29" t="str">
        <f>VLOOKUP(I53,Results!$N$2:$O$8,2,FALSE)</f>
        <v>No Hopers</v>
      </c>
      <c r="K53" s="27">
        <f>+H50</f>
        <v>31</v>
      </c>
    </row>
    <row r="54" spans="2:11" x14ac:dyDescent="0.25">
      <c r="B54" t="str">
        <f t="shared" si="10"/>
        <v>9L1</v>
      </c>
      <c r="C54" t="str">
        <f t="shared" si="9"/>
        <v>9L5</v>
      </c>
      <c r="D54" s="14">
        <f>+D50</f>
        <v>45992</v>
      </c>
      <c r="E54" s="39">
        <f>+E50</f>
        <v>9</v>
      </c>
      <c r="F54" s="27" t="str">
        <f>+I51</f>
        <v>L1</v>
      </c>
      <c r="G54" s="8" t="str">
        <f>VLOOKUP(F54,Results!$N$2:$O$8,2,FALSE)</f>
        <v>Boxers</v>
      </c>
      <c r="H54" s="28">
        <f>+K51</f>
        <v>13</v>
      </c>
      <c r="I54" s="1" t="str">
        <f>+F51</f>
        <v>L5</v>
      </c>
      <c r="J54" s="29" t="str">
        <f>VLOOKUP(I54,Results!$N$2:$O$8,2,FALSE)</f>
        <v>Jack Surfers</v>
      </c>
      <c r="K54" s="27">
        <f>+H51</f>
        <v>10</v>
      </c>
    </row>
    <row r="55" spans="2:11" x14ac:dyDescent="0.25">
      <c r="B55" t="str">
        <f t="shared" si="10"/>
        <v>9L4</v>
      </c>
      <c r="C55" t="str">
        <f t="shared" si="9"/>
        <v>9L2</v>
      </c>
      <c r="D55" s="14">
        <f>+D50</f>
        <v>45992</v>
      </c>
      <c r="E55" s="39">
        <f>+E50</f>
        <v>9</v>
      </c>
      <c r="F55" s="27" t="str">
        <f>+I52</f>
        <v>L4</v>
      </c>
      <c r="G55" s="8" t="str">
        <f>VLOOKUP(F55,Results!$N$2:$O$8,2,FALSE)</f>
        <v>Peaky Bowlers</v>
      </c>
      <c r="H55" s="28">
        <f>+K52</f>
        <v>8</v>
      </c>
      <c r="I55" s="1" t="str">
        <f>+F52</f>
        <v>L2</v>
      </c>
      <c r="J55" s="29" t="str">
        <f>VLOOKUP(I55,Results!$N$2:$O$8,2,FALSE)</f>
        <v>Inhibbertors</v>
      </c>
      <c r="K55" s="27">
        <f>+H52</f>
        <v>15</v>
      </c>
    </row>
    <row r="56" spans="2:11" x14ac:dyDescent="0.25">
      <c r="B56" t="str">
        <f t="shared" ref="B56:B61" si="11">CONCATENATE(E56,F56)</f>
        <v>10L2</v>
      </c>
      <c r="C56" t="str">
        <f t="shared" si="9"/>
        <v>10L5</v>
      </c>
      <c r="D56" s="14">
        <f>+'Results Input'!E29</f>
        <v>45999</v>
      </c>
      <c r="E56" s="38">
        <f>+'Results Input'!F29</f>
        <v>10</v>
      </c>
      <c r="F56" s="27" t="str">
        <f>+'Results Input'!G29</f>
        <v>L2</v>
      </c>
      <c r="G56" s="8" t="str">
        <f>VLOOKUP(F56,Results!$N$2:$O$8,2,FALSE)</f>
        <v>Inhibbertors</v>
      </c>
      <c r="H56" s="28">
        <f>+'Results Input'!I29</f>
        <v>0</v>
      </c>
      <c r="I56" s="27" t="str">
        <f>+'Results Input'!J29</f>
        <v>L5</v>
      </c>
      <c r="J56" s="8" t="str">
        <f>VLOOKUP(I56,Results!$N$2:$O$8,2,FALSE)</f>
        <v>Jack Surfers</v>
      </c>
      <c r="K56" s="28">
        <f>+'Results Input'!L29</f>
        <v>0</v>
      </c>
    </row>
    <row r="57" spans="2:11" x14ac:dyDescent="0.25">
      <c r="B57" t="str">
        <f t="shared" si="11"/>
        <v>10L3</v>
      </c>
      <c r="C57" t="str">
        <f t="shared" si="9"/>
        <v>10L1</v>
      </c>
      <c r="D57" s="14">
        <f>+D56</f>
        <v>45999</v>
      </c>
      <c r="E57" s="39">
        <f>+E56</f>
        <v>10</v>
      </c>
      <c r="F57" s="27" t="str">
        <f>+'Results Input'!G30</f>
        <v>L3</v>
      </c>
      <c r="G57" s="8" t="str">
        <f>VLOOKUP(F57,Results!$N$2:$O$8,2,FALSE)</f>
        <v>Leftovers</v>
      </c>
      <c r="H57" s="28">
        <f>+'Results Input'!I30</f>
        <v>0</v>
      </c>
      <c r="I57" s="27" t="str">
        <f>+'Results Input'!J30</f>
        <v>L1</v>
      </c>
      <c r="J57" s="8" t="str">
        <f>VLOOKUP(I57,Results!$N$2:$O$8,2,FALSE)</f>
        <v>Boxers</v>
      </c>
      <c r="K57" s="28">
        <f>+'Results Input'!L30</f>
        <v>0</v>
      </c>
    </row>
    <row r="58" spans="2:11" x14ac:dyDescent="0.25">
      <c r="B58" t="str">
        <f t="shared" si="11"/>
        <v>10L4</v>
      </c>
      <c r="C58" t="str">
        <f t="shared" si="9"/>
        <v>10L6</v>
      </c>
      <c r="D58" s="14">
        <f>+D56</f>
        <v>45999</v>
      </c>
      <c r="E58" s="39">
        <f>+E56</f>
        <v>10</v>
      </c>
      <c r="F58" s="27" t="str">
        <f>+'Results Input'!G31</f>
        <v>L4</v>
      </c>
      <c r="G58" s="8" t="str">
        <f>VLOOKUP(F58,Results!$N$2:$O$8,2,FALSE)</f>
        <v>Peaky Bowlers</v>
      </c>
      <c r="H58" s="28">
        <f>+'Results Input'!I31</f>
        <v>0</v>
      </c>
      <c r="I58" s="27" t="str">
        <f>+'Results Input'!J31</f>
        <v>L6</v>
      </c>
      <c r="J58" s="8" t="str">
        <f>VLOOKUP(I58,Results!$N$2:$O$8,2,FALSE)</f>
        <v>No Hopers</v>
      </c>
      <c r="K58" s="28">
        <f>+'Results Input'!L31</f>
        <v>0</v>
      </c>
    </row>
    <row r="59" spans="2:11" x14ac:dyDescent="0.25">
      <c r="B59" t="str">
        <f t="shared" si="11"/>
        <v>10L5</v>
      </c>
      <c r="C59" t="str">
        <f t="shared" si="9"/>
        <v>10L2</v>
      </c>
      <c r="D59" s="14">
        <f>+D56</f>
        <v>45999</v>
      </c>
      <c r="E59" s="39">
        <f>+E56</f>
        <v>10</v>
      </c>
      <c r="F59" s="27" t="str">
        <f>+I56</f>
        <v>L5</v>
      </c>
      <c r="G59" s="8" t="str">
        <f>VLOOKUP(F59,Results!$N$2:$O$8,2,FALSE)</f>
        <v>Jack Surfers</v>
      </c>
      <c r="H59" s="28">
        <f>+K56</f>
        <v>0</v>
      </c>
      <c r="I59" s="1" t="str">
        <f>+F56</f>
        <v>L2</v>
      </c>
      <c r="J59" s="29" t="str">
        <f>VLOOKUP(I59,Results!$N$2:$O$8,2,FALSE)</f>
        <v>Inhibbertors</v>
      </c>
      <c r="K59" s="27">
        <f>+H56</f>
        <v>0</v>
      </c>
    </row>
    <row r="60" spans="2:11" x14ac:dyDescent="0.25">
      <c r="B60" t="str">
        <f t="shared" si="11"/>
        <v>10L1</v>
      </c>
      <c r="C60" t="str">
        <f t="shared" si="9"/>
        <v>10L3</v>
      </c>
      <c r="D60" s="14">
        <f>+D56</f>
        <v>45999</v>
      </c>
      <c r="E60" s="39">
        <f>+E56</f>
        <v>10</v>
      </c>
      <c r="F60" s="27" t="str">
        <f>+I57</f>
        <v>L1</v>
      </c>
      <c r="G60" s="8" t="str">
        <f>VLOOKUP(F60,Results!$N$2:$O$8,2,FALSE)</f>
        <v>Boxers</v>
      </c>
      <c r="H60" s="28">
        <f>+K57</f>
        <v>0</v>
      </c>
      <c r="I60" s="1" t="str">
        <f>+F57</f>
        <v>L3</v>
      </c>
      <c r="J60" s="29" t="str">
        <f>VLOOKUP(I60,Results!$N$2:$O$8,2,FALSE)</f>
        <v>Leftovers</v>
      </c>
      <c r="K60" s="27">
        <f>+H57</f>
        <v>0</v>
      </c>
    </row>
    <row r="61" spans="2:11" x14ac:dyDescent="0.25">
      <c r="B61" t="str">
        <f t="shared" si="11"/>
        <v>10L6</v>
      </c>
      <c r="C61" t="str">
        <f t="shared" si="9"/>
        <v>10L4</v>
      </c>
      <c r="D61" s="14">
        <f>+D56</f>
        <v>45999</v>
      </c>
      <c r="E61" s="39">
        <f>+E56</f>
        <v>10</v>
      </c>
      <c r="F61" s="27" t="str">
        <f>+I58</f>
        <v>L6</v>
      </c>
      <c r="G61" s="8" t="str">
        <f>VLOOKUP(F61,Results!$N$2:$O$8,2,FALSE)</f>
        <v>No Hopers</v>
      </c>
      <c r="H61" s="28">
        <f>+K58</f>
        <v>0</v>
      </c>
      <c r="I61" s="1" t="str">
        <f>+F58</f>
        <v>L4</v>
      </c>
      <c r="J61" s="29" t="str">
        <f>VLOOKUP(I61,Results!$N$2:$O$8,2,FALSE)</f>
        <v>Peaky Bowlers</v>
      </c>
      <c r="K61" s="27">
        <f>+H58</f>
        <v>0</v>
      </c>
    </row>
    <row r="62" spans="2:11" x14ac:dyDescent="0.25">
      <c r="B62" t="str">
        <f t="shared" ref="B62:B67" si="12">CONCATENATE(E62,F62)</f>
        <v>11L2</v>
      </c>
      <c r="C62" t="str">
        <f t="shared" si="9"/>
        <v>11L1</v>
      </c>
      <c r="D62" s="14">
        <f>+'Results Input'!E32</f>
        <v>46034</v>
      </c>
      <c r="E62" s="38">
        <f>+'Results Input'!F32</f>
        <v>11</v>
      </c>
      <c r="F62" s="27" t="str">
        <f>+'Results Input'!G32</f>
        <v>L2</v>
      </c>
      <c r="G62" s="8" t="str">
        <f>VLOOKUP(F62,Results!$N$2:$O$8,2,FALSE)</f>
        <v>Inhibbertors</v>
      </c>
      <c r="H62" s="28">
        <f>+'Results Input'!I32</f>
        <v>0</v>
      </c>
      <c r="I62" s="27" t="str">
        <f>+'Results Input'!J32</f>
        <v>L1</v>
      </c>
      <c r="J62" s="8" t="str">
        <f>VLOOKUP(I62,Results!$N$2:$O$8,2,FALSE)</f>
        <v>Boxers</v>
      </c>
      <c r="K62" s="28">
        <f>+'Results Input'!L32</f>
        <v>0</v>
      </c>
    </row>
    <row r="63" spans="2:11" x14ac:dyDescent="0.25">
      <c r="B63" t="str">
        <f t="shared" si="12"/>
        <v>11L6</v>
      </c>
      <c r="C63" t="str">
        <f t="shared" si="9"/>
        <v>11L5</v>
      </c>
      <c r="D63" s="14">
        <f>+D62</f>
        <v>46034</v>
      </c>
      <c r="E63" s="39">
        <f>+E62</f>
        <v>11</v>
      </c>
      <c r="F63" s="27" t="str">
        <f>+'Results Input'!G33</f>
        <v>L6</v>
      </c>
      <c r="G63" s="8" t="str">
        <f>VLOOKUP(F63,Results!$N$2:$O$8,2,FALSE)</f>
        <v>No Hopers</v>
      </c>
      <c r="H63" s="28">
        <f>+'Results Input'!I33</f>
        <v>0</v>
      </c>
      <c r="I63" s="27" t="str">
        <f>+'Results Input'!J33</f>
        <v>L5</v>
      </c>
      <c r="J63" s="8" t="str">
        <f>VLOOKUP(I63,Results!$N$2:$O$8,2,FALSE)</f>
        <v>Jack Surfers</v>
      </c>
      <c r="K63" s="28">
        <f>+'Results Input'!L33</f>
        <v>0</v>
      </c>
    </row>
    <row r="64" spans="2:11" x14ac:dyDescent="0.25">
      <c r="B64" t="str">
        <f t="shared" si="12"/>
        <v>11L4</v>
      </c>
      <c r="C64" t="str">
        <f t="shared" si="9"/>
        <v>11L3</v>
      </c>
      <c r="D64" s="14">
        <f>+D62</f>
        <v>46034</v>
      </c>
      <c r="E64" s="39">
        <f>+E62</f>
        <v>11</v>
      </c>
      <c r="F64" s="27" t="str">
        <f>+'Results Input'!G34</f>
        <v>L4</v>
      </c>
      <c r="G64" s="8" t="str">
        <f>VLOOKUP(F64,Results!$N$2:$O$8,2,FALSE)</f>
        <v>Peaky Bowlers</v>
      </c>
      <c r="H64" s="28">
        <f>+'Results Input'!I34</f>
        <v>0</v>
      </c>
      <c r="I64" s="27" t="str">
        <f>+'Results Input'!J34</f>
        <v>L3</v>
      </c>
      <c r="J64" s="8" t="str">
        <f>VLOOKUP(I64,Results!$N$2:$O$8,2,FALSE)</f>
        <v>Leftovers</v>
      </c>
      <c r="K64" s="28">
        <f>+'Results Input'!L34</f>
        <v>0</v>
      </c>
    </row>
    <row r="65" spans="2:11" x14ac:dyDescent="0.25">
      <c r="B65" t="str">
        <f t="shared" si="12"/>
        <v>11L1</v>
      </c>
      <c r="C65" t="str">
        <f t="shared" si="9"/>
        <v>11L2</v>
      </c>
      <c r="D65" s="14">
        <f>+D62</f>
        <v>46034</v>
      </c>
      <c r="E65" s="39">
        <f>+E62</f>
        <v>11</v>
      </c>
      <c r="F65" s="27" t="str">
        <f>+I62</f>
        <v>L1</v>
      </c>
      <c r="G65" s="8" t="str">
        <f>VLOOKUP(F65,Results!$N$2:$O$8,2,FALSE)</f>
        <v>Boxers</v>
      </c>
      <c r="H65" s="28">
        <f>+K62</f>
        <v>0</v>
      </c>
      <c r="I65" s="1" t="str">
        <f>+F62</f>
        <v>L2</v>
      </c>
      <c r="J65" s="29" t="str">
        <f>VLOOKUP(I65,Results!$N$2:$O$8,2,FALSE)</f>
        <v>Inhibbertors</v>
      </c>
      <c r="K65" s="27">
        <f>+H62</f>
        <v>0</v>
      </c>
    </row>
    <row r="66" spans="2:11" x14ac:dyDescent="0.25">
      <c r="B66" t="str">
        <f t="shared" si="12"/>
        <v>11L5</v>
      </c>
      <c r="C66" t="str">
        <f t="shared" si="9"/>
        <v>11L6</v>
      </c>
      <c r="D66" s="14">
        <f>+D62</f>
        <v>46034</v>
      </c>
      <c r="E66" s="39">
        <f>+E62</f>
        <v>11</v>
      </c>
      <c r="F66" s="27" t="str">
        <f>+I63</f>
        <v>L5</v>
      </c>
      <c r="G66" s="8" t="str">
        <f>VLOOKUP(F66,Results!$N$2:$O$8,2,FALSE)</f>
        <v>Jack Surfers</v>
      </c>
      <c r="H66" s="28">
        <f>+K63</f>
        <v>0</v>
      </c>
      <c r="I66" s="1" t="str">
        <f>+F63</f>
        <v>L6</v>
      </c>
      <c r="J66" s="29" t="str">
        <f>VLOOKUP(I66,Results!$N$2:$O$8,2,FALSE)</f>
        <v>No Hopers</v>
      </c>
      <c r="K66" s="27">
        <f>+H63</f>
        <v>0</v>
      </c>
    </row>
    <row r="67" spans="2:11" x14ac:dyDescent="0.25">
      <c r="B67" t="str">
        <f t="shared" si="12"/>
        <v>11L3</v>
      </c>
      <c r="C67" t="str">
        <f t="shared" si="9"/>
        <v>11L4</v>
      </c>
      <c r="D67" s="14">
        <f>+D62</f>
        <v>46034</v>
      </c>
      <c r="E67" s="39">
        <f>+E62</f>
        <v>11</v>
      </c>
      <c r="F67" s="27" t="str">
        <f>+I64</f>
        <v>L3</v>
      </c>
      <c r="G67" s="8" t="str">
        <f>VLOOKUP(F67,Results!$N$2:$O$8,2,FALSE)</f>
        <v>Leftovers</v>
      </c>
      <c r="H67" s="28">
        <f>+K64</f>
        <v>0</v>
      </c>
      <c r="I67" s="1" t="str">
        <f>+F64</f>
        <v>L4</v>
      </c>
      <c r="J67" s="29" t="str">
        <f>VLOOKUP(I67,Results!$N$2:$O$8,2,FALSE)</f>
        <v>Peaky Bowlers</v>
      </c>
      <c r="K67" s="27">
        <f>+H64</f>
        <v>0</v>
      </c>
    </row>
    <row r="68" spans="2:11" x14ac:dyDescent="0.25">
      <c r="B68" t="str">
        <f t="shared" ref="B68:B73" si="13">CONCATENATE(E68,F68)</f>
        <v>12L4</v>
      </c>
      <c r="C68" t="str">
        <f t="shared" si="9"/>
        <v>12L5</v>
      </c>
      <c r="D68" s="14">
        <f>+'Results Input'!E35</f>
        <v>46041</v>
      </c>
      <c r="E68" s="38">
        <f>+'Results Input'!F35</f>
        <v>12</v>
      </c>
      <c r="F68" s="27" t="str">
        <f>+'Results Input'!G35</f>
        <v>L4</v>
      </c>
      <c r="G68" s="8" t="str">
        <f>VLOOKUP(F68,Results!$N$2:$O$8,2,FALSE)</f>
        <v>Peaky Bowlers</v>
      </c>
      <c r="H68" s="28">
        <f>+'Results Input'!I35</f>
        <v>0</v>
      </c>
      <c r="I68" s="27" t="str">
        <f>+'Results Input'!J35</f>
        <v>L5</v>
      </c>
      <c r="J68" s="8" t="str">
        <f>VLOOKUP(I68,Results!$N$2:$O$8,2,FALSE)</f>
        <v>Jack Surfers</v>
      </c>
      <c r="K68" s="28">
        <f>+'Results Input'!L35</f>
        <v>0</v>
      </c>
    </row>
    <row r="69" spans="2:11" x14ac:dyDescent="0.25">
      <c r="B69" t="str">
        <f t="shared" si="13"/>
        <v>12L3</v>
      </c>
      <c r="C69" t="str">
        <f t="shared" si="9"/>
        <v>12L2</v>
      </c>
      <c r="D69" s="14">
        <f>+D68</f>
        <v>46041</v>
      </c>
      <c r="E69" s="39">
        <f>+E68</f>
        <v>12</v>
      </c>
      <c r="F69" s="27" t="str">
        <f>+'Results Input'!G36</f>
        <v>L3</v>
      </c>
      <c r="G69" s="8" t="str">
        <f>VLOOKUP(F69,Results!$N$2:$O$8,2,FALSE)</f>
        <v>Leftovers</v>
      </c>
      <c r="H69" s="28">
        <f>+'Results Input'!I36</f>
        <v>0</v>
      </c>
      <c r="I69" s="27" t="str">
        <f>+'Results Input'!J36</f>
        <v>L2</v>
      </c>
      <c r="J69" s="8" t="str">
        <f>VLOOKUP(I69,Results!$N$2:$O$8,2,FALSE)</f>
        <v>Inhibbertors</v>
      </c>
      <c r="K69" s="28">
        <f>+'Results Input'!L36</f>
        <v>0</v>
      </c>
    </row>
    <row r="70" spans="2:11" x14ac:dyDescent="0.25">
      <c r="B70" t="str">
        <f t="shared" si="13"/>
        <v>12L6</v>
      </c>
      <c r="C70" t="str">
        <f t="shared" si="9"/>
        <v>12L1</v>
      </c>
      <c r="D70" s="14">
        <f>+D68</f>
        <v>46041</v>
      </c>
      <c r="E70" s="39">
        <f>+E68</f>
        <v>12</v>
      </c>
      <c r="F70" s="27" t="str">
        <f>+'Results Input'!G37</f>
        <v>L6</v>
      </c>
      <c r="G70" s="8" t="str">
        <f>VLOOKUP(F70,Results!$N$2:$O$8,2,FALSE)</f>
        <v>No Hopers</v>
      </c>
      <c r="H70" s="28">
        <f>+'Results Input'!I37</f>
        <v>0</v>
      </c>
      <c r="I70" s="27" t="str">
        <f>+'Results Input'!J37</f>
        <v>L1</v>
      </c>
      <c r="J70" s="8" t="str">
        <f>VLOOKUP(I70,Results!$N$2:$O$8,2,FALSE)</f>
        <v>Boxers</v>
      </c>
      <c r="K70" s="28">
        <f>+'Results Input'!L37</f>
        <v>0</v>
      </c>
    </row>
    <row r="71" spans="2:11" x14ac:dyDescent="0.25">
      <c r="B71" t="str">
        <f t="shared" si="13"/>
        <v>12L5</v>
      </c>
      <c r="C71" t="str">
        <f t="shared" si="9"/>
        <v>12L4</v>
      </c>
      <c r="D71" s="14">
        <f>+D68</f>
        <v>46041</v>
      </c>
      <c r="E71" s="39">
        <f>+E68</f>
        <v>12</v>
      </c>
      <c r="F71" s="27" t="str">
        <f>+I68</f>
        <v>L5</v>
      </c>
      <c r="G71" s="8" t="str">
        <f>VLOOKUP(F71,Results!$N$2:$O$8,2,FALSE)</f>
        <v>Jack Surfers</v>
      </c>
      <c r="H71" s="28">
        <f>+K68</f>
        <v>0</v>
      </c>
      <c r="I71" s="1" t="str">
        <f>+F68</f>
        <v>L4</v>
      </c>
      <c r="J71" s="29" t="str">
        <f>VLOOKUP(I71,Results!$N$2:$O$8,2,FALSE)</f>
        <v>Peaky Bowlers</v>
      </c>
      <c r="K71" s="27">
        <f>+H68</f>
        <v>0</v>
      </c>
    </row>
    <row r="72" spans="2:11" x14ac:dyDescent="0.25">
      <c r="B72" t="str">
        <f t="shared" si="13"/>
        <v>12L2</v>
      </c>
      <c r="C72" t="str">
        <f t="shared" si="9"/>
        <v>12L3</v>
      </c>
      <c r="D72" s="14">
        <f>+D68</f>
        <v>46041</v>
      </c>
      <c r="E72" s="39">
        <f>+E68</f>
        <v>12</v>
      </c>
      <c r="F72" s="27" t="str">
        <f>+I69</f>
        <v>L2</v>
      </c>
      <c r="G72" s="8" t="str">
        <f>VLOOKUP(F72,Results!$N$2:$O$8,2,FALSE)</f>
        <v>Inhibbertors</v>
      </c>
      <c r="H72" s="28">
        <f>+K69</f>
        <v>0</v>
      </c>
      <c r="I72" s="1" t="str">
        <f>+F69</f>
        <v>L3</v>
      </c>
      <c r="J72" s="29" t="str">
        <f>VLOOKUP(I72,Results!$N$2:$O$8,2,FALSE)</f>
        <v>Leftovers</v>
      </c>
      <c r="K72" s="27">
        <f>+H69</f>
        <v>0</v>
      </c>
    </row>
    <row r="73" spans="2:11" x14ac:dyDescent="0.25">
      <c r="B73" t="str">
        <f t="shared" si="13"/>
        <v>12L1</v>
      </c>
      <c r="C73" t="str">
        <f t="shared" si="9"/>
        <v>12L6</v>
      </c>
      <c r="D73" s="14">
        <f>+D68</f>
        <v>46041</v>
      </c>
      <c r="E73" s="39">
        <f>+E68</f>
        <v>12</v>
      </c>
      <c r="F73" s="27" t="str">
        <f>+I70</f>
        <v>L1</v>
      </c>
      <c r="G73" s="8" t="str">
        <f>VLOOKUP(F73,Results!$N$2:$O$8,2,FALSE)</f>
        <v>Boxers</v>
      </c>
      <c r="H73" s="28">
        <f>+K70</f>
        <v>0</v>
      </c>
      <c r="I73" s="1" t="str">
        <f>+F70</f>
        <v>L6</v>
      </c>
      <c r="J73" s="29" t="str">
        <f>VLOOKUP(I73,Results!$N$2:$O$8,2,FALSE)</f>
        <v>No Hopers</v>
      </c>
      <c r="K73" s="27">
        <f>+H70</f>
        <v>0</v>
      </c>
    </row>
    <row r="74" spans="2:11" x14ac:dyDescent="0.25">
      <c r="B74" t="str">
        <f t="shared" ref="B74:B79" si="14">CONCATENATE(E74,F74)</f>
        <v>13L1</v>
      </c>
      <c r="C74" t="str">
        <f t="shared" si="9"/>
        <v>13L3</v>
      </c>
      <c r="D74" s="14">
        <f>+'Results Input'!E38</f>
        <v>46048</v>
      </c>
      <c r="E74" s="38">
        <f>+'Results Input'!F38</f>
        <v>13</v>
      </c>
      <c r="F74" s="27" t="str">
        <f>+'Results Input'!G38</f>
        <v>L1</v>
      </c>
      <c r="G74" s="8" t="str">
        <f>VLOOKUP(F74,Results!$N$2:$O$8,2,FALSE)</f>
        <v>Boxers</v>
      </c>
      <c r="H74" s="28">
        <f>+'Results Input'!I38</f>
        <v>0</v>
      </c>
      <c r="I74" s="27" t="str">
        <f>+'Results Input'!J38</f>
        <v>L3</v>
      </c>
      <c r="J74" s="8" t="str">
        <f>VLOOKUP(I74,Results!$N$2:$O$8,2,FALSE)</f>
        <v>Leftovers</v>
      </c>
      <c r="K74" s="28">
        <f>+'Results Input'!L38</f>
        <v>0</v>
      </c>
    </row>
    <row r="75" spans="2:11" x14ac:dyDescent="0.25">
      <c r="B75" t="str">
        <f t="shared" si="14"/>
        <v>13L4</v>
      </c>
      <c r="C75" t="str">
        <f t="shared" si="9"/>
        <v>13L6</v>
      </c>
      <c r="D75" s="14">
        <f>+D74</f>
        <v>46048</v>
      </c>
      <c r="E75" s="39">
        <f>+E74</f>
        <v>13</v>
      </c>
      <c r="F75" s="27" t="str">
        <f>+'Results Input'!G39</f>
        <v>L4</v>
      </c>
      <c r="G75" s="8" t="str">
        <f>VLOOKUP(F75,Results!$N$2:$O$8,2,FALSE)</f>
        <v>Peaky Bowlers</v>
      </c>
      <c r="H75" s="28">
        <f>+'Results Input'!I39</f>
        <v>0</v>
      </c>
      <c r="I75" s="27" t="str">
        <f>+'Results Input'!J39</f>
        <v>L6</v>
      </c>
      <c r="J75" s="8" t="str">
        <f>VLOOKUP(I75,Results!$N$2:$O$8,2,FALSE)</f>
        <v>No Hopers</v>
      </c>
      <c r="K75" s="28">
        <f>+'Results Input'!L39</f>
        <v>0</v>
      </c>
    </row>
    <row r="76" spans="2:11" x14ac:dyDescent="0.25">
      <c r="B76" t="str">
        <f t="shared" si="14"/>
        <v>13L5</v>
      </c>
      <c r="C76" t="str">
        <f t="shared" si="9"/>
        <v>13L2</v>
      </c>
      <c r="D76" s="14">
        <f>+D74</f>
        <v>46048</v>
      </c>
      <c r="E76" s="39">
        <f>+E74</f>
        <v>13</v>
      </c>
      <c r="F76" s="27" t="str">
        <f>+'Results Input'!G40</f>
        <v>L5</v>
      </c>
      <c r="G76" s="8" t="str">
        <f>VLOOKUP(F76,Results!$N$2:$O$8,2,FALSE)</f>
        <v>Jack Surfers</v>
      </c>
      <c r="H76" s="28">
        <f>+'Results Input'!I40</f>
        <v>0</v>
      </c>
      <c r="I76" s="27" t="str">
        <f>+'Results Input'!J40</f>
        <v>L2</v>
      </c>
      <c r="J76" s="8" t="str">
        <f>VLOOKUP(I76,Results!$N$2:$O$8,2,FALSE)</f>
        <v>Inhibbertors</v>
      </c>
      <c r="K76" s="28">
        <f>+'Results Input'!L40</f>
        <v>0</v>
      </c>
    </row>
    <row r="77" spans="2:11" x14ac:dyDescent="0.25">
      <c r="B77" t="str">
        <f t="shared" si="14"/>
        <v>13L3</v>
      </c>
      <c r="C77" t="str">
        <f t="shared" si="9"/>
        <v>13L1</v>
      </c>
      <c r="D77" s="14">
        <f>+D74</f>
        <v>46048</v>
      </c>
      <c r="E77" s="39">
        <f>+E74</f>
        <v>13</v>
      </c>
      <c r="F77" s="27" t="str">
        <f>+I74</f>
        <v>L3</v>
      </c>
      <c r="G77" s="8" t="str">
        <f>VLOOKUP(F77,Results!$N$2:$O$8,2,FALSE)</f>
        <v>Leftovers</v>
      </c>
      <c r="H77" s="28">
        <f>+K74</f>
        <v>0</v>
      </c>
      <c r="I77" s="1" t="str">
        <f>+F74</f>
        <v>L1</v>
      </c>
      <c r="J77" s="29" t="str">
        <f>VLOOKUP(I77,Results!$N$2:$O$8,2,FALSE)</f>
        <v>Boxers</v>
      </c>
      <c r="K77" s="27">
        <f>+H74</f>
        <v>0</v>
      </c>
    </row>
    <row r="78" spans="2:11" x14ac:dyDescent="0.25">
      <c r="B78" t="str">
        <f t="shared" si="14"/>
        <v>13L6</v>
      </c>
      <c r="C78" t="str">
        <f t="shared" si="9"/>
        <v>13L4</v>
      </c>
      <c r="D78" s="14">
        <f>+D74</f>
        <v>46048</v>
      </c>
      <c r="E78" s="39">
        <f>+E74</f>
        <v>13</v>
      </c>
      <c r="F78" s="27" t="str">
        <f>+I75</f>
        <v>L6</v>
      </c>
      <c r="G78" s="8" t="str">
        <f>VLOOKUP(F78,Results!$N$2:$O$8,2,FALSE)</f>
        <v>No Hopers</v>
      </c>
      <c r="H78" s="28">
        <f>+K75</f>
        <v>0</v>
      </c>
      <c r="I78" s="1" t="str">
        <f>+F75</f>
        <v>L4</v>
      </c>
      <c r="J78" s="29" t="str">
        <f>VLOOKUP(I78,Results!$N$2:$O$8,2,FALSE)</f>
        <v>Peaky Bowlers</v>
      </c>
      <c r="K78" s="27">
        <f>+H75</f>
        <v>0</v>
      </c>
    </row>
    <row r="79" spans="2:11" x14ac:dyDescent="0.25">
      <c r="B79" t="str">
        <f t="shared" si="14"/>
        <v>13L2</v>
      </c>
      <c r="C79" t="str">
        <f t="shared" si="9"/>
        <v>13L5</v>
      </c>
      <c r="D79" s="14">
        <f>+D74</f>
        <v>46048</v>
      </c>
      <c r="E79" s="39">
        <f>+E74</f>
        <v>13</v>
      </c>
      <c r="F79" s="27" t="str">
        <f>+I76</f>
        <v>L2</v>
      </c>
      <c r="G79" s="8" t="str">
        <f>VLOOKUP(F79,Results!$N$2:$O$8,2,FALSE)</f>
        <v>Inhibbertors</v>
      </c>
      <c r="H79" s="28">
        <f>+K76</f>
        <v>0</v>
      </c>
      <c r="I79" s="1" t="str">
        <f>+F76</f>
        <v>L5</v>
      </c>
      <c r="J79" s="29" t="str">
        <f>VLOOKUP(I79,Results!$N$2:$O$8,2,FALSE)</f>
        <v>Jack Surfers</v>
      </c>
      <c r="K79" s="27">
        <f>+H76</f>
        <v>0</v>
      </c>
    </row>
    <row r="80" spans="2:11" x14ac:dyDescent="0.25">
      <c r="B80" t="str">
        <f t="shared" ref="B80:B85" si="15">CONCATENATE(E80,F80)</f>
        <v>14L6</v>
      </c>
      <c r="C80" t="str">
        <f t="shared" si="9"/>
        <v>14L2</v>
      </c>
      <c r="D80" s="14">
        <f>+'Results Input'!E41</f>
        <v>46055</v>
      </c>
      <c r="E80" s="38">
        <f>+'Results Input'!F41</f>
        <v>14</v>
      </c>
      <c r="F80" s="27" t="str">
        <f>+'Results Input'!G41</f>
        <v>L6</v>
      </c>
      <c r="G80" s="8" t="str">
        <f>VLOOKUP(F80,Results!$N$2:$O$8,2,FALSE)</f>
        <v>No Hopers</v>
      </c>
      <c r="H80" s="28">
        <f>+'Results Input'!I41</f>
        <v>0</v>
      </c>
      <c r="I80" s="27" t="str">
        <f>+'Results Input'!J41</f>
        <v>L2</v>
      </c>
      <c r="J80" s="8" t="str">
        <f>VLOOKUP(I80,Results!$N$2:$O$8,2,FALSE)</f>
        <v>Inhibbertors</v>
      </c>
      <c r="K80" s="28">
        <f>+'Results Input'!L41</f>
        <v>0</v>
      </c>
    </row>
    <row r="81" spans="2:11" x14ac:dyDescent="0.25">
      <c r="B81" t="str">
        <f t="shared" si="15"/>
        <v>14L5</v>
      </c>
      <c r="C81" t="str">
        <f t="shared" si="9"/>
        <v>14L3</v>
      </c>
      <c r="D81" s="14">
        <f>+D80</f>
        <v>46055</v>
      </c>
      <c r="E81" s="39">
        <f>+E80</f>
        <v>14</v>
      </c>
      <c r="F81" s="27" t="str">
        <f>+'Results Input'!G42</f>
        <v>L5</v>
      </c>
      <c r="G81" s="8" t="str">
        <f>VLOOKUP(F81,Results!$N$2:$O$8,2,FALSE)</f>
        <v>Jack Surfers</v>
      </c>
      <c r="H81" s="28">
        <f>+'Results Input'!I42</f>
        <v>0</v>
      </c>
      <c r="I81" s="27" t="str">
        <f>+'Results Input'!J42</f>
        <v>L3</v>
      </c>
      <c r="J81" s="8" t="str">
        <f>VLOOKUP(I81,Results!$N$2:$O$8,2,FALSE)</f>
        <v>Leftovers</v>
      </c>
      <c r="K81" s="28">
        <f>+'Results Input'!L42</f>
        <v>0</v>
      </c>
    </row>
    <row r="82" spans="2:11" x14ac:dyDescent="0.25">
      <c r="B82" t="str">
        <f t="shared" si="15"/>
        <v>14L1</v>
      </c>
      <c r="C82" t="str">
        <f t="shared" si="9"/>
        <v>14L4</v>
      </c>
      <c r="D82" s="14">
        <f>+D80</f>
        <v>46055</v>
      </c>
      <c r="E82" s="39">
        <f>+E80</f>
        <v>14</v>
      </c>
      <c r="F82" s="27" t="str">
        <f>+'Results Input'!G43</f>
        <v>L1</v>
      </c>
      <c r="G82" s="8" t="str">
        <f>VLOOKUP(F82,Results!$N$2:$O$8,2,FALSE)</f>
        <v>Boxers</v>
      </c>
      <c r="H82" s="28">
        <f>+'Results Input'!I43</f>
        <v>0</v>
      </c>
      <c r="I82" s="27" t="str">
        <f>+'Results Input'!J43</f>
        <v>L4</v>
      </c>
      <c r="J82" s="8" t="str">
        <f>VLOOKUP(I82,Results!$N$2:$O$8,2,FALSE)</f>
        <v>Peaky Bowlers</v>
      </c>
      <c r="K82" s="28">
        <f>+'Results Input'!L43</f>
        <v>0</v>
      </c>
    </row>
    <row r="83" spans="2:11" x14ac:dyDescent="0.25">
      <c r="B83" t="str">
        <f t="shared" si="15"/>
        <v>14L2</v>
      </c>
      <c r="C83" t="str">
        <f t="shared" si="9"/>
        <v>14L6</v>
      </c>
      <c r="D83" s="14">
        <f>+D80</f>
        <v>46055</v>
      </c>
      <c r="E83" s="39">
        <f>+E80</f>
        <v>14</v>
      </c>
      <c r="F83" s="27" t="str">
        <f>+I80</f>
        <v>L2</v>
      </c>
      <c r="G83" s="8" t="str">
        <f>VLOOKUP(F83,Results!$N$2:$O$8,2,FALSE)</f>
        <v>Inhibbertors</v>
      </c>
      <c r="H83" s="28">
        <f>+K80</f>
        <v>0</v>
      </c>
      <c r="I83" s="1" t="str">
        <f>+F80</f>
        <v>L6</v>
      </c>
      <c r="J83" s="29" t="str">
        <f>VLOOKUP(I83,Results!$N$2:$O$8,2,FALSE)</f>
        <v>No Hopers</v>
      </c>
      <c r="K83" s="27">
        <f>+H80</f>
        <v>0</v>
      </c>
    </row>
    <row r="84" spans="2:11" x14ac:dyDescent="0.25">
      <c r="B84" t="str">
        <f t="shared" si="15"/>
        <v>14L3</v>
      </c>
      <c r="C84" t="str">
        <f t="shared" si="9"/>
        <v>14L5</v>
      </c>
      <c r="D84" s="14">
        <f>+D80</f>
        <v>46055</v>
      </c>
      <c r="E84" s="39">
        <f>+E80</f>
        <v>14</v>
      </c>
      <c r="F84" s="27" t="str">
        <f>+I81</f>
        <v>L3</v>
      </c>
      <c r="G84" s="8" t="str">
        <f>VLOOKUP(F84,Results!$N$2:$O$8,2,FALSE)</f>
        <v>Leftovers</v>
      </c>
      <c r="H84" s="28">
        <f>+K81</f>
        <v>0</v>
      </c>
      <c r="I84" s="1" t="str">
        <f>+F81</f>
        <v>L5</v>
      </c>
      <c r="J84" s="29" t="str">
        <f>VLOOKUP(I84,Results!$N$2:$O$8,2,FALSE)</f>
        <v>Jack Surfers</v>
      </c>
      <c r="K84" s="27">
        <f>+H81</f>
        <v>0</v>
      </c>
    </row>
    <row r="85" spans="2:11" x14ac:dyDescent="0.25">
      <c r="B85" t="str">
        <f t="shared" si="15"/>
        <v>14L4</v>
      </c>
      <c r="C85" t="str">
        <f t="shared" si="9"/>
        <v>14L1</v>
      </c>
      <c r="D85" s="14">
        <f>+D80</f>
        <v>46055</v>
      </c>
      <c r="E85" s="39">
        <f>+E80</f>
        <v>14</v>
      </c>
      <c r="F85" s="27" t="str">
        <f>+I82</f>
        <v>L4</v>
      </c>
      <c r="G85" s="8" t="str">
        <f>VLOOKUP(F85,Results!$N$2:$O$8,2,FALSE)</f>
        <v>Peaky Bowlers</v>
      </c>
      <c r="H85" s="28">
        <f>+K82</f>
        <v>0</v>
      </c>
      <c r="I85" s="1" t="str">
        <f>+F82</f>
        <v>L1</v>
      </c>
      <c r="J85" s="29" t="str">
        <f>VLOOKUP(I85,Results!$N$2:$O$8,2,FALSE)</f>
        <v>Boxers</v>
      </c>
      <c r="K85" s="27">
        <f>+H82</f>
        <v>0</v>
      </c>
    </row>
    <row r="86" spans="2:11" x14ac:dyDescent="0.25">
      <c r="B86" t="str">
        <f t="shared" ref="B86:B91" si="16">CONCATENATE(E86,F86)</f>
        <v>15L2</v>
      </c>
      <c r="C86" t="str">
        <f t="shared" si="9"/>
        <v>15L4</v>
      </c>
      <c r="D86" s="14">
        <f>+'Results Input'!E44</f>
        <v>46062</v>
      </c>
      <c r="E86" s="38">
        <f>+'Results Input'!F44</f>
        <v>15</v>
      </c>
      <c r="F86" s="27" t="str">
        <f>+'Results Input'!G44</f>
        <v>L2</v>
      </c>
      <c r="G86" s="8" t="str">
        <f>VLOOKUP(F86,Results!$N$2:$O$8,2,FALSE)</f>
        <v>Inhibbertors</v>
      </c>
      <c r="H86" s="28">
        <f>+'Results Input'!I44</f>
        <v>0</v>
      </c>
      <c r="I86" s="27" t="str">
        <f>+'Results Input'!J44</f>
        <v>L4</v>
      </c>
      <c r="J86" s="8" t="str">
        <f>VLOOKUP(I86,Results!$N$2:$O$8,2,FALSE)</f>
        <v>Peaky Bowlers</v>
      </c>
      <c r="K86" s="28">
        <f>+'Results Input'!L44</f>
        <v>0</v>
      </c>
    </row>
    <row r="87" spans="2:11" x14ac:dyDescent="0.25">
      <c r="B87" t="str">
        <f t="shared" si="16"/>
        <v>15L5</v>
      </c>
      <c r="C87" t="str">
        <f t="shared" si="9"/>
        <v>15L1</v>
      </c>
      <c r="D87" s="14">
        <f>+D86</f>
        <v>46062</v>
      </c>
      <c r="E87" s="39">
        <f>+E86</f>
        <v>15</v>
      </c>
      <c r="F87" s="27" t="str">
        <f>+'Results Input'!G45</f>
        <v>L5</v>
      </c>
      <c r="G87" s="8" t="str">
        <f>VLOOKUP(F87,Results!$N$2:$O$8,2,FALSE)</f>
        <v>Jack Surfers</v>
      </c>
      <c r="H87" s="28">
        <f>+'Results Input'!I45</f>
        <v>0</v>
      </c>
      <c r="I87" s="27" t="str">
        <f>+'Results Input'!J45</f>
        <v>L1</v>
      </c>
      <c r="J87" s="8" t="str">
        <f>VLOOKUP(I87,Results!$N$2:$O$8,2,FALSE)</f>
        <v>Boxers</v>
      </c>
      <c r="K87" s="28">
        <f>+'Results Input'!L45</f>
        <v>0</v>
      </c>
    </row>
    <row r="88" spans="2:11" x14ac:dyDescent="0.25">
      <c r="B88" t="str">
        <f t="shared" si="16"/>
        <v>15L3</v>
      </c>
      <c r="C88" t="str">
        <f t="shared" si="9"/>
        <v>15L6</v>
      </c>
      <c r="D88" s="14">
        <f>+D86</f>
        <v>46062</v>
      </c>
      <c r="E88" s="39">
        <f>+E86</f>
        <v>15</v>
      </c>
      <c r="F88" s="27" t="str">
        <f>+'Results Input'!G46</f>
        <v>L3</v>
      </c>
      <c r="G88" s="8" t="str">
        <f>VLOOKUP(F88,Results!$N$2:$O$8,2,FALSE)</f>
        <v>Leftovers</v>
      </c>
      <c r="H88" s="28">
        <f>+'Results Input'!I46</f>
        <v>0</v>
      </c>
      <c r="I88" s="27" t="str">
        <f>+'Results Input'!J46</f>
        <v>L6</v>
      </c>
      <c r="J88" s="8" t="str">
        <f>VLOOKUP(I88,Results!$N$2:$O$8,2,FALSE)</f>
        <v>No Hopers</v>
      </c>
      <c r="K88" s="28">
        <f>+'Results Input'!L46</f>
        <v>0</v>
      </c>
    </row>
    <row r="89" spans="2:11" x14ac:dyDescent="0.25">
      <c r="B89" t="str">
        <f t="shared" si="16"/>
        <v>15L4</v>
      </c>
      <c r="C89" t="str">
        <f t="shared" ref="C89:C121" si="17">CONCATENATE(E89,I89)</f>
        <v>15L2</v>
      </c>
      <c r="D89" s="14">
        <f>+D86</f>
        <v>46062</v>
      </c>
      <c r="E89" s="39">
        <f>+E86</f>
        <v>15</v>
      </c>
      <c r="F89" s="27" t="str">
        <f>+I86</f>
        <v>L4</v>
      </c>
      <c r="G89" s="8" t="str">
        <f>VLOOKUP(F89,Results!$N$2:$O$8,2,FALSE)</f>
        <v>Peaky Bowlers</v>
      </c>
      <c r="H89" s="28">
        <f>+K86</f>
        <v>0</v>
      </c>
      <c r="I89" s="1" t="str">
        <f>+F86</f>
        <v>L2</v>
      </c>
      <c r="J89" s="29" t="str">
        <f>VLOOKUP(I89,Results!$N$2:$O$8,2,FALSE)</f>
        <v>Inhibbertors</v>
      </c>
      <c r="K89" s="27">
        <f>+H86</f>
        <v>0</v>
      </c>
    </row>
    <row r="90" spans="2:11" x14ac:dyDescent="0.25">
      <c r="B90" t="str">
        <f t="shared" si="16"/>
        <v>15L1</v>
      </c>
      <c r="C90" t="str">
        <f t="shared" si="17"/>
        <v>15L5</v>
      </c>
      <c r="D90" s="14">
        <f>+D86</f>
        <v>46062</v>
      </c>
      <c r="E90" s="39">
        <f>+E86</f>
        <v>15</v>
      </c>
      <c r="F90" s="27" t="str">
        <f>+I87</f>
        <v>L1</v>
      </c>
      <c r="G90" s="8" t="str">
        <f>VLOOKUP(F90,Results!$N$2:$O$8,2,FALSE)</f>
        <v>Boxers</v>
      </c>
      <c r="H90" s="28">
        <f>+K87</f>
        <v>0</v>
      </c>
      <c r="I90" s="1" t="str">
        <f>+F87</f>
        <v>L5</v>
      </c>
      <c r="J90" s="29" t="str">
        <f>VLOOKUP(I90,Results!$N$2:$O$8,2,FALSE)</f>
        <v>Jack Surfers</v>
      </c>
      <c r="K90" s="27">
        <f>+H87</f>
        <v>0</v>
      </c>
    </row>
    <row r="91" spans="2:11" x14ac:dyDescent="0.25">
      <c r="B91" t="str">
        <f t="shared" si="16"/>
        <v>15L6</v>
      </c>
      <c r="C91" t="str">
        <f t="shared" si="17"/>
        <v>15L3</v>
      </c>
      <c r="D91" s="14">
        <f>+D86</f>
        <v>46062</v>
      </c>
      <c r="E91" s="39">
        <f>+E86</f>
        <v>15</v>
      </c>
      <c r="F91" s="27" t="str">
        <f>+I88</f>
        <v>L6</v>
      </c>
      <c r="G91" s="8" t="str">
        <f>VLOOKUP(F91,Results!$N$2:$O$8,2,FALSE)</f>
        <v>No Hopers</v>
      </c>
      <c r="H91" s="28">
        <f>+K88</f>
        <v>0</v>
      </c>
      <c r="I91" s="1" t="str">
        <f>+F88</f>
        <v>L3</v>
      </c>
      <c r="J91" s="29" t="str">
        <f>VLOOKUP(I91,Results!$N$2:$O$8,2,FALSE)</f>
        <v>Leftovers</v>
      </c>
      <c r="K91" s="27">
        <f>+H88</f>
        <v>0</v>
      </c>
    </row>
    <row r="92" spans="2:11" x14ac:dyDescent="0.25">
      <c r="B92" t="str">
        <f t="shared" ref="B92:B97" si="18">CONCATENATE(E92,F92)</f>
        <v>16L5</v>
      </c>
      <c r="C92" t="str">
        <f t="shared" si="17"/>
        <v>16L4</v>
      </c>
      <c r="D92" s="14">
        <f>+'Results Input'!E47</f>
        <v>46069</v>
      </c>
      <c r="E92" s="38">
        <f>+'Results Input'!F47</f>
        <v>16</v>
      </c>
      <c r="F92" s="27" t="str">
        <f>+'Results Input'!G47</f>
        <v>L5</v>
      </c>
      <c r="G92" s="8" t="str">
        <f>VLOOKUP(F92,Results!$N$2:$O$8,2,FALSE)</f>
        <v>Jack Surfers</v>
      </c>
      <c r="H92" s="28">
        <f>+'Results Input'!I47</f>
        <v>0</v>
      </c>
      <c r="I92" s="27" t="str">
        <f>+'Results Input'!J47</f>
        <v>L4</v>
      </c>
      <c r="J92" s="8" t="str">
        <f>VLOOKUP(I92,Results!$N$2:$O$8,2,FALSE)</f>
        <v>Peaky Bowlers</v>
      </c>
      <c r="K92" s="28">
        <f>+'Results Input'!L47</f>
        <v>0</v>
      </c>
    </row>
    <row r="93" spans="2:11" x14ac:dyDescent="0.25">
      <c r="B93" t="str">
        <f t="shared" si="18"/>
        <v>16L6</v>
      </c>
      <c r="C93" t="str">
        <f t="shared" si="17"/>
        <v>16L1</v>
      </c>
      <c r="D93" s="14">
        <f>+D92</f>
        <v>46069</v>
      </c>
      <c r="E93" s="39">
        <f>+E92</f>
        <v>16</v>
      </c>
      <c r="F93" s="27" t="str">
        <f>+'Results Input'!G48</f>
        <v>L6</v>
      </c>
      <c r="G93" s="8" t="str">
        <f>VLOOKUP(F93,Results!$N$2:$O$8,2,FALSE)</f>
        <v>No Hopers</v>
      </c>
      <c r="H93" s="28">
        <f>+'Results Input'!I48</f>
        <v>0</v>
      </c>
      <c r="I93" s="27" t="str">
        <f>+'Results Input'!J48</f>
        <v>L1</v>
      </c>
      <c r="J93" s="8" t="str">
        <f>VLOOKUP(I93,Results!$N$2:$O$8,2,FALSE)</f>
        <v>Boxers</v>
      </c>
      <c r="K93" s="28">
        <f>+'Results Input'!L48</f>
        <v>0</v>
      </c>
    </row>
    <row r="94" spans="2:11" x14ac:dyDescent="0.25">
      <c r="B94" t="str">
        <f t="shared" si="18"/>
        <v>16L2</v>
      </c>
      <c r="C94" t="str">
        <f t="shared" si="17"/>
        <v>16L3</v>
      </c>
      <c r="D94" s="14">
        <f>+D92</f>
        <v>46069</v>
      </c>
      <c r="E94" s="39">
        <f>+E92</f>
        <v>16</v>
      </c>
      <c r="F94" s="27" t="str">
        <f>+'Results Input'!G49</f>
        <v>L2</v>
      </c>
      <c r="G94" s="8" t="str">
        <f>VLOOKUP(F94,Results!$N$2:$O$8,2,FALSE)</f>
        <v>Inhibbertors</v>
      </c>
      <c r="H94" s="28">
        <f>+'Results Input'!I49</f>
        <v>0</v>
      </c>
      <c r="I94" s="27" t="str">
        <f>+'Results Input'!J49</f>
        <v>L3</v>
      </c>
      <c r="J94" s="8" t="str">
        <f>VLOOKUP(I94,Results!$N$2:$O$8,2,FALSE)</f>
        <v>Leftovers</v>
      </c>
      <c r="K94" s="28">
        <f>+'Results Input'!L49</f>
        <v>0</v>
      </c>
    </row>
    <row r="95" spans="2:11" x14ac:dyDescent="0.25">
      <c r="B95" t="str">
        <f t="shared" si="18"/>
        <v>16L4</v>
      </c>
      <c r="C95" t="str">
        <f t="shared" si="17"/>
        <v>16L5</v>
      </c>
      <c r="D95" s="14">
        <f>+D92</f>
        <v>46069</v>
      </c>
      <c r="E95" s="39">
        <f>+E92</f>
        <v>16</v>
      </c>
      <c r="F95" s="27" t="str">
        <f>+I92</f>
        <v>L4</v>
      </c>
      <c r="G95" s="8" t="str">
        <f>VLOOKUP(F95,Results!$N$2:$O$8,2,FALSE)</f>
        <v>Peaky Bowlers</v>
      </c>
      <c r="H95" s="28">
        <f>+K92</f>
        <v>0</v>
      </c>
      <c r="I95" s="1" t="str">
        <f>+F92</f>
        <v>L5</v>
      </c>
      <c r="J95" s="29" t="str">
        <f>VLOOKUP(I95,Results!$N$2:$O$8,2,FALSE)</f>
        <v>Jack Surfers</v>
      </c>
      <c r="K95" s="27">
        <f>+H92</f>
        <v>0</v>
      </c>
    </row>
    <row r="96" spans="2:11" x14ac:dyDescent="0.25">
      <c r="B96" t="str">
        <f t="shared" si="18"/>
        <v>16L1</v>
      </c>
      <c r="C96" t="str">
        <f t="shared" si="17"/>
        <v>16L6</v>
      </c>
      <c r="D96" s="14">
        <f>+D92</f>
        <v>46069</v>
      </c>
      <c r="E96" s="39">
        <f>+E92</f>
        <v>16</v>
      </c>
      <c r="F96" s="27" t="str">
        <f>+I93</f>
        <v>L1</v>
      </c>
      <c r="G96" s="8" t="str">
        <f>VLOOKUP(F96,Results!$N$2:$O$8,2,FALSE)</f>
        <v>Boxers</v>
      </c>
      <c r="H96" s="28">
        <f>+K93</f>
        <v>0</v>
      </c>
      <c r="I96" s="1" t="str">
        <f>+F93</f>
        <v>L6</v>
      </c>
      <c r="J96" s="29" t="str">
        <f>VLOOKUP(I96,Results!$N$2:$O$8,2,FALSE)</f>
        <v>No Hopers</v>
      </c>
      <c r="K96" s="27">
        <f>+H93</f>
        <v>0</v>
      </c>
    </row>
    <row r="97" spans="2:11" x14ac:dyDescent="0.25">
      <c r="B97" t="str">
        <f t="shared" si="18"/>
        <v>16L3</v>
      </c>
      <c r="C97" t="str">
        <f t="shared" si="17"/>
        <v>16L2</v>
      </c>
      <c r="D97" s="14">
        <f>+D92</f>
        <v>46069</v>
      </c>
      <c r="E97" s="39">
        <f>+E92</f>
        <v>16</v>
      </c>
      <c r="F97" s="27" t="str">
        <f>+I94</f>
        <v>L3</v>
      </c>
      <c r="G97" s="8" t="str">
        <f>VLOOKUP(F97,Results!$N$2:$O$8,2,FALSE)</f>
        <v>Leftovers</v>
      </c>
      <c r="H97" s="28">
        <f>+K94</f>
        <v>0</v>
      </c>
      <c r="I97" s="1" t="str">
        <f>+F94</f>
        <v>L2</v>
      </c>
      <c r="J97" s="29" t="str">
        <f>VLOOKUP(I97,Results!$N$2:$O$8,2,FALSE)</f>
        <v>Inhibbertors</v>
      </c>
      <c r="K97" s="27">
        <f>+H94</f>
        <v>0</v>
      </c>
    </row>
    <row r="98" spans="2:11" x14ac:dyDescent="0.25">
      <c r="B98" t="str">
        <f t="shared" ref="B98:B103" si="19">CONCATENATE(E98,F98)</f>
        <v>17L2</v>
      </c>
      <c r="C98" t="str">
        <f t="shared" si="17"/>
        <v>17L1</v>
      </c>
      <c r="D98" s="14">
        <f>+'Results Input'!E50</f>
        <v>46076</v>
      </c>
      <c r="E98" s="38">
        <f>+'Results Input'!F50</f>
        <v>17</v>
      </c>
      <c r="F98" s="27" t="str">
        <f>+'Results Input'!G50</f>
        <v>L2</v>
      </c>
      <c r="G98" s="8" t="str">
        <f>VLOOKUP(F98,Results!$N$2:$O$8,2,FALSE)</f>
        <v>Inhibbertors</v>
      </c>
      <c r="H98" s="28">
        <f>+'Results Input'!I50</f>
        <v>0</v>
      </c>
      <c r="I98" s="27" t="str">
        <f>+'Results Input'!J50</f>
        <v>L1</v>
      </c>
      <c r="J98" s="8" t="str">
        <f>VLOOKUP(I98,Results!$N$2:$O$8,2,FALSE)</f>
        <v>Boxers</v>
      </c>
      <c r="K98" s="28">
        <f>+'Results Input'!L50</f>
        <v>0</v>
      </c>
    </row>
    <row r="99" spans="2:11" x14ac:dyDescent="0.25">
      <c r="B99" t="str">
        <f t="shared" si="19"/>
        <v>17L4</v>
      </c>
      <c r="C99" t="str">
        <f t="shared" si="17"/>
        <v>17L3</v>
      </c>
      <c r="D99" s="14">
        <f>+D98</f>
        <v>46076</v>
      </c>
      <c r="E99" s="39">
        <f>+E98</f>
        <v>17</v>
      </c>
      <c r="F99" s="27" t="str">
        <f>+'Results Input'!G51</f>
        <v>L4</v>
      </c>
      <c r="G99" s="8" t="str">
        <f>VLOOKUP(F99,Results!$N$2:$O$8,2,FALSE)</f>
        <v>Peaky Bowlers</v>
      </c>
      <c r="H99" s="28">
        <f>+'Results Input'!I51</f>
        <v>0</v>
      </c>
      <c r="I99" s="27" t="str">
        <f>+'Results Input'!J51</f>
        <v>L3</v>
      </c>
      <c r="J99" s="8" t="str">
        <f>VLOOKUP(I99,Results!$N$2:$O$8,2,FALSE)</f>
        <v>Leftovers</v>
      </c>
      <c r="K99" s="28">
        <f>+'Results Input'!L51</f>
        <v>0</v>
      </c>
    </row>
    <row r="100" spans="2:11" x14ac:dyDescent="0.25">
      <c r="B100" t="str">
        <f t="shared" si="19"/>
        <v>17L6</v>
      </c>
      <c r="C100" t="str">
        <f t="shared" si="17"/>
        <v>17L5</v>
      </c>
      <c r="D100" s="14">
        <f>+D98</f>
        <v>46076</v>
      </c>
      <c r="E100" s="39">
        <f>+E98</f>
        <v>17</v>
      </c>
      <c r="F100" s="27" t="str">
        <f>+'Results Input'!G52</f>
        <v>L6</v>
      </c>
      <c r="G100" s="8" t="str">
        <f>VLOOKUP(F100,Results!$N$2:$O$8,2,FALSE)</f>
        <v>No Hopers</v>
      </c>
      <c r="H100" s="28">
        <f>+'Results Input'!I52</f>
        <v>0</v>
      </c>
      <c r="I100" s="27" t="str">
        <f>+'Results Input'!J52</f>
        <v>L5</v>
      </c>
      <c r="J100" s="8" t="str">
        <f>VLOOKUP(I100,Results!$N$2:$O$8,2,FALSE)</f>
        <v>Jack Surfers</v>
      </c>
      <c r="K100" s="28">
        <f>+'Results Input'!L52</f>
        <v>0</v>
      </c>
    </row>
    <row r="101" spans="2:11" x14ac:dyDescent="0.25">
      <c r="B101" t="str">
        <f t="shared" si="19"/>
        <v>17L1</v>
      </c>
      <c r="C101" t="str">
        <f t="shared" si="17"/>
        <v>17L2</v>
      </c>
      <c r="D101" s="14">
        <f>+D98</f>
        <v>46076</v>
      </c>
      <c r="E101" s="39">
        <f>+E98</f>
        <v>17</v>
      </c>
      <c r="F101" s="27" t="str">
        <f>+I98</f>
        <v>L1</v>
      </c>
      <c r="G101" s="8" t="str">
        <f>VLOOKUP(F101,Results!$N$2:$O$8,2,FALSE)</f>
        <v>Boxers</v>
      </c>
      <c r="H101" s="28">
        <f>+K98</f>
        <v>0</v>
      </c>
      <c r="I101" s="1" t="str">
        <f>+F98</f>
        <v>L2</v>
      </c>
      <c r="J101" s="29" t="str">
        <f>VLOOKUP(I101,Results!$N$2:$O$8,2,FALSE)</f>
        <v>Inhibbertors</v>
      </c>
      <c r="K101" s="27">
        <f>+H98</f>
        <v>0</v>
      </c>
    </row>
    <row r="102" spans="2:11" x14ac:dyDescent="0.25">
      <c r="B102" t="str">
        <f t="shared" si="19"/>
        <v>17L3</v>
      </c>
      <c r="C102" t="str">
        <f t="shared" si="17"/>
        <v>17L4</v>
      </c>
      <c r="D102" s="14">
        <f>+D98</f>
        <v>46076</v>
      </c>
      <c r="E102" s="39">
        <f>+E98</f>
        <v>17</v>
      </c>
      <c r="F102" s="27" t="str">
        <f>+I99</f>
        <v>L3</v>
      </c>
      <c r="G102" s="8" t="str">
        <f>VLOOKUP(F102,Results!$N$2:$O$8,2,FALSE)</f>
        <v>Leftovers</v>
      </c>
      <c r="H102" s="28">
        <f>+K99</f>
        <v>0</v>
      </c>
      <c r="I102" s="1" t="str">
        <f>+F99</f>
        <v>L4</v>
      </c>
      <c r="J102" s="29" t="str">
        <f>VLOOKUP(I102,Results!$N$2:$O$8,2,FALSE)</f>
        <v>Peaky Bowlers</v>
      </c>
      <c r="K102" s="27">
        <f>+H99</f>
        <v>0</v>
      </c>
    </row>
    <row r="103" spans="2:11" x14ac:dyDescent="0.25">
      <c r="B103" t="str">
        <f t="shared" si="19"/>
        <v>17L5</v>
      </c>
      <c r="C103" t="str">
        <f t="shared" si="17"/>
        <v>17L6</v>
      </c>
      <c r="D103" s="14">
        <f>+D98</f>
        <v>46076</v>
      </c>
      <c r="E103" s="39">
        <f>+E98</f>
        <v>17</v>
      </c>
      <c r="F103" s="27" t="str">
        <f>+I100</f>
        <v>L5</v>
      </c>
      <c r="G103" s="8" t="str">
        <f>VLOOKUP(F103,Results!$N$2:$O$8,2,FALSE)</f>
        <v>Jack Surfers</v>
      </c>
      <c r="H103" s="28">
        <f>+K100</f>
        <v>0</v>
      </c>
      <c r="I103" s="1" t="str">
        <f>+F100</f>
        <v>L6</v>
      </c>
      <c r="J103" s="29" t="str">
        <f>VLOOKUP(I103,Results!$N$2:$O$8,2,FALSE)</f>
        <v>No Hopers</v>
      </c>
      <c r="K103" s="27">
        <f>+H100</f>
        <v>0</v>
      </c>
    </row>
    <row r="104" spans="2:11" x14ac:dyDescent="0.25">
      <c r="B104" t="str">
        <f t="shared" ref="B104:B109" si="20">CONCATENATE(E104,F104)</f>
        <v>18L3</v>
      </c>
      <c r="C104" t="str">
        <f t="shared" si="17"/>
        <v>18L5</v>
      </c>
      <c r="D104" s="14">
        <f>+'Results Input'!E53</f>
        <v>46083</v>
      </c>
      <c r="E104" s="38">
        <f>+'Results Input'!F53</f>
        <v>18</v>
      </c>
      <c r="F104" s="27" t="str">
        <f>+'Results Input'!G53</f>
        <v>L3</v>
      </c>
      <c r="G104" s="8" t="str">
        <f>VLOOKUP(F104,Results!$N$2:$O$8,2,FALSE)</f>
        <v>Leftovers</v>
      </c>
      <c r="H104" s="28">
        <f>+'Results Input'!I53</f>
        <v>0</v>
      </c>
      <c r="I104" s="27" t="str">
        <f>+'Results Input'!J53</f>
        <v>L5</v>
      </c>
      <c r="J104" s="8" t="str">
        <f>VLOOKUP(I104,Results!$N$2:$O$8,2,FALSE)</f>
        <v>Jack Surfers</v>
      </c>
      <c r="K104" s="28">
        <f>+'Results Input'!L53</f>
        <v>0</v>
      </c>
    </row>
    <row r="105" spans="2:11" x14ac:dyDescent="0.25">
      <c r="B105" t="str">
        <f t="shared" si="20"/>
        <v>18L2</v>
      </c>
      <c r="C105" t="str">
        <f t="shared" si="17"/>
        <v>18L6</v>
      </c>
      <c r="D105" s="14">
        <f>+D104</f>
        <v>46083</v>
      </c>
      <c r="E105" s="39">
        <f>+E104</f>
        <v>18</v>
      </c>
      <c r="F105" s="27" t="str">
        <f>+'Results Input'!G54</f>
        <v>L2</v>
      </c>
      <c r="G105" s="8" t="str">
        <f>VLOOKUP(F105,Results!$N$2:$O$8,2,FALSE)</f>
        <v>Inhibbertors</v>
      </c>
      <c r="H105" s="28">
        <f>+'Results Input'!I54</f>
        <v>0</v>
      </c>
      <c r="I105" s="27" t="str">
        <f>+'Results Input'!J54</f>
        <v>L6</v>
      </c>
      <c r="J105" s="8" t="str">
        <f>VLOOKUP(I105,Results!$N$2:$O$8,2,FALSE)</f>
        <v>No Hopers</v>
      </c>
      <c r="K105" s="28">
        <f>+'Results Input'!L54</f>
        <v>0</v>
      </c>
    </row>
    <row r="106" spans="2:11" x14ac:dyDescent="0.25">
      <c r="B106" t="str">
        <f t="shared" si="20"/>
        <v>18L4</v>
      </c>
      <c r="C106" t="str">
        <f t="shared" si="17"/>
        <v>18L1</v>
      </c>
      <c r="D106" s="14">
        <f>+D104</f>
        <v>46083</v>
      </c>
      <c r="E106" s="39">
        <f>+E104</f>
        <v>18</v>
      </c>
      <c r="F106" s="27" t="str">
        <f>+'Results Input'!G55</f>
        <v>L4</v>
      </c>
      <c r="G106" s="8" t="str">
        <f>VLOOKUP(F106,Results!$N$2:$O$8,2,FALSE)</f>
        <v>Peaky Bowlers</v>
      </c>
      <c r="H106" s="28">
        <f>+'Results Input'!I55</f>
        <v>0</v>
      </c>
      <c r="I106" s="27" t="str">
        <f>+'Results Input'!J55</f>
        <v>L1</v>
      </c>
      <c r="J106" s="8" t="str">
        <f>VLOOKUP(I106,Results!$N$2:$O$8,2,FALSE)</f>
        <v>Boxers</v>
      </c>
      <c r="K106" s="28">
        <f>+'Results Input'!L55</f>
        <v>0</v>
      </c>
    </row>
    <row r="107" spans="2:11" x14ac:dyDescent="0.25">
      <c r="B107" t="str">
        <f t="shared" si="20"/>
        <v>18L5</v>
      </c>
      <c r="C107" t="str">
        <f t="shared" si="17"/>
        <v>18L3</v>
      </c>
      <c r="D107" s="14">
        <f>+D104</f>
        <v>46083</v>
      </c>
      <c r="E107" s="39">
        <f>+E104</f>
        <v>18</v>
      </c>
      <c r="F107" s="27" t="str">
        <f>+I104</f>
        <v>L5</v>
      </c>
      <c r="G107" s="8" t="str">
        <f>VLOOKUP(F107,Results!$N$2:$O$8,2,FALSE)</f>
        <v>Jack Surfers</v>
      </c>
      <c r="H107" s="28">
        <f>+K104</f>
        <v>0</v>
      </c>
      <c r="I107" s="1" t="str">
        <f>+F104</f>
        <v>L3</v>
      </c>
      <c r="J107" s="29" t="str">
        <f>VLOOKUP(I107,Results!$N$2:$O$8,2,FALSE)</f>
        <v>Leftovers</v>
      </c>
      <c r="K107" s="27">
        <f>+H104</f>
        <v>0</v>
      </c>
    </row>
    <row r="108" spans="2:11" x14ac:dyDescent="0.25">
      <c r="B108" t="str">
        <f t="shared" si="20"/>
        <v>18L6</v>
      </c>
      <c r="C108" t="str">
        <f t="shared" si="17"/>
        <v>18L2</v>
      </c>
      <c r="D108" s="14">
        <f>+D104</f>
        <v>46083</v>
      </c>
      <c r="E108" s="39">
        <f>+E104</f>
        <v>18</v>
      </c>
      <c r="F108" s="27" t="str">
        <f>+I105</f>
        <v>L6</v>
      </c>
      <c r="G108" s="8" t="str">
        <f>VLOOKUP(F108,Results!$N$2:$O$8,2,FALSE)</f>
        <v>No Hopers</v>
      </c>
      <c r="H108" s="28">
        <f>+K105</f>
        <v>0</v>
      </c>
      <c r="I108" s="1" t="str">
        <f>+F105</f>
        <v>L2</v>
      </c>
      <c r="J108" s="29" t="str">
        <f>VLOOKUP(I108,Results!$N$2:$O$8,2,FALSE)</f>
        <v>Inhibbertors</v>
      </c>
      <c r="K108" s="27">
        <f>+H105</f>
        <v>0</v>
      </c>
    </row>
    <row r="109" spans="2:11" x14ac:dyDescent="0.25">
      <c r="B109" t="str">
        <f t="shared" si="20"/>
        <v>18L1</v>
      </c>
      <c r="C109" t="str">
        <f t="shared" si="17"/>
        <v>18L4</v>
      </c>
      <c r="D109" s="14">
        <f>+D104</f>
        <v>46083</v>
      </c>
      <c r="E109" s="39">
        <f>+E104</f>
        <v>18</v>
      </c>
      <c r="F109" s="27" t="str">
        <f>+I106</f>
        <v>L1</v>
      </c>
      <c r="G109" s="8" t="str">
        <f>VLOOKUP(F109,Results!$N$2:$O$8,2,FALSE)</f>
        <v>Boxers</v>
      </c>
      <c r="H109" s="28">
        <f>+K106</f>
        <v>0</v>
      </c>
      <c r="I109" s="1" t="str">
        <f>+F106</f>
        <v>L4</v>
      </c>
      <c r="J109" s="29" t="str">
        <f>VLOOKUP(I109,Results!$N$2:$O$8,2,FALSE)</f>
        <v>Peaky Bowlers</v>
      </c>
      <c r="K109" s="27">
        <f>+H106</f>
        <v>0</v>
      </c>
    </row>
    <row r="110" spans="2:11" x14ac:dyDescent="0.25">
      <c r="B110" t="str">
        <f t="shared" ref="B110:B115" si="21">CONCATENATE(E110,F110)</f>
        <v>19L4</v>
      </c>
      <c r="C110" t="str">
        <f t="shared" si="17"/>
        <v>19L2</v>
      </c>
      <c r="D110" s="14">
        <f>+'Results Input'!E56</f>
        <v>46090</v>
      </c>
      <c r="E110" s="38">
        <f>+'Results Input'!F56</f>
        <v>19</v>
      </c>
      <c r="F110" s="27" t="str">
        <f>+'Results Input'!G56</f>
        <v>L4</v>
      </c>
      <c r="G110" s="8" t="str">
        <f>VLOOKUP(F110,Results!$N$2:$O$8,2,FALSE)</f>
        <v>Peaky Bowlers</v>
      </c>
      <c r="H110" s="28">
        <f>+'Results Input'!I56</f>
        <v>0</v>
      </c>
      <c r="I110" s="27" t="str">
        <f>+'Results Input'!J56</f>
        <v>L2</v>
      </c>
      <c r="J110" s="8" t="str">
        <f>VLOOKUP(I110,Results!$N$2:$O$8,2,FALSE)</f>
        <v>Inhibbertors</v>
      </c>
      <c r="K110" s="28">
        <f>+'Results Input'!L56</f>
        <v>0</v>
      </c>
    </row>
    <row r="111" spans="2:11" x14ac:dyDescent="0.25">
      <c r="B111" t="str">
        <f t="shared" si="21"/>
        <v>19L1</v>
      </c>
      <c r="C111" t="str">
        <f t="shared" si="17"/>
        <v>19L5</v>
      </c>
      <c r="D111" s="14">
        <f>+D110</f>
        <v>46090</v>
      </c>
      <c r="E111" s="39">
        <f>+E110</f>
        <v>19</v>
      </c>
      <c r="F111" s="27" t="str">
        <f>+'Results Input'!G57</f>
        <v>L1</v>
      </c>
      <c r="G111" s="8" t="str">
        <f>VLOOKUP(F111,Results!$N$2:$O$8,2,FALSE)</f>
        <v>Boxers</v>
      </c>
      <c r="H111" s="28">
        <f>+'Results Input'!I57</f>
        <v>0</v>
      </c>
      <c r="I111" s="27" t="str">
        <f>+'Results Input'!J57</f>
        <v>L5</v>
      </c>
      <c r="J111" s="8" t="str">
        <f>VLOOKUP(I111,Results!$N$2:$O$8,2,FALSE)</f>
        <v>Jack Surfers</v>
      </c>
      <c r="K111" s="28">
        <f>+'Results Input'!L57</f>
        <v>0</v>
      </c>
    </row>
    <row r="112" spans="2:11" x14ac:dyDescent="0.25">
      <c r="B112" t="str">
        <f t="shared" si="21"/>
        <v>19L3</v>
      </c>
      <c r="C112" t="str">
        <f t="shared" si="17"/>
        <v>19L6</v>
      </c>
      <c r="D112" s="14">
        <f>+D110</f>
        <v>46090</v>
      </c>
      <c r="E112" s="39">
        <f>+E110</f>
        <v>19</v>
      </c>
      <c r="F112" s="27" t="str">
        <f>+'Results Input'!G58</f>
        <v>L3</v>
      </c>
      <c r="G112" s="8" t="str">
        <f>VLOOKUP(F112,Results!$N$2:$O$8,2,FALSE)</f>
        <v>Leftovers</v>
      </c>
      <c r="H112" s="28">
        <f>+'Results Input'!I58</f>
        <v>0</v>
      </c>
      <c r="I112" s="27" t="str">
        <f>+'Results Input'!J58</f>
        <v>L6</v>
      </c>
      <c r="J112" s="8" t="str">
        <f>VLOOKUP(I112,Results!$N$2:$O$8,2,FALSE)</f>
        <v>No Hopers</v>
      </c>
      <c r="K112" s="28">
        <f>+'Results Input'!L58</f>
        <v>0</v>
      </c>
    </row>
    <row r="113" spans="2:11" x14ac:dyDescent="0.25">
      <c r="B113" t="str">
        <f t="shared" si="21"/>
        <v>19L2</v>
      </c>
      <c r="C113" t="str">
        <f t="shared" si="17"/>
        <v>19L4</v>
      </c>
      <c r="D113" s="14">
        <f>+D110</f>
        <v>46090</v>
      </c>
      <c r="E113" s="39">
        <f>+E110</f>
        <v>19</v>
      </c>
      <c r="F113" s="27" t="str">
        <f>+I110</f>
        <v>L2</v>
      </c>
      <c r="G113" s="8" t="str">
        <f>VLOOKUP(F113,Results!$N$2:$O$8,2,FALSE)</f>
        <v>Inhibbertors</v>
      </c>
      <c r="H113" s="28">
        <f>+K110</f>
        <v>0</v>
      </c>
      <c r="I113" s="1" t="str">
        <f>+F110</f>
        <v>L4</v>
      </c>
      <c r="J113" s="29" t="str">
        <f>VLOOKUP(I113,Results!$N$2:$O$8,2,FALSE)</f>
        <v>Peaky Bowlers</v>
      </c>
      <c r="K113" s="27">
        <f>+H110</f>
        <v>0</v>
      </c>
    </row>
    <row r="114" spans="2:11" x14ac:dyDescent="0.25">
      <c r="B114" t="str">
        <f t="shared" si="21"/>
        <v>19L5</v>
      </c>
      <c r="C114" t="str">
        <f t="shared" si="17"/>
        <v>19L1</v>
      </c>
      <c r="D114" s="14">
        <f>+D110</f>
        <v>46090</v>
      </c>
      <c r="E114" s="39">
        <f>+E110</f>
        <v>19</v>
      </c>
      <c r="F114" s="27" t="str">
        <f>+I111</f>
        <v>L5</v>
      </c>
      <c r="G114" s="8" t="str">
        <f>VLOOKUP(F114,Results!$N$2:$O$8,2,FALSE)</f>
        <v>Jack Surfers</v>
      </c>
      <c r="H114" s="28">
        <f>+K111</f>
        <v>0</v>
      </c>
      <c r="I114" s="1" t="str">
        <f>+F111</f>
        <v>L1</v>
      </c>
      <c r="J114" s="29" t="str">
        <f>VLOOKUP(I114,Results!$N$2:$O$8,2,FALSE)</f>
        <v>Boxers</v>
      </c>
      <c r="K114" s="27">
        <f>+H111</f>
        <v>0</v>
      </c>
    </row>
    <row r="115" spans="2:11" x14ac:dyDescent="0.25">
      <c r="B115" t="str">
        <f t="shared" si="21"/>
        <v>19L6</v>
      </c>
      <c r="C115" t="str">
        <f t="shared" si="17"/>
        <v>19L3</v>
      </c>
      <c r="D115" s="14">
        <f>+D110</f>
        <v>46090</v>
      </c>
      <c r="E115" s="39">
        <f>+E110</f>
        <v>19</v>
      </c>
      <c r="F115" s="27" t="str">
        <f>+I112</f>
        <v>L6</v>
      </c>
      <c r="G115" s="8" t="str">
        <f>VLOOKUP(F115,Results!$N$2:$O$8,2,FALSE)</f>
        <v>No Hopers</v>
      </c>
      <c r="H115" s="28">
        <f>+K112</f>
        <v>0</v>
      </c>
      <c r="I115" s="1" t="str">
        <f>+F112</f>
        <v>L3</v>
      </c>
      <c r="J115" s="29" t="str">
        <f>VLOOKUP(I115,Results!$N$2:$O$8,2,FALSE)</f>
        <v>Leftovers</v>
      </c>
      <c r="K115" s="27">
        <f>+H112</f>
        <v>0</v>
      </c>
    </row>
    <row r="116" spans="2:11" x14ac:dyDescent="0.25">
      <c r="B116" t="str">
        <f t="shared" ref="B116:B121" si="22">CONCATENATE(E116,F116)</f>
        <v>20L1</v>
      </c>
      <c r="C116" t="str">
        <f t="shared" si="17"/>
        <v>20L3</v>
      </c>
      <c r="D116" s="14">
        <f>+'Results Input'!E59</f>
        <v>46097</v>
      </c>
      <c r="E116" s="38">
        <f>+'Results Input'!F59</f>
        <v>20</v>
      </c>
      <c r="F116" s="27" t="str">
        <f>+'Results Input'!G59</f>
        <v>L1</v>
      </c>
      <c r="G116" s="8" t="str">
        <f>VLOOKUP(F116,Results!$N$2:$O$8,2,FALSE)</f>
        <v>Boxers</v>
      </c>
      <c r="H116" s="28">
        <f>+'Results Input'!I59</f>
        <v>0</v>
      </c>
      <c r="I116" s="27" t="str">
        <f>+'Results Input'!J59</f>
        <v>L3</v>
      </c>
      <c r="J116" s="8" t="str">
        <f>VLOOKUP(I116,Results!$N$2:$O$8,2,FALSE)</f>
        <v>Leftovers</v>
      </c>
      <c r="K116" s="28">
        <f>+'Results Input'!L59</f>
        <v>0</v>
      </c>
    </row>
    <row r="117" spans="2:11" x14ac:dyDescent="0.25">
      <c r="B117" t="str">
        <f t="shared" si="22"/>
        <v>20L6</v>
      </c>
      <c r="C117" t="str">
        <f t="shared" si="17"/>
        <v>20L4</v>
      </c>
      <c r="D117" s="14">
        <f>+D116</f>
        <v>46097</v>
      </c>
      <c r="E117" s="39">
        <f>+E116</f>
        <v>20</v>
      </c>
      <c r="F117" s="27" t="str">
        <f>+'Results Input'!G60</f>
        <v>L6</v>
      </c>
      <c r="G117" s="8" t="str">
        <f>VLOOKUP(F117,Results!$N$2:$O$8,2,FALSE)</f>
        <v>No Hopers</v>
      </c>
      <c r="H117" s="28">
        <f>+'Results Input'!I60</f>
        <v>0</v>
      </c>
      <c r="I117" s="27" t="str">
        <f>+'Results Input'!J60</f>
        <v>L4</v>
      </c>
      <c r="J117" s="8" t="str">
        <f>VLOOKUP(I117,Results!$N$2:$O$8,2,FALSE)</f>
        <v>Peaky Bowlers</v>
      </c>
      <c r="K117" s="28">
        <f>+'Results Input'!L60</f>
        <v>0</v>
      </c>
    </row>
    <row r="118" spans="2:11" x14ac:dyDescent="0.25">
      <c r="B118" t="str">
        <f t="shared" si="22"/>
        <v>20L5</v>
      </c>
      <c r="C118" t="str">
        <f t="shared" si="17"/>
        <v>20L2</v>
      </c>
      <c r="D118" s="14">
        <f>+D116</f>
        <v>46097</v>
      </c>
      <c r="E118" s="39">
        <f>+E116</f>
        <v>20</v>
      </c>
      <c r="F118" s="27" t="str">
        <f>+'Results Input'!G61</f>
        <v>L5</v>
      </c>
      <c r="G118" s="8" t="str">
        <f>VLOOKUP(F118,Results!$N$2:$O$8,2,FALSE)</f>
        <v>Jack Surfers</v>
      </c>
      <c r="H118" s="28">
        <f>+'Results Input'!I61</f>
        <v>0</v>
      </c>
      <c r="I118" s="27" t="str">
        <f>+'Results Input'!J61</f>
        <v>L2</v>
      </c>
      <c r="J118" s="8" t="str">
        <f>VLOOKUP(I118,Results!$N$2:$O$8,2,FALSE)</f>
        <v>Inhibbertors</v>
      </c>
      <c r="K118" s="28">
        <f>+'Results Input'!L61</f>
        <v>0</v>
      </c>
    </row>
    <row r="119" spans="2:11" x14ac:dyDescent="0.25">
      <c r="B119" t="str">
        <f t="shared" si="22"/>
        <v>20L3</v>
      </c>
      <c r="C119" t="str">
        <f t="shared" si="17"/>
        <v>20L1</v>
      </c>
      <c r="D119" s="14">
        <f>+D116</f>
        <v>46097</v>
      </c>
      <c r="E119" s="39">
        <f>+E116</f>
        <v>20</v>
      </c>
      <c r="F119" s="27" t="str">
        <f>+I116</f>
        <v>L3</v>
      </c>
      <c r="G119" s="8" t="str">
        <f>VLOOKUP(F119,Results!$N$2:$O$8,2,FALSE)</f>
        <v>Leftovers</v>
      </c>
      <c r="H119" s="28">
        <f>+K116</f>
        <v>0</v>
      </c>
      <c r="I119" s="1" t="str">
        <f>+F116</f>
        <v>L1</v>
      </c>
      <c r="J119" s="29" t="str">
        <f>VLOOKUP(I119,Results!$N$2:$O$8,2,FALSE)</f>
        <v>Boxers</v>
      </c>
      <c r="K119" s="27">
        <f>+H116</f>
        <v>0</v>
      </c>
    </row>
    <row r="120" spans="2:11" x14ac:dyDescent="0.25">
      <c r="B120" t="str">
        <f t="shared" si="22"/>
        <v>20L4</v>
      </c>
      <c r="C120" t="str">
        <f t="shared" si="17"/>
        <v>20L6</v>
      </c>
      <c r="D120" s="14">
        <f>+D116</f>
        <v>46097</v>
      </c>
      <c r="E120" s="39">
        <f>+E116</f>
        <v>20</v>
      </c>
      <c r="F120" s="27" t="str">
        <f>+I117</f>
        <v>L4</v>
      </c>
      <c r="G120" s="8" t="str">
        <f>VLOOKUP(F120,Results!$N$2:$O$8,2,FALSE)</f>
        <v>Peaky Bowlers</v>
      </c>
      <c r="H120" s="28">
        <f>+K117</f>
        <v>0</v>
      </c>
      <c r="I120" s="1" t="str">
        <f>+F117</f>
        <v>L6</v>
      </c>
      <c r="J120" s="29" t="str">
        <f>VLOOKUP(I120,Results!$N$2:$O$8,2,FALSE)</f>
        <v>No Hopers</v>
      </c>
      <c r="K120" s="27">
        <f>+H117</f>
        <v>0</v>
      </c>
    </row>
    <row r="121" spans="2:11" x14ac:dyDescent="0.25">
      <c r="B121" t="str">
        <f t="shared" si="22"/>
        <v>20L2</v>
      </c>
      <c r="C121" t="str">
        <f t="shared" si="17"/>
        <v>20L5</v>
      </c>
      <c r="D121" s="14">
        <f>+D116</f>
        <v>46097</v>
      </c>
      <c r="E121" s="39">
        <f>+E116</f>
        <v>20</v>
      </c>
      <c r="F121" s="27" t="str">
        <f>+I118</f>
        <v>L2</v>
      </c>
      <c r="G121" s="8" t="str">
        <f>VLOOKUP(F121,Results!$N$2:$O$8,2,FALSE)</f>
        <v>Inhibbertors</v>
      </c>
      <c r="H121" s="28">
        <f>+K118</f>
        <v>0</v>
      </c>
      <c r="I121" s="1" t="str">
        <f>+F118</f>
        <v>L5</v>
      </c>
      <c r="J121" s="29" t="str">
        <f>VLOOKUP(I121,Results!$N$2:$O$8,2,FALSE)</f>
        <v>Jack Surfers</v>
      </c>
      <c r="K121" s="27">
        <f>+H118</f>
        <v>0</v>
      </c>
    </row>
    <row r="122" spans="2:11" x14ac:dyDescent="0.25">
      <c r="D122" s="14"/>
      <c r="E122" s="9"/>
      <c r="F122" s="12"/>
      <c r="G122" s="8"/>
      <c r="H122" s="13"/>
    </row>
    <row r="123" spans="2:11" x14ac:dyDescent="0.25">
      <c r="D123" s="14"/>
      <c r="E123" s="9"/>
      <c r="F123" s="12"/>
      <c r="G123" s="8"/>
      <c r="H123" s="28">
        <f>SUM(H2:H122)</f>
        <v>703</v>
      </c>
    </row>
    <row r="124" spans="2:11" x14ac:dyDescent="0.25">
      <c r="D124" s="14"/>
      <c r="E124" s="9"/>
      <c r="F124" s="12"/>
      <c r="G124" s="8"/>
      <c r="H124" s="13"/>
    </row>
    <row r="125" spans="2:11" x14ac:dyDescent="0.25">
      <c r="D125" s="14"/>
      <c r="E125" s="9"/>
      <c r="F125" s="12"/>
      <c r="G125" s="8"/>
      <c r="H125" s="13"/>
    </row>
    <row r="126" spans="2:11" x14ac:dyDescent="0.25">
      <c r="D126" s="14"/>
      <c r="E126" s="9"/>
      <c r="F126" s="12"/>
      <c r="G126" s="8"/>
      <c r="H126" s="13"/>
    </row>
    <row r="127" spans="2:11" x14ac:dyDescent="0.25">
      <c r="D127" s="14"/>
      <c r="E127" s="9"/>
      <c r="F127" s="12"/>
      <c r="G127" s="8"/>
      <c r="H127" s="13"/>
    </row>
    <row r="128" spans="2:11" x14ac:dyDescent="0.25">
      <c r="D128" s="14"/>
      <c r="E128" s="9"/>
      <c r="F128" s="12"/>
      <c r="G128" s="8"/>
      <c r="H128" s="13"/>
    </row>
    <row r="129" spans="4:8" x14ac:dyDescent="0.25">
      <c r="D129" s="14"/>
      <c r="E129" s="9"/>
      <c r="F129" s="12"/>
      <c r="G129" s="8"/>
      <c r="H129" s="13"/>
    </row>
    <row r="130" spans="4:8" x14ac:dyDescent="0.25">
      <c r="D130" s="14"/>
      <c r="E130" s="9"/>
      <c r="F130" s="12"/>
      <c r="G130" s="8"/>
      <c r="H130" s="13"/>
    </row>
    <row r="131" spans="4:8" x14ac:dyDescent="0.25">
      <c r="D131" s="14"/>
      <c r="E131" s="9"/>
      <c r="F131" s="12"/>
      <c r="G131" s="8"/>
      <c r="H131" s="1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1"/>
  <sheetViews>
    <sheetView workbookViewId="0">
      <pane xSplit="2" ySplit="1" topLeftCell="C14" activePane="bottomRight" state="frozen"/>
      <selection pane="topRight" activeCell="B1" sqref="B1"/>
      <selection pane="bottomLeft" activeCell="A2" sqref="A2"/>
      <selection pane="bottomRight" activeCell="L28" sqref="L28"/>
    </sheetView>
  </sheetViews>
  <sheetFormatPr defaultRowHeight="15" x14ac:dyDescent="0.25"/>
  <cols>
    <col min="1" max="1" width="2.140625" customWidth="1"/>
    <col min="2" max="2" width="8.140625" hidden="1" customWidth="1"/>
    <col min="3" max="3" width="4.8554687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4" style="1" bestFit="1" customWidth="1"/>
    <col min="9" max="9" width="5.140625" style="1" customWidth="1"/>
    <col min="11" max="11" width="14" bestFit="1" customWidth="1"/>
    <col min="12" max="12" width="8.5703125" customWidth="1"/>
    <col min="13" max="13" width="12.28515625" bestFit="1" customWidth="1"/>
  </cols>
  <sheetData>
    <row r="1" spans="2:12" x14ac:dyDescent="0.25">
      <c r="F1" s="1" t="s">
        <v>1</v>
      </c>
      <c r="G1" s="34">
        <v>9</v>
      </c>
    </row>
    <row r="2" spans="2:12" x14ac:dyDescent="0.25">
      <c r="B2" t="str">
        <f t="shared" ref="B2:B23" si="0">CONCATENATE(F2,G2)</f>
        <v>1L1</v>
      </c>
      <c r="C2" t="str">
        <f>CONCATENATE(F2,J2)</f>
        <v>1L2</v>
      </c>
      <c r="E2" s="10">
        <v>45936</v>
      </c>
      <c r="F2" s="11">
        <v>1</v>
      </c>
      <c r="G2" s="12" t="s">
        <v>24</v>
      </c>
      <c r="H2" s="8" t="str">
        <f>VLOOKUP(G2,Results!$N$2:$O$8,2,FALSE)</f>
        <v>Boxers</v>
      </c>
      <c r="I2" s="33">
        <v>12</v>
      </c>
      <c r="J2" s="12" t="s">
        <v>25</v>
      </c>
      <c r="K2" s="8" t="str">
        <f>VLOOKUP(J2,Results!$N$2:$O$8,2,FALSE)</f>
        <v>Inhibbertors</v>
      </c>
      <c r="L2" s="33">
        <v>9</v>
      </c>
    </row>
    <row r="3" spans="2:12" x14ac:dyDescent="0.25">
      <c r="B3" t="str">
        <f t="shared" si="0"/>
        <v>1L3</v>
      </c>
      <c r="C3" t="str">
        <f t="shared" ref="C3:C24" si="1">CONCATENATE(F3,J3)</f>
        <v>1L4</v>
      </c>
      <c r="E3" s="14">
        <f>+E2</f>
        <v>45936</v>
      </c>
      <c r="F3" s="9">
        <f>+F2</f>
        <v>1</v>
      </c>
      <c r="G3" s="12" t="s">
        <v>26</v>
      </c>
      <c r="H3" s="8" t="str">
        <f>VLOOKUP(G3,Results!$N$2:$O$8,2,FALSE)</f>
        <v>Leftovers</v>
      </c>
      <c r="I3" s="33">
        <v>6</v>
      </c>
      <c r="J3" s="12" t="s">
        <v>27</v>
      </c>
      <c r="K3" s="8" t="str">
        <f>VLOOKUP(J3,Results!$N$2:$O$8,2,FALSE)</f>
        <v>Peaky Bowlers</v>
      </c>
      <c r="L3" s="34">
        <v>17</v>
      </c>
    </row>
    <row r="4" spans="2:12" x14ac:dyDescent="0.25">
      <c r="B4" t="str">
        <f t="shared" si="0"/>
        <v>1L5</v>
      </c>
      <c r="C4" t="str">
        <f t="shared" si="1"/>
        <v>1L6</v>
      </c>
      <c r="E4" s="14">
        <f>+E2</f>
        <v>45936</v>
      </c>
      <c r="F4" s="9">
        <f>+F2</f>
        <v>1</v>
      </c>
      <c r="G4" s="12" t="s">
        <v>28</v>
      </c>
      <c r="H4" s="8" t="str">
        <f>VLOOKUP(G4,Results!$N$2:$O$8,2,FALSE)</f>
        <v>Jack Surfers</v>
      </c>
      <c r="I4" s="33">
        <v>19</v>
      </c>
      <c r="J4" s="12" t="s">
        <v>29</v>
      </c>
      <c r="K4" s="8" t="str">
        <f>VLOOKUP(J4,Results!$N$2:$O$8,2,FALSE)</f>
        <v>No Hopers</v>
      </c>
      <c r="L4" s="34">
        <v>16</v>
      </c>
    </row>
    <row r="5" spans="2:12" x14ac:dyDescent="0.25">
      <c r="B5" t="str">
        <f t="shared" si="0"/>
        <v>2L2</v>
      </c>
      <c r="C5" t="str">
        <f t="shared" si="1"/>
        <v>2L3</v>
      </c>
      <c r="E5" s="10">
        <v>45943</v>
      </c>
      <c r="F5" s="11">
        <v>2</v>
      </c>
      <c r="G5" s="12" t="s">
        <v>25</v>
      </c>
      <c r="H5" s="8" t="str">
        <f>VLOOKUP(G5,Results!$N$2:$O$8,2,FALSE)</f>
        <v>Inhibbertors</v>
      </c>
      <c r="I5" s="33">
        <v>14</v>
      </c>
      <c r="J5" s="12" t="s">
        <v>26</v>
      </c>
      <c r="K5" s="8" t="str">
        <f>VLOOKUP(J5,Results!$N$2:$O$8,2,FALSE)</f>
        <v>Leftovers</v>
      </c>
      <c r="L5" s="33">
        <v>15</v>
      </c>
    </row>
    <row r="6" spans="2:12" x14ac:dyDescent="0.25">
      <c r="B6" t="str">
        <f t="shared" si="0"/>
        <v>2L1</v>
      </c>
      <c r="C6" t="str">
        <f t="shared" si="1"/>
        <v>2L6</v>
      </c>
      <c r="E6" s="14">
        <f>+E5</f>
        <v>45943</v>
      </c>
      <c r="F6" s="9">
        <f>+F5</f>
        <v>2</v>
      </c>
      <c r="G6" s="12" t="s">
        <v>24</v>
      </c>
      <c r="H6" s="8" t="str">
        <f>VLOOKUP(G6,Results!$N$2:$O$8,2,FALSE)</f>
        <v>Boxers</v>
      </c>
      <c r="I6" s="33">
        <v>12</v>
      </c>
      <c r="J6" s="12" t="s">
        <v>29</v>
      </c>
      <c r="K6" s="8" t="str">
        <f>VLOOKUP(J6,Results!$N$2:$O$8,2,FALSE)</f>
        <v>No Hopers</v>
      </c>
      <c r="L6" s="34">
        <v>9</v>
      </c>
    </row>
    <row r="7" spans="2:12" x14ac:dyDescent="0.25">
      <c r="B7" t="str">
        <f t="shared" si="0"/>
        <v>2L5</v>
      </c>
      <c r="C7" t="str">
        <f t="shared" si="1"/>
        <v>2L4</v>
      </c>
      <c r="E7" s="14">
        <f>+E5</f>
        <v>45943</v>
      </c>
      <c r="F7" s="9">
        <f>+F5</f>
        <v>2</v>
      </c>
      <c r="G7" s="12" t="s">
        <v>28</v>
      </c>
      <c r="H7" s="8" t="str">
        <f>VLOOKUP(G7,Results!$N$2:$O$8,2,FALSE)</f>
        <v>Jack Surfers</v>
      </c>
      <c r="I7" s="33">
        <v>11</v>
      </c>
      <c r="J7" s="12" t="s">
        <v>27</v>
      </c>
      <c r="K7" s="8" t="str">
        <f>VLOOKUP(J7,Results!$N$2:$O$8,2,FALSE)</f>
        <v>Peaky Bowlers</v>
      </c>
      <c r="L7" s="34">
        <v>7</v>
      </c>
    </row>
    <row r="8" spans="2:12" x14ac:dyDescent="0.25">
      <c r="B8" t="str">
        <f t="shared" si="0"/>
        <v>3L3</v>
      </c>
      <c r="C8" t="str">
        <f t="shared" si="1"/>
        <v>3L1</v>
      </c>
      <c r="E8" s="10">
        <v>45950</v>
      </c>
      <c r="F8" s="11">
        <v>3</v>
      </c>
      <c r="G8" s="12" t="s">
        <v>26</v>
      </c>
      <c r="H8" s="8" t="str">
        <f>VLOOKUP(G8,Results!$N$2:$O$8,2,FALSE)</f>
        <v>Leftovers</v>
      </c>
      <c r="I8" s="33">
        <v>19</v>
      </c>
      <c r="J8" s="12" t="s">
        <v>24</v>
      </c>
      <c r="K8" s="8" t="str">
        <f>VLOOKUP(J8,Results!$N$2:$O$8,2,FALSE)</f>
        <v>Boxers</v>
      </c>
      <c r="L8" s="33">
        <v>16</v>
      </c>
    </row>
    <row r="9" spans="2:12" x14ac:dyDescent="0.25">
      <c r="B9" t="str">
        <f t="shared" si="0"/>
        <v>3L2</v>
      </c>
      <c r="C9" t="str">
        <f t="shared" si="1"/>
        <v>3L5</v>
      </c>
      <c r="E9" s="14">
        <f>+E8</f>
        <v>45950</v>
      </c>
      <c r="F9" s="9">
        <f>+F8</f>
        <v>3</v>
      </c>
      <c r="G9" s="12" t="s">
        <v>25</v>
      </c>
      <c r="H9" s="8" t="str">
        <f>VLOOKUP(G9,Results!$N$2:$O$8,2,FALSE)</f>
        <v>Inhibbertors</v>
      </c>
      <c r="I9" s="33">
        <v>18</v>
      </c>
      <c r="J9" s="12" t="s">
        <v>28</v>
      </c>
      <c r="K9" s="8" t="str">
        <f>VLOOKUP(J9,Results!$N$2:$O$8,2,FALSE)</f>
        <v>Jack Surfers</v>
      </c>
      <c r="L9" s="34">
        <v>7</v>
      </c>
    </row>
    <row r="10" spans="2:12" x14ac:dyDescent="0.25">
      <c r="B10" t="str">
        <f t="shared" si="0"/>
        <v>3L6</v>
      </c>
      <c r="C10" t="str">
        <f t="shared" si="1"/>
        <v>3L4</v>
      </c>
      <c r="E10" s="14">
        <f>+E8</f>
        <v>45950</v>
      </c>
      <c r="F10" s="9">
        <f>+F8</f>
        <v>3</v>
      </c>
      <c r="G10" s="12" t="s">
        <v>29</v>
      </c>
      <c r="H10" s="8" t="str">
        <f>VLOOKUP(G10,Results!$N$2:$O$8,2,FALSE)</f>
        <v>No Hopers</v>
      </c>
      <c r="I10" s="33">
        <v>23</v>
      </c>
      <c r="J10" s="12" t="s">
        <v>27</v>
      </c>
      <c r="K10" s="8" t="str">
        <f>VLOOKUP(J10,Results!$N$2:$O$8,2,FALSE)</f>
        <v>Peaky Bowlers</v>
      </c>
      <c r="L10" s="34">
        <v>8</v>
      </c>
    </row>
    <row r="11" spans="2:12" x14ac:dyDescent="0.25">
      <c r="B11" t="str">
        <f t="shared" si="0"/>
        <v>4L4</v>
      </c>
      <c r="C11" t="str">
        <f t="shared" si="1"/>
        <v>4L1</v>
      </c>
      <c r="E11" s="10">
        <v>45957</v>
      </c>
      <c r="F11" s="11">
        <v>4</v>
      </c>
      <c r="G11" s="12" t="s">
        <v>27</v>
      </c>
      <c r="H11" s="8" t="str">
        <f>VLOOKUP(G11,Results!$N$2:$O$8,2,FALSE)</f>
        <v>Peaky Bowlers</v>
      </c>
      <c r="I11" s="33">
        <v>9</v>
      </c>
      <c r="J11" s="12" t="s">
        <v>24</v>
      </c>
      <c r="K11" s="8" t="str">
        <f>VLOOKUP(J11,Results!$N$2:$O$8,2,FALSE)</f>
        <v>Boxers</v>
      </c>
      <c r="L11" s="33">
        <v>15</v>
      </c>
    </row>
    <row r="12" spans="2:12" x14ac:dyDescent="0.25">
      <c r="B12" t="str">
        <f t="shared" si="0"/>
        <v>4L6</v>
      </c>
      <c r="C12" t="str">
        <f t="shared" si="1"/>
        <v>4L2</v>
      </c>
      <c r="E12" s="14">
        <f>+E11</f>
        <v>45957</v>
      </c>
      <c r="F12" s="9">
        <f>+F11</f>
        <v>4</v>
      </c>
      <c r="G12" s="12" t="s">
        <v>29</v>
      </c>
      <c r="H12" s="8" t="str">
        <f>VLOOKUP(G12,Results!$N$2:$O$8,2,FALSE)</f>
        <v>No Hopers</v>
      </c>
      <c r="I12" s="33">
        <v>17</v>
      </c>
      <c r="J12" s="12" t="s">
        <v>25</v>
      </c>
      <c r="K12" s="8" t="str">
        <f>VLOOKUP(J12,Results!$N$2:$O$8,2,FALSE)</f>
        <v>Inhibbertors</v>
      </c>
      <c r="L12" s="34">
        <v>9</v>
      </c>
    </row>
    <row r="13" spans="2:12" x14ac:dyDescent="0.25">
      <c r="B13" t="str">
        <f t="shared" si="0"/>
        <v>4L3</v>
      </c>
      <c r="C13" t="str">
        <f t="shared" si="1"/>
        <v>4L5</v>
      </c>
      <c r="E13" s="14">
        <f>+E11</f>
        <v>45957</v>
      </c>
      <c r="F13" s="9">
        <f>+F11</f>
        <v>4</v>
      </c>
      <c r="G13" s="12" t="s">
        <v>26</v>
      </c>
      <c r="H13" s="8" t="str">
        <f>VLOOKUP(G13,Results!$N$2:$O$8,2,FALSE)</f>
        <v>Leftovers</v>
      </c>
      <c r="I13" s="33">
        <v>2</v>
      </c>
      <c r="J13" s="12" t="s">
        <v>28</v>
      </c>
      <c r="K13" s="8" t="str">
        <f>VLOOKUP(J13,Results!$N$2:$O$8,2,FALSE)</f>
        <v>Jack Surfers</v>
      </c>
      <c r="L13" s="34">
        <v>27</v>
      </c>
    </row>
    <row r="14" spans="2:12" x14ac:dyDescent="0.25">
      <c r="B14" t="str">
        <f t="shared" si="0"/>
        <v>5L4</v>
      </c>
      <c r="C14" t="str">
        <f t="shared" si="1"/>
        <v>5L2</v>
      </c>
      <c r="E14" s="10">
        <v>45964</v>
      </c>
      <c r="F14" s="11">
        <v>5</v>
      </c>
      <c r="G14" s="12" t="s">
        <v>27</v>
      </c>
      <c r="H14" s="8" t="str">
        <f>VLOOKUP(G14,Results!$N$2:$O$8,2,FALSE)</f>
        <v>Peaky Bowlers</v>
      </c>
      <c r="I14" s="33">
        <v>12</v>
      </c>
      <c r="J14" s="12" t="s">
        <v>25</v>
      </c>
      <c r="K14" s="8" t="str">
        <f>VLOOKUP(J14,Results!$N$2:$O$8,2,FALSE)</f>
        <v>Inhibbertors</v>
      </c>
      <c r="L14" s="33">
        <v>19</v>
      </c>
    </row>
    <row r="15" spans="2:12" x14ac:dyDescent="0.25">
      <c r="B15" t="str">
        <f t="shared" si="0"/>
        <v>5L6</v>
      </c>
      <c r="C15" t="str">
        <f t="shared" si="1"/>
        <v>5L3</v>
      </c>
      <c r="E15" s="14">
        <f>+E14</f>
        <v>45964</v>
      </c>
      <c r="F15" s="9">
        <f>+F14</f>
        <v>5</v>
      </c>
      <c r="G15" s="12" t="s">
        <v>29</v>
      </c>
      <c r="H15" s="8" t="str">
        <f>VLOOKUP(G15,Results!$N$2:$O$8,2,FALSE)</f>
        <v>No Hopers</v>
      </c>
      <c r="I15" s="33">
        <v>27</v>
      </c>
      <c r="J15" s="12" t="s">
        <v>26</v>
      </c>
      <c r="K15" s="8" t="str">
        <f>VLOOKUP(J15,Results!$N$2:$O$8,2,FALSE)</f>
        <v>Leftovers</v>
      </c>
      <c r="L15" s="34">
        <v>5</v>
      </c>
    </row>
    <row r="16" spans="2:12" x14ac:dyDescent="0.25">
      <c r="B16" t="str">
        <f t="shared" si="0"/>
        <v>5L1</v>
      </c>
      <c r="C16" t="str">
        <f t="shared" si="1"/>
        <v>5L5</v>
      </c>
      <c r="E16" s="14">
        <f>+E14</f>
        <v>45964</v>
      </c>
      <c r="F16" s="9">
        <f>+F14</f>
        <v>5</v>
      </c>
      <c r="G16" s="12" t="s">
        <v>24</v>
      </c>
      <c r="H16" s="8" t="str">
        <f>VLOOKUP(G16,Results!$N$2:$O$8,2,FALSE)</f>
        <v>Boxers</v>
      </c>
      <c r="I16" s="33">
        <v>14</v>
      </c>
      <c r="J16" s="12" t="s">
        <v>28</v>
      </c>
      <c r="K16" s="8" t="str">
        <f>VLOOKUP(J16,Results!$N$2:$O$8,2,FALSE)</f>
        <v>Jack Surfers</v>
      </c>
      <c r="L16" s="34">
        <v>12</v>
      </c>
    </row>
    <row r="17" spans="2:13" x14ac:dyDescent="0.25">
      <c r="B17" t="str">
        <f t="shared" si="0"/>
        <v>2.9L4</v>
      </c>
      <c r="C17" t="str">
        <f t="shared" si="1"/>
        <v>2.9L5</v>
      </c>
      <c r="E17" s="10">
        <v>45971</v>
      </c>
      <c r="F17" s="11">
        <v>2.9</v>
      </c>
      <c r="G17" s="12" t="s">
        <v>27</v>
      </c>
      <c r="H17" s="8" t="str">
        <f>VLOOKUP(G17,Results!$N$2:$O$8,2,FALSE)</f>
        <v>Peaky Bowlers</v>
      </c>
      <c r="I17" s="33">
        <v>5</v>
      </c>
      <c r="J17" s="12" t="s">
        <v>28</v>
      </c>
      <c r="K17" s="8" t="str">
        <f>VLOOKUP(J17,Results!$N$2:$O$8,2,FALSE)</f>
        <v>Jack Surfers</v>
      </c>
      <c r="L17" s="33">
        <v>16</v>
      </c>
      <c r="M17" t="s">
        <v>43</v>
      </c>
    </row>
    <row r="18" spans="2:13" x14ac:dyDescent="0.25">
      <c r="B18" t="str">
        <f t="shared" si="0"/>
        <v>6L1</v>
      </c>
      <c r="C18" t="str">
        <f t="shared" si="1"/>
        <v>6L6</v>
      </c>
      <c r="E18" s="14">
        <f>+E17</f>
        <v>45971</v>
      </c>
      <c r="F18" s="11">
        <v>6</v>
      </c>
      <c r="G18" s="12" t="s">
        <v>24</v>
      </c>
      <c r="H18" s="8" t="str">
        <f>VLOOKUP(G18,Results!$N$2:$O$8,2,FALSE)</f>
        <v>Boxers</v>
      </c>
      <c r="I18" s="33">
        <v>8</v>
      </c>
      <c r="J18" s="12" t="s">
        <v>29</v>
      </c>
      <c r="K18" s="8" t="str">
        <f>VLOOKUP(J18,Results!$N$2:$O$8,2,FALSE)</f>
        <v>No Hopers</v>
      </c>
      <c r="L18" s="34">
        <v>14</v>
      </c>
    </row>
    <row r="19" spans="2:13" x14ac:dyDescent="0.25">
      <c r="B19" t="str">
        <f t="shared" si="0"/>
        <v>6L3</v>
      </c>
      <c r="C19" t="str">
        <f t="shared" si="1"/>
        <v>6L2</v>
      </c>
      <c r="E19" s="14">
        <f>+E17</f>
        <v>45971</v>
      </c>
      <c r="F19" s="9">
        <f>+F18</f>
        <v>6</v>
      </c>
      <c r="G19" s="12" t="s">
        <v>26</v>
      </c>
      <c r="H19" s="8" t="str">
        <f>VLOOKUP(G19,Results!$N$2:$O$8,2,FALSE)</f>
        <v>Leftovers</v>
      </c>
      <c r="I19" s="33">
        <v>8</v>
      </c>
      <c r="J19" s="12" t="s">
        <v>25</v>
      </c>
      <c r="K19" s="8" t="str">
        <f>VLOOKUP(J19,Results!$N$2:$O$8,2,FALSE)</f>
        <v>Inhibbertors</v>
      </c>
      <c r="L19" s="34">
        <v>15</v>
      </c>
    </row>
    <row r="20" spans="2:13" x14ac:dyDescent="0.25">
      <c r="B20" t="str">
        <f t="shared" si="0"/>
        <v>7L5</v>
      </c>
      <c r="C20" t="str">
        <f t="shared" si="1"/>
        <v>7L6</v>
      </c>
      <c r="E20" s="10">
        <v>45978</v>
      </c>
      <c r="F20" s="11">
        <v>7</v>
      </c>
      <c r="G20" s="12" t="s">
        <v>28</v>
      </c>
      <c r="H20" s="8" t="str">
        <f>VLOOKUP(G20,Results!$N$2:$O$8,2,FALSE)</f>
        <v>Jack Surfers</v>
      </c>
      <c r="I20" s="33">
        <v>14</v>
      </c>
      <c r="J20" s="12" t="s">
        <v>29</v>
      </c>
      <c r="K20" s="8" t="str">
        <f>VLOOKUP(J20,Results!$N$2:$O$8,2,FALSE)</f>
        <v>No Hopers</v>
      </c>
      <c r="L20" s="33">
        <v>11</v>
      </c>
    </row>
    <row r="21" spans="2:13" x14ac:dyDescent="0.25">
      <c r="B21" t="str">
        <f t="shared" si="0"/>
        <v>7L3</v>
      </c>
      <c r="C21" t="str">
        <f t="shared" si="1"/>
        <v>7L4</v>
      </c>
      <c r="E21" s="14">
        <f>+E20</f>
        <v>45978</v>
      </c>
      <c r="F21" s="9">
        <f>+F20</f>
        <v>7</v>
      </c>
      <c r="G21" s="12" t="s">
        <v>26</v>
      </c>
      <c r="H21" s="8" t="str">
        <f>VLOOKUP(G21,Results!$N$2:$O$8,2,FALSE)</f>
        <v>Leftovers</v>
      </c>
      <c r="I21" s="33">
        <v>12</v>
      </c>
      <c r="J21" s="12" t="s">
        <v>27</v>
      </c>
      <c r="K21" s="8" t="str">
        <f>VLOOKUP(J21,Results!$N$2:$O$8,2,FALSE)</f>
        <v>Peaky Bowlers</v>
      </c>
      <c r="L21" s="34">
        <v>13</v>
      </c>
    </row>
    <row r="22" spans="2:13" x14ac:dyDescent="0.25">
      <c r="B22" t="str">
        <f t="shared" si="0"/>
        <v>7L1</v>
      </c>
      <c r="C22" t="str">
        <f t="shared" si="1"/>
        <v>7L2</v>
      </c>
      <c r="E22" s="14">
        <f>+E20</f>
        <v>45978</v>
      </c>
      <c r="F22" s="9">
        <f>+F20</f>
        <v>7</v>
      </c>
      <c r="G22" s="12" t="s">
        <v>24</v>
      </c>
      <c r="H22" s="8" t="str">
        <f>VLOOKUP(G22,Results!$N$2:$O$8,2,FALSE)</f>
        <v>Boxers</v>
      </c>
      <c r="I22" s="33">
        <v>12</v>
      </c>
      <c r="J22" s="12" t="s">
        <v>25</v>
      </c>
      <c r="K22" s="8" t="str">
        <f>VLOOKUP(J22,Results!$N$2:$O$8,2,FALSE)</f>
        <v>Inhibbertors</v>
      </c>
      <c r="L22" s="34">
        <v>12</v>
      </c>
    </row>
    <row r="23" spans="2:13" x14ac:dyDescent="0.25">
      <c r="B23" t="str">
        <f t="shared" si="0"/>
        <v>8L6</v>
      </c>
      <c r="C23" t="str">
        <f t="shared" si="1"/>
        <v>8L2</v>
      </c>
      <c r="E23" s="10">
        <v>45985</v>
      </c>
      <c r="F23" s="11">
        <v>8</v>
      </c>
      <c r="G23" s="12" t="s">
        <v>29</v>
      </c>
      <c r="H23" s="8" t="str">
        <f>VLOOKUP(G23,Results!$N$2:$O$8,2,FALSE)</f>
        <v>No Hopers</v>
      </c>
      <c r="I23" s="33">
        <v>12</v>
      </c>
      <c r="J23" s="12" t="s">
        <v>25</v>
      </c>
      <c r="K23" s="8" t="str">
        <f>VLOOKUP(J23,Results!$N$2:$O$8,2,FALSE)</f>
        <v>Inhibbertors</v>
      </c>
      <c r="L23" s="33">
        <v>10</v>
      </c>
    </row>
    <row r="24" spans="2:13" x14ac:dyDescent="0.25">
      <c r="B24" t="str">
        <f t="shared" ref="B24:B45" si="2">CONCATENATE(F24,G24)</f>
        <v>8L5</v>
      </c>
      <c r="C24" t="str">
        <f t="shared" si="1"/>
        <v>8L3</v>
      </c>
      <c r="E24" s="14">
        <f>+E23</f>
        <v>45985</v>
      </c>
      <c r="F24" s="9">
        <f>+F23</f>
        <v>8</v>
      </c>
      <c r="G24" s="12" t="s">
        <v>28</v>
      </c>
      <c r="H24" s="8" t="str">
        <f>VLOOKUP(G24,Results!$N$2:$O$8,2,FALSE)</f>
        <v>Jack Surfers</v>
      </c>
      <c r="I24" s="33">
        <v>24</v>
      </c>
      <c r="J24" s="12" t="s">
        <v>26</v>
      </c>
      <c r="K24" s="8" t="str">
        <f>VLOOKUP(J24,Results!$N$2:$O$8,2,FALSE)</f>
        <v>Leftovers</v>
      </c>
      <c r="L24" s="34">
        <v>5</v>
      </c>
    </row>
    <row r="25" spans="2:13" x14ac:dyDescent="0.25">
      <c r="B25" t="str">
        <f t="shared" si="2"/>
        <v>8L1</v>
      </c>
      <c r="C25" t="str">
        <f t="shared" ref="C25:C46" si="3">CONCATENATE(F25,J25)</f>
        <v>8L4</v>
      </c>
      <c r="E25" s="14">
        <f>+E23</f>
        <v>45985</v>
      </c>
      <c r="F25" s="9">
        <f>+F23</f>
        <v>8</v>
      </c>
      <c r="G25" s="12" t="s">
        <v>24</v>
      </c>
      <c r="H25" s="8" t="str">
        <f>VLOOKUP(G25,Results!$N$2:$O$8,2,FALSE)</f>
        <v>Boxers</v>
      </c>
      <c r="I25" s="33">
        <v>12</v>
      </c>
      <c r="J25" s="12" t="s">
        <v>27</v>
      </c>
      <c r="K25" s="8" t="str">
        <f>VLOOKUP(J25,Results!$N$2:$O$8,2,FALSE)</f>
        <v>Peaky Bowlers</v>
      </c>
      <c r="L25" s="34">
        <v>12</v>
      </c>
    </row>
    <row r="26" spans="2:13" x14ac:dyDescent="0.25">
      <c r="B26" t="str">
        <f t="shared" si="2"/>
        <v>9L6</v>
      </c>
      <c r="C26" t="str">
        <f t="shared" si="3"/>
        <v>9L3</v>
      </c>
      <c r="E26" s="10">
        <v>45992</v>
      </c>
      <c r="F26" s="11">
        <v>9</v>
      </c>
      <c r="G26" s="12" t="s">
        <v>29</v>
      </c>
      <c r="H26" s="8" t="str">
        <f>VLOOKUP(G26,Results!$N$2:$O$8,2,FALSE)</f>
        <v>No Hopers</v>
      </c>
      <c r="I26" s="33">
        <v>31</v>
      </c>
      <c r="J26" s="12" t="s">
        <v>26</v>
      </c>
      <c r="K26" s="8" t="str">
        <f>VLOOKUP(J26,Results!$N$2:$O$8,2,FALSE)</f>
        <v>Leftovers</v>
      </c>
      <c r="L26" s="33">
        <v>5</v>
      </c>
    </row>
    <row r="27" spans="2:13" x14ac:dyDescent="0.25">
      <c r="B27" t="str">
        <f t="shared" si="2"/>
        <v>9L5</v>
      </c>
      <c r="C27" t="str">
        <f t="shared" si="3"/>
        <v>9L1</v>
      </c>
      <c r="E27" s="14">
        <f>+E26</f>
        <v>45992</v>
      </c>
      <c r="F27" s="9">
        <f>+F26</f>
        <v>9</v>
      </c>
      <c r="G27" s="12" t="s">
        <v>28</v>
      </c>
      <c r="H27" s="8" t="str">
        <f>VLOOKUP(G27,Results!$N$2:$O$8,2,FALSE)</f>
        <v>Jack Surfers</v>
      </c>
      <c r="I27" s="33">
        <v>10</v>
      </c>
      <c r="J27" s="12" t="s">
        <v>24</v>
      </c>
      <c r="K27" s="8" t="str">
        <f>VLOOKUP(J27,Results!$N$2:$O$8,2,FALSE)</f>
        <v>Boxers</v>
      </c>
      <c r="L27" s="34">
        <v>13</v>
      </c>
    </row>
    <row r="28" spans="2:13" x14ac:dyDescent="0.25">
      <c r="B28" t="str">
        <f t="shared" si="2"/>
        <v>9L2</v>
      </c>
      <c r="C28" t="str">
        <f t="shared" si="3"/>
        <v>9L4</v>
      </c>
      <c r="E28" s="14">
        <f>+E26</f>
        <v>45992</v>
      </c>
      <c r="F28" s="9">
        <f>+F26</f>
        <v>9</v>
      </c>
      <c r="G28" s="12" t="s">
        <v>25</v>
      </c>
      <c r="H28" s="8" t="str">
        <f>VLOOKUP(G28,Results!$N$2:$O$8,2,FALSE)</f>
        <v>Inhibbertors</v>
      </c>
      <c r="I28" s="33">
        <v>15</v>
      </c>
      <c r="J28" s="12" t="s">
        <v>27</v>
      </c>
      <c r="K28" s="8" t="str">
        <f>VLOOKUP(J28,Results!$N$2:$O$8,2,FALSE)</f>
        <v>Peaky Bowlers</v>
      </c>
      <c r="L28" s="34">
        <v>8</v>
      </c>
    </row>
    <row r="29" spans="2:13" x14ac:dyDescent="0.25">
      <c r="B29" t="str">
        <f t="shared" si="2"/>
        <v>10L2</v>
      </c>
      <c r="C29" t="str">
        <f t="shared" si="3"/>
        <v>10L5</v>
      </c>
      <c r="E29" s="10">
        <v>45999</v>
      </c>
      <c r="F29" s="11">
        <v>10</v>
      </c>
      <c r="G29" s="12" t="s">
        <v>25</v>
      </c>
      <c r="H29" s="8" t="str">
        <f>VLOOKUP(G29,Results!$N$2:$O$8,2,FALSE)</f>
        <v>Inhibbertors</v>
      </c>
      <c r="I29" s="33"/>
      <c r="J29" s="12" t="s">
        <v>28</v>
      </c>
      <c r="K29" s="8" t="str">
        <f>VLOOKUP(J29,Results!$N$2:$O$8,2,FALSE)</f>
        <v>Jack Surfers</v>
      </c>
      <c r="L29" s="33"/>
    </row>
    <row r="30" spans="2:13" x14ac:dyDescent="0.25">
      <c r="B30" t="str">
        <f t="shared" si="2"/>
        <v>10L3</v>
      </c>
      <c r="C30" t="str">
        <f t="shared" si="3"/>
        <v>10L1</v>
      </c>
      <c r="E30" s="14">
        <f>+E29</f>
        <v>45999</v>
      </c>
      <c r="F30" s="9">
        <f>+F29</f>
        <v>10</v>
      </c>
      <c r="G30" s="12" t="s">
        <v>26</v>
      </c>
      <c r="H30" s="8" t="str">
        <f>VLOOKUP(G30,Results!$N$2:$O$8,2,FALSE)</f>
        <v>Leftovers</v>
      </c>
      <c r="I30" s="33"/>
      <c r="J30" s="12" t="s">
        <v>24</v>
      </c>
      <c r="K30" s="8" t="str">
        <f>VLOOKUP(J30,Results!$N$2:$O$8,2,FALSE)</f>
        <v>Boxers</v>
      </c>
      <c r="L30" s="34"/>
    </row>
    <row r="31" spans="2:13" x14ac:dyDescent="0.25">
      <c r="B31" t="str">
        <f t="shared" si="2"/>
        <v>10L4</v>
      </c>
      <c r="C31" t="str">
        <f t="shared" si="3"/>
        <v>10L6</v>
      </c>
      <c r="E31" s="14">
        <f>+E29</f>
        <v>45999</v>
      </c>
      <c r="F31" s="9">
        <f>+F29</f>
        <v>10</v>
      </c>
      <c r="G31" s="12" t="s">
        <v>27</v>
      </c>
      <c r="H31" s="8" t="str">
        <f>VLOOKUP(G31,Results!$N$2:$O$8,2,FALSE)</f>
        <v>Peaky Bowlers</v>
      </c>
      <c r="I31" s="33"/>
      <c r="J31" s="12" t="s">
        <v>29</v>
      </c>
      <c r="K31" s="8" t="str">
        <f>VLOOKUP(J31,Results!$N$2:$O$8,2,FALSE)</f>
        <v>No Hopers</v>
      </c>
      <c r="L31" s="34"/>
    </row>
    <row r="32" spans="2:13" x14ac:dyDescent="0.25">
      <c r="B32" t="str">
        <f t="shared" si="2"/>
        <v>11L2</v>
      </c>
      <c r="C32" t="str">
        <f t="shared" si="3"/>
        <v>11L1</v>
      </c>
      <c r="E32" s="10">
        <v>46034</v>
      </c>
      <c r="F32" s="11">
        <v>11</v>
      </c>
      <c r="G32" s="12" t="s">
        <v>25</v>
      </c>
      <c r="H32" s="8" t="str">
        <f>VLOOKUP(G32,Results!$N$2:$O$8,2,FALSE)</f>
        <v>Inhibbertors</v>
      </c>
      <c r="I32" s="33"/>
      <c r="J32" s="12" t="s">
        <v>24</v>
      </c>
      <c r="K32" s="8" t="str">
        <f>VLOOKUP(J32,Results!$N$2:$O$8,2,FALSE)</f>
        <v>Boxers</v>
      </c>
      <c r="L32" s="33"/>
    </row>
    <row r="33" spans="2:12" x14ac:dyDescent="0.25">
      <c r="B33" t="str">
        <f t="shared" si="2"/>
        <v>11L6</v>
      </c>
      <c r="C33" t="str">
        <f t="shared" si="3"/>
        <v>11L5</v>
      </c>
      <c r="E33" s="14">
        <f>+E32</f>
        <v>46034</v>
      </c>
      <c r="F33" s="9">
        <f>+F32</f>
        <v>11</v>
      </c>
      <c r="G33" s="12" t="s">
        <v>29</v>
      </c>
      <c r="H33" s="8" t="str">
        <f>VLOOKUP(G33,Results!$N$2:$O$8,2,FALSE)</f>
        <v>No Hopers</v>
      </c>
      <c r="I33" s="33"/>
      <c r="J33" s="12" t="s">
        <v>28</v>
      </c>
      <c r="K33" s="8" t="str">
        <f>VLOOKUP(J33,Results!$N$2:$O$8,2,FALSE)</f>
        <v>Jack Surfers</v>
      </c>
      <c r="L33" s="34"/>
    </row>
    <row r="34" spans="2:12" x14ac:dyDescent="0.25">
      <c r="B34" t="str">
        <f t="shared" si="2"/>
        <v>11L4</v>
      </c>
      <c r="C34" t="str">
        <f t="shared" si="3"/>
        <v>11L3</v>
      </c>
      <c r="E34" s="14">
        <f>+E32</f>
        <v>46034</v>
      </c>
      <c r="F34" s="9">
        <f>+F32</f>
        <v>11</v>
      </c>
      <c r="G34" s="12" t="s">
        <v>27</v>
      </c>
      <c r="H34" s="8" t="str">
        <f>VLOOKUP(G34,Results!$N$2:$O$8,2,FALSE)</f>
        <v>Peaky Bowlers</v>
      </c>
      <c r="I34" s="33"/>
      <c r="J34" s="12" t="s">
        <v>26</v>
      </c>
      <c r="K34" s="8" t="str">
        <f>VLOOKUP(J34,Results!$N$2:$O$8,2,FALSE)</f>
        <v>Leftovers</v>
      </c>
      <c r="L34" s="34"/>
    </row>
    <row r="35" spans="2:12" x14ac:dyDescent="0.25">
      <c r="B35" t="str">
        <f t="shared" si="2"/>
        <v>12L4</v>
      </c>
      <c r="C35" t="str">
        <f t="shared" si="3"/>
        <v>12L5</v>
      </c>
      <c r="E35" s="10">
        <v>46041</v>
      </c>
      <c r="F35" s="11">
        <v>12</v>
      </c>
      <c r="G35" s="12" t="s">
        <v>27</v>
      </c>
      <c r="H35" s="8" t="str">
        <f>VLOOKUP(G35,Results!$N$2:$O$8,2,FALSE)</f>
        <v>Peaky Bowlers</v>
      </c>
      <c r="I35" s="33"/>
      <c r="J35" s="12" t="s">
        <v>28</v>
      </c>
      <c r="K35" s="8" t="str">
        <f>VLOOKUP(J35,Results!$N$2:$O$8,2,FALSE)</f>
        <v>Jack Surfers</v>
      </c>
      <c r="L35" s="33"/>
    </row>
    <row r="36" spans="2:12" x14ac:dyDescent="0.25">
      <c r="B36" t="str">
        <f t="shared" si="2"/>
        <v>12L3</v>
      </c>
      <c r="C36" t="str">
        <f t="shared" si="3"/>
        <v>12L2</v>
      </c>
      <c r="E36" s="14">
        <f>+E35</f>
        <v>46041</v>
      </c>
      <c r="F36" s="9">
        <f>+F35</f>
        <v>12</v>
      </c>
      <c r="G36" s="12" t="s">
        <v>26</v>
      </c>
      <c r="H36" s="8" t="str">
        <f>VLOOKUP(G36,Results!$N$2:$O$8,2,FALSE)</f>
        <v>Leftovers</v>
      </c>
      <c r="I36" s="33"/>
      <c r="J36" s="12" t="s">
        <v>25</v>
      </c>
      <c r="K36" s="8" t="str">
        <f>VLOOKUP(J36,Results!$N$2:$O$8,2,FALSE)</f>
        <v>Inhibbertors</v>
      </c>
      <c r="L36" s="34"/>
    </row>
    <row r="37" spans="2:12" x14ac:dyDescent="0.25">
      <c r="B37" t="str">
        <f t="shared" si="2"/>
        <v>12L6</v>
      </c>
      <c r="C37" t="str">
        <f t="shared" si="3"/>
        <v>12L1</v>
      </c>
      <c r="E37" s="14">
        <f>+E35</f>
        <v>46041</v>
      </c>
      <c r="F37" s="9">
        <f>+F35</f>
        <v>12</v>
      </c>
      <c r="G37" s="12" t="s">
        <v>29</v>
      </c>
      <c r="H37" s="8" t="str">
        <f>VLOOKUP(G37,Results!$N$2:$O$8,2,FALSE)</f>
        <v>No Hopers</v>
      </c>
      <c r="I37" s="33"/>
      <c r="J37" s="12" t="s">
        <v>24</v>
      </c>
      <c r="K37" s="8" t="str">
        <f>VLOOKUP(J37,Results!$N$2:$O$8,2,FALSE)</f>
        <v>Boxers</v>
      </c>
      <c r="L37" s="34"/>
    </row>
    <row r="38" spans="2:12" x14ac:dyDescent="0.25">
      <c r="B38" t="str">
        <f t="shared" si="2"/>
        <v>13L1</v>
      </c>
      <c r="C38" t="str">
        <f t="shared" si="3"/>
        <v>13L3</v>
      </c>
      <c r="E38" s="10">
        <v>46048</v>
      </c>
      <c r="F38" s="11">
        <v>13</v>
      </c>
      <c r="G38" s="12" t="s">
        <v>24</v>
      </c>
      <c r="H38" s="8" t="str">
        <f>VLOOKUP(G38,Results!$N$2:$O$8,2,FALSE)</f>
        <v>Boxers</v>
      </c>
      <c r="I38" s="33"/>
      <c r="J38" s="12" t="s">
        <v>26</v>
      </c>
      <c r="K38" s="8" t="str">
        <f>VLOOKUP(J38,Results!$N$2:$O$8,2,FALSE)</f>
        <v>Leftovers</v>
      </c>
      <c r="L38" s="33"/>
    </row>
    <row r="39" spans="2:12" x14ac:dyDescent="0.25">
      <c r="B39" t="str">
        <f t="shared" si="2"/>
        <v>13L4</v>
      </c>
      <c r="C39" t="str">
        <f t="shared" si="3"/>
        <v>13L6</v>
      </c>
      <c r="E39" s="14">
        <f>+E38</f>
        <v>46048</v>
      </c>
      <c r="F39" s="9">
        <f>+F38</f>
        <v>13</v>
      </c>
      <c r="G39" s="12" t="s">
        <v>27</v>
      </c>
      <c r="H39" s="8" t="str">
        <f>VLOOKUP(G39,Results!$N$2:$O$8,2,FALSE)</f>
        <v>Peaky Bowlers</v>
      </c>
      <c r="I39" s="33"/>
      <c r="J39" s="12" t="s">
        <v>29</v>
      </c>
      <c r="K39" s="8" t="str">
        <f>VLOOKUP(J39,Results!$N$2:$O$8,2,FALSE)</f>
        <v>No Hopers</v>
      </c>
      <c r="L39" s="34"/>
    </row>
    <row r="40" spans="2:12" x14ac:dyDescent="0.25">
      <c r="B40" t="str">
        <f t="shared" si="2"/>
        <v>13L5</v>
      </c>
      <c r="C40" t="str">
        <f t="shared" si="3"/>
        <v>13L2</v>
      </c>
      <c r="E40" s="14">
        <f>+E38</f>
        <v>46048</v>
      </c>
      <c r="F40" s="9">
        <f>+F38</f>
        <v>13</v>
      </c>
      <c r="G40" s="12" t="s">
        <v>28</v>
      </c>
      <c r="H40" s="8" t="str">
        <f>VLOOKUP(G40,Results!$N$2:$O$8,2,FALSE)</f>
        <v>Jack Surfers</v>
      </c>
      <c r="I40" s="33"/>
      <c r="J40" s="12" t="s">
        <v>25</v>
      </c>
      <c r="K40" s="8" t="str">
        <f>VLOOKUP(J40,Results!$N$2:$O$8,2,FALSE)</f>
        <v>Inhibbertors</v>
      </c>
      <c r="L40" s="34"/>
    </row>
    <row r="41" spans="2:12" x14ac:dyDescent="0.25">
      <c r="B41" t="str">
        <f t="shared" si="2"/>
        <v>14L6</v>
      </c>
      <c r="C41" t="str">
        <f t="shared" si="3"/>
        <v>14L2</v>
      </c>
      <c r="E41" s="10">
        <v>46055</v>
      </c>
      <c r="F41" s="11">
        <v>14</v>
      </c>
      <c r="G41" s="12" t="s">
        <v>29</v>
      </c>
      <c r="H41" s="8" t="str">
        <f>VLOOKUP(G41,Results!$N$2:$O$8,2,FALSE)</f>
        <v>No Hopers</v>
      </c>
      <c r="I41" s="33"/>
      <c r="J41" s="12" t="s">
        <v>25</v>
      </c>
      <c r="K41" s="8" t="str">
        <f>VLOOKUP(J41,Results!$N$2:$O$8,2,FALSE)</f>
        <v>Inhibbertors</v>
      </c>
      <c r="L41" s="33"/>
    </row>
    <row r="42" spans="2:12" x14ac:dyDescent="0.25">
      <c r="B42" t="str">
        <f t="shared" si="2"/>
        <v>14L5</v>
      </c>
      <c r="C42" t="str">
        <f t="shared" si="3"/>
        <v>14L3</v>
      </c>
      <c r="E42" s="14">
        <f>+E41</f>
        <v>46055</v>
      </c>
      <c r="F42" s="9">
        <f>+F41</f>
        <v>14</v>
      </c>
      <c r="G42" s="12" t="s">
        <v>28</v>
      </c>
      <c r="H42" s="8" t="str">
        <f>VLOOKUP(G42,Results!$N$2:$O$8,2,FALSE)</f>
        <v>Jack Surfers</v>
      </c>
      <c r="I42" s="33"/>
      <c r="J42" s="12" t="s">
        <v>26</v>
      </c>
      <c r="K42" s="8" t="str">
        <f>VLOOKUP(J42,Results!$N$2:$O$8,2,FALSE)</f>
        <v>Leftovers</v>
      </c>
      <c r="L42" s="34"/>
    </row>
    <row r="43" spans="2:12" x14ac:dyDescent="0.25">
      <c r="B43" t="str">
        <f t="shared" si="2"/>
        <v>14L1</v>
      </c>
      <c r="C43" t="str">
        <f t="shared" si="3"/>
        <v>14L4</v>
      </c>
      <c r="E43" s="14">
        <f>+E41</f>
        <v>46055</v>
      </c>
      <c r="F43" s="9">
        <f>+F41</f>
        <v>14</v>
      </c>
      <c r="G43" s="12" t="s">
        <v>24</v>
      </c>
      <c r="H43" s="8" t="str">
        <f>VLOOKUP(G43,Results!$N$2:$O$8,2,FALSE)</f>
        <v>Boxers</v>
      </c>
      <c r="I43" s="33"/>
      <c r="J43" s="12" t="s">
        <v>27</v>
      </c>
      <c r="K43" s="8" t="str">
        <f>VLOOKUP(J43,Results!$N$2:$O$8,2,FALSE)</f>
        <v>Peaky Bowlers</v>
      </c>
      <c r="L43" s="34"/>
    </row>
    <row r="44" spans="2:12" x14ac:dyDescent="0.25">
      <c r="B44" t="str">
        <f t="shared" si="2"/>
        <v>15L2</v>
      </c>
      <c r="C44" t="str">
        <f t="shared" si="3"/>
        <v>15L4</v>
      </c>
      <c r="E44" s="10">
        <v>46062</v>
      </c>
      <c r="F44" s="11">
        <v>15</v>
      </c>
      <c r="G44" s="12" t="s">
        <v>25</v>
      </c>
      <c r="H44" s="8" t="str">
        <f>VLOOKUP(G44,Results!$N$2:$O$8,2,FALSE)</f>
        <v>Inhibbertors</v>
      </c>
      <c r="I44" s="33"/>
      <c r="J44" s="12" t="s">
        <v>27</v>
      </c>
      <c r="K44" s="8" t="str">
        <f>VLOOKUP(J44,Results!$N$2:$O$8,2,FALSE)</f>
        <v>Peaky Bowlers</v>
      </c>
      <c r="L44" s="33"/>
    </row>
    <row r="45" spans="2:12" x14ac:dyDescent="0.25">
      <c r="B45" t="str">
        <f t="shared" si="2"/>
        <v>15L5</v>
      </c>
      <c r="C45" t="str">
        <f t="shared" si="3"/>
        <v>15L1</v>
      </c>
      <c r="E45" s="14">
        <f>+E44</f>
        <v>46062</v>
      </c>
      <c r="F45" s="9">
        <f>+F44</f>
        <v>15</v>
      </c>
      <c r="G45" s="12" t="s">
        <v>28</v>
      </c>
      <c r="H45" s="8" t="str">
        <f>VLOOKUP(G45,Results!$N$2:$O$8,2,FALSE)</f>
        <v>Jack Surfers</v>
      </c>
      <c r="I45" s="33"/>
      <c r="J45" s="12" t="s">
        <v>24</v>
      </c>
      <c r="K45" s="8" t="str">
        <f>VLOOKUP(J45,Results!$N$2:$O$8,2,FALSE)</f>
        <v>Boxers</v>
      </c>
      <c r="L45" s="34"/>
    </row>
    <row r="46" spans="2:12" x14ac:dyDescent="0.25">
      <c r="B46" t="str">
        <f t="shared" ref="B46:B61" si="4">CONCATENATE(F46,G46)</f>
        <v>15L3</v>
      </c>
      <c r="C46" t="str">
        <f t="shared" si="3"/>
        <v>15L6</v>
      </c>
      <c r="E46" s="14">
        <f>+E44</f>
        <v>46062</v>
      </c>
      <c r="F46" s="9">
        <f>+F44</f>
        <v>15</v>
      </c>
      <c r="G46" s="12" t="s">
        <v>26</v>
      </c>
      <c r="H46" s="8" t="str">
        <f>VLOOKUP(G46,Results!$N$2:$O$8,2,FALSE)</f>
        <v>Leftovers</v>
      </c>
      <c r="I46" s="33"/>
      <c r="J46" s="12" t="s">
        <v>29</v>
      </c>
      <c r="K46" s="8" t="str">
        <f>VLOOKUP(J46,Results!$N$2:$O$8,2,FALSE)</f>
        <v>No Hopers</v>
      </c>
      <c r="L46" s="34"/>
    </row>
    <row r="47" spans="2:12" x14ac:dyDescent="0.25">
      <c r="B47" t="str">
        <f t="shared" si="4"/>
        <v>16L5</v>
      </c>
      <c r="C47" t="str">
        <f t="shared" ref="C47:C61" si="5">CONCATENATE(F47,J47)</f>
        <v>16L4</v>
      </c>
      <c r="E47" s="10">
        <v>46069</v>
      </c>
      <c r="F47" s="11">
        <v>16</v>
      </c>
      <c r="G47" s="12" t="s">
        <v>28</v>
      </c>
      <c r="H47" s="8" t="str">
        <f>VLOOKUP(G47,Results!$N$2:$O$8,2,FALSE)</f>
        <v>Jack Surfers</v>
      </c>
      <c r="I47" s="33"/>
      <c r="J47" s="12" t="s">
        <v>27</v>
      </c>
      <c r="K47" s="8" t="str">
        <f>VLOOKUP(J47,Results!$N$2:$O$8,2,FALSE)</f>
        <v>Peaky Bowlers</v>
      </c>
      <c r="L47" s="33"/>
    </row>
    <row r="48" spans="2:12" x14ac:dyDescent="0.25">
      <c r="B48" t="str">
        <f t="shared" si="4"/>
        <v>16L6</v>
      </c>
      <c r="C48" t="str">
        <f t="shared" si="5"/>
        <v>16L1</v>
      </c>
      <c r="E48" s="14">
        <f>+E47</f>
        <v>46069</v>
      </c>
      <c r="F48" s="9">
        <f>+F47</f>
        <v>16</v>
      </c>
      <c r="G48" s="12" t="s">
        <v>29</v>
      </c>
      <c r="H48" s="8" t="str">
        <f>VLOOKUP(G48,Results!$N$2:$O$8,2,FALSE)</f>
        <v>No Hopers</v>
      </c>
      <c r="I48" s="33"/>
      <c r="J48" s="12" t="s">
        <v>24</v>
      </c>
      <c r="K48" s="8" t="str">
        <f>VLOOKUP(J48,Results!$N$2:$O$8,2,FALSE)</f>
        <v>Boxers</v>
      </c>
      <c r="L48" s="34"/>
    </row>
    <row r="49" spans="2:12" x14ac:dyDescent="0.25">
      <c r="B49" t="str">
        <f t="shared" si="4"/>
        <v>16L2</v>
      </c>
      <c r="C49" t="str">
        <f t="shared" si="5"/>
        <v>16L3</v>
      </c>
      <c r="E49" s="14">
        <f>+E47</f>
        <v>46069</v>
      </c>
      <c r="F49" s="9">
        <f>+F47</f>
        <v>16</v>
      </c>
      <c r="G49" s="12" t="s">
        <v>25</v>
      </c>
      <c r="H49" s="8" t="str">
        <f>VLOOKUP(G49,Results!$N$2:$O$8,2,FALSE)</f>
        <v>Inhibbertors</v>
      </c>
      <c r="I49" s="33"/>
      <c r="J49" s="12" t="s">
        <v>26</v>
      </c>
      <c r="K49" s="8" t="str">
        <f>VLOOKUP(J49,Results!$N$2:$O$8,2,FALSE)</f>
        <v>Leftovers</v>
      </c>
      <c r="L49" s="34"/>
    </row>
    <row r="50" spans="2:12" x14ac:dyDescent="0.25">
      <c r="B50" t="str">
        <f t="shared" si="4"/>
        <v>17L2</v>
      </c>
      <c r="C50" t="str">
        <f t="shared" si="5"/>
        <v>17L1</v>
      </c>
      <c r="E50" s="10">
        <v>46076</v>
      </c>
      <c r="F50" s="11">
        <v>17</v>
      </c>
      <c r="G50" s="12" t="s">
        <v>25</v>
      </c>
      <c r="H50" s="8" t="str">
        <f>VLOOKUP(G50,Results!$N$2:$O$8,2,FALSE)</f>
        <v>Inhibbertors</v>
      </c>
      <c r="I50" s="33"/>
      <c r="J50" s="12" t="s">
        <v>24</v>
      </c>
      <c r="K50" s="8" t="str">
        <f>VLOOKUP(J50,Results!$N$2:$O$8,2,FALSE)</f>
        <v>Boxers</v>
      </c>
      <c r="L50" s="33"/>
    </row>
    <row r="51" spans="2:12" x14ac:dyDescent="0.25">
      <c r="B51" t="str">
        <f t="shared" si="4"/>
        <v>17L4</v>
      </c>
      <c r="C51" t="str">
        <f t="shared" si="5"/>
        <v>17L3</v>
      </c>
      <c r="E51" s="14">
        <f>+E50</f>
        <v>46076</v>
      </c>
      <c r="F51" s="9">
        <f>+F50</f>
        <v>17</v>
      </c>
      <c r="G51" s="12" t="s">
        <v>27</v>
      </c>
      <c r="H51" s="8" t="str">
        <f>VLOOKUP(G51,Results!$N$2:$O$8,2,FALSE)</f>
        <v>Peaky Bowlers</v>
      </c>
      <c r="I51" s="33"/>
      <c r="J51" s="12" t="s">
        <v>26</v>
      </c>
      <c r="K51" s="8" t="str">
        <f>VLOOKUP(J51,Results!$N$2:$O$8,2,FALSE)</f>
        <v>Leftovers</v>
      </c>
      <c r="L51" s="34"/>
    </row>
    <row r="52" spans="2:12" x14ac:dyDescent="0.25">
      <c r="B52" t="str">
        <f t="shared" si="4"/>
        <v>17L6</v>
      </c>
      <c r="C52" t="str">
        <f t="shared" si="5"/>
        <v>17L5</v>
      </c>
      <c r="E52" s="14">
        <f>+E50</f>
        <v>46076</v>
      </c>
      <c r="F52" s="9">
        <f>+F50</f>
        <v>17</v>
      </c>
      <c r="G52" s="12" t="s">
        <v>29</v>
      </c>
      <c r="H52" s="8" t="str">
        <f>VLOOKUP(G52,Results!$N$2:$O$8,2,FALSE)</f>
        <v>No Hopers</v>
      </c>
      <c r="I52" s="33"/>
      <c r="J52" s="12" t="s">
        <v>28</v>
      </c>
      <c r="K52" s="8" t="str">
        <f>VLOOKUP(J52,Results!$N$2:$O$8,2,FALSE)</f>
        <v>Jack Surfers</v>
      </c>
      <c r="L52" s="34"/>
    </row>
    <row r="53" spans="2:12" x14ac:dyDescent="0.25">
      <c r="B53" t="str">
        <f t="shared" si="4"/>
        <v>18L3</v>
      </c>
      <c r="C53" t="str">
        <f t="shared" si="5"/>
        <v>18L5</v>
      </c>
      <c r="E53" s="10">
        <v>46083</v>
      </c>
      <c r="F53" s="11">
        <v>18</v>
      </c>
      <c r="G53" s="12" t="s">
        <v>26</v>
      </c>
      <c r="H53" s="8" t="str">
        <f>VLOOKUP(G53,Results!$N$2:$O$8,2,FALSE)</f>
        <v>Leftovers</v>
      </c>
      <c r="I53" s="33"/>
      <c r="J53" s="12" t="s">
        <v>28</v>
      </c>
      <c r="K53" s="8" t="str">
        <f>VLOOKUP(J53,Results!$N$2:$O$8,2,FALSE)</f>
        <v>Jack Surfers</v>
      </c>
      <c r="L53" s="33"/>
    </row>
    <row r="54" spans="2:12" x14ac:dyDescent="0.25">
      <c r="B54" t="str">
        <f t="shared" si="4"/>
        <v>18L2</v>
      </c>
      <c r="C54" t="str">
        <f t="shared" si="5"/>
        <v>18L6</v>
      </c>
      <c r="E54" s="14">
        <f>+E53</f>
        <v>46083</v>
      </c>
      <c r="F54" s="9">
        <f>+F53</f>
        <v>18</v>
      </c>
      <c r="G54" s="12" t="s">
        <v>25</v>
      </c>
      <c r="H54" s="8" t="str">
        <f>VLOOKUP(G54,Results!$N$2:$O$8,2,FALSE)</f>
        <v>Inhibbertors</v>
      </c>
      <c r="I54" s="33"/>
      <c r="J54" s="12" t="s">
        <v>29</v>
      </c>
      <c r="K54" s="8" t="str">
        <f>VLOOKUP(J54,Results!$N$2:$O$8,2,FALSE)</f>
        <v>No Hopers</v>
      </c>
      <c r="L54" s="34"/>
    </row>
    <row r="55" spans="2:12" x14ac:dyDescent="0.25">
      <c r="B55" t="str">
        <f t="shared" si="4"/>
        <v>18L4</v>
      </c>
      <c r="C55" t="str">
        <f t="shared" si="5"/>
        <v>18L1</v>
      </c>
      <c r="E55" s="14">
        <f>+E53</f>
        <v>46083</v>
      </c>
      <c r="F55" s="9">
        <f>+F53</f>
        <v>18</v>
      </c>
      <c r="G55" s="12" t="s">
        <v>27</v>
      </c>
      <c r="H55" s="8" t="str">
        <f>VLOOKUP(G55,Results!$N$2:$O$8,2,FALSE)</f>
        <v>Peaky Bowlers</v>
      </c>
      <c r="I55" s="33"/>
      <c r="J55" s="12" t="s">
        <v>24</v>
      </c>
      <c r="K55" s="8" t="str">
        <f>VLOOKUP(J55,Results!$N$2:$O$8,2,FALSE)</f>
        <v>Boxers</v>
      </c>
      <c r="L55" s="34"/>
    </row>
    <row r="56" spans="2:12" x14ac:dyDescent="0.25">
      <c r="B56" t="str">
        <f t="shared" si="4"/>
        <v>19L4</v>
      </c>
      <c r="C56" t="str">
        <f t="shared" si="5"/>
        <v>19L2</v>
      </c>
      <c r="E56" s="10">
        <v>46090</v>
      </c>
      <c r="F56" s="11">
        <v>19</v>
      </c>
      <c r="G56" s="12" t="s">
        <v>27</v>
      </c>
      <c r="H56" s="8" t="str">
        <f>VLOOKUP(G56,Results!$N$2:$O$8,2,FALSE)</f>
        <v>Peaky Bowlers</v>
      </c>
      <c r="I56" s="33"/>
      <c r="J56" s="12" t="s">
        <v>25</v>
      </c>
      <c r="K56" s="8" t="str">
        <f>VLOOKUP(J56,Results!$N$2:$O$8,2,FALSE)</f>
        <v>Inhibbertors</v>
      </c>
      <c r="L56" s="33"/>
    </row>
    <row r="57" spans="2:12" x14ac:dyDescent="0.25">
      <c r="B57" t="str">
        <f t="shared" si="4"/>
        <v>19L1</v>
      </c>
      <c r="C57" t="str">
        <f t="shared" si="5"/>
        <v>19L5</v>
      </c>
      <c r="E57" s="14">
        <f>+E56</f>
        <v>46090</v>
      </c>
      <c r="F57" s="9">
        <f>+F56</f>
        <v>19</v>
      </c>
      <c r="G57" s="12" t="s">
        <v>24</v>
      </c>
      <c r="H57" s="8" t="str">
        <f>VLOOKUP(G57,Results!$N$2:$O$8,2,FALSE)</f>
        <v>Boxers</v>
      </c>
      <c r="I57" s="33"/>
      <c r="J57" s="12" t="s">
        <v>28</v>
      </c>
      <c r="K57" s="8" t="str">
        <f>VLOOKUP(J57,Results!$N$2:$O$8,2,FALSE)</f>
        <v>Jack Surfers</v>
      </c>
      <c r="L57" s="34"/>
    </row>
    <row r="58" spans="2:12" x14ac:dyDescent="0.25">
      <c r="B58" t="str">
        <f t="shared" si="4"/>
        <v>19L3</v>
      </c>
      <c r="C58" t="str">
        <f t="shared" si="5"/>
        <v>19L6</v>
      </c>
      <c r="E58" s="14">
        <f>+E56</f>
        <v>46090</v>
      </c>
      <c r="F58" s="9">
        <f>+F56</f>
        <v>19</v>
      </c>
      <c r="G58" s="12" t="s">
        <v>26</v>
      </c>
      <c r="H58" s="8" t="str">
        <f>VLOOKUP(G58,Results!$N$2:$O$8,2,FALSE)</f>
        <v>Leftovers</v>
      </c>
      <c r="I58" s="33"/>
      <c r="J58" s="12" t="s">
        <v>29</v>
      </c>
      <c r="K58" s="8" t="str">
        <f>VLOOKUP(J58,Results!$N$2:$O$8,2,FALSE)</f>
        <v>No Hopers</v>
      </c>
      <c r="L58" s="34"/>
    </row>
    <row r="59" spans="2:12" x14ac:dyDescent="0.25">
      <c r="B59" t="str">
        <f t="shared" si="4"/>
        <v>20L1</v>
      </c>
      <c r="C59" t="str">
        <f t="shared" si="5"/>
        <v>20L3</v>
      </c>
      <c r="E59" s="10">
        <v>46097</v>
      </c>
      <c r="F59" s="11">
        <v>20</v>
      </c>
      <c r="G59" s="12" t="s">
        <v>24</v>
      </c>
      <c r="H59" s="8" t="str">
        <f>VLOOKUP(G59,Results!$N$2:$O$8,2,FALSE)</f>
        <v>Boxers</v>
      </c>
      <c r="I59" s="33"/>
      <c r="J59" s="12" t="s">
        <v>26</v>
      </c>
      <c r="K59" s="8" t="str">
        <f>VLOOKUP(J59,Results!$N$2:$O$8,2,FALSE)</f>
        <v>Leftovers</v>
      </c>
      <c r="L59" s="33"/>
    </row>
    <row r="60" spans="2:12" x14ac:dyDescent="0.25">
      <c r="B60" t="str">
        <f t="shared" si="4"/>
        <v>20L6</v>
      </c>
      <c r="C60" t="str">
        <f t="shared" si="5"/>
        <v>20L4</v>
      </c>
      <c r="E60" s="14">
        <f>+E59</f>
        <v>46097</v>
      </c>
      <c r="F60" s="9">
        <f>+F59</f>
        <v>20</v>
      </c>
      <c r="G60" s="12" t="s">
        <v>29</v>
      </c>
      <c r="H60" s="8" t="str">
        <f>VLOOKUP(G60,Results!$N$2:$O$8,2,FALSE)</f>
        <v>No Hopers</v>
      </c>
      <c r="I60" s="33"/>
      <c r="J60" s="12" t="s">
        <v>27</v>
      </c>
      <c r="K60" s="8" t="str">
        <f>VLOOKUP(J60,Results!$N$2:$O$8,2,FALSE)</f>
        <v>Peaky Bowlers</v>
      </c>
      <c r="L60" s="34"/>
    </row>
    <row r="61" spans="2:12" x14ac:dyDescent="0.25">
      <c r="B61" t="str">
        <f t="shared" si="4"/>
        <v>20L5</v>
      </c>
      <c r="C61" t="str">
        <f t="shared" si="5"/>
        <v>20L2</v>
      </c>
      <c r="E61" s="14">
        <f>+E59</f>
        <v>46097</v>
      </c>
      <c r="F61" s="9">
        <f>+F59</f>
        <v>20</v>
      </c>
      <c r="G61" s="12" t="s">
        <v>28</v>
      </c>
      <c r="H61" s="8" t="str">
        <f>VLOOKUP(G61,Results!$N$2:$O$8,2,FALSE)</f>
        <v>Jack Surfers</v>
      </c>
      <c r="I61" s="33"/>
      <c r="J61" s="12" t="s">
        <v>25</v>
      </c>
      <c r="K61" s="8" t="str">
        <f>VLOOKUP(J61,Results!$N$2:$O$8,2,FALSE)</f>
        <v>Inhibbertors</v>
      </c>
      <c r="L61" s="34"/>
    </row>
    <row r="62" spans="2:12" x14ac:dyDescent="0.25">
      <c r="E62" s="14"/>
      <c r="F62" s="9"/>
      <c r="G62" s="12"/>
      <c r="H62" s="8"/>
      <c r="I62" s="13"/>
    </row>
    <row r="63" spans="2:12" x14ac:dyDescent="0.25">
      <c r="E63" s="14"/>
      <c r="F63" s="9"/>
      <c r="G63" s="12"/>
      <c r="H63" s="8"/>
      <c r="I63" s="28">
        <f>SUM(I2:I62)</f>
        <v>378</v>
      </c>
      <c r="J63" s="40"/>
      <c r="K63" s="40"/>
      <c r="L63" s="28">
        <f>SUM(L2:L62)</f>
        <v>325</v>
      </c>
    </row>
    <row r="64" spans="2:12" x14ac:dyDescent="0.25">
      <c r="E64" s="14"/>
      <c r="F64" s="9"/>
      <c r="G64" s="12"/>
      <c r="H64" s="8"/>
      <c r="I64" s="28">
        <f>+I63+L63</f>
        <v>703</v>
      </c>
      <c r="J64" s="40"/>
      <c r="K64" s="40"/>
      <c r="L64" s="40"/>
    </row>
    <row r="65" spans="5:9" x14ac:dyDescent="0.25">
      <c r="E65" s="14"/>
      <c r="F65" s="9"/>
      <c r="G65" s="12"/>
      <c r="H65" s="8"/>
      <c r="I65" s="13"/>
    </row>
    <row r="66" spans="5:9" x14ac:dyDescent="0.25">
      <c r="E66" s="14"/>
      <c r="F66" s="9"/>
      <c r="G66" s="12"/>
      <c r="H66" s="8"/>
      <c r="I66" s="13"/>
    </row>
    <row r="67" spans="5:9" x14ac:dyDescent="0.25">
      <c r="E67" s="14"/>
      <c r="F67" s="9"/>
      <c r="G67" s="12"/>
      <c r="H67" s="8"/>
      <c r="I67" s="13"/>
    </row>
    <row r="68" spans="5:9" x14ac:dyDescent="0.25">
      <c r="E68" s="14"/>
      <c r="F68" s="9"/>
      <c r="G68" s="12"/>
      <c r="H68" s="8"/>
      <c r="I68" s="13"/>
    </row>
    <row r="69" spans="5:9" x14ac:dyDescent="0.25">
      <c r="E69" s="14"/>
      <c r="F69" s="9"/>
      <c r="G69" s="12"/>
      <c r="H69" s="8"/>
      <c r="I69" s="13"/>
    </row>
    <row r="70" spans="5:9" x14ac:dyDescent="0.25">
      <c r="E70" s="14"/>
      <c r="F70" s="9"/>
      <c r="G70" s="12"/>
      <c r="H70" s="8"/>
      <c r="I70" s="13"/>
    </row>
    <row r="71" spans="5:9" x14ac:dyDescent="0.25">
      <c r="E71" s="14"/>
      <c r="F71" s="9"/>
      <c r="G71" s="12"/>
      <c r="H71" s="8"/>
      <c r="I71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5"/>
  </cols>
  <sheetData>
    <row r="1" spans="1:12" ht="35.25" customHeight="1" thickBot="1" x14ac:dyDescent="0.4"/>
    <row r="2" spans="1:12" ht="35.25" customHeight="1" thickBot="1" x14ac:dyDescent="0.4">
      <c r="A2" s="35"/>
      <c r="B2" s="98" t="s">
        <v>42</v>
      </c>
      <c r="C2" s="99"/>
      <c r="D2" s="99"/>
      <c r="E2" s="99"/>
      <c r="F2" s="99" t="s">
        <v>21</v>
      </c>
      <c r="G2" s="99"/>
      <c r="H2" s="99"/>
      <c r="I2" s="100" t="s">
        <v>44</v>
      </c>
      <c r="J2" s="100"/>
      <c r="K2" s="100"/>
      <c r="L2" s="101"/>
    </row>
    <row r="3" spans="1:12" s="36" customFormat="1" ht="48.75" customHeight="1" x14ac:dyDescent="0.35">
      <c r="A3" s="2"/>
      <c r="B3" s="47"/>
      <c r="C3" s="96" t="s">
        <v>14</v>
      </c>
      <c r="D3" s="97"/>
      <c r="E3" s="88" t="s">
        <v>5</v>
      </c>
      <c r="F3" s="51" t="s">
        <v>6</v>
      </c>
      <c r="G3" s="52" t="s">
        <v>7</v>
      </c>
      <c r="H3" s="53" t="s">
        <v>8</v>
      </c>
      <c r="I3" s="58" t="s">
        <v>9</v>
      </c>
      <c r="J3" s="59" t="s">
        <v>10</v>
      </c>
      <c r="K3" s="60" t="s">
        <v>15</v>
      </c>
      <c r="L3" s="47" t="s">
        <v>11</v>
      </c>
    </row>
    <row r="4" spans="1:12" ht="30" customHeight="1" x14ac:dyDescent="0.35">
      <c r="B4" s="48" t="s">
        <v>16</v>
      </c>
      <c r="C4" s="49" t="str">
        <f>+'L6 NO HOPERS'!$H$1</f>
        <v>L6</v>
      </c>
      <c r="D4" s="93" t="str">
        <f>+'L6 NO HOPERS'!$I$1</f>
        <v>NO HOPERS</v>
      </c>
      <c r="E4" s="89">
        <f>'L6 NO HOPERS'!$J$23</f>
        <v>9</v>
      </c>
      <c r="F4" s="54">
        <f>'L6 NO HOPERS'!$K$23</f>
        <v>6</v>
      </c>
      <c r="G4" s="41">
        <f>'L6 NO HOPERS'!$L$23</f>
        <v>0</v>
      </c>
      <c r="H4" s="55">
        <f>'L6 NO HOPERS'!$M$23</f>
        <v>3</v>
      </c>
      <c r="I4" s="61">
        <f>'L6 NO HOPERS'!$N$23</f>
        <v>160</v>
      </c>
      <c r="J4" s="42">
        <f>'L6 NO HOPERS'!$O$23</f>
        <v>90</v>
      </c>
      <c r="K4" s="62">
        <f>I4-J4</f>
        <v>70</v>
      </c>
      <c r="L4" s="65">
        <f>'L6 NO HOPERS'!$P$23</f>
        <v>12</v>
      </c>
    </row>
    <row r="5" spans="1:12" ht="30" customHeight="1" x14ac:dyDescent="0.35">
      <c r="B5" s="48" t="s">
        <v>22</v>
      </c>
      <c r="C5" s="49" t="str">
        <f>+'L5 JACK SURFERS'!$H$1</f>
        <v>L5</v>
      </c>
      <c r="D5" s="93" t="str">
        <f>+'L5 JACK SURFERS'!$I$1</f>
        <v>JACK SURFERS</v>
      </c>
      <c r="E5" s="89">
        <f>'L5 JACK SURFERS'!$J$23</f>
        <v>9</v>
      </c>
      <c r="F5" s="54">
        <f>'L5 JACK SURFERS'!$K$23</f>
        <v>6</v>
      </c>
      <c r="G5" s="41">
        <f>'L5 JACK SURFERS'!$L$23</f>
        <v>0</v>
      </c>
      <c r="H5" s="55">
        <f>'L5 JACK SURFERS'!$M$23</f>
        <v>3</v>
      </c>
      <c r="I5" s="61">
        <f>'L5 JACK SURFERS'!$N$23</f>
        <v>140</v>
      </c>
      <c r="J5" s="42">
        <f>'L5 JACK SURFERS'!$O$23</f>
        <v>91</v>
      </c>
      <c r="K5" s="62">
        <f>I5-J5</f>
        <v>49</v>
      </c>
      <c r="L5" s="65">
        <f>'L5 JACK SURFERS'!$P$23</f>
        <v>12</v>
      </c>
    </row>
    <row r="6" spans="1:12" ht="30" customHeight="1" x14ac:dyDescent="0.35">
      <c r="B6" s="48" t="s">
        <v>17</v>
      </c>
      <c r="C6" s="49" t="str">
        <f>+'L1 BOXERS'!$H$1</f>
        <v>L1</v>
      </c>
      <c r="D6" s="93" t="str">
        <f>+'L1 BOXERS'!$I$1</f>
        <v>BOXERS</v>
      </c>
      <c r="E6" s="89">
        <f>'L1 BOXERS'!$J$23</f>
        <v>9</v>
      </c>
      <c r="F6" s="54">
        <f>'L1 BOXERS'!$K$23</f>
        <v>5</v>
      </c>
      <c r="G6" s="41">
        <f>'L1 BOXERS'!$L$23</f>
        <v>2</v>
      </c>
      <c r="H6" s="55">
        <f>'L1 BOXERS'!$M$23</f>
        <v>2</v>
      </c>
      <c r="I6" s="61">
        <f>'L1 BOXERS'!$N$23</f>
        <v>114</v>
      </c>
      <c r="J6" s="42">
        <f>'L1 BOXERS'!$O$23</f>
        <v>106</v>
      </c>
      <c r="K6" s="62">
        <f>I6-J6</f>
        <v>8</v>
      </c>
      <c r="L6" s="65">
        <f>'L1 BOXERS'!$P$23</f>
        <v>12</v>
      </c>
    </row>
    <row r="7" spans="1:12" ht="30" customHeight="1" x14ac:dyDescent="0.35">
      <c r="B7" s="48" t="s">
        <v>18</v>
      </c>
      <c r="C7" s="49" t="str">
        <f>+'L2 INHIBBERTORS'!$H$1</f>
        <v>L2</v>
      </c>
      <c r="D7" s="93" t="str">
        <f>+'L2 INHIBBERTORS'!$I$1</f>
        <v>INHIBBERTORS</v>
      </c>
      <c r="E7" s="89">
        <f>'L2 INHIBBERTORS'!$J$23</f>
        <v>9</v>
      </c>
      <c r="F7" s="54">
        <f>'L2 INHIBBERTORS'!$K$23</f>
        <v>4</v>
      </c>
      <c r="G7" s="41">
        <f>'L2 INHIBBERTORS'!$L$23</f>
        <v>1</v>
      </c>
      <c r="H7" s="55">
        <f>'L2 INHIBBERTORS'!$M$23</f>
        <v>4</v>
      </c>
      <c r="I7" s="61">
        <f>'L2 INHIBBERTORS'!$N$23</f>
        <v>121</v>
      </c>
      <c r="J7" s="42">
        <f>'L2 INHIBBERTORS'!$O$23</f>
        <v>103</v>
      </c>
      <c r="K7" s="62">
        <f>I7-J7</f>
        <v>18</v>
      </c>
      <c r="L7" s="65">
        <f>'L2 INHIBBERTORS'!$P$23</f>
        <v>9</v>
      </c>
    </row>
    <row r="8" spans="1:12" ht="30" customHeight="1" x14ac:dyDescent="0.35">
      <c r="B8" s="48" t="s">
        <v>23</v>
      </c>
      <c r="C8" s="49" t="str">
        <f>+'L4 PEAKY BOWLERS'!$H$1</f>
        <v>L4</v>
      </c>
      <c r="D8" s="93" t="str">
        <f>+'L4 PEAKY BOWLERS'!$I$1</f>
        <v>PEAKY BOWLERS</v>
      </c>
      <c r="E8" s="89">
        <f>'L4 PEAKY BOWLERS'!$J$23</f>
        <v>9</v>
      </c>
      <c r="F8" s="54">
        <f>'L4 PEAKY BOWLERS'!$K$23</f>
        <v>2</v>
      </c>
      <c r="G8" s="41">
        <f>'L4 PEAKY BOWLERS'!$L$23</f>
        <v>1</v>
      </c>
      <c r="H8" s="55">
        <f>'L4 PEAKY BOWLERS'!$M$23</f>
        <v>6</v>
      </c>
      <c r="I8" s="61">
        <f>'L4 PEAKY BOWLERS'!$N$23</f>
        <v>91</v>
      </c>
      <c r="J8" s="42">
        <f>'L4 PEAKY BOWLERS'!$O$23</f>
        <v>129</v>
      </c>
      <c r="K8" s="62">
        <f>I8-J8</f>
        <v>-38</v>
      </c>
      <c r="L8" s="65">
        <f>'L4 PEAKY BOWLERS'!$P$23</f>
        <v>5</v>
      </c>
    </row>
    <row r="9" spans="1:12" ht="35.25" customHeight="1" thickBot="1" x14ac:dyDescent="0.4">
      <c r="B9" s="48" t="s">
        <v>19</v>
      </c>
      <c r="C9" s="50" t="str">
        <f>+'L3 LEFTOVERS'!$H$1</f>
        <v>L3</v>
      </c>
      <c r="D9" s="94" t="str">
        <f>+'L3 LEFTOVERS'!$I$1</f>
        <v>LEFTOVERS</v>
      </c>
      <c r="E9" s="90">
        <f>'L3 LEFTOVERS'!$J$23</f>
        <v>9</v>
      </c>
      <c r="F9" s="56">
        <f>'L3 LEFTOVERS'!$K$23</f>
        <v>2</v>
      </c>
      <c r="G9" s="45">
        <f>'L3 LEFTOVERS'!$L$23</f>
        <v>0</v>
      </c>
      <c r="H9" s="57">
        <f>'L3 LEFTOVERS'!$M$23</f>
        <v>7</v>
      </c>
      <c r="I9" s="63">
        <f>'L3 LEFTOVERS'!$N$23</f>
        <v>77</v>
      </c>
      <c r="J9" s="46">
        <f>'L3 LEFTOVERS'!$O$23</f>
        <v>184</v>
      </c>
      <c r="K9" s="64">
        <f>I9-J9</f>
        <v>-107</v>
      </c>
      <c r="L9" s="66">
        <f>'L3 LEFTOVERS'!$P$23</f>
        <v>4</v>
      </c>
    </row>
    <row r="10" spans="1:12" s="37" customFormat="1" ht="30" customHeight="1" x14ac:dyDescent="0.4">
      <c r="A10" s="6"/>
      <c r="B10" s="43"/>
      <c r="C10" s="44"/>
      <c r="D10" s="67" t="s">
        <v>20</v>
      </c>
      <c r="E10" s="68">
        <f t="shared" ref="E10:L10" si="0">SUM(E4:E9)</f>
        <v>54</v>
      </c>
      <c r="F10" s="69">
        <f t="shared" si="0"/>
        <v>25</v>
      </c>
      <c r="G10" s="70">
        <f t="shared" si="0"/>
        <v>4</v>
      </c>
      <c r="H10" s="71">
        <f t="shared" si="0"/>
        <v>25</v>
      </c>
      <c r="I10" s="69">
        <f t="shared" si="0"/>
        <v>703</v>
      </c>
      <c r="J10" s="70">
        <f t="shared" si="0"/>
        <v>703</v>
      </c>
      <c r="K10" s="71">
        <f t="shared" si="0"/>
        <v>0</v>
      </c>
      <c r="L10" s="72">
        <f t="shared" si="0"/>
        <v>54</v>
      </c>
    </row>
  </sheetData>
  <sortState ref="C4:L9">
    <sortCondition descending="1" ref="L4:L9"/>
    <sortCondition descending="1" ref="K4:K9"/>
    <sortCondition descending="1" ref="I4:I9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4"/>
  <sheetViews>
    <sheetView workbookViewId="0">
      <selection activeCell="H8" sqref="H8"/>
    </sheetView>
  </sheetViews>
  <sheetFormatPr defaultRowHeight="15" x14ac:dyDescent="0.25"/>
  <cols>
    <col min="1" max="1" width="1.5703125" customWidth="1"/>
    <col min="2" max="2" width="4" customWidth="1"/>
    <col min="3" max="3" width="5" style="17" customWidth="1"/>
    <col min="4" max="4" width="7.140625" style="17" customWidth="1"/>
    <col min="5" max="5" width="8.140625" style="17" customWidth="1"/>
    <col min="6" max="6" width="2.140625" style="17" customWidth="1"/>
    <col min="7" max="7" width="9.7109375" customWidth="1"/>
    <col min="8" max="8" width="6.7109375" customWidth="1"/>
    <col min="9" max="9" width="16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5" t="s">
        <v>24</v>
      </c>
      <c r="I1" s="102" t="s">
        <v>36</v>
      </c>
      <c r="J1" s="102"/>
      <c r="K1" s="102"/>
      <c r="L1" s="102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6" x14ac:dyDescent="0.25">
      <c r="B3" t="str">
        <f>+$H$1</f>
        <v>L1</v>
      </c>
      <c r="C3" s="23">
        <v>1</v>
      </c>
      <c r="D3" s="25" t="str">
        <f t="shared" ref="D3:D22" si="0">CONCATENATE(C3,B3)</f>
        <v>1L1</v>
      </c>
      <c r="E3" s="25" t="str">
        <f t="shared" ref="E3:E22" si="1">CONCATENATE(C3,H3)</f>
        <v>1L2</v>
      </c>
      <c r="F3" s="24"/>
      <c r="G3" s="19">
        <f>+Results!D2</f>
        <v>45936</v>
      </c>
      <c r="H3" s="21" t="str">
        <f>VLOOKUP($D3,Results!$B$2:$I$121,8,FALSE)</f>
        <v>L2</v>
      </c>
      <c r="I3" s="21" t="str">
        <f>VLOOKUP(H3,Results!$N$2:$O$8,2,FALSE)</f>
        <v>Inhibbertors</v>
      </c>
      <c r="J3" s="91">
        <f>SUM(K3:M3)</f>
        <v>1</v>
      </c>
      <c r="K3" s="73">
        <f>IF(H3="X",0,IF(N3&gt;O3,1,0))</f>
        <v>1</v>
      </c>
      <c r="L3" s="76">
        <f>IF(OR(C3&gt;Results!$F$1,N3="N"),0,IF(H3="X",0,IF(N3=O3,1,0)))</f>
        <v>0</v>
      </c>
      <c r="M3" s="75">
        <f>IF(H3="X",0,IF(N3&lt;O3,1,0))</f>
        <v>0</v>
      </c>
      <c r="N3" s="82">
        <f>IF($C3&gt;Results!$F$1," ",(VLOOKUP($D3,Results!$B$2:$H$121,7,FALSE)))</f>
        <v>12</v>
      </c>
      <c r="O3" s="83">
        <f>IF($C3&gt;Results!$F$1," ",(VLOOKUP($E3,Results!$C$2:$K$121,9,FALSE)))</f>
        <v>9</v>
      </c>
      <c r="P3" s="86">
        <f>IF(J3=" "," ",SUM(K3*2)+L3*1)</f>
        <v>2</v>
      </c>
    </row>
    <row r="4" spans="2:16" x14ac:dyDescent="0.25">
      <c r="B4" t="str">
        <f t="shared" ref="B4:B22" si="2">+$H$1</f>
        <v>L1</v>
      </c>
      <c r="C4" s="23">
        <v>2</v>
      </c>
      <c r="D4" s="25" t="str">
        <f t="shared" si="0"/>
        <v>2L1</v>
      </c>
      <c r="E4" s="25" t="str">
        <f t="shared" si="1"/>
        <v>2L6</v>
      </c>
      <c r="F4" s="24"/>
      <c r="G4" s="19">
        <f>+Results!D8</f>
        <v>45943</v>
      </c>
      <c r="H4" s="21" t="str">
        <f>VLOOKUP($D4,Results!$B$2:$I$121,8,FALSE)</f>
        <v>L6</v>
      </c>
      <c r="I4" s="21" t="str">
        <f>VLOOKUP(H4,Results!$N$2:$O$8,2,FALSE)</f>
        <v>No Hopers</v>
      </c>
      <c r="J4" s="91">
        <f t="shared" ref="J4:J22" si="3">SUM(K4:M4)</f>
        <v>1</v>
      </c>
      <c r="K4" s="73">
        <f t="shared" ref="K4:K22" si="4">IF(H4="X",0,IF(N4&gt;O4,1,0))</f>
        <v>1</v>
      </c>
      <c r="L4" s="76">
        <f>IF(OR(C4&gt;Results!$F$1,N4="N"),0,IF(H4="X",0,IF(N4=O4,1,0)))</f>
        <v>0</v>
      </c>
      <c r="M4" s="75">
        <f>IF(H4="X",0,IF(N4&lt;O4,1,0))</f>
        <v>0</v>
      </c>
      <c r="N4" s="82">
        <f>IF($C4&gt;Results!$F$1," ",(VLOOKUP($D4,Results!$B$2:$H$121,7,FALSE)))</f>
        <v>12</v>
      </c>
      <c r="O4" s="83">
        <f>IF($C4&gt;Results!$F$1," ",(VLOOKUP($E4,Results!$C$2:$K$121,9,FALSE)))</f>
        <v>9</v>
      </c>
      <c r="P4" s="86">
        <f>IF(J4=" "," ",SUM(K4*2)+L4*1)</f>
        <v>2</v>
      </c>
    </row>
    <row r="5" spans="2:16" x14ac:dyDescent="0.25">
      <c r="B5" t="str">
        <f t="shared" si="2"/>
        <v>L1</v>
      </c>
      <c r="C5" s="23">
        <v>3</v>
      </c>
      <c r="D5" s="25" t="str">
        <f t="shared" si="0"/>
        <v>3L1</v>
      </c>
      <c r="E5" s="25" t="str">
        <f t="shared" si="1"/>
        <v>3L3</v>
      </c>
      <c r="F5" s="24"/>
      <c r="G5" s="19">
        <f>+Results!D14</f>
        <v>45950</v>
      </c>
      <c r="H5" s="21" t="str">
        <f>VLOOKUP($D5,Results!$B$2:$I$121,8,FALSE)</f>
        <v>L3</v>
      </c>
      <c r="I5" s="21" t="str">
        <f>VLOOKUP(H5,Results!$N$2:$O$8,2,FALSE)</f>
        <v>Leftovers</v>
      </c>
      <c r="J5" s="91">
        <f t="shared" si="3"/>
        <v>1</v>
      </c>
      <c r="K5" s="73">
        <f t="shared" si="4"/>
        <v>0</v>
      </c>
      <c r="L5" s="76">
        <f>IF(OR(C5&gt;Results!$F$1,N5="N"),0,IF(H5="X",0,IF(N5=O5,1,0)))</f>
        <v>0</v>
      </c>
      <c r="M5" s="75">
        <f t="shared" ref="M5:M22" si="5">IF(H5="X",0,IF(N5&lt;O5,1,0))</f>
        <v>1</v>
      </c>
      <c r="N5" s="82">
        <f>IF($C5&gt;Results!$F$1," ",(VLOOKUP($D5,Results!$B$2:$H$121,7,FALSE)))</f>
        <v>16</v>
      </c>
      <c r="O5" s="83">
        <f>IF($C5&gt;Results!$F$1," ",(VLOOKUP($E5,Results!$C$2:$K$121,9,FALSE)))</f>
        <v>19</v>
      </c>
      <c r="P5" s="86">
        <f>IF(J5=" "," ",SUM(K5*2)+L5*1)</f>
        <v>0</v>
      </c>
    </row>
    <row r="6" spans="2:16" x14ac:dyDescent="0.25">
      <c r="B6" t="str">
        <f t="shared" si="2"/>
        <v>L1</v>
      </c>
      <c r="C6" s="23">
        <v>4</v>
      </c>
      <c r="D6" s="25" t="str">
        <f t="shared" si="0"/>
        <v>4L1</v>
      </c>
      <c r="E6" s="25" t="str">
        <f t="shared" si="1"/>
        <v>4L4</v>
      </c>
      <c r="F6" s="24"/>
      <c r="G6" s="19">
        <f>+Results!D20</f>
        <v>45957</v>
      </c>
      <c r="H6" s="21" t="str">
        <f>VLOOKUP($D6,Results!$B$2:$I$121,8,FALSE)</f>
        <v>L4</v>
      </c>
      <c r="I6" s="21" t="str">
        <f>VLOOKUP(H6,Results!$N$2:$O$8,2,FALSE)</f>
        <v>Peaky Bowlers</v>
      </c>
      <c r="J6" s="91">
        <f t="shared" si="3"/>
        <v>1</v>
      </c>
      <c r="K6" s="73">
        <f t="shared" si="4"/>
        <v>1</v>
      </c>
      <c r="L6" s="76">
        <f>IF(OR(C6&gt;Results!$F$1,N6="N"),0,IF(H6="X",0,IF(N6=O6,1,0)))</f>
        <v>0</v>
      </c>
      <c r="M6" s="75">
        <f t="shared" si="5"/>
        <v>0</v>
      </c>
      <c r="N6" s="82">
        <f>IF($C6&gt;Results!$F$1," ",(VLOOKUP($D6,Results!$B$2:$H$121,7,FALSE)))</f>
        <v>15</v>
      </c>
      <c r="O6" s="83">
        <f>IF($C6&gt;Results!$F$1," ",(VLOOKUP($E6,Results!$C$2:$K$121,9,FALSE)))</f>
        <v>9</v>
      </c>
      <c r="P6" s="86">
        <f t="shared" ref="P6:P22" si="6">IF(J6=" "," ",SUM(K6*2)+L6*1)</f>
        <v>2</v>
      </c>
    </row>
    <row r="7" spans="2:16" x14ac:dyDescent="0.25">
      <c r="B7" t="str">
        <f t="shared" si="2"/>
        <v>L1</v>
      </c>
      <c r="C7" s="23">
        <v>5</v>
      </c>
      <c r="D7" s="25" t="str">
        <f t="shared" si="0"/>
        <v>5L1</v>
      </c>
      <c r="E7" s="25" t="str">
        <f t="shared" si="1"/>
        <v>5L5</v>
      </c>
      <c r="F7" s="24"/>
      <c r="G7" s="22">
        <f>+Results!D26</f>
        <v>45964</v>
      </c>
      <c r="H7" s="21" t="str">
        <f>VLOOKUP($D7,Results!$B$2:$I$121,8,FALSE)</f>
        <v>L5</v>
      </c>
      <c r="I7" s="21" t="str">
        <f>VLOOKUP(H7,Results!$N$2:$O$8,2,FALSE)</f>
        <v>Jack Surfers</v>
      </c>
      <c r="J7" s="91">
        <f t="shared" si="3"/>
        <v>1</v>
      </c>
      <c r="K7" s="73">
        <f t="shared" si="4"/>
        <v>1</v>
      </c>
      <c r="L7" s="76">
        <f>IF(OR(C7&gt;Results!$F$1,N7="N"),0,IF(H7="X",0,IF(N7=O7,1,0)))</f>
        <v>0</v>
      </c>
      <c r="M7" s="75">
        <f t="shared" si="5"/>
        <v>0</v>
      </c>
      <c r="N7" s="82">
        <f>IF($C7&gt;Results!$F$1," ",(VLOOKUP($D7,Results!$B$2:$H$121,7,FALSE)))</f>
        <v>14</v>
      </c>
      <c r="O7" s="83">
        <f>IF($C7&gt;Results!$F$1," ",(VLOOKUP($E7,Results!$C$2:$K$121,9,FALSE)))</f>
        <v>12</v>
      </c>
      <c r="P7" s="86">
        <f t="shared" si="6"/>
        <v>2</v>
      </c>
    </row>
    <row r="8" spans="2:16" x14ac:dyDescent="0.25">
      <c r="B8" t="str">
        <f t="shared" si="2"/>
        <v>L1</v>
      </c>
      <c r="C8" s="23">
        <v>6</v>
      </c>
      <c r="D8" s="25" t="str">
        <f t="shared" si="0"/>
        <v>6L1</v>
      </c>
      <c r="E8" s="25" t="str">
        <f t="shared" si="1"/>
        <v>6L6</v>
      </c>
      <c r="F8" s="24"/>
      <c r="G8" s="19">
        <f>+Results!D32</f>
        <v>45971</v>
      </c>
      <c r="H8" s="21" t="str">
        <f>VLOOKUP($D8,Results!$B$2:$I$121,8,FALSE)</f>
        <v>L6</v>
      </c>
      <c r="I8" s="21" t="str">
        <f>VLOOKUP(H8,Results!$N$2:$O$8,2,FALSE)</f>
        <v>No Hopers</v>
      </c>
      <c r="J8" s="91">
        <f t="shared" si="3"/>
        <v>1</v>
      </c>
      <c r="K8" s="73">
        <f t="shared" si="4"/>
        <v>0</v>
      </c>
      <c r="L8" s="76">
        <f>IF(OR(C8&gt;Results!$F$1,N8="N"),0,IF(H8="X",0,IF(N8=O8,1,0)))</f>
        <v>0</v>
      </c>
      <c r="M8" s="75">
        <f t="shared" si="5"/>
        <v>1</v>
      </c>
      <c r="N8" s="82">
        <f>IF($C8&gt;Results!$F$1," ",(VLOOKUP($D8,Results!$B$2:$H$121,7,FALSE)))</f>
        <v>8</v>
      </c>
      <c r="O8" s="83">
        <f>IF($C8&gt;Results!$F$1," ",(VLOOKUP($E8,Results!$C$2:$K$121,9,FALSE)))</f>
        <v>14</v>
      </c>
      <c r="P8" s="86">
        <f t="shared" si="6"/>
        <v>0</v>
      </c>
    </row>
    <row r="9" spans="2:16" x14ac:dyDescent="0.25">
      <c r="B9" t="str">
        <f t="shared" si="2"/>
        <v>L1</v>
      </c>
      <c r="C9" s="23">
        <v>7</v>
      </c>
      <c r="D9" s="25" t="str">
        <f t="shared" si="0"/>
        <v>7L1</v>
      </c>
      <c r="E9" s="25" t="str">
        <f t="shared" si="1"/>
        <v>7L2</v>
      </c>
      <c r="F9" s="24"/>
      <c r="G9" s="19">
        <f>+Results!D38</f>
        <v>45978</v>
      </c>
      <c r="H9" s="21" t="str">
        <f>VLOOKUP($D9,Results!$B$2:$I$121,8,FALSE)</f>
        <v>L2</v>
      </c>
      <c r="I9" s="21" t="str">
        <f>VLOOKUP(H9,Results!$N$2:$O$8,2,FALSE)</f>
        <v>Inhibbertors</v>
      </c>
      <c r="J9" s="91">
        <f t="shared" si="3"/>
        <v>1</v>
      </c>
      <c r="K9" s="73">
        <f t="shared" si="4"/>
        <v>0</v>
      </c>
      <c r="L9" s="76">
        <f>IF(OR(C9&gt;Results!$F$1,N9="N"),0,IF(H9="X",0,IF(N9=O9,1,0)))</f>
        <v>1</v>
      </c>
      <c r="M9" s="75">
        <f t="shared" si="5"/>
        <v>0</v>
      </c>
      <c r="N9" s="82">
        <f>IF($C9&gt;Results!$F$1," ",(VLOOKUP($D9,Results!$B$2:$H$121,7,FALSE)))</f>
        <v>12</v>
      </c>
      <c r="O9" s="83">
        <f>IF($C9&gt;Results!$F$1," ",(VLOOKUP($E9,Results!$C$2:$K$121,9,FALSE)))</f>
        <v>12</v>
      </c>
      <c r="P9" s="86">
        <f t="shared" si="6"/>
        <v>1</v>
      </c>
    </row>
    <row r="10" spans="2:16" x14ac:dyDescent="0.25">
      <c r="B10" t="str">
        <f t="shared" si="2"/>
        <v>L1</v>
      </c>
      <c r="C10" s="23">
        <v>8</v>
      </c>
      <c r="D10" s="25" t="str">
        <f t="shared" si="0"/>
        <v>8L1</v>
      </c>
      <c r="E10" s="25" t="str">
        <f t="shared" si="1"/>
        <v>8L4</v>
      </c>
      <c r="F10" s="24"/>
      <c r="G10" s="19">
        <f>+Results!D44</f>
        <v>45985</v>
      </c>
      <c r="H10" s="21" t="str">
        <f>VLOOKUP($D10,Results!$B$2:$I$121,8,FALSE)</f>
        <v>L4</v>
      </c>
      <c r="I10" s="21" t="str">
        <f>VLOOKUP(H10,Results!$N$2:$O$8,2,FALSE)</f>
        <v>Peaky Bowlers</v>
      </c>
      <c r="J10" s="91">
        <f t="shared" si="3"/>
        <v>1</v>
      </c>
      <c r="K10" s="73">
        <f t="shared" si="4"/>
        <v>0</v>
      </c>
      <c r="L10" s="76">
        <f>IF(OR(C10&gt;Results!$F$1,N10="N"),0,IF(H10="X",0,IF(N10=O10,1,0)))</f>
        <v>1</v>
      </c>
      <c r="M10" s="75">
        <f t="shared" si="5"/>
        <v>0</v>
      </c>
      <c r="N10" s="82">
        <f>IF($C10&gt;Results!$F$1," ",(VLOOKUP($D10,Results!$B$2:$H$121,7,FALSE)))</f>
        <v>12</v>
      </c>
      <c r="O10" s="83">
        <f>IF($C10&gt;Results!$F$1," ",(VLOOKUP($E10,Results!$C$2:$K$121,9,FALSE)))</f>
        <v>12</v>
      </c>
      <c r="P10" s="86">
        <f t="shared" si="6"/>
        <v>1</v>
      </c>
    </row>
    <row r="11" spans="2:16" x14ac:dyDescent="0.25">
      <c r="B11" t="str">
        <f t="shared" si="2"/>
        <v>L1</v>
      </c>
      <c r="C11" s="23">
        <v>9</v>
      </c>
      <c r="D11" s="25" t="str">
        <f t="shared" si="0"/>
        <v>9L1</v>
      </c>
      <c r="E11" s="25" t="str">
        <f t="shared" si="1"/>
        <v>9L5</v>
      </c>
      <c r="F11" s="24"/>
      <c r="G11" s="22">
        <f>+Results!D50</f>
        <v>45992</v>
      </c>
      <c r="H11" s="21" t="str">
        <f>VLOOKUP($D11,Results!$B$2:$I$121,8,FALSE)</f>
        <v>L5</v>
      </c>
      <c r="I11" s="21" t="str">
        <f>VLOOKUP(H11,Results!$N$2:$O$8,2,FALSE)</f>
        <v>Jack Surfers</v>
      </c>
      <c r="J11" s="91">
        <f t="shared" si="3"/>
        <v>1</v>
      </c>
      <c r="K11" s="73">
        <f t="shared" si="4"/>
        <v>1</v>
      </c>
      <c r="L11" s="76">
        <f>IF(OR(C11&gt;Results!$F$1,N11="N"),0,IF(H11="X",0,IF(N11=O11,1,0)))</f>
        <v>0</v>
      </c>
      <c r="M11" s="75">
        <f t="shared" si="5"/>
        <v>0</v>
      </c>
      <c r="N11" s="82">
        <f>IF($C11&gt;Results!$F$1," ",(VLOOKUP($D11,Results!$B$2:$H$121,7,FALSE)))</f>
        <v>13</v>
      </c>
      <c r="O11" s="83">
        <f>IF($C11&gt;Results!$F$1," ",(VLOOKUP($E11,Results!$C$2:$K$121,9,FALSE)))</f>
        <v>10</v>
      </c>
      <c r="P11" s="86">
        <f t="shared" si="6"/>
        <v>2</v>
      </c>
    </row>
    <row r="12" spans="2:16" x14ac:dyDescent="0.25">
      <c r="B12" t="str">
        <f t="shared" si="2"/>
        <v>L1</v>
      </c>
      <c r="C12" s="23">
        <v>10</v>
      </c>
      <c r="D12" s="25" t="str">
        <f t="shared" si="0"/>
        <v>10L1</v>
      </c>
      <c r="E12" s="25" t="str">
        <f t="shared" si="1"/>
        <v>10L3</v>
      </c>
      <c r="F12" s="24"/>
      <c r="G12" s="22">
        <f>+Results!D56</f>
        <v>45999</v>
      </c>
      <c r="H12" s="21" t="str">
        <f>VLOOKUP($D12,Results!$B$2:$I$121,8,FALSE)</f>
        <v>L3</v>
      </c>
      <c r="I12" s="21" t="str">
        <f>VLOOKUP(H12,Results!$N$2:$O$8,2,FALSE)</f>
        <v>Leftovers</v>
      </c>
      <c r="J12" s="91">
        <f t="shared" si="3"/>
        <v>0</v>
      </c>
      <c r="K12" s="73">
        <f t="shared" si="4"/>
        <v>0</v>
      </c>
      <c r="L12" s="76">
        <f>IF(OR(C12&gt;Results!$F$1,N12="N"),0,IF(H12="X",0,IF(N12=O12,1,0)))</f>
        <v>0</v>
      </c>
      <c r="M12" s="75">
        <f t="shared" si="5"/>
        <v>0</v>
      </c>
      <c r="N12" s="82" t="str">
        <f>IF($C12&gt;Results!$F$1," ",(VLOOKUP($D12,Results!$B$2:$H$121,7,FALSE)))</f>
        <v xml:space="preserve"> </v>
      </c>
      <c r="O12" s="83" t="str">
        <f>IF($C12&gt;Results!$F$1," ",(VLOOKUP($E12,Results!$C$2:$K$121,9,FALSE)))</f>
        <v xml:space="preserve"> </v>
      </c>
      <c r="P12" s="86">
        <f t="shared" si="6"/>
        <v>0</v>
      </c>
    </row>
    <row r="13" spans="2:16" x14ac:dyDescent="0.25">
      <c r="B13" t="str">
        <f t="shared" si="2"/>
        <v>L1</v>
      </c>
      <c r="C13" s="23">
        <v>11</v>
      </c>
      <c r="D13" s="25" t="str">
        <f t="shared" si="0"/>
        <v>11L1</v>
      </c>
      <c r="E13" s="25" t="str">
        <f t="shared" si="1"/>
        <v>11L2</v>
      </c>
      <c r="F13" s="24"/>
      <c r="G13" s="22">
        <f>+Results!D62</f>
        <v>46034</v>
      </c>
      <c r="H13" s="21" t="str">
        <f>VLOOKUP($D13,Results!$B$2:$I$121,8,FALSE)</f>
        <v>L2</v>
      </c>
      <c r="I13" s="21" t="str">
        <f>VLOOKUP(H13,Results!$N$2:$O$8,2,FALSE)</f>
        <v>Inhibbertors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6" x14ac:dyDescent="0.25">
      <c r="B14" t="str">
        <f t="shared" si="2"/>
        <v>L1</v>
      </c>
      <c r="C14" s="23">
        <v>12</v>
      </c>
      <c r="D14" s="25" t="str">
        <f t="shared" si="0"/>
        <v>12L1</v>
      </c>
      <c r="E14" s="25" t="str">
        <f t="shared" si="1"/>
        <v>12L6</v>
      </c>
      <c r="F14" s="24"/>
      <c r="G14" s="19">
        <f>+Results!D68</f>
        <v>46041</v>
      </c>
      <c r="H14" s="21" t="str">
        <f>VLOOKUP($D14,Results!$B$2:$I$121,8,FALSE)</f>
        <v>L6</v>
      </c>
      <c r="I14" s="21" t="str">
        <f>VLOOKUP(H14,Results!$N$2:$O$8,2,FALSE)</f>
        <v>No Hopers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6" x14ac:dyDescent="0.25">
      <c r="B15" t="str">
        <f t="shared" si="2"/>
        <v>L1</v>
      </c>
      <c r="C15" s="23">
        <v>13</v>
      </c>
      <c r="D15" s="25" t="str">
        <f t="shared" si="0"/>
        <v>13L1</v>
      </c>
      <c r="E15" s="25" t="str">
        <f t="shared" si="1"/>
        <v>13L3</v>
      </c>
      <c r="F15" s="24"/>
      <c r="G15" s="19">
        <f>+Results!D74</f>
        <v>46048</v>
      </c>
      <c r="H15" s="21" t="str">
        <f>VLOOKUP($D15,Results!$B$2:$I$121,8,FALSE)</f>
        <v>L3</v>
      </c>
      <c r="I15" s="21" t="str">
        <f>VLOOKUP(H15,Results!$N$2:$O$8,2,FALSE)</f>
        <v>Leftovers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6" x14ac:dyDescent="0.25">
      <c r="B16" t="str">
        <f t="shared" si="2"/>
        <v>L1</v>
      </c>
      <c r="C16" s="23">
        <v>14</v>
      </c>
      <c r="D16" s="25" t="str">
        <f t="shared" si="0"/>
        <v>14L1</v>
      </c>
      <c r="E16" s="25" t="str">
        <f t="shared" si="1"/>
        <v>14L4</v>
      </c>
      <c r="F16" s="24"/>
      <c r="G16" s="19">
        <f>+Results!D80</f>
        <v>46055</v>
      </c>
      <c r="H16" s="21" t="str">
        <f>VLOOKUP($D16,Results!$B$2:$I$121,8,FALSE)</f>
        <v>L4</v>
      </c>
      <c r="I16" s="21" t="str">
        <f>VLOOKUP(H16,Results!$N$2:$O$8,2,FALSE)</f>
        <v>Peaky Bowlers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L1</v>
      </c>
      <c r="C17" s="23">
        <v>15</v>
      </c>
      <c r="D17" s="25" t="str">
        <f t="shared" si="0"/>
        <v>15L1</v>
      </c>
      <c r="E17" s="25" t="str">
        <f t="shared" si="1"/>
        <v>15L5</v>
      </c>
      <c r="F17" s="24"/>
      <c r="G17" s="19">
        <f>+Results!D86</f>
        <v>46062</v>
      </c>
      <c r="H17" s="21" t="str">
        <f>VLOOKUP($D17,Results!$B$2:$I$121,8,FALSE)</f>
        <v>L5</v>
      </c>
      <c r="I17" s="21" t="str">
        <f>VLOOKUP(H17,Results!$N$2:$O$8,2,FALSE)</f>
        <v>Jack Surfers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L1</v>
      </c>
      <c r="C18" s="23">
        <v>16</v>
      </c>
      <c r="D18" s="25" t="str">
        <f t="shared" si="0"/>
        <v>16L1</v>
      </c>
      <c r="E18" s="25" t="str">
        <f t="shared" si="1"/>
        <v>16L6</v>
      </c>
      <c r="F18" s="24"/>
      <c r="G18" s="22">
        <f>+Results!D92</f>
        <v>46069</v>
      </c>
      <c r="H18" s="21" t="str">
        <f>VLOOKUP($D18,Results!$B$2:$I$121,8,FALSE)</f>
        <v>L6</v>
      </c>
      <c r="I18" s="21" t="str">
        <f>VLOOKUP(H18,Results!$N$2:$O$8,2,FALSE)</f>
        <v>No Hopers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L1</v>
      </c>
      <c r="C19" s="23">
        <v>17</v>
      </c>
      <c r="D19" s="25" t="str">
        <f t="shared" si="0"/>
        <v>17L1</v>
      </c>
      <c r="E19" s="25" t="str">
        <f t="shared" si="1"/>
        <v>17L2</v>
      </c>
      <c r="F19" s="24"/>
      <c r="G19" s="19">
        <f>+Results!D98</f>
        <v>46076</v>
      </c>
      <c r="H19" s="21" t="str">
        <f>VLOOKUP($D19,Results!$B$2:$I$121,8,FALSE)</f>
        <v>L2</v>
      </c>
      <c r="I19" s="21" t="str">
        <f>VLOOKUP(H19,Results!$N$2:$O$8,2,FALSE)</f>
        <v>Inhibbertors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L1</v>
      </c>
      <c r="C20" s="23">
        <v>18</v>
      </c>
      <c r="D20" s="25" t="str">
        <f t="shared" si="0"/>
        <v>18L1</v>
      </c>
      <c r="E20" s="25" t="str">
        <f t="shared" si="1"/>
        <v>18L4</v>
      </c>
      <c r="F20" s="24"/>
      <c r="G20" s="22">
        <f>+Results!D104</f>
        <v>46083</v>
      </c>
      <c r="H20" s="21" t="str">
        <f>VLOOKUP($D20,Results!$B$2:$I$121,8,FALSE)</f>
        <v>L4</v>
      </c>
      <c r="I20" s="21" t="str">
        <f>VLOOKUP(H20,Results!$N$2:$O$8,2,FALSE)</f>
        <v>Peaky Bowlers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L1</v>
      </c>
      <c r="C21" s="23">
        <v>19</v>
      </c>
      <c r="D21" s="25" t="str">
        <f t="shared" si="0"/>
        <v>19L1</v>
      </c>
      <c r="E21" s="25" t="str">
        <f t="shared" si="1"/>
        <v>19L5</v>
      </c>
      <c r="F21" s="24"/>
      <c r="G21" s="19">
        <f>+Results!D110</f>
        <v>46090</v>
      </c>
      <c r="H21" s="21" t="str">
        <f>VLOOKUP($D21,Results!$B$2:$I$121,8,FALSE)</f>
        <v>L5</v>
      </c>
      <c r="I21" s="21" t="str">
        <f>VLOOKUP(H21,Results!$N$2:$O$8,2,FALSE)</f>
        <v>Jack Surfers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L1</v>
      </c>
      <c r="C22" s="23">
        <v>20</v>
      </c>
      <c r="D22" s="25" t="str">
        <f t="shared" si="0"/>
        <v>20L1</v>
      </c>
      <c r="E22" s="25" t="str">
        <f t="shared" si="1"/>
        <v>20L3</v>
      </c>
      <c r="F22" s="24"/>
      <c r="G22" s="22">
        <f>+Results!D116</f>
        <v>46097</v>
      </c>
      <c r="H22" s="21" t="str">
        <f>VLOOKUP($D22,Results!$B$2:$I$121,8,FALSE)</f>
        <v>L3</v>
      </c>
      <c r="I22" s="21" t="str">
        <f>VLOOKUP(H22,Results!$N$2:$O$8,2,FALSE)</f>
        <v>Leftovers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9</v>
      </c>
      <c r="K23" s="77">
        <f t="shared" si="7"/>
        <v>5</v>
      </c>
      <c r="L23" s="78">
        <f t="shared" si="7"/>
        <v>2</v>
      </c>
      <c r="M23" s="79">
        <f t="shared" si="7"/>
        <v>2</v>
      </c>
      <c r="N23" s="84">
        <f t="shared" si="7"/>
        <v>114</v>
      </c>
      <c r="O23" s="85">
        <f t="shared" si="7"/>
        <v>106</v>
      </c>
      <c r="P23" s="87">
        <f t="shared" si="7"/>
        <v>12</v>
      </c>
    </row>
    <row r="24" spans="2:16" x14ac:dyDescent="0.25">
      <c r="G24" s="7"/>
      <c r="H24" s="7"/>
      <c r="I24" s="7"/>
      <c r="J24" s="7"/>
      <c r="K24" s="7"/>
      <c r="L24" s="7"/>
      <c r="M24" s="7"/>
      <c r="N24" s="7"/>
      <c r="O24" s="7"/>
      <c r="P24" s="7"/>
    </row>
  </sheetData>
  <mergeCells count="1">
    <mergeCell ref="I1:L1"/>
  </mergeCells>
  <phoneticPr fontId="0" type="noConversion"/>
  <conditionalFormatting sqref="H3:H22">
    <cfRule type="containsText" dxfId="11" priority="2" operator="containsText" text="X">
      <formula>NOT(ISERROR(SEARCH("X",H3)))</formula>
    </cfRule>
  </conditionalFormatting>
  <conditionalFormatting sqref="I3:I22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5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5" t="s">
        <v>25</v>
      </c>
      <c r="I1" s="102" t="s">
        <v>37</v>
      </c>
      <c r="J1" s="102"/>
      <c r="K1" s="102"/>
      <c r="L1" s="102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6" x14ac:dyDescent="0.25">
      <c r="B3" t="str">
        <f>+$H$1</f>
        <v>L2</v>
      </c>
      <c r="C3" s="23">
        <v>1</v>
      </c>
      <c r="D3" s="25" t="str">
        <f t="shared" ref="D3:D22" si="0">CONCATENATE(C3,B3)</f>
        <v>1L2</v>
      </c>
      <c r="E3" s="25" t="str">
        <f t="shared" ref="E3:E22" si="1">CONCATENATE(C3,H3)</f>
        <v>1L1</v>
      </c>
      <c r="F3" s="24"/>
      <c r="G3" s="19">
        <f>+Results!D2</f>
        <v>45936</v>
      </c>
      <c r="H3" s="21" t="str">
        <f>VLOOKUP($D3,Results!$B$2:$I$121,8,FALSE)</f>
        <v>L1</v>
      </c>
      <c r="I3" s="21" t="str">
        <f>VLOOKUP(H3,Results!$N$2:$O$8,2,FALSE)</f>
        <v>Boxers</v>
      </c>
      <c r="J3" s="91">
        <f>SUM(K3:M3)</f>
        <v>1</v>
      </c>
      <c r="K3" s="73">
        <f>IF(H3="X",0,IF(N3&gt;O3,1,0))</f>
        <v>0</v>
      </c>
      <c r="L3" s="76">
        <f>IF(OR(C3&gt;Results!$F$1,N3="N"),0,IF(H3="X",0,IF(N3=O3,1,0)))</f>
        <v>0</v>
      </c>
      <c r="M3" s="75">
        <f>IF(H3="X",0,IF(N3&lt;O3,1,0))</f>
        <v>1</v>
      </c>
      <c r="N3" s="82">
        <f>IF($C3&gt;Results!$F$1," ",(VLOOKUP($D3,Results!$B$2:$H$121,7,FALSE)))</f>
        <v>9</v>
      </c>
      <c r="O3" s="83">
        <f>IF($C3&gt;Results!$F$1," ",(VLOOKUP($E3,Results!$C$2:$K$121,9,FALSE)))</f>
        <v>12</v>
      </c>
      <c r="P3" s="86">
        <f>IF(J3=" "," ",SUM(K3*2)+L3*1)</f>
        <v>0</v>
      </c>
    </row>
    <row r="4" spans="2:16" x14ac:dyDescent="0.25">
      <c r="B4" t="str">
        <f t="shared" ref="B4:B22" si="2">+$H$1</f>
        <v>L2</v>
      </c>
      <c r="C4" s="23">
        <v>2</v>
      </c>
      <c r="D4" s="25" t="str">
        <f t="shared" si="0"/>
        <v>2L2</v>
      </c>
      <c r="E4" s="25" t="str">
        <f t="shared" si="1"/>
        <v>2L3</v>
      </c>
      <c r="F4" s="24"/>
      <c r="G4" s="19">
        <f>+Results!D8</f>
        <v>45943</v>
      </c>
      <c r="H4" s="21" t="str">
        <f>VLOOKUP($D4,Results!$B$2:$I$121,8,FALSE)</f>
        <v>L3</v>
      </c>
      <c r="I4" s="21" t="str">
        <f>VLOOKUP(H4,Results!$N$2:$O$8,2,FALSE)</f>
        <v>Leftovers</v>
      </c>
      <c r="J4" s="91">
        <f t="shared" ref="J4:J22" si="3">SUM(K4:M4)</f>
        <v>1</v>
      </c>
      <c r="K4" s="73">
        <f t="shared" ref="K4:K22" si="4">IF(H4="X",0,IF(N4&gt;O4,1,0))</f>
        <v>0</v>
      </c>
      <c r="L4" s="76">
        <f>IF(OR(C4&gt;Results!$F$1,N4="N"),0,IF(H4="X",0,IF(N4=O4,1,0)))</f>
        <v>0</v>
      </c>
      <c r="M4" s="75">
        <f>IF(H4="X",0,IF(N4&lt;O4,1,0))</f>
        <v>1</v>
      </c>
      <c r="N4" s="82">
        <f>IF($C4&gt;Results!$F$1," ",(VLOOKUP($D4,Results!$B$2:$H$121,7,FALSE)))</f>
        <v>14</v>
      </c>
      <c r="O4" s="83">
        <f>IF($C4&gt;Results!$F$1," ",(VLOOKUP($E4,Results!$C$2:$K$121,9,FALSE)))</f>
        <v>15</v>
      </c>
      <c r="P4" s="86">
        <f>IF(J4=" "," ",SUM(K4*2)+L4*1)</f>
        <v>0</v>
      </c>
    </row>
    <row r="5" spans="2:16" x14ac:dyDescent="0.25">
      <c r="B5" t="str">
        <f t="shared" si="2"/>
        <v>L2</v>
      </c>
      <c r="C5" s="23">
        <v>3</v>
      </c>
      <c r="D5" s="25" t="str">
        <f t="shared" si="0"/>
        <v>3L2</v>
      </c>
      <c r="E5" s="25" t="str">
        <f t="shared" si="1"/>
        <v>3L5</v>
      </c>
      <c r="F5" s="24"/>
      <c r="G5" s="19">
        <f>+Results!D14</f>
        <v>45950</v>
      </c>
      <c r="H5" s="21" t="str">
        <f>VLOOKUP($D5,Results!$B$2:$I$121,8,FALSE)</f>
        <v>L5</v>
      </c>
      <c r="I5" s="21" t="str">
        <f>VLOOKUP(H5,Results!$N$2:$O$8,2,FALSE)</f>
        <v>Jack Surfers</v>
      </c>
      <c r="J5" s="91">
        <f t="shared" si="3"/>
        <v>1</v>
      </c>
      <c r="K5" s="73">
        <f t="shared" si="4"/>
        <v>1</v>
      </c>
      <c r="L5" s="76">
        <f>IF(OR(C5&gt;Results!$F$1,N5="N"),0,IF(H5="X",0,IF(N5=O5,1,0)))</f>
        <v>0</v>
      </c>
      <c r="M5" s="75">
        <f t="shared" ref="M5:M22" si="5">IF(H5="X",0,IF(N5&lt;O5,1,0))</f>
        <v>0</v>
      </c>
      <c r="N5" s="82">
        <f>IF($C5&gt;Results!$F$1," ",(VLOOKUP($D5,Results!$B$2:$H$121,7,FALSE)))</f>
        <v>18</v>
      </c>
      <c r="O5" s="83">
        <f>IF($C5&gt;Results!$F$1," ",(VLOOKUP($E5,Results!$C$2:$K$121,9,FALSE)))</f>
        <v>7</v>
      </c>
      <c r="P5" s="86">
        <f>IF(J5=" "," ",SUM(K5*2)+L5*1)</f>
        <v>2</v>
      </c>
    </row>
    <row r="6" spans="2:16" x14ac:dyDescent="0.25">
      <c r="B6" t="str">
        <f t="shared" si="2"/>
        <v>L2</v>
      </c>
      <c r="C6" s="23">
        <v>4</v>
      </c>
      <c r="D6" s="25" t="str">
        <f t="shared" si="0"/>
        <v>4L2</v>
      </c>
      <c r="E6" s="25" t="str">
        <f t="shared" si="1"/>
        <v>4L6</v>
      </c>
      <c r="F6" s="24"/>
      <c r="G6" s="19">
        <f>+Results!D20</f>
        <v>45957</v>
      </c>
      <c r="H6" s="21" t="str">
        <f>VLOOKUP($D6,Results!$B$2:$I$121,8,FALSE)</f>
        <v>L6</v>
      </c>
      <c r="I6" s="21" t="str">
        <f>VLOOKUP(H6,Results!$N$2:$O$8,2,FALSE)</f>
        <v>No Hopers</v>
      </c>
      <c r="J6" s="91">
        <f t="shared" si="3"/>
        <v>1</v>
      </c>
      <c r="K6" s="73">
        <f t="shared" si="4"/>
        <v>0</v>
      </c>
      <c r="L6" s="76">
        <f>IF(OR(C6&gt;Results!$F$1,N6="N"),0,IF(H6="X",0,IF(N6=O6,1,0)))</f>
        <v>0</v>
      </c>
      <c r="M6" s="75">
        <f t="shared" si="5"/>
        <v>1</v>
      </c>
      <c r="N6" s="82">
        <f>IF($C6&gt;Results!$F$1," ",(VLOOKUP($D6,Results!$B$2:$H$121,7,FALSE)))</f>
        <v>9</v>
      </c>
      <c r="O6" s="83">
        <f>IF($C6&gt;Results!$F$1," ",(VLOOKUP($E6,Results!$C$2:$K$121,9,FALSE)))</f>
        <v>17</v>
      </c>
      <c r="P6" s="86">
        <f t="shared" ref="P6:P22" si="6">IF(J6=" "," ",SUM(K6*2)+L6*1)</f>
        <v>0</v>
      </c>
    </row>
    <row r="7" spans="2:16" x14ac:dyDescent="0.25">
      <c r="B7" t="str">
        <f t="shared" si="2"/>
        <v>L2</v>
      </c>
      <c r="C7" s="23">
        <v>5</v>
      </c>
      <c r="D7" s="25" t="str">
        <f t="shared" si="0"/>
        <v>5L2</v>
      </c>
      <c r="E7" s="25" t="str">
        <f t="shared" si="1"/>
        <v>5L4</v>
      </c>
      <c r="F7" s="24"/>
      <c r="G7" s="22">
        <f>+Results!D26</f>
        <v>45964</v>
      </c>
      <c r="H7" s="21" t="str">
        <f>VLOOKUP($D7,Results!$B$2:$I$121,8,FALSE)</f>
        <v>L4</v>
      </c>
      <c r="I7" s="21" t="str">
        <f>VLOOKUP(H7,Results!$N$2:$O$8,2,FALSE)</f>
        <v>Peaky Bowlers</v>
      </c>
      <c r="J7" s="91">
        <f t="shared" si="3"/>
        <v>1</v>
      </c>
      <c r="K7" s="73">
        <f t="shared" si="4"/>
        <v>1</v>
      </c>
      <c r="L7" s="76">
        <f>IF(OR(C7&gt;Results!$F$1,N7="N"),0,IF(H7="X",0,IF(N7=O7,1,0)))</f>
        <v>0</v>
      </c>
      <c r="M7" s="75">
        <f t="shared" si="5"/>
        <v>0</v>
      </c>
      <c r="N7" s="82">
        <f>IF($C7&gt;Results!$F$1," ",(VLOOKUP($D7,Results!$B$2:$H$121,7,FALSE)))</f>
        <v>19</v>
      </c>
      <c r="O7" s="83">
        <f>IF($C7&gt;Results!$F$1," ",(VLOOKUP($E7,Results!$C$2:$K$121,9,FALSE)))</f>
        <v>12</v>
      </c>
      <c r="P7" s="86">
        <f t="shared" si="6"/>
        <v>2</v>
      </c>
    </row>
    <row r="8" spans="2:16" x14ac:dyDescent="0.25">
      <c r="B8" t="str">
        <f t="shared" si="2"/>
        <v>L2</v>
      </c>
      <c r="C8" s="23">
        <v>6</v>
      </c>
      <c r="D8" s="25" t="str">
        <f t="shared" si="0"/>
        <v>6L2</v>
      </c>
      <c r="E8" s="25" t="str">
        <f t="shared" si="1"/>
        <v>6L3</v>
      </c>
      <c r="F8" s="24"/>
      <c r="G8" s="19">
        <f>+Results!D32</f>
        <v>45971</v>
      </c>
      <c r="H8" s="21" t="str">
        <f>VLOOKUP($D8,Results!$B$2:$I$121,8,FALSE)</f>
        <v>L3</v>
      </c>
      <c r="I8" s="21" t="str">
        <f>VLOOKUP(H8,Results!$N$2:$O$8,2,FALSE)</f>
        <v>Leftovers</v>
      </c>
      <c r="J8" s="91">
        <f t="shared" si="3"/>
        <v>1</v>
      </c>
      <c r="K8" s="73">
        <f t="shared" si="4"/>
        <v>1</v>
      </c>
      <c r="L8" s="76">
        <f>IF(OR(C8&gt;Results!$F$1,N8="N"),0,IF(H8="X",0,IF(N8=O8,1,0)))</f>
        <v>0</v>
      </c>
      <c r="M8" s="75">
        <f t="shared" si="5"/>
        <v>0</v>
      </c>
      <c r="N8" s="82">
        <f>IF($C8&gt;Results!$F$1," ",(VLOOKUP($D8,Results!$B$2:$H$121,7,FALSE)))</f>
        <v>15</v>
      </c>
      <c r="O8" s="83">
        <f>IF($C8&gt;Results!$F$1," ",(VLOOKUP($E8,Results!$C$2:$K$121,9,FALSE)))</f>
        <v>8</v>
      </c>
      <c r="P8" s="86">
        <f t="shared" si="6"/>
        <v>2</v>
      </c>
    </row>
    <row r="9" spans="2:16" x14ac:dyDescent="0.25">
      <c r="B9" t="str">
        <f t="shared" si="2"/>
        <v>L2</v>
      </c>
      <c r="C9" s="23">
        <v>7</v>
      </c>
      <c r="D9" s="25" t="str">
        <f t="shared" si="0"/>
        <v>7L2</v>
      </c>
      <c r="E9" s="25" t="str">
        <f t="shared" si="1"/>
        <v>7L1</v>
      </c>
      <c r="F9" s="24"/>
      <c r="G9" s="19">
        <f>+Results!D38</f>
        <v>45978</v>
      </c>
      <c r="H9" s="21" t="str">
        <f>VLOOKUP($D9,Results!$B$2:$I$121,8,FALSE)</f>
        <v>L1</v>
      </c>
      <c r="I9" s="21" t="str">
        <f>VLOOKUP(H9,Results!$N$2:$O$8,2,FALSE)</f>
        <v>Boxers</v>
      </c>
      <c r="J9" s="91">
        <f t="shared" si="3"/>
        <v>1</v>
      </c>
      <c r="K9" s="73">
        <f t="shared" si="4"/>
        <v>0</v>
      </c>
      <c r="L9" s="76">
        <f>IF(OR(C9&gt;Results!$F$1,N9="N"),0,IF(H9="X",0,IF(N9=O9,1,0)))</f>
        <v>1</v>
      </c>
      <c r="M9" s="75">
        <f t="shared" si="5"/>
        <v>0</v>
      </c>
      <c r="N9" s="82">
        <f>IF($C9&gt;Results!$F$1," ",(VLOOKUP($D9,Results!$B$2:$H$121,7,FALSE)))</f>
        <v>12</v>
      </c>
      <c r="O9" s="83">
        <f>IF($C9&gt;Results!$F$1," ",(VLOOKUP($E9,Results!$C$2:$K$121,9,FALSE)))</f>
        <v>12</v>
      </c>
      <c r="P9" s="86">
        <f t="shared" si="6"/>
        <v>1</v>
      </c>
    </row>
    <row r="10" spans="2:16" x14ac:dyDescent="0.25">
      <c r="B10" t="str">
        <f t="shared" si="2"/>
        <v>L2</v>
      </c>
      <c r="C10" s="23">
        <v>8</v>
      </c>
      <c r="D10" s="25" t="str">
        <f t="shared" si="0"/>
        <v>8L2</v>
      </c>
      <c r="E10" s="25" t="str">
        <f t="shared" si="1"/>
        <v>8L6</v>
      </c>
      <c r="F10" s="24"/>
      <c r="G10" s="19">
        <f>+Results!D44</f>
        <v>45985</v>
      </c>
      <c r="H10" s="21" t="str">
        <f>VLOOKUP($D10,Results!$B$2:$I$121,8,FALSE)</f>
        <v>L6</v>
      </c>
      <c r="I10" s="21" t="str">
        <f>VLOOKUP(H10,Results!$N$2:$O$8,2,FALSE)</f>
        <v>No Hopers</v>
      </c>
      <c r="J10" s="91">
        <f t="shared" si="3"/>
        <v>1</v>
      </c>
      <c r="K10" s="73">
        <f t="shared" si="4"/>
        <v>0</v>
      </c>
      <c r="L10" s="76">
        <f>IF(OR(C10&gt;Results!$F$1,N10="N"),0,IF(H10="X",0,IF(N10=O10,1,0)))</f>
        <v>0</v>
      </c>
      <c r="M10" s="75">
        <f t="shared" si="5"/>
        <v>1</v>
      </c>
      <c r="N10" s="82">
        <f>IF($C10&gt;Results!$F$1," ",(VLOOKUP($D10,Results!$B$2:$H$121,7,FALSE)))</f>
        <v>10</v>
      </c>
      <c r="O10" s="83">
        <f>IF($C10&gt;Results!$F$1," ",(VLOOKUP($E10,Results!$C$2:$K$121,9,FALSE)))</f>
        <v>12</v>
      </c>
      <c r="P10" s="86">
        <f t="shared" si="6"/>
        <v>0</v>
      </c>
    </row>
    <row r="11" spans="2:16" x14ac:dyDescent="0.25">
      <c r="B11" t="str">
        <f t="shared" si="2"/>
        <v>L2</v>
      </c>
      <c r="C11" s="23">
        <v>9</v>
      </c>
      <c r="D11" s="25" t="str">
        <f t="shared" si="0"/>
        <v>9L2</v>
      </c>
      <c r="E11" s="25" t="str">
        <f t="shared" si="1"/>
        <v>9L4</v>
      </c>
      <c r="F11" s="24"/>
      <c r="G11" s="22">
        <f>+Results!D50</f>
        <v>45992</v>
      </c>
      <c r="H11" s="21" t="str">
        <f>VLOOKUP($D11,Results!$B$2:$I$121,8,FALSE)</f>
        <v>L4</v>
      </c>
      <c r="I11" s="21" t="str">
        <f>VLOOKUP(H11,Results!$N$2:$O$8,2,FALSE)</f>
        <v>Peaky Bowlers</v>
      </c>
      <c r="J11" s="91">
        <f t="shared" si="3"/>
        <v>1</v>
      </c>
      <c r="K11" s="73">
        <f t="shared" si="4"/>
        <v>1</v>
      </c>
      <c r="L11" s="76">
        <f>IF(OR(C11&gt;Results!$F$1,N11="N"),0,IF(H11="X",0,IF(N11=O11,1,0)))</f>
        <v>0</v>
      </c>
      <c r="M11" s="75">
        <f t="shared" si="5"/>
        <v>0</v>
      </c>
      <c r="N11" s="82">
        <f>IF($C11&gt;Results!$F$1," ",(VLOOKUP($D11,Results!$B$2:$H$121,7,FALSE)))</f>
        <v>15</v>
      </c>
      <c r="O11" s="83">
        <f>IF($C11&gt;Results!$F$1," ",(VLOOKUP($E11,Results!$C$2:$K$121,9,FALSE)))</f>
        <v>8</v>
      </c>
      <c r="P11" s="86">
        <f t="shared" si="6"/>
        <v>2</v>
      </c>
    </row>
    <row r="12" spans="2:16" x14ac:dyDescent="0.25">
      <c r="B12" t="str">
        <f t="shared" si="2"/>
        <v>L2</v>
      </c>
      <c r="C12" s="23">
        <v>10</v>
      </c>
      <c r="D12" s="25" t="str">
        <f t="shared" si="0"/>
        <v>10L2</v>
      </c>
      <c r="E12" s="25" t="str">
        <f t="shared" si="1"/>
        <v>10L5</v>
      </c>
      <c r="F12" s="24"/>
      <c r="G12" s="22">
        <f>+Results!D56</f>
        <v>45999</v>
      </c>
      <c r="H12" s="21" t="str">
        <f>VLOOKUP($D12,Results!$B$2:$I$121,8,FALSE)</f>
        <v>L5</v>
      </c>
      <c r="I12" s="21" t="str">
        <f>VLOOKUP(H12,Results!$N$2:$O$8,2,FALSE)</f>
        <v>Jack Surfers</v>
      </c>
      <c r="J12" s="91">
        <f t="shared" si="3"/>
        <v>0</v>
      </c>
      <c r="K12" s="73">
        <f t="shared" si="4"/>
        <v>0</v>
      </c>
      <c r="L12" s="76">
        <f>IF(OR(C12&gt;Results!$F$1,N12="N"),0,IF(H12="X",0,IF(N12=O12,1,0)))</f>
        <v>0</v>
      </c>
      <c r="M12" s="75">
        <f t="shared" si="5"/>
        <v>0</v>
      </c>
      <c r="N12" s="82" t="str">
        <f>IF($C12&gt;Results!$F$1," ",(VLOOKUP($D12,Results!$B$2:$H$121,7,FALSE)))</f>
        <v xml:space="preserve"> </v>
      </c>
      <c r="O12" s="83" t="str">
        <f>IF($C12&gt;Results!$F$1," ",(VLOOKUP($E12,Results!$C$2:$K$121,9,FALSE)))</f>
        <v xml:space="preserve"> </v>
      </c>
      <c r="P12" s="86">
        <f t="shared" si="6"/>
        <v>0</v>
      </c>
    </row>
    <row r="13" spans="2:16" x14ac:dyDescent="0.25">
      <c r="B13" t="str">
        <f t="shared" si="2"/>
        <v>L2</v>
      </c>
      <c r="C13" s="23">
        <v>11</v>
      </c>
      <c r="D13" s="25" t="str">
        <f t="shared" si="0"/>
        <v>11L2</v>
      </c>
      <c r="E13" s="25" t="str">
        <f t="shared" si="1"/>
        <v>11L1</v>
      </c>
      <c r="F13" s="24"/>
      <c r="G13" s="22">
        <f>+Results!D62</f>
        <v>46034</v>
      </c>
      <c r="H13" s="21" t="str">
        <f>VLOOKUP($D13,Results!$B$2:$I$121,8,FALSE)</f>
        <v>L1</v>
      </c>
      <c r="I13" s="21" t="str">
        <f>VLOOKUP(H13,Results!$N$2:$O$8,2,FALSE)</f>
        <v>Boxers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6" x14ac:dyDescent="0.25">
      <c r="B14" t="str">
        <f t="shared" si="2"/>
        <v>L2</v>
      </c>
      <c r="C14" s="23">
        <v>12</v>
      </c>
      <c r="D14" s="25" t="str">
        <f t="shared" si="0"/>
        <v>12L2</v>
      </c>
      <c r="E14" s="25" t="str">
        <f t="shared" si="1"/>
        <v>12L3</v>
      </c>
      <c r="F14" s="24"/>
      <c r="G14" s="19">
        <f>+Results!D68</f>
        <v>46041</v>
      </c>
      <c r="H14" s="21" t="str">
        <f>VLOOKUP($D14,Results!$B$2:$I$121,8,FALSE)</f>
        <v>L3</v>
      </c>
      <c r="I14" s="21" t="str">
        <f>VLOOKUP(H14,Results!$N$2:$O$8,2,FALSE)</f>
        <v>Leftovers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6" x14ac:dyDescent="0.25">
      <c r="B15" t="str">
        <f t="shared" si="2"/>
        <v>L2</v>
      </c>
      <c r="C15" s="23">
        <v>13</v>
      </c>
      <c r="D15" s="25" t="str">
        <f t="shared" si="0"/>
        <v>13L2</v>
      </c>
      <c r="E15" s="25" t="str">
        <f t="shared" si="1"/>
        <v>13L5</v>
      </c>
      <c r="F15" s="24"/>
      <c r="G15" s="19">
        <f>+Results!D74</f>
        <v>46048</v>
      </c>
      <c r="H15" s="21" t="str">
        <f>VLOOKUP($D15,Results!$B$2:$I$121,8,FALSE)</f>
        <v>L5</v>
      </c>
      <c r="I15" s="21" t="str">
        <f>VLOOKUP(H15,Results!$N$2:$O$8,2,FALSE)</f>
        <v>Jack Surfers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6" x14ac:dyDescent="0.25">
      <c r="B16" t="str">
        <f t="shared" si="2"/>
        <v>L2</v>
      </c>
      <c r="C16" s="23">
        <v>14</v>
      </c>
      <c r="D16" s="25" t="str">
        <f t="shared" si="0"/>
        <v>14L2</v>
      </c>
      <c r="E16" s="25" t="str">
        <f t="shared" si="1"/>
        <v>14L6</v>
      </c>
      <c r="F16" s="24"/>
      <c r="G16" s="19">
        <f>+Results!D80</f>
        <v>46055</v>
      </c>
      <c r="H16" s="21" t="str">
        <f>VLOOKUP($D16,Results!$B$2:$I$121,8,FALSE)</f>
        <v>L6</v>
      </c>
      <c r="I16" s="21" t="str">
        <f>VLOOKUP(H16,Results!$N$2:$O$8,2,FALSE)</f>
        <v>No Hopers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L2</v>
      </c>
      <c r="C17" s="23">
        <v>15</v>
      </c>
      <c r="D17" s="25" t="str">
        <f t="shared" si="0"/>
        <v>15L2</v>
      </c>
      <c r="E17" s="25" t="str">
        <f t="shared" si="1"/>
        <v>15L4</v>
      </c>
      <c r="F17" s="24"/>
      <c r="G17" s="19">
        <f>+Results!D86</f>
        <v>46062</v>
      </c>
      <c r="H17" s="21" t="str">
        <f>VLOOKUP($D17,Results!$B$2:$I$121,8,FALSE)</f>
        <v>L4</v>
      </c>
      <c r="I17" s="21" t="str">
        <f>VLOOKUP(H17,Results!$N$2:$O$8,2,FALSE)</f>
        <v>Peaky Bowlers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L2</v>
      </c>
      <c r="C18" s="23">
        <v>16</v>
      </c>
      <c r="D18" s="25" t="str">
        <f t="shared" si="0"/>
        <v>16L2</v>
      </c>
      <c r="E18" s="25" t="str">
        <f t="shared" si="1"/>
        <v>16L3</v>
      </c>
      <c r="F18" s="24"/>
      <c r="G18" s="22">
        <f>+Results!D92</f>
        <v>46069</v>
      </c>
      <c r="H18" s="21" t="str">
        <f>VLOOKUP($D18,Results!$B$2:$I$121,8,FALSE)</f>
        <v>L3</v>
      </c>
      <c r="I18" s="21" t="str">
        <f>VLOOKUP(H18,Results!$N$2:$O$8,2,FALSE)</f>
        <v>Leftovers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L2</v>
      </c>
      <c r="C19" s="23">
        <v>17</v>
      </c>
      <c r="D19" s="25" t="str">
        <f t="shared" si="0"/>
        <v>17L2</v>
      </c>
      <c r="E19" s="25" t="str">
        <f t="shared" si="1"/>
        <v>17L1</v>
      </c>
      <c r="F19" s="24"/>
      <c r="G19" s="19">
        <f>+Results!D98</f>
        <v>46076</v>
      </c>
      <c r="H19" s="21" t="str">
        <f>VLOOKUP($D19,Results!$B$2:$I$121,8,FALSE)</f>
        <v>L1</v>
      </c>
      <c r="I19" s="21" t="str">
        <f>VLOOKUP(H19,Results!$N$2:$O$8,2,FALSE)</f>
        <v>Boxers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L2</v>
      </c>
      <c r="C20" s="23">
        <v>18</v>
      </c>
      <c r="D20" s="25" t="str">
        <f t="shared" si="0"/>
        <v>18L2</v>
      </c>
      <c r="E20" s="25" t="str">
        <f t="shared" si="1"/>
        <v>18L6</v>
      </c>
      <c r="F20" s="24"/>
      <c r="G20" s="22">
        <f>+Results!D104</f>
        <v>46083</v>
      </c>
      <c r="H20" s="21" t="str">
        <f>VLOOKUP($D20,Results!$B$2:$I$121,8,FALSE)</f>
        <v>L6</v>
      </c>
      <c r="I20" s="21" t="str">
        <f>VLOOKUP(H20,Results!$N$2:$O$8,2,FALSE)</f>
        <v>No Hopers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L2</v>
      </c>
      <c r="C21" s="23">
        <v>19</v>
      </c>
      <c r="D21" s="25" t="str">
        <f t="shared" si="0"/>
        <v>19L2</v>
      </c>
      <c r="E21" s="25" t="str">
        <f t="shared" si="1"/>
        <v>19L4</v>
      </c>
      <c r="F21" s="24"/>
      <c r="G21" s="19">
        <f>+Results!D110</f>
        <v>46090</v>
      </c>
      <c r="H21" s="21" t="str">
        <f>VLOOKUP($D21,Results!$B$2:$I$121,8,FALSE)</f>
        <v>L4</v>
      </c>
      <c r="I21" s="21" t="str">
        <f>VLOOKUP(H21,Results!$N$2:$O$8,2,FALSE)</f>
        <v>Peaky Bowlers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L2</v>
      </c>
      <c r="C22" s="23">
        <v>20</v>
      </c>
      <c r="D22" s="25" t="str">
        <f t="shared" si="0"/>
        <v>20L2</v>
      </c>
      <c r="E22" s="25" t="str">
        <f t="shared" si="1"/>
        <v>20L5</v>
      </c>
      <c r="F22" s="24"/>
      <c r="G22" s="22">
        <f>+Results!D116</f>
        <v>46097</v>
      </c>
      <c r="H22" s="21" t="str">
        <f>VLOOKUP($D22,Results!$B$2:$I$121,8,FALSE)</f>
        <v>L5</v>
      </c>
      <c r="I22" s="21" t="str">
        <f>VLOOKUP(H22,Results!$N$2:$O$8,2,FALSE)</f>
        <v>Jack Surfers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9</v>
      </c>
      <c r="K23" s="77">
        <f t="shared" si="7"/>
        <v>4</v>
      </c>
      <c r="L23" s="78">
        <f t="shared" si="7"/>
        <v>1</v>
      </c>
      <c r="M23" s="79">
        <f t="shared" si="7"/>
        <v>4</v>
      </c>
      <c r="N23" s="84">
        <f t="shared" si="7"/>
        <v>121</v>
      </c>
      <c r="O23" s="85">
        <f t="shared" si="7"/>
        <v>103</v>
      </c>
      <c r="P23" s="87">
        <f t="shared" si="7"/>
        <v>9</v>
      </c>
    </row>
  </sheetData>
  <mergeCells count="1">
    <mergeCell ref="I1:L1"/>
  </mergeCells>
  <conditionalFormatting sqref="H3:H22">
    <cfRule type="containsText" dxfId="9" priority="2" operator="containsText" text="X">
      <formula>NOT(ISERROR(SEARCH("X",H3)))</formula>
    </cfRule>
  </conditionalFormatting>
  <conditionalFormatting sqref="I3:I22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"/>
  <sheetViews>
    <sheetView workbookViewId="0">
      <selection activeCell="M1" sqref="M1"/>
    </sheetView>
  </sheetViews>
  <sheetFormatPr defaultRowHeight="15" x14ac:dyDescent="0.25"/>
  <cols>
    <col min="1" max="1" width="1.57031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5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5" t="s">
        <v>26</v>
      </c>
      <c r="I1" s="102" t="s">
        <v>38</v>
      </c>
      <c r="J1" s="102"/>
      <c r="K1" s="102"/>
      <c r="L1" s="102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6" x14ac:dyDescent="0.25">
      <c r="B3" t="str">
        <f>+$H$1</f>
        <v>L3</v>
      </c>
      <c r="C3" s="23">
        <v>1</v>
      </c>
      <c r="D3" s="25" t="str">
        <f t="shared" ref="D3:D22" si="0">CONCATENATE(C3,B3)</f>
        <v>1L3</v>
      </c>
      <c r="E3" s="25" t="str">
        <f t="shared" ref="E3:E22" si="1">CONCATENATE(C3,H3)</f>
        <v>1L4</v>
      </c>
      <c r="F3" s="24"/>
      <c r="G3" s="19">
        <f>+Results!D2</f>
        <v>45936</v>
      </c>
      <c r="H3" s="21" t="str">
        <f>VLOOKUP($D3,Results!$B$2:$I$121,8,FALSE)</f>
        <v>L4</v>
      </c>
      <c r="I3" s="21" t="str">
        <f>VLOOKUP(H3,Results!$N$2:$O$8,2,FALSE)</f>
        <v>Peaky Bowlers</v>
      </c>
      <c r="J3" s="91">
        <f>SUM(K3:M3)</f>
        <v>1</v>
      </c>
      <c r="K3" s="73">
        <f>IF(H3="X",0,IF(N3&gt;O3,1,0))</f>
        <v>0</v>
      </c>
      <c r="L3" s="76">
        <f>IF(OR(C3&gt;Results!$F$1,N3="N"),0,IF(H3="X",0,IF(N3=O3,1,0)))</f>
        <v>0</v>
      </c>
      <c r="M3" s="75">
        <f>IF(H3="X",0,IF(N3&lt;O3,1,0))</f>
        <v>1</v>
      </c>
      <c r="N3" s="82">
        <f>IF($C3&gt;Results!$F$1," ",(VLOOKUP($D3,Results!$B$2:$H$121,7,FALSE)))</f>
        <v>6</v>
      </c>
      <c r="O3" s="83">
        <f>IF($C3&gt;Results!$F$1," ",(VLOOKUP($E3,Results!$C$2:$K$121,9,FALSE)))</f>
        <v>17</v>
      </c>
      <c r="P3" s="86">
        <f>IF(J3=" "," ",SUM(K3*2)+L3*1)</f>
        <v>0</v>
      </c>
    </row>
    <row r="4" spans="2:16" x14ac:dyDescent="0.25">
      <c r="B4" t="str">
        <f t="shared" ref="B4:B22" si="2">+$H$1</f>
        <v>L3</v>
      </c>
      <c r="C4" s="23">
        <v>2</v>
      </c>
      <c r="D4" s="25" t="str">
        <f t="shared" si="0"/>
        <v>2L3</v>
      </c>
      <c r="E4" s="25" t="str">
        <f t="shared" si="1"/>
        <v>2L2</v>
      </c>
      <c r="F4" s="24"/>
      <c r="G4" s="19">
        <f>+Results!D8</f>
        <v>45943</v>
      </c>
      <c r="H4" s="21" t="str">
        <f>VLOOKUP($D4,Results!$B$2:$I$121,8,FALSE)</f>
        <v>L2</v>
      </c>
      <c r="I4" s="21" t="str">
        <f>VLOOKUP(H4,Results!$N$2:$O$8,2,FALSE)</f>
        <v>Inhibbertors</v>
      </c>
      <c r="J4" s="91">
        <f t="shared" ref="J4:J22" si="3">SUM(K4:M4)</f>
        <v>1</v>
      </c>
      <c r="K4" s="73">
        <f t="shared" ref="K4:K22" si="4">IF(H4="X",0,IF(N4&gt;O4,1,0))</f>
        <v>1</v>
      </c>
      <c r="L4" s="76">
        <f>IF(OR(C4&gt;Results!$F$1,N4="N"),0,IF(H4="X",0,IF(N4=O4,1,0)))</f>
        <v>0</v>
      </c>
      <c r="M4" s="75">
        <f>IF(H4="X",0,IF(N4&lt;O4,1,0))</f>
        <v>0</v>
      </c>
      <c r="N4" s="82">
        <f>IF($C4&gt;Results!$F$1," ",(VLOOKUP($D4,Results!$B$2:$H$121,7,FALSE)))</f>
        <v>15</v>
      </c>
      <c r="O4" s="83">
        <f>IF($C4&gt;Results!$F$1," ",(VLOOKUP($E4,Results!$C$2:$K$121,9,FALSE)))</f>
        <v>14</v>
      </c>
      <c r="P4" s="86">
        <f>IF(J4=" "," ",SUM(K4*2)+L4*1)</f>
        <v>2</v>
      </c>
    </row>
    <row r="5" spans="2:16" x14ac:dyDescent="0.25">
      <c r="B5" t="str">
        <f t="shared" si="2"/>
        <v>L3</v>
      </c>
      <c r="C5" s="23">
        <v>3</v>
      </c>
      <c r="D5" s="25" t="str">
        <f t="shared" si="0"/>
        <v>3L3</v>
      </c>
      <c r="E5" s="25" t="str">
        <f t="shared" si="1"/>
        <v>3L1</v>
      </c>
      <c r="F5" s="24"/>
      <c r="G5" s="19">
        <f>+Results!D14</f>
        <v>45950</v>
      </c>
      <c r="H5" s="21" t="str">
        <f>VLOOKUP($D5,Results!$B$2:$I$121,8,FALSE)</f>
        <v>L1</v>
      </c>
      <c r="I5" s="21" t="str">
        <f>VLOOKUP(H5,Results!$N$2:$O$8,2,FALSE)</f>
        <v>Boxers</v>
      </c>
      <c r="J5" s="91">
        <f t="shared" si="3"/>
        <v>1</v>
      </c>
      <c r="K5" s="73">
        <f t="shared" si="4"/>
        <v>1</v>
      </c>
      <c r="L5" s="76">
        <f>IF(OR(C5&gt;Results!$F$1,N5="N"),0,IF(H5="X",0,IF(N5=O5,1,0)))</f>
        <v>0</v>
      </c>
      <c r="M5" s="75">
        <f t="shared" ref="M5:M22" si="5">IF(H5="X",0,IF(N5&lt;O5,1,0))</f>
        <v>0</v>
      </c>
      <c r="N5" s="82">
        <f>IF($C5&gt;Results!$F$1," ",(VLOOKUP($D5,Results!$B$2:$H$121,7,FALSE)))</f>
        <v>19</v>
      </c>
      <c r="O5" s="83">
        <f>IF($C5&gt;Results!$F$1," ",(VLOOKUP($E5,Results!$C$2:$K$121,9,FALSE)))</f>
        <v>16</v>
      </c>
      <c r="P5" s="86">
        <f>IF(J5=" "," ",SUM(K5*2)+L5*1)</f>
        <v>2</v>
      </c>
    </row>
    <row r="6" spans="2:16" x14ac:dyDescent="0.25">
      <c r="B6" t="str">
        <f t="shared" si="2"/>
        <v>L3</v>
      </c>
      <c r="C6" s="23">
        <v>4</v>
      </c>
      <c r="D6" s="25" t="str">
        <f t="shared" si="0"/>
        <v>4L3</v>
      </c>
      <c r="E6" s="25" t="str">
        <f t="shared" si="1"/>
        <v>4L5</v>
      </c>
      <c r="F6" s="24"/>
      <c r="G6" s="19">
        <f>+Results!D20</f>
        <v>45957</v>
      </c>
      <c r="H6" s="21" t="str">
        <f>VLOOKUP($D6,Results!$B$2:$I$121,8,FALSE)</f>
        <v>L5</v>
      </c>
      <c r="I6" s="21" t="str">
        <f>VLOOKUP(H6,Results!$N$2:$O$8,2,FALSE)</f>
        <v>Jack Surfers</v>
      </c>
      <c r="J6" s="91">
        <f t="shared" si="3"/>
        <v>1</v>
      </c>
      <c r="K6" s="73">
        <f t="shared" si="4"/>
        <v>0</v>
      </c>
      <c r="L6" s="76">
        <f>IF(OR(C6&gt;Results!$F$1,N6="N"),0,IF(H6="X",0,IF(N6=O6,1,0)))</f>
        <v>0</v>
      </c>
      <c r="M6" s="75">
        <f t="shared" si="5"/>
        <v>1</v>
      </c>
      <c r="N6" s="82">
        <f>IF($C6&gt;Results!$F$1," ",(VLOOKUP($D6,Results!$B$2:$H$121,7,FALSE)))</f>
        <v>2</v>
      </c>
      <c r="O6" s="83">
        <f>IF($C6&gt;Results!$F$1," ",(VLOOKUP($E6,Results!$C$2:$K$121,9,FALSE)))</f>
        <v>27</v>
      </c>
      <c r="P6" s="86">
        <f t="shared" ref="P6:P22" si="6">IF(J6=" "," ",SUM(K6*2)+L6*1)</f>
        <v>0</v>
      </c>
    </row>
    <row r="7" spans="2:16" x14ac:dyDescent="0.25">
      <c r="B7" t="str">
        <f t="shared" si="2"/>
        <v>L3</v>
      </c>
      <c r="C7" s="23">
        <v>5</v>
      </c>
      <c r="D7" s="25" t="str">
        <f t="shared" si="0"/>
        <v>5L3</v>
      </c>
      <c r="E7" s="25" t="str">
        <f t="shared" si="1"/>
        <v>5L6</v>
      </c>
      <c r="F7" s="24"/>
      <c r="G7" s="22">
        <f>+Results!D26</f>
        <v>45964</v>
      </c>
      <c r="H7" s="21" t="str">
        <f>VLOOKUP($D7,Results!$B$2:$I$121,8,FALSE)</f>
        <v>L6</v>
      </c>
      <c r="I7" s="21" t="str">
        <f>VLOOKUP(H7,Results!$N$2:$O$8,2,FALSE)</f>
        <v>No Hopers</v>
      </c>
      <c r="J7" s="91">
        <f t="shared" si="3"/>
        <v>1</v>
      </c>
      <c r="K7" s="73">
        <f t="shared" si="4"/>
        <v>0</v>
      </c>
      <c r="L7" s="76">
        <f>IF(OR(C7&gt;Results!$F$1,N7="N"),0,IF(H7="X",0,IF(N7=O7,1,0)))</f>
        <v>0</v>
      </c>
      <c r="M7" s="75">
        <f t="shared" si="5"/>
        <v>1</v>
      </c>
      <c r="N7" s="82">
        <f>IF($C7&gt;Results!$F$1," ",(VLOOKUP($D7,Results!$B$2:$H$121,7,FALSE)))</f>
        <v>5</v>
      </c>
      <c r="O7" s="83">
        <f>IF($C7&gt;Results!$F$1," ",(VLOOKUP($E7,Results!$C$2:$K$121,9,FALSE)))</f>
        <v>27</v>
      </c>
      <c r="P7" s="86">
        <f t="shared" si="6"/>
        <v>0</v>
      </c>
    </row>
    <row r="8" spans="2:16" x14ac:dyDescent="0.25">
      <c r="B8" t="str">
        <f t="shared" si="2"/>
        <v>L3</v>
      </c>
      <c r="C8" s="23">
        <v>6</v>
      </c>
      <c r="D8" s="25" t="str">
        <f t="shared" si="0"/>
        <v>6L3</v>
      </c>
      <c r="E8" s="25" t="str">
        <f t="shared" si="1"/>
        <v>6L2</v>
      </c>
      <c r="F8" s="24"/>
      <c r="G8" s="19">
        <f>+Results!D32</f>
        <v>45971</v>
      </c>
      <c r="H8" s="21" t="str">
        <f>VLOOKUP($D8,Results!$B$2:$I$121,8,FALSE)</f>
        <v>L2</v>
      </c>
      <c r="I8" s="21" t="str">
        <f>VLOOKUP(H8,Results!$N$2:$O$8,2,FALSE)</f>
        <v>Inhibbertors</v>
      </c>
      <c r="J8" s="91">
        <f t="shared" si="3"/>
        <v>1</v>
      </c>
      <c r="K8" s="73">
        <f t="shared" si="4"/>
        <v>0</v>
      </c>
      <c r="L8" s="76">
        <f>IF(OR(C8&gt;Results!$F$1,N8="N"),0,IF(H8="X",0,IF(N8=O8,1,0)))</f>
        <v>0</v>
      </c>
      <c r="M8" s="75">
        <f t="shared" si="5"/>
        <v>1</v>
      </c>
      <c r="N8" s="82">
        <f>IF($C8&gt;Results!$F$1," ",(VLOOKUP($D8,Results!$B$2:$H$121,7,FALSE)))</f>
        <v>8</v>
      </c>
      <c r="O8" s="83">
        <f>IF($C8&gt;Results!$F$1," ",(VLOOKUP($E8,Results!$C$2:$K$121,9,FALSE)))</f>
        <v>15</v>
      </c>
      <c r="P8" s="86">
        <f t="shared" si="6"/>
        <v>0</v>
      </c>
    </row>
    <row r="9" spans="2:16" x14ac:dyDescent="0.25">
      <c r="B9" t="str">
        <f t="shared" si="2"/>
        <v>L3</v>
      </c>
      <c r="C9" s="23">
        <v>7</v>
      </c>
      <c r="D9" s="25" t="str">
        <f t="shared" si="0"/>
        <v>7L3</v>
      </c>
      <c r="E9" s="25" t="str">
        <f t="shared" si="1"/>
        <v>7L4</v>
      </c>
      <c r="F9" s="24"/>
      <c r="G9" s="19">
        <f>+Results!D38</f>
        <v>45978</v>
      </c>
      <c r="H9" s="21" t="str">
        <f>VLOOKUP($D9,Results!$B$2:$I$121,8,FALSE)</f>
        <v>L4</v>
      </c>
      <c r="I9" s="21" t="str">
        <f>VLOOKUP(H9,Results!$N$2:$O$8,2,FALSE)</f>
        <v>Peaky Bowlers</v>
      </c>
      <c r="J9" s="91">
        <f t="shared" si="3"/>
        <v>1</v>
      </c>
      <c r="K9" s="73">
        <f t="shared" si="4"/>
        <v>0</v>
      </c>
      <c r="L9" s="76">
        <f>IF(OR(C9&gt;Results!$F$1,N9="N"),0,IF(H9="X",0,IF(N9=O9,1,0)))</f>
        <v>0</v>
      </c>
      <c r="M9" s="75">
        <f t="shared" si="5"/>
        <v>1</v>
      </c>
      <c r="N9" s="82">
        <f>IF($C9&gt;Results!$F$1," ",(VLOOKUP($D9,Results!$B$2:$H$121,7,FALSE)))</f>
        <v>12</v>
      </c>
      <c r="O9" s="83">
        <f>IF($C9&gt;Results!$F$1," ",(VLOOKUP($E9,Results!$C$2:$K$121,9,FALSE)))</f>
        <v>13</v>
      </c>
      <c r="P9" s="86">
        <f t="shared" si="6"/>
        <v>0</v>
      </c>
    </row>
    <row r="10" spans="2:16" x14ac:dyDescent="0.25">
      <c r="B10" t="str">
        <f t="shared" si="2"/>
        <v>L3</v>
      </c>
      <c r="C10" s="23">
        <v>8</v>
      </c>
      <c r="D10" s="25" t="str">
        <f t="shared" si="0"/>
        <v>8L3</v>
      </c>
      <c r="E10" s="25" t="str">
        <f t="shared" si="1"/>
        <v>8L5</v>
      </c>
      <c r="F10" s="24"/>
      <c r="G10" s="19">
        <f>+Results!D44</f>
        <v>45985</v>
      </c>
      <c r="H10" s="21" t="str">
        <f>VLOOKUP($D10,Results!$B$2:$I$121,8,FALSE)</f>
        <v>L5</v>
      </c>
      <c r="I10" s="21" t="str">
        <f>VLOOKUP(H10,Results!$N$2:$O$8,2,FALSE)</f>
        <v>Jack Surfers</v>
      </c>
      <c r="J10" s="91">
        <f t="shared" si="3"/>
        <v>1</v>
      </c>
      <c r="K10" s="73">
        <f t="shared" si="4"/>
        <v>0</v>
      </c>
      <c r="L10" s="76">
        <f>IF(OR(C10&gt;Results!$F$1,N10="N"),0,IF(H10="X",0,IF(N10=O10,1,0)))</f>
        <v>0</v>
      </c>
      <c r="M10" s="75">
        <f t="shared" si="5"/>
        <v>1</v>
      </c>
      <c r="N10" s="82">
        <f>IF($C10&gt;Results!$F$1," ",(VLOOKUP($D10,Results!$B$2:$H$121,7,FALSE)))</f>
        <v>5</v>
      </c>
      <c r="O10" s="83">
        <f>IF($C10&gt;Results!$F$1," ",(VLOOKUP($E10,Results!$C$2:$K$121,9,FALSE)))</f>
        <v>24</v>
      </c>
      <c r="P10" s="86">
        <f t="shared" si="6"/>
        <v>0</v>
      </c>
    </row>
    <row r="11" spans="2:16" x14ac:dyDescent="0.25">
      <c r="B11" t="str">
        <f t="shared" si="2"/>
        <v>L3</v>
      </c>
      <c r="C11" s="23">
        <v>9</v>
      </c>
      <c r="D11" s="25" t="str">
        <f t="shared" si="0"/>
        <v>9L3</v>
      </c>
      <c r="E11" s="25" t="str">
        <f t="shared" si="1"/>
        <v>9L6</v>
      </c>
      <c r="F11" s="24"/>
      <c r="G11" s="22">
        <f>+Results!D50</f>
        <v>45992</v>
      </c>
      <c r="H11" s="21" t="str">
        <f>VLOOKUP($D11,Results!$B$2:$I$121,8,FALSE)</f>
        <v>L6</v>
      </c>
      <c r="I11" s="21" t="str">
        <f>VLOOKUP(H11,Results!$N$2:$O$8,2,FALSE)</f>
        <v>No Hopers</v>
      </c>
      <c r="J11" s="91">
        <f t="shared" si="3"/>
        <v>1</v>
      </c>
      <c r="K11" s="73">
        <f t="shared" si="4"/>
        <v>0</v>
      </c>
      <c r="L11" s="76">
        <f>IF(OR(C11&gt;Results!$F$1,N11="N"),0,IF(H11="X",0,IF(N11=O11,1,0)))</f>
        <v>0</v>
      </c>
      <c r="M11" s="75">
        <f t="shared" si="5"/>
        <v>1</v>
      </c>
      <c r="N11" s="82">
        <f>IF($C11&gt;Results!$F$1," ",(VLOOKUP($D11,Results!$B$2:$H$121,7,FALSE)))</f>
        <v>5</v>
      </c>
      <c r="O11" s="83">
        <f>IF($C11&gt;Results!$F$1," ",(VLOOKUP($E11,Results!$C$2:$K$121,9,FALSE)))</f>
        <v>31</v>
      </c>
      <c r="P11" s="86">
        <f t="shared" si="6"/>
        <v>0</v>
      </c>
    </row>
    <row r="12" spans="2:16" x14ac:dyDescent="0.25">
      <c r="B12" t="str">
        <f t="shared" si="2"/>
        <v>L3</v>
      </c>
      <c r="C12" s="23">
        <v>10</v>
      </c>
      <c r="D12" s="25" t="str">
        <f t="shared" si="0"/>
        <v>10L3</v>
      </c>
      <c r="E12" s="25" t="str">
        <f t="shared" si="1"/>
        <v>10L1</v>
      </c>
      <c r="F12" s="24"/>
      <c r="G12" s="22">
        <f>+Results!D56</f>
        <v>45999</v>
      </c>
      <c r="H12" s="21" t="str">
        <f>VLOOKUP($D12,Results!$B$2:$I$121,8,FALSE)</f>
        <v>L1</v>
      </c>
      <c r="I12" s="21" t="str">
        <f>VLOOKUP(H12,Results!$N$2:$O$8,2,FALSE)</f>
        <v>Boxers</v>
      </c>
      <c r="J12" s="91">
        <f t="shared" si="3"/>
        <v>0</v>
      </c>
      <c r="K12" s="73">
        <f t="shared" si="4"/>
        <v>0</v>
      </c>
      <c r="L12" s="76">
        <f>IF(OR(C12&gt;Results!$F$1,N12="N"),0,IF(H12="X",0,IF(N12=O12,1,0)))</f>
        <v>0</v>
      </c>
      <c r="M12" s="75">
        <f t="shared" si="5"/>
        <v>0</v>
      </c>
      <c r="N12" s="82" t="str">
        <f>IF($C12&gt;Results!$F$1," ",(VLOOKUP($D12,Results!$B$2:$H$121,7,FALSE)))</f>
        <v xml:space="preserve"> </v>
      </c>
      <c r="O12" s="83" t="str">
        <f>IF($C12&gt;Results!$F$1," ",(VLOOKUP($E12,Results!$C$2:$K$121,9,FALSE)))</f>
        <v xml:space="preserve"> </v>
      </c>
      <c r="P12" s="86">
        <f t="shared" si="6"/>
        <v>0</v>
      </c>
    </row>
    <row r="13" spans="2:16" x14ac:dyDescent="0.25">
      <c r="B13" t="str">
        <f t="shared" si="2"/>
        <v>L3</v>
      </c>
      <c r="C13" s="23">
        <v>11</v>
      </c>
      <c r="D13" s="25" t="str">
        <f t="shared" si="0"/>
        <v>11L3</v>
      </c>
      <c r="E13" s="25" t="str">
        <f t="shared" si="1"/>
        <v>11L4</v>
      </c>
      <c r="F13" s="24"/>
      <c r="G13" s="22">
        <f>+Results!D62</f>
        <v>46034</v>
      </c>
      <c r="H13" s="21" t="str">
        <f>VLOOKUP($D13,Results!$B$2:$I$121,8,FALSE)</f>
        <v>L4</v>
      </c>
      <c r="I13" s="21" t="str">
        <f>VLOOKUP(H13,Results!$N$2:$O$8,2,FALSE)</f>
        <v>Peaky Bowlers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6" x14ac:dyDescent="0.25">
      <c r="B14" t="str">
        <f t="shared" si="2"/>
        <v>L3</v>
      </c>
      <c r="C14" s="23">
        <v>12</v>
      </c>
      <c r="D14" s="25" t="str">
        <f t="shared" si="0"/>
        <v>12L3</v>
      </c>
      <c r="E14" s="25" t="str">
        <f t="shared" si="1"/>
        <v>12L2</v>
      </c>
      <c r="F14" s="24"/>
      <c r="G14" s="19">
        <f>+Results!D68</f>
        <v>46041</v>
      </c>
      <c r="H14" s="21" t="str">
        <f>VLOOKUP($D14,Results!$B$2:$I$121,8,FALSE)</f>
        <v>L2</v>
      </c>
      <c r="I14" s="21" t="str">
        <f>VLOOKUP(H14,Results!$N$2:$O$8,2,FALSE)</f>
        <v>Inhibbertors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6" x14ac:dyDescent="0.25">
      <c r="B15" t="str">
        <f t="shared" si="2"/>
        <v>L3</v>
      </c>
      <c r="C15" s="23">
        <v>13</v>
      </c>
      <c r="D15" s="25" t="str">
        <f t="shared" si="0"/>
        <v>13L3</v>
      </c>
      <c r="E15" s="25" t="str">
        <f t="shared" si="1"/>
        <v>13L1</v>
      </c>
      <c r="F15" s="24"/>
      <c r="G15" s="19">
        <f>+Results!D74</f>
        <v>46048</v>
      </c>
      <c r="H15" s="21" t="str">
        <f>VLOOKUP($D15,Results!$B$2:$I$121,8,FALSE)</f>
        <v>L1</v>
      </c>
      <c r="I15" s="21" t="str">
        <f>VLOOKUP(H15,Results!$N$2:$O$8,2,FALSE)</f>
        <v>Boxers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6" x14ac:dyDescent="0.25">
      <c r="B16" t="str">
        <f t="shared" si="2"/>
        <v>L3</v>
      </c>
      <c r="C16" s="23">
        <v>14</v>
      </c>
      <c r="D16" s="25" t="str">
        <f t="shared" si="0"/>
        <v>14L3</v>
      </c>
      <c r="E16" s="25" t="str">
        <f t="shared" si="1"/>
        <v>14L5</v>
      </c>
      <c r="F16" s="24"/>
      <c r="G16" s="19">
        <f>+Results!D80</f>
        <v>46055</v>
      </c>
      <c r="H16" s="21" t="str">
        <f>VLOOKUP($D16,Results!$B$2:$I$121,8,FALSE)</f>
        <v>L5</v>
      </c>
      <c r="I16" s="21" t="str">
        <f>VLOOKUP(H16,Results!$N$2:$O$8,2,FALSE)</f>
        <v>Jack Surfers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L3</v>
      </c>
      <c r="C17" s="23">
        <v>15</v>
      </c>
      <c r="D17" s="25" t="str">
        <f t="shared" si="0"/>
        <v>15L3</v>
      </c>
      <c r="E17" s="25" t="str">
        <f t="shared" si="1"/>
        <v>15L6</v>
      </c>
      <c r="F17" s="24"/>
      <c r="G17" s="19">
        <f>+Results!D86</f>
        <v>46062</v>
      </c>
      <c r="H17" s="21" t="str">
        <f>VLOOKUP($D17,Results!$B$2:$I$121,8,FALSE)</f>
        <v>L6</v>
      </c>
      <c r="I17" s="21" t="str">
        <f>VLOOKUP(H17,Results!$N$2:$O$8,2,FALSE)</f>
        <v>No Hopers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L3</v>
      </c>
      <c r="C18" s="23">
        <v>16</v>
      </c>
      <c r="D18" s="25" t="str">
        <f t="shared" si="0"/>
        <v>16L3</v>
      </c>
      <c r="E18" s="25" t="str">
        <f t="shared" si="1"/>
        <v>16L2</v>
      </c>
      <c r="F18" s="24"/>
      <c r="G18" s="22">
        <f>+Results!D92</f>
        <v>46069</v>
      </c>
      <c r="H18" s="21" t="str">
        <f>VLOOKUP($D18,Results!$B$2:$I$121,8,FALSE)</f>
        <v>L2</v>
      </c>
      <c r="I18" s="21" t="str">
        <f>VLOOKUP(H18,Results!$N$2:$O$8,2,FALSE)</f>
        <v>Inhibbertors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L3</v>
      </c>
      <c r="C19" s="23">
        <v>17</v>
      </c>
      <c r="D19" s="25" t="str">
        <f t="shared" si="0"/>
        <v>17L3</v>
      </c>
      <c r="E19" s="25" t="str">
        <f t="shared" si="1"/>
        <v>17L4</v>
      </c>
      <c r="F19" s="24"/>
      <c r="G19" s="19">
        <f>+Results!D98</f>
        <v>46076</v>
      </c>
      <c r="H19" s="21" t="str">
        <f>VLOOKUP($D19,Results!$B$2:$I$121,8,FALSE)</f>
        <v>L4</v>
      </c>
      <c r="I19" s="21" t="str">
        <f>VLOOKUP(H19,Results!$N$2:$O$8,2,FALSE)</f>
        <v>Peaky Bowlers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L3</v>
      </c>
      <c r="C20" s="23">
        <v>18</v>
      </c>
      <c r="D20" s="25" t="str">
        <f t="shared" si="0"/>
        <v>18L3</v>
      </c>
      <c r="E20" s="25" t="str">
        <f t="shared" si="1"/>
        <v>18L5</v>
      </c>
      <c r="F20" s="24"/>
      <c r="G20" s="22">
        <f>+Results!D104</f>
        <v>46083</v>
      </c>
      <c r="H20" s="21" t="str">
        <f>VLOOKUP($D20,Results!$B$2:$I$121,8,FALSE)</f>
        <v>L5</v>
      </c>
      <c r="I20" s="21" t="str">
        <f>VLOOKUP(H20,Results!$N$2:$O$8,2,FALSE)</f>
        <v>Jack Surfers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L3</v>
      </c>
      <c r="C21" s="23">
        <v>19</v>
      </c>
      <c r="D21" s="25" t="str">
        <f t="shared" si="0"/>
        <v>19L3</v>
      </c>
      <c r="E21" s="25" t="str">
        <f t="shared" si="1"/>
        <v>19L6</v>
      </c>
      <c r="F21" s="24"/>
      <c r="G21" s="19">
        <f>+Results!D110</f>
        <v>46090</v>
      </c>
      <c r="H21" s="21" t="str">
        <f>VLOOKUP($D21,Results!$B$2:$I$121,8,FALSE)</f>
        <v>L6</v>
      </c>
      <c r="I21" s="21" t="str">
        <f>VLOOKUP(H21,Results!$N$2:$O$8,2,FALSE)</f>
        <v>No Hopers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L3</v>
      </c>
      <c r="C22" s="23">
        <v>20</v>
      </c>
      <c r="D22" s="25" t="str">
        <f t="shared" si="0"/>
        <v>20L3</v>
      </c>
      <c r="E22" s="25" t="str">
        <f t="shared" si="1"/>
        <v>20L1</v>
      </c>
      <c r="F22" s="24"/>
      <c r="G22" s="22">
        <f>+Results!D116</f>
        <v>46097</v>
      </c>
      <c r="H22" s="21" t="str">
        <f>VLOOKUP($D22,Results!$B$2:$I$121,8,FALSE)</f>
        <v>L1</v>
      </c>
      <c r="I22" s="21" t="str">
        <f>VLOOKUP(H22,Results!$N$2:$O$8,2,FALSE)</f>
        <v>Boxers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9</v>
      </c>
      <c r="K23" s="77">
        <f t="shared" si="7"/>
        <v>2</v>
      </c>
      <c r="L23" s="78">
        <f t="shared" si="7"/>
        <v>0</v>
      </c>
      <c r="M23" s="79">
        <f t="shared" si="7"/>
        <v>7</v>
      </c>
      <c r="N23" s="84">
        <f t="shared" si="7"/>
        <v>77</v>
      </c>
      <c r="O23" s="85">
        <f t="shared" si="7"/>
        <v>184</v>
      </c>
      <c r="P23" s="87">
        <f t="shared" si="7"/>
        <v>4</v>
      </c>
    </row>
  </sheetData>
  <mergeCells count="1">
    <mergeCell ref="I1:L1"/>
  </mergeCells>
  <conditionalFormatting sqref="H3:H22">
    <cfRule type="containsText" dxfId="7" priority="2" operator="containsText" text="X">
      <formula>NOT(ISERROR(SEARCH("X",H3)))</formula>
    </cfRule>
  </conditionalFormatting>
  <conditionalFormatting sqref="I3:I22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3"/>
  <sheetViews>
    <sheetView workbookViewId="0">
      <selection activeCell="R8" sqref="R8"/>
    </sheetView>
  </sheetViews>
  <sheetFormatPr defaultRowHeight="15" x14ac:dyDescent="0.25"/>
  <cols>
    <col min="1" max="1" width="1.57031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85546875" customWidth="1"/>
    <col min="10" max="16" width="8.7109375" customWidth="1"/>
    <col min="17" max="17" width="2.28515625" customWidth="1"/>
    <col min="18" max="18" width="12.28515625" bestFit="1" customWidth="1"/>
  </cols>
  <sheetData>
    <row r="1" spans="2:18" ht="18.75" x14ac:dyDescent="0.3">
      <c r="C1" s="8"/>
      <c r="D1" s="23"/>
      <c r="E1" s="8"/>
      <c r="F1" s="8"/>
      <c r="G1" s="5"/>
      <c r="H1" s="95" t="s">
        <v>27</v>
      </c>
      <c r="I1" s="102" t="s">
        <v>39</v>
      </c>
      <c r="J1" s="102"/>
      <c r="K1" s="102"/>
      <c r="L1" s="102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8" x14ac:dyDescent="0.25">
      <c r="B3" t="str">
        <f>+$H$1</f>
        <v>L4</v>
      </c>
      <c r="C3" s="23">
        <v>1</v>
      </c>
      <c r="D3" s="25" t="str">
        <f t="shared" ref="D3:D22" si="0">CONCATENATE(C3,B3)</f>
        <v>1L4</v>
      </c>
      <c r="E3" s="25" t="str">
        <f t="shared" ref="E3:E22" si="1">CONCATENATE(C3,H3)</f>
        <v>1L3</v>
      </c>
      <c r="F3" s="24"/>
      <c r="G3" s="19">
        <f>+Results!D2</f>
        <v>45936</v>
      </c>
      <c r="H3" s="21" t="str">
        <f>VLOOKUP($D3,Results!$B$2:$I$121,8,FALSE)</f>
        <v>L3</v>
      </c>
      <c r="I3" s="21" t="str">
        <f>VLOOKUP(H3,Results!$N$2:$O$8,2,FALSE)</f>
        <v>Leftovers</v>
      </c>
      <c r="J3" s="91">
        <f>SUM(K3:M3)</f>
        <v>1</v>
      </c>
      <c r="K3" s="73">
        <f>IF(H3="X",0,IF(N3&gt;O3,1,0))</f>
        <v>1</v>
      </c>
      <c r="L3" s="76">
        <f>IF(OR(C3&gt;Results!$F$1,N3="N"),0,IF(H3="X",0,IF(N3=O3,1,0)))</f>
        <v>0</v>
      </c>
      <c r="M3" s="75">
        <f>IF(H3="X",0,IF(N3&lt;O3,1,0))</f>
        <v>0</v>
      </c>
      <c r="N3" s="82">
        <f>IF($C3&gt;Results!$F$1," ",(VLOOKUP($D3,Results!$B$2:$H$121,7,FALSE)))</f>
        <v>17</v>
      </c>
      <c r="O3" s="83">
        <f>IF($C3&gt;Results!$F$1," ",(VLOOKUP($E3,Results!$C$2:$K$121,9,FALSE)))</f>
        <v>6</v>
      </c>
      <c r="P3" s="86">
        <f>IF(J3=" "," ",SUM(K3*2)+L3*1)</f>
        <v>2</v>
      </c>
    </row>
    <row r="4" spans="2:18" x14ac:dyDescent="0.25">
      <c r="B4" t="str">
        <f t="shared" ref="B4:B22" si="2">+$H$1</f>
        <v>L4</v>
      </c>
      <c r="C4" s="23">
        <v>2</v>
      </c>
      <c r="D4" s="25" t="str">
        <f t="shared" si="0"/>
        <v>2L4</v>
      </c>
      <c r="E4" s="25" t="str">
        <f t="shared" si="1"/>
        <v>2L5</v>
      </c>
      <c r="F4" s="24"/>
      <c r="G4" s="19">
        <f>+Results!D8</f>
        <v>45943</v>
      </c>
      <c r="H4" s="21" t="str">
        <f>VLOOKUP($D4,Results!$B$2:$I$121,8,FALSE)</f>
        <v>L5</v>
      </c>
      <c r="I4" s="21" t="str">
        <f>VLOOKUP(H4,Results!$N$2:$O$8,2,FALSE)</f>
        <v>Jack Surfers</v>
      </c>
      <c r="J4" s="91">
        <f t="shared" ref="J4:J22" si="3">SUM(K4:M4)</f>
        <v>1</v>
      </c>
      <c r="K4" s="73">
        <f t="shared" ref="K4:K22" si="4">IF(H4="X",0,IF(N4&gt;O4,1,0))</f>
        <v>0</v>
      </c>
      <c r="L4" s="76">
        <f>IF(OR(C4&gt;Results!$F$1,N4="N"),0,IF(H4="X",0,IF(N4=O4,1,0)))</f>
        <v>0</v>
      </c>
      <c r="M4" s="75">
        <f>IF(H4="X",0,IF(N4&lt;O4,1,0))</f>
        <v>1</v>
      </c>
      <c r="N4" s="82">
        <f>IF($C4&gt;Results!$F$1," ",(VLOOKUP($D4,Results!$B$2:$H$121,7,FALSE)))</f>
        <v>7</v>
      </c>
      <c r="O4" s="83">
        <f>IF($C4&gt;Results!$F$1," ",(VLOOKUP($E4,Results!$C$2:$K$121,9,FALSE)))</f>
        <v>11</v>
      </c>
      <c r="P4" s="86">
        <f>IF(J4=" "," ",SUM(K4*2)+L4*1)</f>
        <v>0</v>
      </c>
    </row>
    <row r="5" spans="2:18" x14ac:dyDescent="0.25">
      <c r="B5" t="str">
        <f t="shared" si="2"/>
        <v>L4</v>
      </c>
      <c r="C5" s="23">
        <v>3</v>
      </c>
      <c r="D5" s="25" t="str">
        <f t="shared" si="0"/>
        <v>3L4</v>
      </c>
      <c r="E5" s="25" t="str">
        <f t="shared" si="1"/>
        <v>3L6</v>
      </c>
      <c r="F5" s="24"/>
      <c r="G5" s="19">
        <f>+Results!D14</f>
        <v>45950</v>
      </c>
      <c r="H5" s="21" t="str">
        <f>VLOOKUP($D5,Results!$B$2:$I$121,8,FALSE)</f>
        <v>L6</v>
      </c>
      <c r="I5" s="21" t="str">
        <f>VLOOKUP(H5,Results!$N$2:$O$8,2,FALSE)</f>
        <v>No Hopers</v>
      </c>
      <c r="J5" s="91">
        <f t="shared" si="3"/>
        <v>1</v>
      </c>
      <c r="K5" s="73">
        <f t="shared" si="4"/>
        <v>0</v>
      </c>
      <c r="L5" s="76">
        <f>IF(OR(C5&gt;Results!$F$1,N5="N"),0,IF(H5="X",0,IF(N5=O5,1,0)))</f>
        <v>0</v>
      </c>
      <c r="M5" s="75">
        <f t="shared" ref="M5:M22" si="5">IF(H5="X",0,IF(N5&lt;O5,1,0))</f>
        <v>1</v>
      </c>
      <c r="N5" s="82">
        <f>IF($C5&gt;Results!$F$1," ",(VLOOKUP($D5,Results!$B$2:$H$121,7,FALSE)))</f>
        <v>8</v>
      </c>
      <c r="O5" s="83">
        <f>IF($C5&gt;Results!$F$1," ",(VLOOKUP($E5,Results!$C$2:$K$121,9,FALSE)))</f>
        <v>23</v>
      </c>
      <c r="P5" s="86">
        <f>IF(J5=" "," ",SUM(K5*2)+L5*1)</f>
        <v>0</v>
      </c>
    </row>
    <row r="6" spans="2:18" x14ac:dyDescent="0.25">
      <c r="B6" t="str">
        <f t="shared" si="2"/>
        <v>L4</v>
      </c>
      <c r="C6" s="23">
        <v>4</v>
      </c>
      <c r="D6" s="25" t="str">
        <f t="shared" si="0"/>
        <v>4L4</v>
      </c>
      <c r="E6" s="25" t="str">
        <f t="shared" si="1"/>
        <v>4L1</v>
      </c>
      <c r="F6" s="24"/>
      <c r="G6" s="19">
        <f>+Results!D20</f>
        <v>45957</v>
      </c>
      <c r="H6" s="21" t="str">
        <f>VLOOKUP($D6,Results!$B$2:$I$121,8,FALSE)</f>
        <v>L1</v>
      </c>
      <c r="I6" s="21" t="str">
        <f>VLOOKUP(H6,Results!$N$2:$O$8,2,FALSE)</f>
        <v>Boxers</v>
      </c>
      <c r="J6" s="91">
        <f t="shared" si="3"/>
        <v>1</v>
      </c>
      <c r="K6" s="73">
        <f t="shared" si="4"/>
        <v>0</v>
      </c>
      <c r="L6" s="76">
        <f>IF(OR(C6&gt;Results!$F$1,N6="N"),0,IF(H6="X",0,IF(N6=O6,1,0)))</f>
        <v>0</v>
      </c>
      <c r="M6" s="75">
        <f t="shared" si="5"/>
        <v>1</v>
      </c>
      <c r="N6" s="82">
        <f>IF($C6&gt;Results!$F$1," ",(VLOOKUP($D6,Results!$B$2:$H$121,7,FALSE)))</f>
        <v>9</v>
      </c>
      <c r="O6" s="83">
        <f>IF($C6&gt;Results!$F$1," ",(VLOOKUP($E6,Results!$C$2:$K$121,9,FALSE)))</f>
        <v>15</v>
      </c>
      <c r="P6" s="86">
        <f t="shared" ref="P6:P22" si="6">IF(J6=" "," ",SUM(K6*2)+L6*1)</f>
        <v>0</v>
      </c>
    </row>
    <row r="7" spans="2:18" x14ac:dyDescent="0.25">
      <c r="B7" t="str">
        <f t="shared" si="2"/>
        <v>L4</v>
      </c>
      <c r="C7" s="23">
        <v>5</v>
      </c>
      <c r="D7" s="25" t="str">
        <f t="shared" si="0"/>
        <v>5L4</v>
      </c>
      <c r="E7" s="25" t="str">
        <f t="shared" si="1"/>
        <v>5L2</v>
      </c>
      <c r="F7" s="24"/>
      <c r="G7" s="22">
        <f>+Results!D26</f>
        <v>45964</v>
      </c>
      <c r="H7" s="21" t="str">
        <f>VLOOKUP($D7,Results!$B$2:$I$121,8,FALSE)</f>
        <v>L2</v>
      </c>
      <c r="I7" s="21" t="str">
        <f>VLOOKUP(H7,Results!$N$2:$O$8,2,FALSE)</f>
        <v>Inhibbertors</v>
      </c>
      <c r="J7" s="91">
        <f t="shared" si="3"/>
        <v>1</v>
      </c>
      <c r="K7" s="73">
        <f t="shared" si="4"/>
        <v>0</v>
      </c>
      <c r="L7" s="76">
        <f>IF(OR(C7&gt;Results!$F$1,N7="N"),0,IF(H7="X",0,IF(N7=O7,1,0)))</f>
        <v>0</v>
      </c>
      <c r="M7" s="75">
        <f t="shared" si="5"/>
        <v>1</v>
      </c>
      <c r="N7" s="82">
        <f>IF($C7&gt;Results!$F$1," ",(VLOOKUP($D7,Results!$B$2:$H$121,7,FALSE)))</f>
        <v>12</v>
      </c>
      <c r="O7" s="83">
        <f>IF($C7&gt;Results!$F$1," ",(VLOOKUP($E7,Results!$C$2:$K$121,9,FALSE)))</f>
        <v>19</v>
      </c>
      <c r="P7" s="86">
        <f t="shared" si="6"/>
        <v>0</v>
      </c>
    </row>
    <row r="8" spans="2:18" x14ac:dyDescent="0.25">
      <c r="B8" t="str">
        <f t="shared" si="2"/>
        <v>L4</v>
      </c>
      <c r="C8" s="23">
        <v>2.9</v>
      </c>
      <c r="D8" s="25" t="str">
        <f t="shared" si="0"/>
        <v>2.9L4</v>
      </c>
      <c r="E8" s="25" t="str">
        <f t="shared" si="1"/>
        <v>2.9L5</v>
      </c>
      <c r="F8" s="24"/>
      <c r="G8" s="19">
        <f>+Results!D32</f>
        <v>45971</v>
      </c>
      <c r="H8" s="21" t="str">
        <f>VLOOKUP($D8,Results!$B$2:$I$121,8,FALSE)</f>
        <v>L5</v>
      </c>
      <c r="I8" s="21" t="str">
        <f>VLOOKUP(H8,Results!$N$2:$O$8,2,FALSE)</f>
        <v>Jack Surfers</v>
      </c>
      <c r="J8" s="91">
        <f t="shared" si="3"/>
        <v>1</v>
      </c>
      <c r="K8" s="73">
        <f t="shared" si="4"/>
        <v>0</v>
      </c>
      <c r="L8" s="76">
        <f>IF(OR(C8&gt;Results!$F$1,N8="N"),0,IF(H8="X",0,IF(N8=O8,1,0)))</f>
        <v>0</v>
      </c>
      <c r="M8" s="75">
        <f t="shared" si="5"/>
        <v>1</v>
      </c>
      <c r="N8" s="82">
        <f>IF($C8&gt;Results!$F$1," ",(VLOOKUP($D8,Results!$B$2:$H$121,7,FALSE)))</f>
        <v>5</v>
      </c>
      <c r="O8" s="83">
        <f>IF($C8&gt;Results!$F$1," ",(VLOOKUP($E8,Results!$C$2:$K$121,9,FALSE)))</f>
        <v>16</v>
      </c>
      <c r="P8" s="86">
        <f t="shared" si="6"/>
        <v>0</v>
      </c>
      <c r="R8" t="s">
        <v>43</v>
      </c>
    </row>
    <row r="9" spans="2:18" x14ac:dyDescent="0.25">
      <c r="B9" t="str">
        <f t="shared" si="2"/>
        <v>L4</v>
      </c>
      <c r="C9" s="23">
        <v>7</v>
      </c>
      <c r="D9" s="25" t="str">
        <f t="shared" si="0"/>
        <v>7L4</v>
      </c>
      <c r="E9" s="25" t="str">
        <f t="shared" si="1"/>
        <v>7L3</v>
      </c>
      <c r="F9" s="24"/>
      <c r="G9" s="19">
        <f>+Results!D38</f>
        <v>45978</v>
      </c>
      <c r="H9" s="21" t="str">
        <f>VLOOKUP($D9,Results!$B$2:$I$121,8,FALSE)</f>
        <v>L3</v>
      </c>
      <c r="I9" s="21" t="str">
        <f>VLOOKUP(H9,Results!$N$2:$O$8,2,FALSE)</f>
        <v>Leftovers</v>
      </c>
      <c r="J9" s="91">
        <f t="shared" si="3"/>
        <v>1</v>
      </c>
      <c r="K9" s="73">
        <f t="shared" si="4"/>
        <v>1</v>
      </c>
      <c r="L9" s="76">
        <f>IF(OR(C9&gt;Results!$F$1,N9="N"),0,IF(H9="X",0,IF(N9=O9,1,0)))</f>
        <v>0</v>
      </c>
      <c r="M9" s="75">
        <f t="shared" si="5"/>
        <v>0</v>
      </c>
      <c r="N9" s="82">
        <f>IF($C9&gt;Results!$F$1," ",(VLOOKUP($D9,Results!$B$2:$H$121,7,FALSE)))</f>
        <v>13</v>
      </c>
      <c r="O9" s="83">
        <f>IF($C9&gt;Results!$F$1," ",(VLOOKUP($E9,Results!$C$2:$K$121,9,FALSE)))</f>
        <v>12</v>
      </c>
      <c r="P9" s="86">
        <f t="shared" si="6"/>
        <v>2</v>
      </c>
    </row>
    <row r="10" spans="2:18" x14ac:dyDescent="0.25">
      <c r="B10" t="str">
        <f t="shared" si="2"/>
        <v>L4</v>
      </c>
      <c r="C10" s="23">
        <v>8</v>
      </c>
      <c r="D10" s="25" t="str">
        <f t="shared" si="0"/>
        <v>8L4</v>
      </c>
      <c r="E10" s="25" t="str">
        <f t="shared" si="1"/>
        <v>8L1</v>
      </c>
      <c r="F10" s="24"/>
      <c r="G10" s="19">
        <f>+Results!D44</f>
        <v>45985</v>
      </c>
      <c r="H10" s="21" t="str">
        <f>VLOOKUP($D10,Results!$B$2:$I$121,8,FALSE)</f>
        <v>L1</v>
      </c>
      <c r="I10" s="21" t="str">
        <f>VLOOKUP(H10,Results!$N$2:$O$8,2,FALSE)</f>
        <v>Boxers</v>
      </c>
      <c r="J10" s="91">
        <f t="shared" si="3"/>
        <v>1</v>
      </c>
      <c r="K10" s="73">
        <f t="shared" si="4"/>
        <v>0</v>
      </c>
      <c r="L10" s="76">
        <f>IF(OR(C10&gt;Results!$F$1,N10="N"),0,IF(H10="X",0,IF(N10=O10,1,0)))</f>
        <v>1</v>
      </c>
      <c r="M10" s="75">
        <f t="shared" si="5"/>
        <v>0</v>
      </c>
      <c r="N10" s="82">
        <f>IF($C10&gt;Results!$F$1," ",(VLOOKUP($D10,Results!$B$2:$H$121,7,FALSE)))</f>
        <v>12</v>
      </c>
      <c r="O10" s="83">
        <f>IF($C10&gt;Results!$F$1," ",(VLOOKUP($E10,Results!$C$2:$K$121,9,FALSE)))</f>
        <v>12</v>
      </c>
      <c r="P10" s="86">
        <f t="shared" si="6"/>
        <v>1</v>
      </c>
    </row>
    <row r="11" spans="2:18" x14ac:dyDescent="0.25">
      <c r="B11" t="str">
        <f t="shared" si="2"/>
        <v>L4</v>
      </c>
      <c r="C11" s="23">
        <v>9</v>
      </c>
      <c r="D11" s="25" t="str">
        <f t="shared" si="0"/>
        <v>9L4</v>
      </c>
      <c r="E11" s="25" t="str">
        <f t="shared" si="1"/>
        <v>9L2</v>
      </c>
      <c r="F11" s="24"/>
      <c r="G11" s="22">
        <f>+Results!D50</f>
        <v>45992</v>
      </c>
      <c r="H11" s="21" t="str">
        <f>VLOOKUP($D11,Results!$B$2:$I$121,8,FALSE)</f>
        <v>L2</v>
      </c>
      <c r="I11" s="21" t="str">
        <f>VLOOKUP(H11,Results!$N$2:$O$8,2,FALSE)</f>
        <v>Inhibbertors</v>
      </c>
      <c r="J11" s="91">
        <f t="shared" si="3"/>
        <v>1</v>
      </c>
      <c r="K11" s="73">
        <f t="shared" si="4"/>
        <v>0</v>
      </c>
      <c r="L11" s="76">
        <f>IF(OR(C11&gt;Results!$F$1,N11="N"),0,IF(H11="X",0,IF(N11=O11,1,0)))</f>
        <v>0</v>
      </c>
      <c r="M11" s="75">
        <f t="shared" si="5"/>
        <v>1</v>
      </c>
      <c r="N11" s="82">
        <f>IF($C11&gt;Results!$F$1," ",(VLOOKUP($D11,Results!$B$2:$H$121,7,FALSE)))</f>
        <v>8</v>
      </c>
      <c r="O11" s="83">
        <f>IF($C11&gt;Results!$F$1," ",(VLOOKUP($E11,Results!$C$2:$K$121,9,FALSE)))</f>
        <v>15</v>
      </c>
      <c r="P11" s="86">
        <f t="shared" si="6"/>
        <v>0</v>
      </c>
    </row>
    <row r="12" spans="2:18" x14ac:dyDescent="0.25">
      <c r="B12" t="str">
        <f t="shared" si="2"/>
        <v>L4</v>
      </c>
      <c r="C12" s="23">
        <v>10</v>
      </c>
      <c r="D12" s="25" t="str">
        <f t="shared" si="0"/>
        <v>10L4</v>
      </c>
      <c r="E12" s="25" t="str">
        <f t="shared" si="1"/>
        <v>10L6</v>
      </c>
      <c r="F12" s="24"/>
      <c r="G12" s="22">
        <f>+Results!D56</f>
        <v>45999</v>
      </c>
      <c r="H12" s="21" t="str">
        <f>VLOOKUP($D12,Results!$B$2:$I$121,8,FALSE)</f>
        <v>L6</v>
      </c>
      <c r="I12" s="21" t="str">
        <f>VLOOKUP(H12,Results!$N$2:$O$8,2,FALSE)</f>
        <v>No Hopers</v>
      </c>
      <c r="J12" s="91">
        <f t="shared" si="3"/>
        <v>0</v>
      </c>
      <c r="K12" s="73">
        <f t="shared" si="4"/>
        <v>0</v>
      </c>
      <c r="L12" s="76">
        <f>IF(OR(C12&gt;Results!$F$1,N12="N"),0,IF(H12="X",0,IF(N12=O12,1,0)))</f>
        <v>0</v>
      </c>
      <c r="M12" s="75">
        <f t="shared" si="5"/>
        <v>0</v>
      </c>
      <c r="N12" s="82" t="str">
        <f>IF($C12&gt;Results!$F$1," ",(VLOOKUP($D12,Results!$B$2:$H$121,7,FALSE)))</f>
        <v xml:space="preserve"> </v>
      </c>
      <c r="O12" s="83" t="str">
        <f>IF($C12&gt;Results!$F$1," ",(VLOOKUP($E12,Results!$C$2:$K$121,9,FALSE)))</f>
        <v xml:space="preserve"> </v>
      </c>
      <c r="P12" s="86">
        <f t="shared" si="6"/>
        <v>0</v>
      </c>
    </row>
    <row r="13" spans="2:18" x14ac:dyDescent="0.25">
      <c r="B13" t="str">
        <f t="shared" si="2"/>
        <v>L4</v>
      </c>
      <c r="C13" s="23">
        <v>11</v>
      </c>
      <c r="D13" s="25" t="str">
        <f t="shared" si="0"/>
        <v>11L4</v>
      </c>
      <c r="E13" s="25" t="str">
        <f t="shared" si="1"/>
        <v>11L3</v>
      </c>
      <c r="F13" s="24"/>
      <c r="G13" s="22">
        <f>+Results!D62</f>
        <v>46034</v>
      </c>
      <c r="H13" s="21" t="str">
        <f>VLOOKUP($D13,Results!$B$2:$I$121,8,FALSE)</f>
        <v>L3</v>
      </c>
      <c r="I13" s="21" t="str">
        <f>VLOOKUP(H13,Results!$N$2:$O$8,2,FALSE)</f>
        <v>Leftovers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8" x14ac:dyDescent="0.25">
      <c r="B14" t="str">
        <f t="shared" si="2"/>
        <v>L4</v>
      </c>
      <c r="C14" s="23">
        <v>12</v>
      </c>
      <c r="D14" s="25" t="str">
        <f t="shared" si="0"/>
        <v>12L4</v>
      </c>
      <c r="E14" s="25" t="str">
        <f t="shared" si="1"/>
        <v>12L5</v>
      </c>
      <c r="F14" s="24"/>
      <c r="G14" s="19">
        <f>+Results!D68</f>
        <v>46041</v>
      </c>
      <c r="H14" s="21" t="str">
        <f>VLOOKUP($D14,Results!$B$2:$I$121,8,FALSE)</f>
        <v>L5</v>
      </c>
      <c r="I14" s="21" t="str">
        <f>VLOOKUP(H14,Results!$N$2:$O$8,2,FALSE)</f>
        <v>Jack Surfers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8" x14ac:dyDescent="0.25">
      <c r="B15" t="str">
        <f t="shared" si="2"/>
        <v>L4</v>
      </c>
      <c r="C15" s="23">
        <v>13</v>
      </c>
      <c r="D15" s="25" t="str">
        <f t="shared" si="0"/>
        <v>13L4</v>
      </c>
      <c r="E15" s="25" t="str">
        <f t="shared" si="1"/>
        <v>13L6</v>
      </c>
      <c r="F15" s="24"/>
      <c r="G15" s="19">
        <f>+Results!D74</f>
        <v>46048</v>
      </c>
      <c r="H15" s="21" t="str">
        <f>VLOOKUP($D15,Results!$B$2:$I$121,8,FALSE)</f>
        <v>L6</v>
      </c>
      <c r="I15" s="21" t="str">
        <f>VLOOKUP(H15,Results!$N$2:$O$8,2,FALSE)</f>
        <v>No Hopers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8" x14ac:dyDescent="0.25">
      <c r="B16" t="str">
        <f t="shared" si="2"/>
        <v>L4</v>
      </c>
      <c r="C16" s="23">
        <v>14</v>
      </c>
      <c r="D16" s="25" t="str">
        <f t="shared" si="0"/>
        <v>14L4</v>
      </c>
      <c r="E16" s="25" t="str">
        <f t="shared" si="1"/>
        <v>14L1</v>
      </c>
      <c r="F16" s="24"/>
      <c r="G16" s="19">
        <f>+Results!D80</f>
        <v>46055</v>
      </c>
      <c r="H16" s="21" t="str">
        <f>VLOOKUP($D16,Results!$B$2:$I$121,8,FALSE)</f>
        <v>L1</v>
      </c>
      <c r="I16" s="21" t="str">
        <f>VLOOKUP(H16,Results!$N$2:$O$8,2,FALSE)</f>
        <v>Boxers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L4</v>
      </c>
      <c r="C17" s="23">
        <v>15</v>
      </c>
      <c r="D17" s="25" t="str">
        <f t="shared" si="0"/>
        <v>15L4</v>
      </c>
      <c r="E17" s="25" t="str">
        <f t="shared" si="1"/>
        <v>15L2</v>
      </c>
      <c r="F17" s="24"/>
      <c r="G17" s="19">
        <f>+Results!D86</f>
        <v>46062</v>
      </c>
      <c r="H17" s="21" t="str">
        <f>VLOOKUP($D17,Results!$B$2:$I$121,8,FALSE)</f>
        <v>L2</v>
      </c>
      <c r="I17" s="21" t="str">
        <f>VLOOKUP(H17,Results!$N$2:$O$8,2,FALSE)</f>
        <v>Inhibbertors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L4</v>
      </c>
      <c r="C18" s="23">
        <v>16</v>
      </c>
      <c r="D18" s="25" t="str">
        <f t="shared" si="0"/>
        <v>16L4</v>
      </c>
      <c r="E18" s="25" t="str">
        <f t="shared" si="1"/>
        <v>16L5</v>
      </c>
      <c r="F18" s="24"/>
      <c r="G18" s="22">
        <f>+Results!D92</f>
        <v>46069</v>
      </c>
      <c r="H18" s="21" t="str">
        <f>VLOOKUP($D18,Results!$B$2:$I$121,8,FALSE)</f>
        <v>L5</v>
      </c>
      <c r="I18" s="21" t="str">
        <f>VLOOKUP(H18,Results!$N$2:$O$8,2,FALSE)</f>
        <v>Jack Surfers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L4</v>
      </c>
      <c r="C19" s="23">
        <v>17</v>
      </c>
      <c r="D19" s="25" t="str">
        <f t="shared" si="0"/>
        <v>17L4</v>
      </c>
      <c r="E19" s="25" t="str">
        <f t="shared" si="1"/>
        <v>17L3</v>
      </c>
      <c r="F19" s="24"/>
      <c r="G19" s="19">
        <f>+Results!D98</f>
        <v>46076</v>
      </c>
      <c r="H19" s="21" t="str">
        <f>VLOOKUP($D19,Results!$B$2:$I$121,8,FALSE)</f>
        <v>L3</v>
      </c>
      <c r="I19" s="21" t="str">
        <f>VLOOKUP(H19,Results!$N$2:$O$8,2,FALSE)</f>
        <v>Leftovers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L4</v>
      </c>
      <c r="C20" s="23">
        <v>18</v>
      </c>
      <c r="D20" s="25" t="str">
        <f t="shared" si="0"/>
        <v>18L4</v>
      </c>
      <c r="E20" s="25" t="str">
        <f t="shared" si="1"/>
        <v>18L1</v>
      </c>
      <c r="F20" s="24"/>
      <c r="G20" s="22">
        <f>+Results!D104</f>
        <v>46083</v>
      </c>
      <c r="H20" s="21" t="str">
        <f>VLOOKUP($D20,Results!$B$2:$I$121,8,FALSE)</f>
        <v>L1</v>
      </c>
      <c r="I20" s="21" t="str">
        <f>VLOOKUP(H20,Results!$N$2:$O$8,2,FALSE)</f>
        <v>Boxers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L4</v>
      </c>
      <c r="C21" s="23">
        <v>19</v>
      </c>
      <c r="D21" s="25" t="str">
        <f t="shared" si="0"/>
        <v>19L4</v>
      </c>
      <c r="E21" s="25" t="str">
        <f t="shared" si="1"/>
        <v>19L2</v>
      </c>
      <c r="F21" s="24"/>
      <c r="G21" s="19">
        <f>+Results!D110</f>
        <v>46090</v>
      </c>
      <c r="H21" s="21" t="str">
        <f>VLOOKUP($D21,Results!$B$2:$I$121,8,FALSE)</f>
        <v>L2</v>
      </c>
      <c r="I21" s="21" t="str">
        <f>VLOOKUP(H21,Results!$N$2:$O$8,2,FALSE)</f>
        <v>Inhibbertors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L4</v>
      </c>
      <c r="C22" s="23">
        <v>20</v>
      </c>
      <c r="D22" s="25" t="str">
        <f t="shared" si="0"/>
        <v>20L4</v>
      </c>
      <c r="E22" s="25" t="str">
        <f t="shared" si="1"/>
        <v>20L6</v>
      </c>
      <c r="F22" s="24"/>
      <c r="G22" s="22">
        <f>+Results!D116</f>
        <v>46097</v>
      </c>
      <c r="H22" s="21" t="str">
        <f>VLOOKUP($D22,Results!$B$2:$I$121,8,FALSE)</f>
        <v>L6</v>
      </c>
      <c r="I22" s="21" t="str">
        <f>VLOOKUP(H22,Results!$N$2:$O$8,2,FALSE)</f>
        <v>No Hopers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9</v>
      </c>
      <c r="K23" s="77">
        <f t="shared" si="7"/>
        <v>2</v>
      </c>
      <c r="L23" s="78">
        <f t="shared" si="7"/>
        <v>1</v>
      </c>
      <c r="M23" s="79">
        <f t="shared" si="7"/>
        <v>6</v>
      </c>
      <c r="N23" s="84">
        <f t="shared" si="7"/>
        <v>91</v>
      </c>
      <c r="O23" s="85">
        <f t="shared" si="7"/>
        <v>129</v>
      </c>
      <c r="P23" s="87">
        <f t="shared" si="7"/>
        <v>5</v>
      </c>
    </row>
  </sheetData>
  <mergeCells count="1">
    <mergeCell ref="I1:L1"/>
  </mergeCells>
  <conditionalFormatting sqref="H3:H22">
    <cfRule type="containsText" dxfId="5" priority="2" operator="containsText" text="X">
      <formula>NOT(ISERROR(SEARCH("X",H3)))</formula>
    </cfRule>
  </conditionalFormatting>
  <conditionalFormatting sqref="I3:I22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3"/>
  <sheetViews>
    <sheetView workbookViewId="0">
      <selection activeCell="R8" sqref="R8"/>
    </sheetView>
  </sheetViews>
  <sheetFormatPr defaultRowHeight="15" x14ac:dyDescent="0.25"/>
  <cols>
    <col min="1" max="1" width="1.8554687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5.42578125" customWidth="1"/>
    <col min="10" max="16" width="8.7109375" customWidth="1"/>
    <col min="17" max="17" width="2.28515625" customWidth="1"/>
    <col min="18" max="18" width="12.28515625" bestFit="1" customWidth="1"/>
  </cols>
  <sheetData>
    <row r="1" spans="2:18" ht="18.75" x14ac:dyDescent="0.3">
      <c r="C1" s="8"/>
      <c r="D1" s="23"/>
      <c r="E1" s="8"/>
      <c r="F1" s="8"/>
      <c r="G1" s="5"/>
      <c r="H1" s="95" t="s">
        <v>28</v>
      </c>
      <c r="I1" s="102" t="s">
        <v>40</v>
      </c>
      <c r="J1" s="102"/>
      <c r="K1" s="102"/>
      <c r="L1" s="102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8" x14ac:dyDescent="0.25">
      <c r="B3" t="str">
        <f>+$H$1</f>
        <v>L5</v>
      </c>
      <c r="C3" s="23">
        <v>1</v>
      </c>
      <c r="D3" s="25" t="str">
        <f t="shared" ref="D3:D22" si="0">CONCATENATE(C3,B3)</f>
        <v>1L5</v>
      </c>
      <c r="E3" s="25" t="str">
        <f t="shared" ref="E3:E22" si="1">CONCATENATE(C3,H3)</f>
        <v>1L6</v>
      </c>
      <c r="F3" s="24"/>
      <c r="G3" s="19">
        <f>+Results!D2</f>
        <v>45936</v>
      </c>
      <c r="H3" s="21" t="str">
        <f>VLOOKUP($D3,Results!$B$2:$I$121,8,FALSE)</f>
        <v>L6</v>
      </c>
      <c r="I3" s="21" t="str">
        <f>VLOOKUP(H3,Results!$N$2:$O$8,2,FALSE)</f>
        <v>No Hopers</v>
      </c>
      <c r="J3" s="91">
        <f>SUM(K3:M3)</f>
        <v>1</v>
      </c>
      <c r="K3" s="73">
        <f>IF(H3="X",0,IF(N3&gt;O3,1,0))</f>
        <v>1</v>
      </c>
      <c r="L3" s="76">
        <f>IF(OR(C3&gt;Results!$F$1,N3="N"),0,IF(H3="X",0,IF(N3=O3,1,0)))</f>
        <v>0</v>
      </c>
      <c r="M3" s="75">
        <f>IF(H3="X",0,IF(N3&lt;O3,1,0))</f>
        <v>0</v>
      </c>
      <c r="N3" s="82">
        <f>IF($C3&gt;Results!$F$1," ",(VLOOKUP($D3,Results!$B$2:$H$121,7,FALSE)))</f>
        <v>19</v>
      </c>
      <c r="O3" s="83">
        <f>IF($C3&gt;Results!$F$1," ",(VLOOKUP($E3,Results!$C$2:$K$121,9,FALSE)))</f>
        <v>16</v>
      </c>
      <c r="P3" s="86">
        <f>IF(J3=" "," ",SUM(K3*2)+L3*1)</f>
        <v>2</v>
      </c>
    </row>
    <row r="4" spans="2:18" x14ac:dyDescent="0.25">
      <c r="B4" t="str">
        <f t="shared" ref="B4:B22" si="2">+$H$1</f>
        <v>L5</v>
      </c>
      <c r="C4" s="23">
        <v>2</v>
      </c>
      <c r="D4" s="25" t="str">
        <f t="shared" si="0"/>
        <v>2L5</v>
      </c>
      <c r="E4" s="25" t="str">
        <f t="shared" si="1"/>
        <v>2L4</v>
      </c>
      <c r="F4" s="24"/>
      <c r="G4" s="19">
        <f>+Results!D8</f>
        <v>45943</v>
      </c>
      <c r="H4" s="21" t="str">
        <f>VLOOKUP($D4,Results!$B$2:$I$121,8,FALSE)</f>
        <v>L4</v>
      </c>
      <c r="I4" s="21" t="str">
        <f>VLOOKUP(H4,Results!$N$2:$O$8,2,FALSE)</f>
        <v>Peaky Bowlers</v>
      </c>
      <c r="J4" s="91">
        <f t="shared" ref="J4:J22" si="3">SUM(K4:M4)</f>
        <v>1</v>
      </c>
      <c r="K4" s="73">
        <f t="shared" ref="K4:K22" si="4">IF(H4="X",0,IF(N4&gt;O4,1,0))</f>
        <v>1</v>
      </c>
      <c r="L4" s="76">
        <f>IF(OR(C4&gt;Results!$F$1,N4="N"),0,IF(H4="X",0,IF(N4=O4,1,0)))</f>
        <v>0</v>
      </c>
      <c r="M4" s="75">
        <f>IF(H4="X",0,IF(N4&lt;O4,1,0))</f>
        <v>0</v>
      </c>
      <c r="N4" s="82">
        <f>IF($C4&gt;Results!$F$1," ",(VLOOKUP($D4,Results!$B$2:$H$121,7,FALSE)))</f>
        <v>11</v>
      </c>
      <c r="O4" s="83">
        <f>IF($C4&gt;Results!$F$1," ",(VLOOKUP($E4,Results!$C$2:$K$121,9,FALSE)))</f>
        <v>7</v>
      </c>
      <c r="P4" s="86">
        <f>IF(J4=" "," ",SUM(K4*2)+L4*1)</f>
        <v>2</v>
      </c>
    </row>
    <row r="5" spans="2:18" x14ac:dyDescent="0.25">
      <c r="B5" t="str">
        <f t="shared" si="2"/>
        <v>L5</v>
      </c>
      <c r="C5" s="23">
        <v>3</v>
      </c>
      <c r="D5" s="25" t="str">
        <f t="shared" si="0"/>
        <v>3L5</v>
      </c>
      <c r="E5" s="25" t="str">
        <f t="shared" si="1"/>
        <v>3L2</v>
      </c>
      <c r="F5" s="24"/>
      <c r="G5" s="19">
        <f>+Results!D14</f>
        <v>45950</v>
      </c>
      <c r="H5" s="21" t="str">
        <f>VLOOKUP($D5,Results!$B$2:$I$121,8,FALSE)</f>
        <v>L2</v>
      </c>
      <c r="I5" s="21" t="str">
        <f>VLOOKUP(H5,Results!$N$2:$O$8,2,FALSE)</f>
        <v>Inhibbertors</v>
      </c>
      <c r="J5" s="91">
        <f t="shared" si="3"/>
        <v>1</v>
      </c>
      <c r="K5" s="73">
        <f t="shared" si="4"/>
        <v>0</v>
      </c>
      <c r="L5" s="76">
        <f>IF(OR(C5&gt;Results!$F$1,N5="N"),0,IF(H5="X",0,IF(N5=O5,1,0)))</f>
        <v>0</v>
      </c>
      <c r="M5" s="75">
        <f t="shared" ref="M5:M22" si="5">IF(H5="X",0,IF(N5&lt;O5,1,0))</f>
        <v>1</v>
      </c>
      <c r="N5" s="82">
        <f>IF($C5&gt;Results!$F$1," ",(VLOOKUP($D5,Results!$B$2:$H$121,7,FALSE)))</f>
        <v>7</v>
      </c>
      <c r="O5" s="83">
        <f>IF($C5&gt;Results!$F$1," ",(VLOOKUP($E5,Results!$C$2:$K$121,9,FALSE)))</f>
        <v>18</v>
      </c>
      <c r="P5" s="86">
        <f>IF(J5=" "," ",SUM(K5*2)+L5*1)</f>
        <v>0</v>
      </c>
    </row>
    <row r="6" spans="2:18" x14ac:dyDescent="0.25">
      <c r="B6" t="str">
        <f t="shared" si="2"/>
        <v>L5</v>
      </c>
      <c r="C6" s="23">
        <v>4</v>
      </c>
      <c r="D6" s="25" t="str">
        <f t="shared" si="0"/>
        <v>4L5</v>
      </c>
      <c r="E6" s="25" t="str">
        <f t="shared" si="1"/>
        <v>4L3</v>
      </c>
      <c r="F6" s="24"/>
      <c r="G6" s="19">
        <f>+Results!D20</f>
        <v>45957</v>
      </c>
      <c r="H6" s="21" t="str">
        <f>VLOOKUP($D6,Results!$B$2:$I$121,8,FALSE)</f>
        <v>L3</v>
      </c>
      <c r="I6" s="21" t="str">
        <f>VLOOKUP(H6,Results!$N$2:$O$8,2,FALSE)</f>
        <v>Leftovers</v>
      </c>
      <c r="J6" s="91">
        <f t="shared" si="3"/>
        <v>1</v>
      </c>
      <c r="K6" s="73">
        <f t="shared" si="4"/>
        <v>1</v>
      </c>
      <c r="L6" s="76">
        <f>IF(OR(C6&gt;Results!$F$1,N6="N"),0,IF(H6="X",0,IF(N6=O6,1,0)))</f>
        <v>0</v>
      </c>
      <c r="M6" s="75">
        <f t="shared" si="5"/>
        <v>0</v>
      </c>
      <c r="N6" s="82">
        <f>IF($C6&gt;Results!$F$1," ",(VLOOKUP($D6,Results!$B$2:$H$121,7,FALSE)))</f>
        <v>27</v>
      </c>
      <c r="O6" s="83">
        <f>IF($C6&gt;Results!$F$1," ",(VLOOKUP($E6,Results!$C$2:$K$121,9,FALSE)))</f>
        <v>2</v>
      </c>
      <c r="P6" s="86">
        <f t="shared" ref="P6:P22" si="6">IF(J6=" "," ",SUM(K6*2)+L6*1)</f>
        <v>2</v>
      </c>
    </row>
    <row r="7" spans="2:18" x14ac:dyDescent="0.25">
      <c r="B7" t="str">
        <f t="shared" si="2"/>
        <v>L5</v>
      </c>
      <c r="C7" s="23">
        <v>5</v>
      </c>
      <c r="D7" s="25" t="str">
        <f t="shared" si="0"/>
        <v>5L5</v>
      </c>
      <c r="E7" s="25" t="str">
        <f t="shared" si="1"/>
        <v>5L1</v>
      </c>
      <c r="F7" s="24"/>
      <c r="G7" s="22">
        <f>+Results!D26</f>
        <v>45964</v>
      </c>
      <c r="H7" s="21" t="str">
        <f>VLOOKUP($D7,Results!$B$2:$I$121,8,FALSE)</f>
        <v>L1</v>
      </c>
      <c r="I7" s="21" t="str">
        <f>VLOOKUP(H7,Results!$N$2:$O$8,2,FALSE)</f>
        <v>Boxers</v>
      </c>
      <c r="J7" s="91">
        <f t="shared" si="3"/>
        <v>1</v>
      </c>
      <c r="K7" s="73">
        <f t="shared" si="4"/>
        <v>0</v>
      </c>
      <c r="L7" s="76">
        <f>IF(OR(C7&gt;Results!$F$1,N7="N"),0,IF(H7="X",0,IF(N7=O7,1,0)))</f>
        <v>0</v>
      </c>
      <c r="M7" s="75">
        <f t="shared" si="5"/>
        <v>1</v>
      </c>
      <c r="N7" s="82">
        <f>IF($C7&gt;Results!$F$1," ",(VLOOKUP($D7,Results!$B$2:$H$121,7,FALSE)))</f>
        <v>12</v>
      </c>
      <c r="O7" s="83">
        <f>IF($C7&gt;Results!$F$1," ",(VLOOKUP($E7,Results!$C$2:$K$121,9,FALSE)))</f>
        <v>14</v>
      </c>
      <c r="P7" s="86">
        <f t="shared" si="6"/>
        <v>0</v>
      </c>
    </row>
    <row r="8" spans="2:18" x14ac:dyDescent="0.25">
      <c r="B8" t="str">
        <f t="shared" si="2"/>
        <v>L5</v>
      </c>
      <c r="C8" s="23">
        <v>2.9</v>
      </c>
      <c r="D8" s="25" t="str">
        <f t="shared" si="0"/>
        <v>2.9L5</v>
      </c>
      <c r="E8" s="25" t="str">
        <f t="shared" si="1"/>
        <v>2.9L4</v>
      </c>
      <c r="F8" s="24"/>
      <c r="G8" s="19">
        <f>+Results!D32</f>
        <v>45971</v>
      </c>
      <c r="H8" s="21" t="str">
        <f>VLOOKUP($D8,Results!$B$2:$I$121,8,FALSE)</f>
        <v>L4</v>
      </c>
      <c r="I8" s="21" t="str">
        <f>VLOOKUP(H8,Results!$N$2:$O$8,2,FALSE)</f>
        <v>Peaky Bowlers</v>
      </c>
      <c r="J8" s="91">
        <f t="shared" si="3"/>
        <v>1</v>
      </c>
      <c r="K8" s="73">
        <f t="shared" si="4"/>
        <v>1</v>
      </c>
      <c r="L8" s="76">
        <f>IF(OR(C8&gt;Results!$F$1,N8="N"),0,IF(H8="X",0,IF(N8=O8,1,0)))</f>
        <v>0</v>
      </c>
      <c r="M8" s="75">
        <f t="shared" si="5"/>
        <v>0</v>
      </c>
      <c r="N8" s="82">
        <f>IF($C8&gt;Results!$F$1," ",(VLOOKUP($D8,Results!$B$2:$H$121,7,FALSE)))</f>
        <v>16</v>
      </c>
      <c r="O8" s="83">
        <f>IF($C8&gt;Results!$F$1," ",(VLOOKUP($E8,Results!$C$2:$K$121,9,FALSE)))</f>
        <v>5</v>
      </c>
      <c r="P8" s="86">
        <f t="shared" si="6"/>
        <v>2</v>
      </c>
      <c r="R8" t="s">
        <v>43</v>
      </c>
    </row>
    <row r="9" spans="2:18" x14ac:dyDescent="0.25">
      <c r="B9" t="str">
        <f t="shared" si="2"/>
        <v>L5</v>
      </c>
      <c r="C9" s="23">
        <v>7</v>
      </c>
      <c r="D9" s="25" t="str">
        <f t="shared" si="0"/>
        <v>7L5</v>
      </c>
      <c r="E9" s="25" t="str">
        <f t="shared" si="1"/>
        <v>7L6</v>
      </c>
      <c r="F9" s="24"/>
      <c r="G9" s="19">
        <f>+Results!D38</f>
        <v>45978</v>
      </c>
      <c r="H9" s="21" t="str">
        <f>VLOOKUP($D9,Results!$B$2:$I$121,8,FALSE)</f>
        <v>L6</v>
      </c>
      <c r="I9" s="21" t="str">
        <f>VLOOKUP(H9,Results!$N$2:$O$8,2,FALSE)</f>
        <v>No Hopers</v>
      </c>
      <c r="J9" s="91">
        <f t="shared" si="3"/>
        <v>1</v>
      </c>
      <c r="K9" s="73">
        <f t="shared" si="4"/>
        <v>1</v>
      </c>
      <c r="L9" s="76">
        <f>IF(OR(C9&gt;Results!$F$1,N9="N"),0,IF(H9="X",0,IF(N9=O9,1,0)))</f>
        <v>0</v>
      </c>
      <c r="M9" s="75">
        <f t="shared" si="5"/>
        <v>0</v>
      </c>
      <c r="N9" s="82">
        <f>IF($C9&gt;Results!$F$1," ",(VLOOKUP($D9,Results!$B$2:$H$121,7,FALSE)))</f>
        <v>14</v>
      </c>
      <c r="O9" s="83">
        <f>IF($C9&gt;Results!$F$1," ",(VLOOKUP($E9,Results!$C$2:$K$121,9,FALSE)))</f>
        <v>11</v>
      </c>
      <c r="P9" s="86">
        <f t="shared" si="6"/>
        <v>2</v>
      </c>
    </row>
    <row r="10" spans="2:18" x14ac:dyDescent="0.25">
      <c r="B10" t="str">
        <f t="shared" si="2"/>
        <v>L5</v>
      </c>
      <c r="C10" s="23">
        <v>8</v>
      </c>
      <c r="D10" s="25" t="str">
        <f t="shared" si="0"/>
        <v>8L5</v>
      </c>
      <c r="E10" s="25" t="str">
        <f t="shared" si="1"/>
        <v>8L3</v>
      </c>
      <c r="F10" s="24"/>
      <c r="G10" s="19">
        <f>+Results!D44</f>
        <v>45985</v>
      </c>
      <c r="H10" s="21" t="str">
        <f>VLOOKUP($D10,Results!$B$2:$I$121,8,FALSE)</f>
        <v>L3</v>
      </c>
      <c r="I10" s="21" t="str">
        <f>VLOOKUP(H10,Results!$N$2:$O$8,2,FALSE)</f>
        <v>Leftovers</v>
      </c>
      <c r="J10" s="91">
        <f t="shared" si="3"/>
        <v>1</v>
      </c>
      <c r="K10" s="73">
        <f t="shared" si="4"/>
        <v>1</v>
      </c>
      <c r="L10" s="76">
        <f>IF(OR(C10&gt;Results!$F$1,N10="N"),0,IF(H10="X",0,IF(N10=O10,1,0)))</f>
        <v>0</v>
      </c>
      <c r="M10" s="75">
        <f t="shared" si="5"/>
        <v>0</v>
      </c>
      <c r="N10" s="82">
        <f>IF($C10&gt;Results!$F$1," ",(VLOOKUP($D10,Results!$B$2:$H$121,7,FALSE)))</f>
        <v>24</v>
      </c>
      <c r="O10" s="83">
        <f>IF($C10&gt;Results!$F$1," ",(VLOOKUP($E10,Results!$C$2:$K$121,9,FALSE)))</f>
        <v>5</v>
      </c>
      <c r="P10" s="86">
        <f t="shared" si="6"/>
        <v>2</v>
      </c>
    </row>
    <row r="11" spans="2:18" x14ac:dyDescent="0.25">
      <c r="B11" t="str">
        <f t="shared" si="2"/>
        <v>L5</v>
      </c>
      <c r="C11" s="23">
        <v>9</v>
      </c>
      <c r="D11" s="25" t="str">
        <f t="shared" si="0"/>
        <v>9L5</v>
      </c>
      <c r="E11" s="25" t="str">
        <f t="shared" si="1"/>
        <v>9L1</v>
      </c>
      <c r="F11" s="24"/>
      <c r="G11" s="22">
        <f>+Results!D50</f>
        <v>45992</v>
      </c>
      <c r="H11" s="21" t="str">
        <f>VLOOKUP($D11,Results!$B$2:$I$121,8,FALSE)</f>
        <v>L1</v>
      </c>
      <c r="I11" s="21" t="str">
        <f>VLOOKUP(H11,Results!$N$2:$O$8,2,FALSE)</f>
        <v>Boxers</v>
      </c>
      <c r="J11" s="91">
        <f t="shared" si="3"/>
        <v>1</v>
      </c>
      <c r="K11" s="73">
        <f t="shared" si="4"/>
        <v>0</v>
      </c>
      <c r="L11" s="76">
        <f>IF(OR(C11&gt;Results!$F$1,N11="N"),0,IF(H11="X",0,IF(N11=O11,1,0)))</f>
        <v>0</v>
      </c>
      <c r="M11" s="75">
        <f t="shared" si="5"/>
        <v>1</v>
      </c>
      <c r="N11" s="82">
        <f>IF($C11&gt;Results!$F$1," ",(VLOOKUP($D11,Results!$B$2:$H$121,7,FALSE)))</f>
        <v>10</v>
      </c>
      <c r="O11" s="83">
        <f>IF($C11&gt;Results!$F$1," ",(VLOOKUP($E11,Results!$C$2:$K$121,9,FALSE)))</f>
        <v>13</v>
      </c>
      <c r="P11" s="86">
        <f t="shared" si="6"/>
        <v>0</v>
      </c>
    </row>
    <row r="12" spans="2:18" x14ac:dyDescent="0.25">
      <c r="B12" t="str">
        <f t="shared" si="2"/>
        <v>L5</v>
      </c>
      <c r="C12" s="23">
        <v>10</v>
      </c>
      <c r="D12" s="25" t="str">
        <f t="shared" si="0"/>
        <v>10L5</v>
      </c>
      <c r="E12" s="25" t="str">
        <f t="shared" si="1"/>
        <v>10L2</v>
      </c>
      <c r="F12" s="24"/>
      <c r="G12" s="22">
        <f>+Results!D56</f>
        <v>45999</v>
      </c>
      <c r="H12" s="21" t="str">
        <f>VLOOKUP($D12,Results!$B$2:$I$121,8,FALSE)</f>
        <v>L2</v>
      </c>
      <c r="I12" s="21" t="str">
        <f>VLOOKUP(H12,Results!$N$2:$O$8,2,FALSE)</f>
        <v>Inhibbertors</v>
      </c>
      <c r="J12" s="91">
        <f t="shared" si="3"/>
        <v>0</v>
      </c>
      <c r="K12" s="73">
        <f t="shared" si="4"/>
        <v>0</v>
      </c>
      <c r="L12" s="76">
        <f>IF(OR(C12&gt;Results!$F$1,N12="N"),0,IF(H12="X",0,IF(N12=O12,1,0)))</f>
        <v>0</v>
      </c>
      <c r="M12" s="75">
        <f t="shared" si="5"/>
        <v>0</v>
      </c>
      <c r="N12" s="82" t="str">
        <f>IF($C12&gt;Results!$F$1," ",(VLOOKUP($D12,Results!$B$2:$H$121,7,FALSE)))</f>
        <v xml:space="preserve"> </v>
      </c>
      <c r="O12" s="83" t="str">
        <f>IF($C12&gt;Results!$F$1," ",(VLOOKUP($E12,Results!$C$2:$K$121,9,FALSE)))</f>
        <v xml:space="preserve"> </v>
      </c>
      <c r="P12" s="86">
        <f t="shared" si="6"/>
        <v>0</v>
      </c>
    </row>
    <row r="13" spans="2:18" x14ac:dyDescent="0.25">
      <c r="B13" t="str">
        <f t="shared" si="2"/>
        <v>L5</v>
      </c>
      <c r="C13" s="23">
        <v>11</v>
      </c>
      <c r="D13" s="25" t="str">
        <f t="shared" si="0"/>
        <v>11L5</v>
      </c>
      <c r="E13" s="25" t="str">
        <f t="shared" si="1"/>
        <v>11L6</v>
      </c>
      <c r="F13" s="24"/>
      <c r="G13" s="22">
        <f>+Results!D62</f>
        <v>46034</v>
      </c>
      <c r="H13" s="21" t="str">
        <f>VLOOKUP($D13,Results!$B$2:$I$121,8,FALSE)</f>
        <v>L6</v>
      </c>
      <c r="I13" s="21" t="str">
        <f>VLOOKUP(H13,Results!$N$2:$O$8,2,FALSE)</f>
        <v>No Hopers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8" x14ac:dyDescent="0.25">
      <c r="B14" t="str">
        <f t="shared" si="2"/>
        <v>L5</v>
      </c>
      <c r="C14" s="23">
        <v>12</v>
      </c>
      <c r="D14" s="25" t="str">
        <f t="shared" si="0"/>
        <v>12L5</v>
      </c>
      <c r="E14" s="25" t="str">
        <f t="shared" si="1"/>
        <v>12L4</v>
      </c>
      <c r="F14" s="24"/>
      <c r="G14" s="19">
        <f>+Results!D68</f>
        <v>46041</v>
      </c>
      <c r="H14" s="21" t="str">
        <f>VLOOKUP($D14,Results!$B$2:$I$121,8,FALSE)</f>
        <v>L4</v>
      </c>
      <c r="I14" s="21" t="str">
        <f>VLOOKUP(H14,Results!$N$2:$O$8,2,FALSE)</f>
        <v>Peaky Bowlers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8" x14ac:dyDescent="0.25">
      <c r="B15" t="str">
        <f t="shared" si="2"/>
        <v>L5</v>
      </c>
      <c r="C15" s="23">
        <v>13</v>
      </c>
      <c r="D15" s="25" t="str">
        <f t="shared" si="0"/>
        <v>13L5</v>
      </c>
      <c r="E15" s="25" t="str">
        <f t="shared" si="1"/>
        <v>13L2</v>
      </c>
      <c r="F15" s="24"/>
      <c r="G15" s="19">
        <f>+Results!D74</f>
        <v>46048</v>
      </c>
      <c r="H15" s="21" t="str">
        <f>VLOOKUP($D15,Results!$B$2:$I$121,8,FALSE)</f>
        <v>L2</v>
      </c>
      <c r="I15" s="21" t="str">
        <f>VLOOKUP(H15,Results!$N$2:$O$8,2,FALSE)</f>
        <v>Inhibbertors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8" x14ac:dyDescent="0.25">
      <c r="B16" t="str">
        <f t="shared" si="2"/>
        <v>L5</v>
      </c>
      <c r="C16" s="23">
        <v>14</v>
      </c>
      <c r="D16" s="25" t="str">
        <f t="shared" si="0"/>
        <v>14L5</v>
      </c>
      <c r="E16" s="25" t="str">
        <f t="shared" si="1"/>
        <v>14L3</v>
      </c>
      <c r="F16" s="24"/>
      <c r="G16" s="19">
        <f>+Results!D80</f>
        <v>46055</v>
      </c>
      <c r="H16" s="21" t="str">
        <f>VLOOKUP($D16,Results!$B$2:$I$121,8,FALSE)</f>
        <v>L3</v>
      </c>
      <c r="I16" s="21" t="str">
        <f>VLOOKUP(H16,Results!$N$2:$O$8,2,FALSE)</f>
        <v>Leftovers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L5</v>
      </c>
      <c r="C17" s="23">
        <v>15</v>
      </c>
      <c r="D17" s="25" t="str">
        <f t="shared" si="0"/>
        <v>15L5</v>
      </c>
      <c r="E17" s="25" t="str">
        <f t="shared" si="1"/>
        <v>15L1</v>
      </c>
      <c r="F17" s="24"/>
      <c r="G17" s="19">
        <f>+Results!D86</f>
        <v>46062</v>
      </c>
      <c r="H17" s="21" t="str">
        <f>VLOOKUP($D17,Results!$B$2:$I$121,8,FALSE)</f>
        <v>L1</v>
      </c>
      <c r="I17" s="21" t="str">
        <f>VLOOKUP(H17,Results!$N$2:$O$8,2,FALSE)</f>
        <v>Boxers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L5</v>
      </c>
      <c r="C18" s="23">
        <v>16</v>
      </c>
      <c r="D18" s="25" t="str">
        <f t="shared" si="0"/>
        <v>16L5</v>
      </c>
      <c r="E18" s="25" t="str">
        <f t="shared" si="1"/>
        <v>16L4</v>
      </c>
      <c r="F18" s="24"/>
      <c r="G18" s="22">
        <f>+Results!D92</f>
        <v>46069</v>
      </c>
      <c r="H18" s="21" t="str">
        <f>VLOOKUP($D18,Results!$B$2:$I$121,8,FALSE)</f>
        <v>L4</v>
      </c>
      <c r="I18" s="21" t="str">
        <f>VLOOKUP(H18,Results!$N$2:$O$8,2,FALSE)</f>
        <v>Peaky Bowlers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L5</v>
      </c>
      <c r="C19" s="23">
        <v>17</v>
      </c>
      <c r="D19" s="25" t="str">
        <f t="shared" si="0"/>
        <v>17L5</v>
      </c>
      <c r="E19" s="25" t="str">
        <f t="shared" si="1"/>
        <v>17L6</v>
      </c>
      <c r="F19" s="24"/>
      <c r="G19" s="19">
        <f>+Results!D98</f>
        <v>46076</v>
      </c>
      <c r="H19" s="21" t="str">
        <f>VLOOKUP($D19,Results!$B$2:$I$121,8,FALSE)</f>
        <v>L6</v>
      </c>
      <c r="I19" s="21" t="str">
        <f>VLOOKUP(H19,Results!$N$2:$O$8,2,FALSE)</f>
        <v>No Hopers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L5</v>
      </c>
      <c r="C20" s="23">
        <v>18</v>
      </c>
      <c r="D20" s="25" t="str">
        <f t="shared" si="0"/>
        <v>18L5</v>
      </c>
      <c r="E20" s="25" t="str">
        <f t="shared" si="1"/>
        <v>18L3</v>
      </c>
      <c r="F20" s="24"/>
      <c r="G20" s="22">
        <f>+Results!D104</f>
        <v>46083</v>
      </c>
      <c r="H20" s="21" t="str">
        <f>VLOOKUP($D20,Results!$B$2:$I$121,8,FALSE)</f>
        <v>L3</v>
      </c>
      <c r="I20" s="21" t="str">
        <f>VLOOKUP(H20,Results!$N$2:$O$8,2,FALSE)</f>
        <v>Leftovers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L5</v>
      </c>
      <c r="C21" s="23">
        <v>19</v>
      </c>
      <c r="D21" s="25" t="str">
        <f t="shared" si="0"/>
        <v>19L5</v>
      </c>
      <c r="E21" s="25" t="str">
        <f t="shared" si="1"/>
        <v>19L1</v>
      </c>
      <c r="F21" s="24"/>
      <c r="G21" s="19">
        <f>+Results!D110</f>
        <v>46090</v>
      </c>
      <c r="H21" s="21" t="str">
        <f>VLOOKUP($D21,Results!$B$2:$I$121,8,FALSE)</f>
        <v>L1</v>
      </c>
      <c r="I21" s="21" t="str">
        <f>VLOOKUP(H21,Results!$N$2:$O$8,2,FALSE)</f>
        <v>Boxers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L5</v>
      </c>
      <c r="C22" s="23">
        <v>20</v>
      </c>
      <c r="D22" s="25" t="str">
        <f t="shared" si="0"/>
        <v>20L5</v>
      </c>
      <c r="E22" s="25" t="str">
        <f t="shared" si="1"/>
        <v>20L2</v>
      </c>
      <c r="F22" s="24"/>
      <c r="G22" s="22">
        <f>+Results!D116</f>
        <v>46097</v>
      </c>
      <c r="H22" s="21" t="str">
        <f>VLOOKUP($D22,Results!$B$2:$I$121,8,FALSE)</f>
        <v>L2</v>
      </c>
      <c r="I22" s="21" t="str">
        <f>VLOOKUP(H22,Results!$N$2:$O$8,2,FALSE)</f>
        <v>Inhibbertors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9</v>
      </c>
      <c r="K23" s="77">
        <f t="shared" si="7"/>
        <v>6</v>
      </c>
      <c r="L23" s="78">
        <f t="shared" si="7"/>
        <v>0</v>
      </c>
      <c r="M23" s="79">
        <f t="shared" si="7"/>
        <v>3</v>
      </c>
      <c r="N23" s="84">
        <f t="shared" si="7"/>
        <v>140</v>
      </c>
      <c r="O23" s="85">
        <f t="shared" si="7"/>
        <v>91</v>
      </c>
      <c r="P23" s="87">
        <f t="shared" si="7"/>
        <v>12</v>
      </c>
    </row>
  </sheetData>
  <mergeCells count="1">
    <mergeCell ref="I1:L1"/>
  </mergeCells>
  <conditionalFormatting sqref="H3:H22">
    <cfRule type="containsText" dxfId="3" priority="2" operator="containsText" text="X">
      <formula>NOT(ISERROR(SEARCH("X",H3)))</formula>
    </cfRule>
  </conditionalFormatting>
  <conditionalFormatting sqref="I3:I22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5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5" t="s">
        <v>29</v>
      </c>
      <c r="I1" s="102" t="s">
        <v>41</v>
      </c>
      <c r="J1" s="102"/>
      <c r="K1" s="102"/>
      <c r="L1" s="102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1" t="s">
        <v>5</v>
      </c>
      <c r="K2" s="73" t="s">
        <v>6</v>
      </c>
      <c r="L2" s="74" t="s">
        <v>7</v>
      </c>
      <c r="M2" s="75" t="s">
        <v>8</v>
      </c>
      <c r="N2" s="80" t="s">
        <v>9</v>
      </c>
      <c r="O2" s="81" t="s">
        <v>10</v>
      </c>
      <c r="P2" s="86" t="s">
        <v>11</v>
      </c>
    </row>
    <row r="3" spans="2:16" x14ac:dyDescent="0.25">
      <c r="B3" t="str">
        <f>+$H$1</f>
        <v>L6</v>
      </c>
      <c r="C3" s="23">
        <v>1</v>
      </c>
      <c r="D3" s="25" t="str">
        <f t="shared" ref="D3:D22" si="0">CONCATENATE(C3,B3)</f>
        <v>1L6</v>
      </c>
      <c r="E3" s="25" t="str">
        <f t="shared" ref="E3:E22" si="1">CONCATENATE(C3,H3)</f>
        <v>1L5</v>
      </c>
      <c r="F3" s="24"/>
      <c r="G3" s="19">
        <f>+Results!D2</f>
        <v>45936</v>
      </c>
      <c r="H3" s="21" t="str">
        <f>VLOOKUP($D3,Results!$B$2:$I$121,8,FALSE)</f>
        <v>L5</v>
      </c>
      <c r="I3" s="21" t="str">
        <f>VLOOKUP(H3,Results!$N$2:$O$8,2,FALSE)</f>
        <v>Jack Surfers</v>
      </c>
      <c r="J3" s="91">
        <f>SUM(K3:M3)</f>
        <v>1</v>
      </c>
      <c r="K3" s="73">
        <f>IF(H3="X",0,IF(N3&gt;O3,1,0))</f>
        <v>0</v>
      </c>
      <c r="L3" s="76">
        <f>IF(OR(C3&gt;Results!$F$1,N3="N"),0,IF(H3="X",0,IF(N3=O3,1,0)))</f>
        <v>0</v>
      </c>
      <c r="M3" s="75">
        <f>IF(H3="X",0,IF(N3&lt;O3,1,0))</f>
        <v>1</v>
      </c>
      <c r="N3" s="82">
        <f>IF($C3&gt;Results!$F$1," ",(VLOOKUP($D3,Results!$B$2:$H$121,7,FALSE)))</f>
        <v>16</v>
      </c>
      <c r="O3" s="83">
        <f>IF($C3&gt;Results!$F$1," ",(VLOOKUP($E3,Results!$C$2:$K$121,9,FALSE)))</f>
        <v>19</v>
      </c>
      <c r="P3" s="86">
        <f>IF(J3=" "," ",SUM(K3*2)+L3*1)</f>
        <v>0</v>
      </c>
    </row>
    <row r="4" spans="2:16" x14ac:dyDescent="0.25">
      <c r="B4" t="str">
        <f t="shared" ref="B4:B22" si="2">+$H$1</f>
        <v>L6</v>
      </c>
      <c r="C4" s="23">
        <v>2</v>
      </c>
      <c r="D4" s="25" t="str">
        <f t="shared" si="0"/>
        <v>2L6</v>
      </c>
      <c r="E4" s="25" t="str">
        <f t="shared" si="1"/>
        <v>2L1</v>
      </c>
      <c r="F4" s="24"/>
      <c r="G4" s="19">
        <f>+Results!D8</f>
        <v>45943</v>
      </c>
      <c r="H4" s="21" t="str">
        <f>VLOOKUP($D4,Results!$B$2:$I$121,8,FALSE)</f>
        <v>L1</v>
      </c>
      <c r="I4" s="21" t="str">
        <f>VLOOKUP(H4,Results!$N$2:$O$8,2,FALSE)</f>
        <v>Boxers</v>
      </c>
      <c r="J4" s="91">
        <f t="shared" ref="J4:J22" si="3">SUM(K4:M4)</f>
        <v>1</v>
      </c>
      <c r="K4" s="73">
        <f t="shared" ref="K4:K22" si="4">IF(H4="X",0,IF(N4&gt;O4,1,0))</f>
        <v>0</v>
      </c>
      <c r="L4" s="76">
        <f>IF(OR(C4&gt;Results!$F$1,N4="N"),0,IF(H4="X",0,IF(N4=O4,1,0)))</f>
        <v>0</v>
      </c>
      <c r="M4" s="75">
        <f>IF(H4="X",0,IF(N4&lt;O4,1,0))</f>
        <v>1</v>
      </c>
      <c r="N4" s="82">
        <f>IF($C4&gt;Results!$F$1," ",(VLOOKUP($D4,Results!$B$2:$H$121,7,FALSE)))</f>
        <v>9</v>
      </c>
      <c r="O4" s="83">
        <f>IF($C4&gt;Results!$F$1," ",(VLOOKUP($E4,Results!$C$2:$K$121,9,FALSE)))</f>
        <v>12</v>
      </c>
      <c r="P4" s="86">
        <f>IF(J4=" "," ",SUM(K4*2)+L4*1)</f>
        <v>0</v>
      </c>
    </row>
    <row r="5" spans="2:16" x14ac:dyDescent="0.25">
      <c r="B5" t="str">
        <f t="shared" si="2"/>
        <v>L6</v>
      </c>
      <c r="C5" s="23">
        <v>3</v>
      </c>
      <c r="D5" s="25" t="str">
        <f t="shared" si="0"/>
        <v>3L6</v>
      </c>
      <c r="E5" s="25" t="str">
        <f t="shared" si="1"/>
        <v>3L4</v>
      </c>
      <c r="F5" s="24"/>
      <c r="G5" s="19">
        <f>+Results!D14</f>
        <v>45950</v>
      </c>
      <c r="H5" s="21" t="str">
        <f>VLOOKUP($D5,Results!$B$2:$I$121,8,FALSE)</f>
        <v>L4</v>
      </c>
      <c r="I5" s="21" t="str">
        <f>VLOOKUP(H5,Results!$N$2:$O$8,2,FALSE)</f>
        <v>Peaky Bowlers</v>
      </c>
      <c r="J5" s="91">
        <f t="shared" si="3"/>
        <v>1</v>
      </c>
      <c r="K5" s="73">
        <f t="shared" si="4"/>
        <v>1</v>
      </c>
      <c r="L5" s="76">
        <f>IF(OR(C5&gt;Results!$F$1,N5="N"),0,IF(H5="X",0,IF(N5=O5,1,0)))</f>
        <v>0</v>
      </c>
      <c r="M5" s="75">
        <f t="shared" ref="M5:M22" si="5">IF(H5="X",0,IF(N5&lt;O5,1,0))</f>
        <v>0</v>
      </c>
      <c r="N5" s="82">
        <f>IF($C5&gt;Results!$F$1," ",(VLOOKUP($D5,Results!$B$2:$H$121,7,FALSE)))</f>
        <v>23</v>
      </c>
      <c r="O5" s="83">
        <f>IF($C5&gt;Results!$F$1," ",(VLOOKUP($E5,Results!$C$2:$K$121,9,FALSE)))</f>
        <v>8</v>
      </c>
      <c r="P5" s="86">
        <f>IF(J5=" "," ",SUM(K5*2)+L5*1)</f>
        <v>2</v>
      </c>
    </row>
    <row r="6" spans="2:16" x14ac:dyDescent="0.25">
      <c r="B6" t="str">
        <f t="shared" si="2"/>
        <v>L6</v>
      </c>
      <c r="C6" s="23">
        <v>4</v>
      </c>
      <c r="D6" s="25" t="str">
        <f t="shared" si="0"/>
        <v>4L6</v>
      </c>
      <c r="E6" s="25" t="str">
        <f t="shared" si="1"/>
        <v>4L2</v>
      </c>
      <c r="F6" s="24"/>
      <c r="G6" s="19">
        <f>+Results!D20</f>
        <v>45957</v>
      </c>
      <c r="H6" s="21" t="str">
        <f>VLOOKUP($D6,Results!$B$2:$I$121,8,FALSE)</f>
        <v>L2</v>
      </c>
      <c r="I6" s="21" t="str">
        <f>VLOOKUP(H6,Results!$N$2:$O$8,2,FALSE)</f>
        <v>Inhibbertors</v>
      </c>
      <c r="J6" s="91">
        <f t="shared" si="3"/>
        <v>1</v>
      </c>
      <c r="K6" s="73">
        <f t="shared" si="4"/>
        <v>1</v>
      </c>
      <c r="L6" s="76">
        <f>IF(OR(C6&gt;Results!$F$1,N6="N"),0,IF(H6="X",0,IF(N6=O6,1,0)))</f>
        <v>0</v>
      </c>
      <c r="M6" s="75">
        <f t="shared" si="5"/>
        <v>0</v>
      </c>
      <c r="N6" s="82">
        <f>IF($C6&gt;Results!$F$1," ",(VLOOKUP($D6,Results!$B$2:$H$121,7,FALSE)))</f>
        <v>17</v>
      </c>
      <c r="O6" s="83">
        <f>IF($C6&gt;Results!$F$1," ",(VLOOKUP($E6,Results!$C$2:$K$121,9,FALSE)))</f>
        <v>9</v>
      </c>
      <c r="P6" s="86">
        <f t="shared" ref="P6:P22" si="6">IF(J6=" "," ",SUM(K6*2)+L6*1)</f>
        <v>2</v>
      </c>
    </row>
    <row r="7" spans="2:16" x14ac:dyDescent="0.25">
      <c r="B7" t="str">
        <f t="shared" si="2"/>
        <v>L6</v>
      </c>
      <c r="C7" s="23">
        <v>5</v>
      </c>
      <c r="D7" s="25" t="str">
        <f t="shared" si="0"/>
        <v>5L6</v>
      </c>
      <c r="E7" s="25" t="str">
        <f t="shared" si="1"/>
        <v>5L3</v>
      </c>
      <c r="F7" s="24"/>
      <c r="G7" s="22">
        <f>+Results!D26</f>
        <v>45964</v>
      </c>
      <c r="H7" s="21" t="str">
        <f>VLOOKUP($D7,Results!$B$2:$I$121,8,FALSE)</f>
        <v>L3</v>
      </c>
      <c r="I7" s="21" t="str">
        <f>VLOOKUP(H7,Results!$N$2:$O$8,2,FALSE)</f>
        <v>Leftovers</v>
      </c>
      <c r="J7" s="91">
        <f t="shared" si="3"/>
        <v>1</v>
      </c>
      <c r="K7" s="73">
        <f t="shared" si="4"/>
        <v>1</v>
      </c>
      <c r="L7" s="76">
        <f>IF(OR(C7&gt;Results!$F$1,N7="N"),0,IF(H7="X",0,IF(N7=O7,1,0)))</f>
        <v>0</v>
      </c>
      <c r="M7" s="75">
        <f t="shared" si="5"/>
        <v>0</v>
      </c>
      <c r="N7" s="82">
        <f>IF($C7&gt;Results!$F$1," ",(VLOOKUP($D7,Results!$B$2:$H$121,7,FALSE)))</f>
        <v>27</v>
      </c>
      <c r="O7" s="83">
        <f>IF($C7&gt;Results!$F$1," ",(VLOOKUP($E7,Results!$C$2:$K$121,9,FALSE)))</f>
        <v>5</v>
      </c>
      <c r="P7" s="86">
        <f t="shared" si="6"/>
        <v>2</v>
      </c>
    </row>
    <row r="8" spans="2:16" x14ac:dyDescent="0.25">
      <c r="B8" t="str">
        <f t="shared" si="2"/>
        <v>L6</v>
      </c>
      <c r="C8" s="23">
        <v>6</v>
      </c>
      <c r="D8" s="25" t="str">
        <f t="shared" si="0"/>
        <v>6L6</v>
      </c>
      <c r="E8" s="25" t="str">
        <f t="shared" si="1"/>
        <v>6L1</v>
      </c>
      <c r="F8" s="24"/>
      <c r="G8" s="19">
        <f>+Results!D32</f>
        <v>45971</v>
      </c>
      <c r="H8" s="21" t="str">
        <f>VLOOKUP($D8,Results!$B$2:$I$121,8,FALSE)</f>
        <v>L1</v>
      </c>
      <c r="I8" s="21" t="str">
        <f>VLOOKUP(H8,Results!$N$2:$O$8,2,FALSE)</f>
        <v>Boxers</v>
      </c>
      <c r="J8" s="91">
        <f t="shared" si="3"/>
        <v>1</v>
      </c>
      <c r="K8" s="73">
        <f t="shared" si="4"/>
        <v>1</v>
      </c>
      <c r="L8" s="76">
        <f>IF(OR(C8&gt;Results!$F$1,N8="N"),0,IF(H8="X",0,IF(N8=O8,1,0)))</f>
        <v>0</v>
      </c>
      <c r="M8" s="75">
        <f t="shared" si="5"/>
        <v>0</v>
      </c>
      <c r="N8" s="82">
        <f>IF($C8&gt;Results!$F$1," ",(VLOOKUP($D8,Results!$B$2:$H$121,7,FALSE)))</f>
        <v>14</v>
      </c>
      <c r="O8" s="83">
        <f>IF($C8&gt;Results!$F$1," ",(VLOOKUP($E8,Results!$C$2:$K$121,9,FALSE)))</f>
        <v>8</v>
      </c>
      <c r="P8" s="86">
        <f t="shared" si="6"/>
        <v>2</v>
      </c>
    </row>
    <row r="9" spans="2:16" x14ac:dyDescent="0.25">
      <c r="B9" t="str">
        <f t="shared" si="2"/>
        <v>L6</v>
      </c>
      <c r="C9" s="23">
        <v>7</v>
      </c>
      <c r="D9" s="25" t="str">
        <f t="shared" si="0"/>
        <v>7L6</v>
      </c>
      <c r="E9" s="25" t="str">
        <f t="shared" si="1"/>
        <v>7L5</v>
      </c>
      <c r="F9" s="24"/>
      <c r="G9" s="19">
        <f>+Results!D38</f>
        <v>45978</v>
      </c>
      <c r="H9" s="21" t="str">
        <f>VLOOKUP($D9,Results!$B$2:$I$121,8,FALSE)</f>
        <v>L5</v>
      </c>
      <c r="I9" s="21" t="str">
        <f>VLOOKUP(H9,Results!$N$2:$O$8,2,FALSE)</f>
        <v>Jack Surfers</v>
      </c>
      <c r="J9" s="91">
        <f t="shared" si="3"/>
        <v>1</v>
      </c>
      <c r="K9" s="73">
        <f t="shared" si="4"/>
        <v>0</v>
      </c>
      <c r="L9" s="76">
        <f>IF(OR(C9&gt;Results!$F$1,N9="N"),0,IF(H9="X",0,IF(N9=O9,1,0)))</f>
        <v>0</v>
      </c>
      <c r="M9" s="75">
        <f t="shared" si="5"/>
        <v>1</v>
      </c>
      <c r="N9" s="82">
        <f>IF($C9&gt;Results!$F$1," ",(VLOOKUP($D9,Results!$B$2:$H$121,7,FALSE)))</f>
        <v>11</v>
      </c>
      <c r="O9" s="83">
        <f>IF($C9&gt;Results!$F$1," ",(VLOOKUP($E9,Results!$C$2:$K$121,9,FALSE)))</f>
        <v>14</v>
      </c>
      <c r="P9" s="86">
        <f t="shared" si="6"/>
        <v>0</v>
      </c>
    </row>
    <row r="10" spans="2:16" x14ac:dyDescent="0.25">
      <c r="B10" t="str">
        <f t="shared" si="2"/>
        <v>L6</v>
      </c>
      <c r="C10" s="23">
        <v>8</v>
      </c>
      <c r="D10" s="25" t="str">
        <f t="shared" si="0"/>
        <v>8L6</v>
      </c>
      <c r="E10" s="25" t="str">
        <f t="shared" si="1"/>
        <v>8L2</v>
      </c>
      <c r="F10" s="24"/>
      <c r="G10" s="19">
        <f>+Results!D44</f>
        <v>45985</v>
      </c>
      <c r="H10" s="21" t="str">
        <f>VLOOKUP($D10,Results!$B$2:$I$121,8,FALSE)</f>
        <v>L2</v>
      </c>
      <c r="I10" s="21" t="str">
        <f>VLOOKUP(H10,Results!$N$2:$O$8,2,FALSE)</f>
        <v>Inhibbertors</v>
      </c>
      <c r="J10" s="91">
        <f t="shared" si="3"/>
        <v>1</v>
      </c>
      <c r="K10" s="73">
        <f t="shared" si="4"/>
        <v>1</v>
      </c>
      <c r="L10" s="76">
        <f>IF(OR(C10&gt;Results!$F$1,N10="N"),0,IF(H10="X",0,IF(N10=O10,1,0)))</f>
        <v>0</v>
      </c>
      <c r="M10" s="75">
        <f t="shared" si="5"/>
        <v>0</v>
      </c>
      <c r="N10" s="82">
        <f>IF($C10&gt;Results!$F$1," ",(VLOOKUP($D10,Results!$B$2:$H$121,7,FALSE)))</f>
        <v>12</v>
      </c>
      <c r="O10" s="83">
        <f>IF($C10&gt;Results!$F$1," ",(VLOOKUP($E10,Results!$C$2:$K$121,9,FALSE)))</f>
        <v>10</v>
      </c>
      <c r="P10" s="86">
        <f t="shared" si="6"/>
        <v>2</v>
      </c>
    </row>
    <row r="11" spans="2:16" x14ac:dyDescent="0.25">
      <c r="B11" t="str">
        <f t="shared" si="2"/>
        <v>L6</v>
      </c>
      <c r="C11" s="23">
        <v>9</v>
      </c>
      <c r="D11" s="25" t="str">
        <f t="shared" si="0"/>
        <v>9L6</v>
      </c>
      <c r="E11" s="25" t="str">
        <f t="shared" si="1"/>
        <v>9L3</v>
      </c>
      <c r="F11" s="24"/>
      <c r="G11" s="22">
        <f>+Results!D50</f>
        <v>45992</v>
      </c>
      <c r="H11" s="21" t="str">
        <f>VLOOKUP($D11,Results!$B$2:$I$121,8,FALSE)</f>
        <v>L3</v>
      </c>
      <c r="I11" s="21" t="str">
        <f>VLOOKUP(H11,Results!$N$2:$O$8,2,FALSE)</f>
        <v>Leftovers</v>
      </c>
      <c r="J11" s="91">
        <f t="shared" si="3"/>
        <v>1</v>
      </c>
      <c r="K11" s="73">
        <f t="shared" si="4"/>
        <v>1</v>
      </c>
      <c r="L11" s="76">
        <f>IF(OR(C11&gt;Results!$F$1,N11="N"),0,IF(H11="X",0,IF(N11=O11,1,0)))</f>
        <v>0</v>
      </c>
      <c r="M11" s="75">
        <f t="shared" si="5"/>
        <v>0</v>
      </c>
      <c r="N11" s="82">
        <f>IF($C11&gt;Results!$F$1," ",(VLOOKUP($D11,Results!$B$2:$H$121,7,FALSE)))</f>
        <v>31</v>
      </c>
      <c r="O11" s="83">
        <f>IF($C11&gt;Results!$F$1," ",(VLOOKUP($E11,Results!$C$2:$K$121,9,FALSE)))</f>
        <v>5</v>
      </c>
      <c r="P11" s="86">
        <f t="shared" si="6"/>
        <v>2</v>
      </c>
    </row>
    <row r="12" spans="2:16" x14ac:dyDescent="0.25">
      <c r="B12" t="str">
        <f t="shared" si="2"/>
        <v>L6</v>
      </c>
      <c r="C12" s="23">
        <v>10</v>
      </c>
      <c r="D12" s="25" t="str">
        <f t="shared" si="0"/>
        <v>10L6</v>
      </c>
      <c r="E12" s="25" t="str">
        <f t="shared" si="1"/>
        <v>10L4</v>
      </c>
      <c r="F12" s="24"/>
      <c r="G12" s="22">
        <f>+Results!D56</f>
        <v>45999</v>
      </c>
      <c r="H12" s="21" t="str">
        <f>VLOOKUP($D12,Results!$B$2:$I$121,8,FALSE)</f>
        <v>L4</v>
      </c>
      <c r="I12" s="21" t="str">
        <f>VLOOKUP(H12,Results!$N$2:$O$8,2,FALSE)</f>
        <v>Peaky Bowlers</v>
      </c>
      <c r="J12" s="91">
        <f t="shared" si="3"/>
        <v>0</v>
      </c>
      <c r="K12" s="73">
        <f t="shared" si="4"/>
        <v>0</v>
      </c>
      <c r="L12" s="76">
        <f>IF(OR(C12&gt;Results!$F$1,N12="N"),0,IF(H12="X",0,IF(N12=O12,1,0)))</f>
        <v>0</v>
      </c>
      <c r="M12" s="75">
        <f t="shared" si="5"/>
        <v>0</v>
      </c>
      <c r="N12" s="82" t="str">
        <f>IF($C12&gt;Results!$F$1," ",(VLOOKUP($D12,Results!$B$2:$H$121,7,FALSE)))</f>
        <v xml:space="preserve"> </v>
      </c>
      <c r="O12" s="83" t="str">
        <f>IF($C12&gt;Results!$F$1," ",(VLOOKUP($E12,Results!$C$2:$K$121,9,FALSE)))</f>
        <v xml:space="preserve"> </v>
      </c>
      <c r="P12" s="86">
        <f t="shared" si="6"/>
        <v>0</v>
      </c>
    </row>
    <row r="13" spans="2:16" x14ac:dyDescent="0.25">
      <c r="B13" t="str">
        <f t="shared" si="2"/>
        <v>L6</v>
      </c>
      <c r="C13" s="23">
        <v>11</v>
      </c>
      <c r="D13" s="25" t="str">
        <f t="shared" si="0"/>
        <v>11L6</v>
      </c>
      <c r="E13" s="25" t="str">
        <f t="shared" si="1"/>
        <v>11L5</v>
      </c>
      <c r="F13" s="24"/>
      <c r="G13" s="22">
        <f>+Results!D62</f>
        <v>46034</v>
      </c>
      <c r="H13" s="21" t="str">
        <f>VLOOKUP($D13,Results!$B$2:$I$121,8,FALSE)</f>
        <v>L5</v>
      </c>
      <c r="I13" s="21" t="str">
        <f>VLOOKUP(H13,Results!$N$2:$O$8,2,FALSE)</f>
        <v>Jack Surfers</v>
      </c>
      <c r="J13" s="91">
        <f t="shared" si="3"/>
        <v>0</v>
      </c>
      <c r="K13" s="73">
        <f t="shared" si="4"/>
        <v>0</v>
      </c>
      <c r="L13" s="76">
        <f>IF(OR(C13&gt;Results!$F$1,N13="N"),0,IF(H13="X",0,IF(N13=O13,1,0)))</f>
        <v>0</v>
      </c>
      <c r="M13" s="75">
        <f t="shared" si="5"/>
        <v>0</v>
      </c>
      <c r="N13" s="82" t="str">
        <f>IF($C13&gt;Results!$F$1," ",(VLOOKUP($D13,Results!$B$2:$H$121,7,FALSE)))</f>
        <v xml:space="preserve"> </v>
      </c>
      <c r="O13" s="83" t="str">
        <f>IF($C13&gt;Results!$F$1," ",(VLOOKUP($E13,Results!$C$2:$K$121,9,FALSE)))</f>
        <v xml:space="preserve"> </v>
      </c>
      <c r="P13" s="86">
        <f t="shared" si="6"/>
        <v>0</v>
      </c>
    </row>
    <row r="14" spans="2:16" x14ac:dyDescent="0.25">
      <c r="B14" t="str">
        <f t="shared" si="2"/>
        <v>L6</v>
      </c>
      <c r="C14" s="23">
        <v>12</v>
      </c>
      <c r="D14" s="25" t="str">
        <f t="shared" si="0"/>
        <v>12L6</v>
      </c>
      <c r="E14" s="25" t="str">
        <f t="shared" si="1"/>
        <v>12L1</v>
      </c>
      <c r="F14" s="24"/>
      <c r="G14" s="19">
        <f>+Results!D68</f>
        <v>46041</v>
      </c>
      <c r="H14" s="21" t="str">
        <f>VLOOKUP($D14,Results!$B$2:$I$121,8,FALSE)</f>
        <v>L1</v>
      </c>
      <c r="I14" s="21" t="str">
        <f>VLOOKUP(H14,Results!$N$2:$O$8,2,FALSE)</f>
        <v>Boxers</v>
      </c>
      <c r="J14" s="91">
        <f t="shared" si="3"/>
        <v>0</v>
      </c>
      <c r="K14" s="73">
        <f t="shared" si="4"/>
        <v>0</v>
      </c>
      <c r="L14" s="76">
        <f>IF(OR(C14&gt;Results!$F$1,N14="N"),0,IF(H14="X",0,IF(N14=O14,1,0)))</f>
        <v>0</v>
      </c>
      <c r="M14" s="75">
        <f t="shared" si="5"/>
        <v>0</v>
      </c>
      <c r="N14" s="82" t="str">
        <f>IF($C14&gt;Results!$F$1," ",(VLOOKUP($D14,Results!$B$2:$H$121,7,FALSE)))</f>
        <v xml:space="preserve"> </v>
      </c>
      <c r="O14" s="83" t="str">
        <f>IF($C14&gt;Results!$F$1," ",(VLOOKUP($E14,Results!$C$2:$K$121,9,FALSE)))</f>
        <v xml:space="preserve"> </v>
      </c>
      <c r="P14" s="86">
        <f t="shared" si="6"/>
        <v>0</v>
      </c>
    </row>
    <row r="15" spans="2:16" x14ac:dyDescent="0.25">
      <c r="B15" t="str">
        <f t="shared" si="2"/>
        <v>L6</v>
      </c>
      <c r="C15" s="23">
        <v>13</v>
      </c>
      <c r="D15" s="25" t="str">
        <f t="shared" si="0"/>
        <v>13L6</v>
      </c>
      <c r="E15" s="25" t="str">
        <f t="shared" si="1"/>
        <v>13L4</v>
      </c>
      <c r="F15" s="24"/>
      <c r="G15" s="19">
        <f>+Results!D74</f>
        <v>46048</v>
      </c>
      <c r="H15" s="21" t="str">
        <f>VLOOKUP($D15,Results!$B$2:$I$121,8,FALSE)</f>
        <v>L4</v>
      </c>
      <c r="I15" s="21" t="str">
        <f>VLOOKUP(H15,Results!$N$2:$O$8,2,FALSE)</f>
        <v>Peaky Bowlers</v>
      </c>
      <c r="J15" s="91">
        <f t="shared" si="3"/>
        <v>0</v>
      </c>
      <c r="K15" s="73">
        <f t="shared" si="4"/>
        <v>0</v>
      </c>
      <c r="L15" s="76">
        <f>IF(OR(C15&gt;Results!$F$1,N15="N"),0,IF(H15="X",0,IF(N15=O15,1,0)))</f>
        <v>0</v>
      </c>
      <c r="M15" s="75">
        <f t="shared" si="5"/>
        <v>0</v>
      </c>
      <c r="N15" s="82" t="str">
        <f>IF($C15&gt;Results!$F$1," ",(VLOOKUP($D15,Results!$B$2:$H$121,7,FALSE)))</f>
        <v xml:space="preserve"> </v>
      </c>
      <c r="O15" s="83" t="str">
        <f>IF($C15&gt;Results!$F$1," ",(VLOOKUP($E15,Results!$C$2:$K$121,9,FALSE)))</f>
        <v xml:space="preserve"> </v>
      </c>
      <c r="P15" s="86">
        <f t="shared" si="6"/>
        <v>0</v>
      </c>
    </row>
    <row r="16" spans="2:16" x14ac:dyDescent="0.25">
      <c r="B16" t="str">
        <f t="shared" si="2"/>
        <v>L6</v>
      </c>
      <c r="C16" s="23">
        <v>14</v>
      </c>
      <c r="D16" s="25" t="str">
        <f t="shared" si="0"/>
        <v>14L6</v>
      </c>
      <c r="E16" s="25" t="str">
        <f t="shared" si="1"/>
        <v>14L2</v>
      </c>
      <c r="F16" s="24"/>
      <c r="G16" s="19">
        <f>+Results!D80</f>
        <v>46055</v>
      </c>
      <c r="H16" s="21" t="str">
        <f>VLOOKUP($D16,Results!$B$2:$I$121,8,FALSE)</f>
        <v>L2</v>
      </c>
      <c r="I16" s="21" t="str">
        <f>VLOOKUP(H16,Results!$N$2:$O$8,2,FALSE)</f>
        <v>Inhibbertors</v>
      </c>
      <c r="J16" s="91">
        <f t="shared" si="3"/>
        <v>0</v>
      </c>
      <c r="K16" s="73">
        <f t="shared" si="4"/>
        <v>0</v>
      </c>
      <c r="L16" s="76">
        <f>IF(OR(C16&gt;Results!$F$1,N16="N"),0,IF(H16="X",0,IF(N16=O16,1,0)))</f>
        <v>0</v>
      </c>
      <c r="M16" s="75">
        <f t="shared" si="5"/>
        <v>0</v>
      </c>
      <c r="N16" s="82" t="str">
        <f>IF($C16&gt;Results!$F$1," ",(VLOOKUP($D16,Results!$B$2:$H$121,7,FALSE)))</f>
        <v xml:space="preserve"> </v>
      </c>
      <c r="O16" s="83" t="str">
        <f>IF($C16&gt;Results!$F$1," ",(VLOOKUP($E16,Results!$C$2:$K$121,9,FALSE)))</f>
        <v xml:space="preserve"> </v>
      </c>
      <c r="P16" s="86">
        <f t="shared" si="6"/>
        <v>0</v>
      </c>
    </row>
    <row r="17" spans="2:16" x14ac:dyDescent="0.25">
      <c r="B17" t="str">
        <f t="shared" si="2"/>
        <v>L6</v>
      </c>
      <c r="C17" s="23">
        <v>15</v>
      </c>
      <c r="D17" s="25" t="str">
        <f t="shared" si="0"/>
        <v>15L6</v>
      </c>
      <c r="E17" s="25" t="str">
        <f t="shared" si="1"/>
        <v>15L3</v>
      </c>
      <c r="F17" s="24"/>
      <c r="G17" s="19">
        <f>+Results!D86</f>
        <v>46062</v>
      </c>
      <c r="H17" s="21" t="str">
        <f>VLOOKUP($D17,Results!$B$2:$I$121,8,FALSE)</f>
        <v>L3</v>
      </c>
      <c r="I17" s="21" t="str">
        <f>VLOOKUP(H17,Results!$N$2:$O$8,2,FALSE)</f>
        <v>Leftovers</v>
      </c>
      <c r="J17" s="91">
        <f t="shared" si="3"/>
        <v>0</v>
      </c>
      <c r="K17" s="73">
        <f t="shared" si="4"/>
        <v>0</v>
      </c>
      <c r="L17" s="76">
        <f>IF(OR(C17&gt;Results!$F$1,N17="N"),0,IF(H17="X",0,IF(N17=O17,1,0)))</f>
        <v>0</v>
      </c>
      <c r="M17" s="75">
        <f t="shared" si="5"/>
        <v>0</v>
      </c>
      <c r="N17" s="82" t="str">
        <f>IF($C17&gt;Results!$F$1," ",(VLOOKUP($D17,Results!$B$2:$H$121,7,FALSE)))</f>
        <v xml:space="preserve"> </v>
      </c>
      <c r="O17" s="83" t="str">
        <f>IF($C17&gt;Results!$F$1," ",(VLOOKUP($E17,Results!$C$2:$K$121,9,FALSE)))</f>
        <v xml:space="preserve"> </v>
      </c>
      <c r="P17" s="86">
        <f t="shared" si="6"/>
        <v>0</v>
      </c>
    </row>
    <row r="18" spans="2:16" x14ac:dyDescent="0.25">
      <c r="B18" t="str">
        <f t="shared" si="2"/>
        <v>L6</v>
      </c>
      <c r="C18" s="23">
        <v>16</v>
      </c>
      <c r="D18" s="25" t="str">
        <f t="shared" si="0"/>
        <v>16L6</v>
      </c>
      <c r="E18" s="25" t="str">
        <f t="shared" si="1"/>
        <v>16L1</v>
      </c>
      <c r="F18" s="24"/>
      <c r="G18" s="22">
        <f>+Results!D92</f>
        <v>46069</v>
      </c>
      <c r="H18" s="21" t="str">
        <f>VLOOKUP($D18,Results!$B$2:$I$121,8,FALSE)</f>
        <v>L1</v>
      </c>
      <c r="I18" s="21" t="str">
        <f>VLOOKUP(H18,Results!$N$2:$O$8,2,FALSE)</f>
        <v>Boxers</v>
      </c>
      <c r="J18" s="91">
        <f t="shared" si="3"/>
        <v>0</v>
      </c>
      <c r="K18" s="73">
        <f t="shared" si="4"/>
        <v>0</v>
      </c>
      <c r="L18" s="76">
        <f>IF(OR(C18&gt;Results!$F$1,N18="N"),0,IF(H18="X",0,IF(N18=O18,1,0)))</f>
        <v>0</v>
      </c>
      <c r="M18" s="75">
        <f t="shared" si="5"/>
        <v>0</v>
      </c>
      <c r="N18" s="82" t="str">
        <f>IF($C18&gt;Results!$F$1," ",(VLOOKUP($D18,Results!$B$2:$H$121,7,FALSE)))</f>
        <v xml:space="preserve"> </v>
      </c>
      <c r="O18" s="83" t="str">
        <f>IF($C18&gt;Results!$F$1," ",(VLOOKUP($E18,Results!$C$2:$K$121,9,FALSE)))</f>
        <v xml:space="preserve"> </v>
      </c>
      <c r="P18" s="86">
        <f t="shared" si="6"/>
        <v>0</v>
      </c>
    </row>
    <row r="19" spans="2:16" x14ac:dyDescent="0.25">
      <c r="B19" t="str">
        <f t="shared" si="2"/>
        <v>L6</v>
      </c>
      <c r="C19" s="23">
        <v>17</v>
      </c>
      <c r="D19" s="25" t="str">
        <f t="shared" si="0"/>
        <v>17L6</v>
      </c>
      <c r="E19" s="25" t="str">
        <f t="shared" si="1"/>
        <v>17L5</v>
      </c>
      <c r="F19" s="24"/>
      <c r="G19" s="19">
        <f>+Results!D98</f>
        <v>46076</v>
      </c>
      <c r="H19" s="21" t="str">
        <f>VLOOKUP($D19,Results!$B$2:$I$121,8,FALSE)</f>
        <v>L5</v>
      </c>
      <c r="I19" s="21" t="str">
        <f>VLOOKUP(H19,Results!$N$2:$O$8,2,FALSE)</f>
        <v>Jack Surfers</v>
      </c>
      <c r="J19" s="91">
        <f t="shared" si="3"/>
        <v>0</v>
      </c>
      <c r="K19" s="73">
        <f t="shared" si="4"/>
        <v>0</v>
      </c>
      <c r="L19" s="76">
        <f>IF(OR(C19&gt;Results!$F$1,N19="N"),0,IF(H19="X",0,IF(N19=O19,1,0)))</f>
        <v>0</v>
      </c>
      <c r="M19" s="75">
        <f t="shared" si="5"/>
        <v>0</v>
      </c>
      <c r="N19" s="82" t="str">
        <f>IF($C19&gt;Results!$F$1," ",(VLOOKUP($D19,Results!$B$2:$H$121,7,FALSE)))</f>
        <v xml:space="preserve"> </v>
      </c>
      <c r="O19" s="83" t="str">
        <f>IF($C19&gt;Results!$F$1," ",(VLOOKUP($E19,Results!$C$2:$K$121,9,FALSE)))</f>
        <v xml:space="preserve"> </v>
      </c>
      <c r="P19" s="86">
        <f t="shared" si="6"/>
        <v>0</v>
      </c>
    </row>
    <row r="20" spans="2:16" x14ac:dyDescent="0.25">
      <c r="B20" t="str">
        <f t="shared" si="2"/>
        <v>L6</v>
      </c>
      <c r="C20" s="23">
        <v>18</v>
      </c>
      <c r="D20" s="25" t="str">
        <f t="shared" si="0"/>
        <v>18L6</v>
      </c>
      <c r="E20" s="25" t="str">
        <f t="shared" si="1"/>
        <v>18L2</v>
      </c>
      <c r="F20" s="24"/>
      <c r="G20" s="22">
        <f>+Results!D104</f>
        <v>46083</v>
      </c>
      <c r="H20" s="21" t="str">
        <f>VLOOKUP($D20,Results!$B$2:$I$121,8,FALSE)</f>
        <v>L2</v>
      </c>
      <c r="I20" s="21" t="str">
        <f>VLOOKUP(H20,Results!$N$2:$O$8,2,FALSE)</f>
        <v>Inhibbertors</v>
      </c>
      <c r="J20" s="91">
        <f t="shared" si="3"/>
        <v>0</v>
      </c>
      <c r="K20" s="73">
        <f t="shared" si="4"/>
        <v>0</v>
      </c>
      <c r="L20" s="76">
        <f>IF(OR(C20&gt;Results!$F$1,N20="N"),0,IF(H20="X",0,IF(N20=O20,1,0)))</f>
        <v>0</v>
      </c>
      <c r="M20" s="75">
        <f t="shared" si="5"/>
        <v>0</v>
      </c>
      <c r="N20" s="82" t="str">
        <f>IF($C20&gt;Results!$F$1," ",(VLOOKUP($D20,Results!$B$2:$H$121,7,FALSE)))</f>
        <v xml:space="preserve"> </v>
      </c>
      <c r="O20" s="83" t="str">
        <f>IF($C20&gt;Results!$F$1," ",(VLOOKUP($E20,Results!$C$2:$K$121,9,FALSE)))</f>
        <v xml:space="preserve"> </v>
      </c>
      <c r="P20" s="86">
        <f t="shared" si="6"/>
        <v>0</v>
      </c>
    </row>
    <row r="21" spans="2:16" x14ac:dyDescent="0.25">
      <c r="B21" t="str">
        <f t="shared" si="2"/>
        <v>L6</v>
      </c>
      <c r="C21" s="23">
        <v>19</v>
      </c>
      <c r="D21" s="25" t="str">
        <f t="shared" si="0"/>
        <v>19L6</v>
      </c>
      <c r="E21" s="25" t="str">
        <f t="shared" si="1"/>
        <v>19L3</v>
      </c>
      <c r="F21" s="24"/>
      <c r="G21" s="19">
        <f>+Results!D110</f>
        <v>46090</v>
      </c>
      <c r="H21" s="21" t="str">
        <f>VLOOKUP($D21,Results!$B$2:$I$121,8,FALSE)</f>
        <v>L3</v>
      </c>
      <c r="I21" s="21" t="str">
        <f>VLOOKUP(H21,Results!$N$2:$O$8,2,FALSE)</f>
        <v>Leftovers</v>
      </c>
      <c r="J21" s="91">
        <f t="shared" si="3"/>
        <v>0</v>
      </c>
      <c r="K21" s="73">
        <f t="shared" si="4"/>
        <v>0</v>
      </c>
      <c r="L21" s="76">
        <f>IF(OR(C21&gt;Results!$F$1,N21="N"),0,IF(H21="X",0,IF(N21=O21,1,0)))</f>
        <v>0</v>
      </c>
      <c r="M21" s="75">
        <f t="shared" si="5"/>
        <v>0</v>
      </c>
      <c r="N21" s="82" t="str">
        <f>IF($C21&gt;Results!$F$1," ",(VLOOKUP($D21,Results!$B$2:$H$121,7,FALSE)))</f>
        <v xml:space="preserve"> </v>
      </c>
      <c r="O21" s="83" t="str">
        <f>IF($C21&gt;Results!$F$1," ",(VLOOKUP($E21,Results!$C$2:$K$121,9,FALSE)))</f>
        <v xml:space="preserve"> </v>
      </c>
      <c r="P21" s="86">
        <f t="shared" si="6"/>
        <v>0</v>
      </c>
    </row>
    <row r="22" spans="2:16" x14ac:dyDescent="0.25">
      <c r="B22" t="str">
        <f t="shared" si="2"/>
        <v>L6</v>
      </c>
      <c r="C22" s="23">
        <v>20</v>
      </c>
      <c r="D22" s="25" t="str">
        <f t="shared" si="0"/>
        <v>20L6</v>
      </c>
      <c r="E22" s="25" t="str">
        <f t="shared" si="1"/>
        <v>20L4</v>
      </c>
      <c r="F22" s="24"/>
      <c r="G22" s="22">
        <f>+Results!D116</f>
        <v>46097</v>
      </c>
      <c r="H22" s="21" t="str">
        <f>VLOOKUP($D22,Results!$B$2:$I$121,8,FALSE)</f>
        <v>L4</v>
      </c>
      <c r="I22" s="21" t="str">
        <f>VLOOKUP(H22,Results!$N$2:$O$8,2,FALSE)</f>
        <v>Peaky Bowlers</v>
      </c>
      <c r="J22" s="91">
        <f t="shared" si="3"/>
        <v>0</v>
      </c>
      <c r="K22" s="73">
        <f t="shared" si="4"/>
        <v>0</v>
      </c>
      <c r="L22" s="76">
        <f>IF(OR(C22&gt;Results!$F$1,N22="N"),0,IF(H22="X",0,IF(N22=O22,1,0)))</f>
        <v>0</v>
      </c>
      <c r="M22" s="75">
        <f t="shared" si="5"/>
        <v>0</v>
      </c>
      <c r="N22" s="82" t="str">
        <f>IF($C22&gt;Results!$F$1," ",(VLOOKUP($D22,Results!$B$2:$H$121,7,FALSE)))</f>
        <v xml:space="preserve"> </v>
      </c>
      <c r="O22" s="83" t="str">
        <f>IF($C22&gt;Results!$F$1," ",(VLOOKUP($E22,Results!$C$2:$K$121,9,FALSE)))</f>
        <v xml:space="preserve"> </v>
      </c>
      <c r="P22" s="86">
        <f t="shared" si="6"/>
        <v>0</v>
      </c>
    </row>
    <row r="23" spans="2:16" ht="15.75" x14ac:dyDescent="0.25">
      <c r="G23" s="30"/>
      <c r="H23" s="31"/>
      <c r="I23" s="32" t="s">
        <v>0</v>
      </c>
      <c r="J23" s="92">
        <f t="shared" ref="J23:P23" si="7">SUM(J3:J22)</f>
        <v>9</v>
      </c>
      <c r="K23" s="77">
        <f t="shared" si="7"/>
        <v>6</v>
      </c>
      <c r="L23" s="78">
        <f t="shared" si="7"/>
        <v>0</v>
      </c>
      <c r="M23" s="79">
        <f t="shared" si="7"/>
        <v>3</v>
      </c>
      <c r="N23" s="84">
        <f t="shared" si="7"/>
        <v>160</v>
      </c>
      <c r="O23" s="85">
        <f t="shared" si="7"/>
        <v>90</v>
      </c>
      <c r="P23" s="87">
        <f t="shared" si="7"/>
        <v>12</v>
      </c>
    </row>
  </sheetData>
  <mergeCells count="1">
    <mergeCell ref="I1:L1"/>
  </mergeCells>
  <conditionalFormatting sqref="H3:H22">
    <cfRule type="containsText" dxfId="1" priority="2" operator="containsText" text="X">
      <formula>NOT(ISERROR(SEARCH("X",H3)))</formula>
    </cfRule>
  </conditionalFormatting>
  <conditionalFormatting sqref="I3:I22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L1 BOXERS</vt:lpstr>
      <vt:lpstr>L2 INHIBBERTORS</vt:lpstr>
      <vt:lpstr>L3 LEFTOVERS</vt:lpstr>
      <vt:lpstr>L4 PEAKY BOWLERS</vt:lpstr>
      <vt:lpstr>L5 JACK SURFERS</vt:lpstr>
      <vt:lpstr>L6 NO HOPERS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2025-12-07T11:59:50Z</dcterms:modified>
</cp:coreProperties>
</file>