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13_ncr:1_{022E7AA7-B79A-4BD3-AB25-4D219D803031}" xr6:coauthVersionLast="47" xr6:coauthVersionMax="47" xr10:uidLastSave="{00000000-0000-0000-0000-000000000000}"/>
  <bookViews>
    <workbookView xWindow="-108" yWindow="-108" windowWidth="23256" windowHeight="12456" tabRatio="951" firstSheet="1" activeTab="2" xr2:uid="{00000000-000D-0000-FFFF-FFFF00000000}"/>
  </bookViews>
  <sheets>
    <sheet name="Results" sheetId="15" state="hidden" r:id="rId1"/>
    <sheet name="Results Input" sheetId="26" r:id="rId2"/>
    <sheet name="LEAGUE TABLE" sheetId="10" r:id="rId3"/>
    <sheet name="E11 HAGRIDS" sheetId="1" r:id="rId4"/>
    <sheet name="E12 CLIPPERS" sheetId="18" r:id="rId5"/>
    <sheet name="E13 ODDMENTS" sheetId="19" r:id="rId6"/>
    <sheet name="E14 GOLFERS" sheetId="20" r:id="rId7"/>
    <sheet name="E15 ODD JOBS" sheetId="21" r:id="rId8"/>
    <sheet name="E16 SHARKS" sheetId="22" r:id="rId9"/>
    <sheet name="E17 GREEN WIZARDS" sheetId="23" r:id="rId10"/>
  </sheets>
  <calcPr calcId="191029"/>
</workbook>
</file>

<file path=xl/calcChain.xml><?xml version="1.0" encoding="utf-8"?>
<calcChain xmlns="http://schemas.openxmlformats.org/spreadsheetml/2006/main">
  <c r="B30" i="23" l="1"/>
  <c r="D30" i="23" s="1"/>
  <c r="B29" i="23"/>
  <c r="D29" i="23" s="1"/>
  <c r="B28" i="23"/>
  <c r="D28" i="23" s="1"/>
  <c r="B27" i="23"/>
  <c r="D27" i="23" s="1"/>
  <c r="B26" i="23"/>
  <c r="D26" i="23" s="1"/>
  <c r="D25" i="23"/>
  <c r="B25" i="23"/>
  <c r="B24" i="23"/>
  <c r="D24" i="23" s="1"/>
  <c r="D23" i="23"/>
  <c r="B23" i="23"/>
  <c r="B22" i="23"/>
  <c r="D22" i="23" s="1"/>
  <c r="B21" i="23"/>
  <c r="D21" i="23" s="1"/>
  <c r="B20" i="23"/>
  <c r="D20" i="23" s="1"/>
  <c r="D19" i="23"/>
  <c r="B19" i="23"/>
  <c r="B18" i="23"/>
  <c r="D18" i="23" s="1"/>
  <c r="D17" i="23"/>
  <c r="B17" i="23"/>
  <c r="B16" i="23"/>
  <c r="D16" i="23" s="1"/>
  <c r="B15" i="23"/>
  <c r="D15" i="23" s="1"/>
  <c r="B14" i="23"/>
  <c r="D14" i="23" s="1"/>
  <c r="B13" i="23"/>
  <c r="D13" i="23" s="1"/>
  <c r="D12" i="23"/>
  <c r="B12" i="23"/>
  <c r="B11" i="23"/>
  <c r="D11" i="23" s="1"/>
  <c r="B10" i="23"/>
  <c r="D10" i="23" s="1"/>
  <c r="B9" i="23"/>
  <c r="D9" i="23" s="1"/>
  <c r="B8" i="23"/>
  <c r="D8" i="23" s="1"/>
  <c r="B7" i="23"/>
  <c r="D7" i="23" s="1"/>
  <c r="B6" i="23"/>
  <c r="D6" i="23" s="1"/>
  <c r="B5" i="23"/>
  <c r="D5" i="23" s="1"/>
  <c r="B4" i="23"/>
  <c r="D4" i="23" s="1"/>
  <c r="B3" i="23"/>
  <c r="D3" i="23" s="1"/>
  <c r="B30" i="22"/>
  <c r="D30" i="22" s="1"/>
  <c r="B29" i="22"/>
  <c r="D29" i="22" s="1"/>
  <c r="B28" i="22"/>
  <c r="D28" i="22" s="1"/>
  <c r="D27" i="22"/>
  <c r="B27" i="22"/>
  <c r="B26" i="22"/>
  <c r="D26" i="22" s="1"/>
  <c r="B25" i="22"/>
  <c r="D25" i="22" s="1"/>
  <c r="B24" i="22"/>
  <c r="D24" i="22" s="1"/>
  <c r="B23" i="22"/>
  <c r="D23" i="22" s="1"/>
  <c r="B22" i="22"/>
  <c r="D22" i="22" s="1"/>
  <c r="D21" i="22"/>
  <c r="B21" i="22"/>
  <c r="B20" i="22"/>
  <c r="D20" i="22" s="1"/>
  <c r="B19" i="22"/>
  <c r="D19" i="22" s="1"/>
  <c r="B18" i="22"/>
  <c r="D18" i="22" s="1"/>
  <c r="B17" i="22"/>
  <c r="D17" i="22" s="1"/>
  <c r="B16" i="22"/>
  <c r="D16" i="22" s="1"/>
  <c r="B15" i="22"/>
  <c r="D15" i="22" s="1"/>
  <c r="B14" i="22"/>
  <c r="D14" i="22" s="1"/>
  <c r="B13" i="22"/>
  <c r="D13" i="22" s="1"/>
  <c r="B12" i="22"/>
  <c r="D12" i="22" s="1"/>
  <c r="B11" i="22"/>
  <c r="D11" i="22" s="1"/>
  <c r="B10" i="22"/>
  <c r="D10" i="22" s="1"/>
  <c r="B9" i="22"/>
  <c r="D9" i="22" s="1"/>
  <c r="B8" i="22"/>
  <c r="D8" i="22" s="1"/>
  <c r="D7" i="22"/>
  <c r="B7" i="22"/>
  <c r="B6" i="22"/>
  <c r="D6" i="22" s="1"/>
  <c r="B5" i="22"/>
  <c r="D5" i="22" s="1"/>
  <c r="B4" i="22"/>
  <c r="D4" i="22" s="1"/>
  <c r="B3" i="22"/>
  <c r="D3" i="22" s="1"/>
  <c r="B30" i="21"/>
  <c r="D30" i="21" s="1"/>
  <c r="B29" i="21"/>
  <c r="D29" i="21" s="1"/>
  <c r="D28" i="21"/>
  <c r="B28" i="21"/>
  <c r="B27" i="21"/>
  <c r="D27" i="21" s="1"/>
  <c r="B26" i="21"/>
  <c r="D26" i="21" s="1"/>
  <c r="B25" i="21"/>
  <c r="D25" i="21" s="1"/>
  <c r="B24" i="21"/>
  <c r="D24" i="21" s="1"/>
  <c r="B23" i="21"/>
  <c r="D23" i="21" s="1"/>
  <c r="B22" i="21"/>
  <c r="D22" i="21" s="1"/>
  <c r="B21" i="21"/>
  <c r="D21" i="21" s="1"/>
  <c r="B20" i="21"/>
  <c r="D20" i="21" s="1"/>
  <c r="B19" i="21"/>
  <c r="D19" i="21" s="1"/>
  <c r="B18" i="21"/>
  <c r="D18" i="21" s="1"/>
  <c r="B17" i="21"/>
  <c r="D17" i="21" s="1"/>
  <c r="D16" i="21"/>
  <c r="B16" i="21"/>
  <c r="B15" i="21"/>
  <c r="D15" i="21" s="1"/>
  <c r="B14" i="21"/>
  <c r="D14" i="21" s="1"/>
  <c r="B13" i="21"/>
  <c r="D13" i="21" s="1"/>
  <c r="B12" i="21"/>
  <c r="D12" i="21" s="1"/>
  <c r="B11" i="21"/>
  <c r="D11" i="21" s="1"/>
  <c r="B10" i="21"/>
  <c r="D10" i="21" s="1"/>
  <c r="B9" i="21"/>
  <c r="D9" i="21" s="1"/>
  <c r="B8" i="21"/>
  <c r="D8" i="21" s="1"/>
  <c r="B7" i="21"/>
  <c r="D7" i="21" s="1"/>
  <c r="B6" i="21"/>
  <c r="D6" i="21" s="1"/>
  <c r="B5" i="21"/>
  <c r="D5" i="21" s="1"/>
  <c r="D4" i="21"/>
  <c r="B4" i="21"/>
  <c r="B3" i="21"/>
  <c r="D3" i="21" s="1"/>
  <c r="B30" i="20"/>
  <c r="D30" i="20" s="1"/>
  <c r="B29" i="20"/>
  <c r="D29" i="20" s="1"/>
  <c r="B28" i="20"/>
  <c r="D28" i="20" s="1"/>
  <c r="B27" i="20"/>
  <c r="D27" i="20" s="1"/>
  <c r="B26" i="20"/>
  <c r="D26" i="20" s="1"/>
  <c r="B25" i="20"/>
  <c r="D25" i="20" s="1"/>
  <c r="B24" i="20"/>
  <c r="D24" i="20" s="1"/>
  <c r="B23" i="20"/>
  <c r="D23" i="20" s="1"/>
  <c r="B22" i="20"/>
  <c r="D22" i="20" s="1"/>
  <c r="B21" i="20"/>
  <c r="D21" i="20" s="1"/>
  <c r="B20" i="20"/>
  <c r="D20" i="20" s="1"/>
  <c r="D19" i="20"/>
  <c r="B19" i="20"/>
  <c r="B18" i="20"/>
  <c r="D18" i="20" s="1"/>
  <c r="B17" i="20"/>
  <c r="D17" i="20" s="1"/>
  <c r="B16" i="20"/>
  <c r="D16" i="20" s="1"/>
  <c r="B15" i="20"/>
  <c r="D15" i="20" s="1"/>
  <c r="B14" i="20"/>
  <c r="D14" i="20" s="1"/>
  <c r="B13" i="20"/>
  <c r="D13" i="20" s="1"/>
  <c r="B12" i="20"/>
  <c r="D12" i="20" s="1"/>
  <c r="B11" i="20"/>
  <c r="D11" i="20" s="1"/>
  <c r="B10" i="20"/>
  <c r="D10" i="20" s="1"/>
  <c r="B9" i="20"/>
  <c r="D9" i="20" s="1"/>
  <c r="B8" i="20"/>
  <c r="D8" i="20" s="1"/>
  <c r="B7" i="20"/>
  <c r="D7" i="20" s="1"/>
  <c r="B6" i="20"/>
  <c r="D6" i="20" s="1"/>
  <c r="B5" i="20"/>
  <c r="D5" i="20" s="1"/>
  <c r="B4" i="20"/>
  <c r="D4" i="20" s="1"/>
  <c r="B3" i="20"/>
  <c r="D3" i="20" s="1"/>
  <c r="B30" i="19"/>
  <c r="D30" i="19" s="1"/>
  <c r="B29" i="19"/>
  <c r="D29" i="19" s="1"/>
  <c r="B28" i="19"/>
  <c r="D28" i="19" s="1"/>
  <c r="B27" i="19"/>
  <c r="D27" i="19" s="1"/>
  <c r="B26" i="19"/>
  <c r="D26" i="19" s="1"/>
  <c r="B25" i="19"/>
  <c r="D25" i="19" s="1"/>
  <c r="D24" i="19"/>
  <c r="B24" i="19"/>
  <c r="B23" i="19"/>
  <c r="D23" i="19" s="1"/>
  <c r="B22" i="19"/>
  <c r="D22" i="19" s="1"/>
  <c r="B21" i="19"/>
  <c r="D21" i="19" s="1"/>
  <c r="B20" i="19"/>
  <c r="D20" i="19" s="1"/>
  <c r="B19" i="19"/>
  <c r="D19" i="19" s="1"/>
  <c r="B18" i="19"/>
  <c r="D18" i="19" s="1"/>
  <c r="B17" i="19"/>
  <c r="D17" i="19" s="1"/>
  <c r="B16" i="19"/>
  <c r="D16" i="19" s="1"/>
  <c r="D15" i="19"/>
  <c r="B15" i="19"/>
  <c r="B14" i="19"/>
  <c r="D14" i="19" s="1"/>
  <c r="B13" i="19"/>
  <c r="D13" i="19" s="1"/>
  <c r="B12" i="19"/>
  <c r="D12" i="19" s="1"/>
  <c r="B11" i="19"/>
  <c r="D11" i="19" s="1"/>
  <c r="B10" i="19"/>
  <c r="D10" i="19" s="1"/>
  <c r="B9" i="19"/>
  <c r="D9" i="19" s="1"/>
  <c r="B8" i="19"/>
  <c r="D8" i="19" s="1"/>
  <c r="B7" i="19"/>
  <c r="D7" i="19" s="1"/>
  <c r="B6" i="19"/>
  <c r="D6" i="19" s="1"/>
  <c r="B5" i="19"/>
  <c r="D5" i="19" s="1"/>
  <c r="B4" i="19"/>
  <c r="D4" i="19" s="1"/>
  <c r="B3" i="19"/>
  <c r="D3" i="19" s="1"/>
  <c r="B30" i="18"/>
  <c r="D30" i="18" s="1"/>
  <c r="B29" i="18"/>
  <c r="D29" i="18" s="1"/>
  <c r="B28" i="18"/>
  <c r="D28" i="18" s="1"/>
  <c r="B27" i="18"/>
  <c r="D27" i="18" s="1"/>
  <c r="B26" i="18"/>
  <c r="D26" i="18" s="1"/>
  <c r="B25" i="18"/>
  <c r="D25" i="18" s="1"/>
  <c r="B24" i="18"/>
  <c r="D24" i="18" s="1"/>
  <c r="B23" i="18"/>
  <c r="D23" i="18" s="1"/>
  <c r="B22" i="18"/>
  <c r="D22" i="18" s="1"/>
  <c r="B21" i="18"/>
  <c r="D21" i="18" s="1"/>
  <c r="B20" i="18"/>
  <c r="D20" i="18" s="1"/>
  <c r="B19" i="18"/>
  <c r="D19" i="18" s="1"/>
  <c r="B18" i="18"/>
  <c r="D18" i="18" s="1"/>
  <c r="B17" i="18"/>
  <c r="D17" i="18" s="1"/>
  <c r="B16" i="18"/>
  <c r="D16" i="18" s="1"/>
  <c r="B15" i="18"/>
  <c r="D15" i="18" s="1"/>
  <c r="B14" i="18"/>
  <c r="D14" i="18" s="1"/>
  <c r="B13" i="18"/>
  <c r="D13" i="18" s="1"/>
  <c r="D12" i="18"/>
  <c r="B12" i="18"/>
  <c r="B11" i="18"/>
  <c r="D11" i="18" s="1"/>
  <c r="B10" i="18"/>
  <c r="D10" i="18" s="1"/>
  <c r="B9" i="18"/>
  <c r="D9" i="18" s="1"/>
  <c r="B8" i="18"/>
  <c r="D8" i="18" s="1"/>
  <c r="B7" i="18"/>
  <c r="D7" i="18" s="1"/>
  <c r="B6" i="18"/>
  <c r="D6" i="18" s="1"/>
  <c r="B5" i="18"/>
  <c r="D5" i="18" s="1"/>
  <c r="B4" i="18"/>
  <c r="D4" i="18" s="1"/>
  <c r="D3" i="18"/>
  <c r="B3" i="18"/>
  <c r="B29" i="1"/>
  <c r="D29" i="1" s="1"/>
  <c r="F192" i="15"/>
  <c r="G192" i="15" s="1"/>
  <c r="H192" i="15"/>
  <c r="K196" i="15" s="1"/>
  <c r="I192" i="15"/>
  <c r="J192" i="15" s="1"/>
  <c r="K192" i="15"/>
  <c r="H196" i="15" s="1"/>
  <c r="F193" i="15"/>
  <c r="G193" i="15" s="1"/>
  <c r="H193" i="15"/>
  <c r="K197" i="15" s="1"/>
  <c r="I193" i="15"/>
  <c r="J193" i="15" s="1"/>
  <c r="K193" i="15"/>
  <c r="H197" i="15" s="1"/>
  <c r="F194" i="15"/>
  <c r="G194" i="15" s="1"/>
  <c r="H194" i="15"/>
  <c r="I194" i="15"/>
  <c r="J194" i="15" s="1"/>
  <c r="K194" i="15"/>
  <c r="K191" i="15"/>
  <c r="H195" i="15" s="1"/>
  <c r="I191" i="15"/>
  <c r="F195" i="15" s="1"/>
  <c r="H191" i="15"/>
  <c r="K195" i="15" s="1"/>
  <c r="F191" i="15"/>
  <c r="I195" i="15" s="1"/>
  <c r="D191" i="15"/>
  <c r="G30" i="23" s="1"/>
  <c r="E191" i="15"/>
  <c r="E194" i="15" s="1"/>
  <c r="D184" i="15"/>
  <c r="G29" i="22" s="1"/>
  <c r="E184" i="15"/>
  <c r="D177" i="15"/>
  <c r="G28" i="21" s="1"/>
  <c r="E177" i="15"/>
  <c r="D170" i="15"/>
  <c r="G27" i="20" s="1"/>
  <c r="E170" i="15"/>
  <c r="D163" i="15"/>
  <c r="G26" i="19" s="1"/>
  <c r="E163" i="15"/>
  <c r="D156" i="15"/>
  <c r="G25" i="23" s="1"/>
  <c r="E156" i="15"/>
  <c r="D149" i="15"/>
  <c r="G24" i="21" s="1"/>
  <c r="E149" i="15"/>
  <c r="D142" i="15"/>
  <c r="G23" i="22" s="1"/>
  <c r="E142" i="15"/>
  <c r="D135" i="15"/>
  <c r="G22" i="23" s="1"/>
  <c r="E135" i="15"/>
  <c r="D128" i="15"/>
  <c r="G21" i="21" s="1"/>
  <c r="E128" i="15"/>
  <c r="D121" i="15"/>
  <c r="G20" i="23" s="1"/>
  <c r="E121" i="15"/>
  <c r="D114" i="15"/>
  <c r="G19" i="18" s="1"/>
  <c r="E114" i="15"/>
  <c r="D107" i="15"/>
  <c r="G18" i="22" s="1"/>
  <c r="E107" i="15"/>
  <c r="D100" i="15"/>
  <c r="G17" i="23" s="1"/>
  <c r="E100" i="15"/>
  <c r="D93" i="15"/>
  <c r="G16" i="23" s="1"/>
  <c r="E93" i="15"/>
  <c r="D86" i="15"/>
  <c r="G15" i="22" s="1"/>
  <c r="E86" i="15"/>
  <c r="D79" i="15"/>
  <c r="G14" i="22" s="1"/>
  <c r="E79" i="15"/>
  <c r="D72" i="15"/>
  <c r="G13" i="20" s="1"/>
  <c r="E72" i="15"/>
  <c r="D65" i="15"/>
  <c r="G12" i="21" s="1"/>
  <c r="E65" i="15"/>
  <c r="D58" i="15"/>
  <c r="G11" i="23" s="1"/>
  <c r="E58" i="15"/>
  <c r="D51" i="15"/>
  <c r="G10" i="20" s="1"/>
  <c r="E51" i="15"/>
  <c r="D44" i="15"/>
  <c r="G9" i="23" s="1"/>
  <c r="E44" i="15"/>
  <c r="D37" i="15"/>
  <c r="G8" i="21" s="1"/>
  <c r="E37" i="15"/>
  <c r="D30" i="15"/>
  <c r="G7" i="21" s="1"/>
  <c r="E30" i="15"/>
  <c r="D23" i="15"/>
  <c r="G6" i="22" s="1"/>
  <c r="E23" i="15"/>
  <c r="D16" i="15"/>
  <c r="G5" i="22" s="1"/>
  <c r="E16" i="15"/>
  <c r="D9" i="15"/>
  <c r="G4" i="21" s="1"/>
  <c r="E9" i="15"/>
  <c r="D2" i="15"/>
  <c r="G3" i="21" s="1"/>
  <c r="E2" i="15"/>
  <c r="E195" i="15"/>
  <c r="K113" i="26"/>
  <c r="H113" i="26"/>
  <c r="F113" i="26"/>
  <c r="C113" i="26" s="1"/>
  <c r="E113" i="26"/>
  <c r="K112" i="26"/>
  <c r="H112" i="26"/>
  <c r="F112" i="26"/>
  <c r="C112" i="26" s="1"/>
  <c r="E112" i="26"/>
  <c r="K111" i="26"/>
  <c r="H111" i="26"/>
  <c r="F111" i="26"/>
  <c r="C111" i="26" s="1"/>
  <c r="E111" i="26"/>
  <c r="K110" i="26"/>
  <c r="H110" i="26"/>
  <c r="C110" i="26"/>
  <c r="B110" i="26"/>
  <c r="C191" i="15" l="1"/>
  <c r="E196" i="15"/>
  <c r="E193" i="15"/>
  <c r="B193" i="15" s="1"/>
  <c r="E197" i="15"/>
  <c r="E192" i="15"/>
  <c r="C192" i="15" s="1"/>
  <c r="G4" i="23"/>
  <c r="D194" i="15"/>
  <c r="D196" i="15"/>
  <c r="G21" i="19"/>
  <c r="G30" i="19"/>
  <c r="G7" i="20"/>
  <c r="G8" i="22"/>
  <c r="G8" i="18"/>
  <c r="G30" i="1"/>
  <c r="G21" i="18"/>
  <c r="G19" i="19"/>
  <c r="D195" i="15"/>
  <c r="D197" i="15"/>
  <c r="G4" i="18"/>
  <c r="G6" i="20"/>
  <c r="G6" i="23"/>
  <c r="B194" i="15"/>
  <c r="I197" i="15"/>
  <c r="C197" i="15" s="1"/>
  <c r="I196" i="15"/>
  <c r="J196" i="15" s="1"/>
  <c r="B192" i="15"/>
  <c r="G30" i="21"/>
  <c r="D192" i="15"/>
  <c r="D193" i="15"/>
  <c r="G30" i="22"/>
  <c r="G30" i="18"/>
  <c r="G30" i="20"/>
  <c r="G29" i="1"/>
  <c r="G29" i="21"/>
  <c r="G29" i="23"/>
  <c r="G29" i="18"/>
  <c r="G29" i="19"/>
  <c r="G29" i="20"/>
  <c r="G28" i="19"/>
  <c r="G28" i="18"/>
  <c r="G28" i="23"/>
  <c r="G28" i="20"/>
  <c r="G28" i="22"/>
  <c r="G27" i="23"/>
  <c r="G27" i="18"/>
  <c r="G27" i="22"/>
  <c r="G27" i="19"/>
  <c r="G27" i="21"/>
  <c r="G26" i="21"/>
  <c r="G26" i="20"/>
  <c r="G26" i="22"/>
  <c r="G26" i="23"/>
  <c r="G26" i="18"/>
  <c r="G25" i="20"/>
  <c r="G25" i="21"/>
  <c r="G25" i="19"/>
  <c r="G25" i="22"/>
  <c r="G25" i="18"/>
  <c r="G24" i="18"/>
  <c r="G24" i="23"/>
  <c r="G24" i="22"/>
  <c r="G24" i="19"/>
  <c r="G24" i="20"/>
  <c r="G23" i="19"/>
  <c r="G23" i="18"/>
  <c r="G23" i="20"/>
  <c r="G23" i="23"/>
  <c r="G23" i="21"/>
  <c r="G22" i="22"/>
  <c r="G22" i="20"/>
  <c r="G22" i="18"/>
  <c r="G22" i="19"/>
  <c r="G22" i="21"/>
  <c r="G21" i="22"/>
  <c r="G21" i="23"/>
  <c r="G21" i="20"/>
  <c r="G20" i="18"/>
  <c r="G20" i="22"/>
  <c r="G20" i="19"/>
  <c r="G20" i="20"/>
  <c r="G20" i="21"/>
  <c r="G19" i="20"/>
  <c r="G19" i="23"/>
  <c r="G19" i="21"/>
  <c r="G19" i="22"/>
  <c r="G18" i="19"/>
  <c r="G18" i="21"/>
  <c r="G18" i="23"/>
  <c r="G18" i="18"/>
  <c r="G18" i="20"/>
  <c r="G17" i="21"/>
  <c r="G17" i="22"/>
  <c r="G17" i="20"/>
  <c r="G17" i="18"/>
  <c r="G17" i="19"/>
  <c r="G16" i="21"/>
  <c r="G16" i="18"/>
  <c r="G16" i="22"/>
  <c r="G16" i="19"/>
  <c r="G16" i="20"/>
  <c r="G15" i="19"/>
  <c r="G15" i="20"/>
  <c r="G15" i="23"/>
  <c r="G15" i="21"/>
  <c r="G15" i="18"/>
  <c r="G14" i="20"/>
  <c r="G14" i="21"/>
  <c r="G14" i="19"/>
  <c r="G14" i="23"/>
  <c r="G14" i="18"/>
  <c r="G13" i="21"/>
  <c r="G13" i="18"/>
  <c r="G13" i="19"/>
  <c r="G13" i="22"/>
  <c r="G13" i="23"/>
  <c r="G12" i="22"/>
  <c r="G12" i="18"/>
  <c r="G12" i="19"/>
  <c r="G12" i="20"/>
  <c r="G12" i="23"/>
  <c r="G11" i="18"/>
  <c r="G11" i="19"/>
  <c r="G11" i="22"/>
  <c r="G11" i="20"/>
  <c r="G11" i="21"/>
  <c r="G10" i="23"/>
  <c r="G10" i="18"/>
  <c r="G10" i="19"/>
  <c r="G10" i="21"/>
  <c r="G10" i="22"/>
  <c r="G9" i="18"/>
  <c r="G9" i="20"/>
  <c r="G9" i="21"/>
  <c r="G9" i="19"/>
  <c r="G9" i="22"/>
  <c r="G8" i="23"/>
  <c r="G8" i="19"/>
  <c r="G8" i="20"/>
  <c r="G7" i="19"/>
  <c r="G7" i="22"/>
  <c r="G7" i="18"/>
  <c r="G7" i="23"/>
  <c r="G6" i="19"/>
  <c r="G6" i="18"/>
  <c r="G6" i="21"/>
  <c r="G5" i="18"/>
  <c r="G5" i="21"/>
  <c r="G5" i="23"/>
  <c r="G5" i="19"/>
  <c r="G5" i="20"/>
  <c r="G4" i="22"/>
  <c r="G4" i="19"/>
  <c r="G4" i="20"/>
  <c r="G3" i="19"/>
  <c r="G3" i="18"/>
  <c r="G3" i="20"/>
  <c r="G3" i="22"/>
  <c r="G3" i="23"/>
  <c r="C194" i="15"/>
  <c r="G195" i="15"/>
  <c r="B195" i="15"/>
  <c r="C195" i="15"/>
  <c r="J195" i="15"/>
  <c r="J191" i="15"/>
  <c r="G191" i="15"/>
  <c r="C193" i="15"/>
  <c r="F196" i="15"/>
  <c r="G196" i="15" s="1"/>
  <c r="B191" i="15"/>
  <c r="F197" i="15"/>
  <c r="B112" i="26"/>
  <c r="B111" i="26"/>
  <c r="B113" i="26"/>
  <c r="C196" i="15" l="1"/>
  <c r="J197" i="15"/>
  <c r="B196" i="15"/>
  <c r="G197" i="15"/>
  <c r="B197" i="15"/>
  <c r="L115" i="26" l="1"/>
  <c r="D190" i="15"/>
  <c r="D189" i="15"/>
  <c r="D188" i="15"/>
  <c r="D187" i="15"/>
  <c r="D186" i="15"/>
  <c r="D185" i="15"/>
  <c r="D183" i="15"/>
  <c r="D182" i="15"/>
  <c r="D181" i="15"/>
  <c r="D180" i="15"/>
  <c r="D179" i="15"/>
  <c r="D178" i="15"/>
  <c r="D176" i="15"/>
  <c r="D175" i="15"/>
  <c r="D174" i="15"/>
  <c r="D173" i="15"/>
  <c r="D172" i="15"/>
  <c r="D171" i="15"/>
  <c r="D169" i="15"/>
  <c r="D168" i="15"/>
  <c r="D167" i="15"/>
  <c r="D166" i="15"/>
  <c r="D165" i="15"/>
  <c r="D164" i="15"/>
  <c r="D162" i="15"/>
  <c r="D161" i="15"/>
  <c r="D160" i="15"/>
  <c r="D159" i="15"/>
  <c r="D158" i="15"/>
  <c r="D157" i="15"/>
  <c r="D155" i="15"/>
  <c r="D154" i="15"/>
  <c r="D153" i="15"/>
  <c r="D152" i="15"/>
  <c r="D151" i="15"/>
  <c r="D150" i="15"/>
  <c r="D148" i="15"/>
  <c r="D147" i="15"/>
  <c r="D146" i="15"/>
  <c r="D145" i="15"/>
  <c r="D144" i="15"/>
  <c r="D143" i="15"/>
  <c r="D141" i="15"/>
  <c r="D140" i="15"/>
  <c r="D139" i="15"/>
  <c r="D138" i="15"/>
  <c r="D137" i="15"/>
  <c r="D136" i="15"/>
  <c r="D134" i="15"/>
  <c r="D133" i="15"/>
  <c r="D132" i="15"/>
  <c r="D131" i="15"/>
  <c r="D130" i="15"/>
  <c r="D129" i="15"/>
  <c r="D127" i="15"/>
  <c r="D126" i="15"/>
  <c r="D125" i="15"/>
  <c r="D124" i="15"/>
  <c r="D123" i="15"/>
  <c r="D122" i="15"/>
  <c r="D120" i="15"/>
  <c r="D119" i="15"/>
  <c r="D118" i="15"/>
  <c r="D117" i="15"/>
  <c r="D116" i="15"/>
  <c r="D115" i="15"/>
  <c r="D113" i="15"/>
  <c r="D112" i="15"/>
  <c r="D111" i="15"/>
  <c r="D110" i="15"/>
  <c r="D109" i="15"/>
  <c r="D108" i="15"/>
  <c r="D106" i="15"/>
  <c r="D105" i="15"/>
  <c r="D104" i="15"/>
  <c r="D103" i="15"/>
  <c r="D102" i="15"/>
  <c r="D101" i="15"/>
  <c r="D99" i="15"/>
  <c r="D98" i="15"/>
  <c r="D97" i="15"/>
  <c r="D96" i="15"/>
  <c r="D95" i="15"/>
  <c r="D94" i="15"/>
  <c r="D92" i="15"/>
  <c r="D91" i="15"/>
  <c r="D90" i="15"/>
  <c r="D89" i="15"/>
  <c r="D88" i="15"/>
  <c r="D87" i="15"/>
  <c r="D85" i="15"/>
  <c r="D84" i="15"/>
  <c r="D83" i="15"/>
  <c r="D82" i="15"/>
  <c r="D81" i="15"/>
  <c r="D80" i="15"/>
  <c r="D78" i="15"/>
  <c r="D77" i="15"/>
  <c r="D76" i="15"/>
  <c r="D75" i="15"/>
  <c r="D74" i="15"/>
  <c r="D73" i="15"/>
  <c r="D71" i="15"/>
  <c r="D70" i="15"/>
  <c r="D69" i="15"/>
  <c r="D68" i="15"/>
  <c r="D67" i="15"/>
  <c r="D66" i="15"/>
  <c r="D64" i="15"/>
  <c r="D63" i="15"/>
  <c r="D62" i="15"/>
  <c r="D61" i="15"/>
  <c r="D60" i="15"/>
  <c r="D59" i="15"/>
  <c r="D57" i="15"/>
  <c r="D56" i="15"/>
  <c r="D55" i="15"/>
  <c r="D54" i="15"/>
  <c r="D53" i="15"/>
  <c r="D52" i="15"/>
  <c r="D50" i="15"/>
  <c r="D49" i="15"/>
  <c r="D48" i="15"/>
  <c r="D47" i="15"/>
  <c r="D46" i="15"/>
  <c r="D45" i="15"/>
  <c r="D43" i="15"/>
  <c r="D42" i="15"/>
  <c r="D41" i="15"/>
  <c r="D40" i="15"/>
  <c r="D39" i="15"/>
  <c r="D38" i="15"/>
  <c r="D36" i="15"/>
  <c r="D35" i="15"/>
  <c r="D34" i="15"/>
  <c r="D33" i="15"/>
  <c r="D32" i="15"/>
  <c r="D31" i="15"/>
  <c r="D29" i="15"/>
  <c r="D28" i="15"/>
  <c r="D27" i="15"/>
  <c r="D26" i="15"/>
  <c r="D25" i="15"/>
  <c r="D24" i="15"/>
  <c r="D22" i="15"/>
  <c r="D21" i="15"/>
  <c r="D20" i="15"/>
  <c r="D19" i="15"/>
  <c r="D18" i="15"/>
  <c r="D17" i="15"/>
  <c r="D15" i="15"/>
  <c r="D14" i="15"/>
  <c r="D13" i="15"/>
  <c r="D12" i="15"/>
  <c r="D11" i="15"/>
  <c r="D10" i="15"/>
  <c r="D8" i="15"/>
  <c r="D7" i="15"/>
  <c r="D6" i="15"/>
  <c r="D5" i="15"/>
  <c r="D4" i="15"/>
  <c r="D3" i="15"/>
  <c r="E190" i="15"/>
  <c r="E189" i="15"/>
  <c r="E188" i="15"/>
  <c r="E187" i="15"/>
  <c r="E186" i="15"/>
  <c r="E185" i="15"/>
  <c r="E183" i="15"/>
  <c r="E182" i="15"/>
  <c r="E181" i="15"/>
  <c r="E180" i="15"/>
  <c r="E179" i="15"/>
  <c r="E178" i="15"/>
  <c r="E176" i="15"/>
  <c r="E175" i="15"/>
  <c r="E174" i="15"/>
  <c r="E173" i="15"/>
  <c r="E172" i="15"/>
  <c r="E171" i="15"/>
  <c r="E169" i="15"/>
  <c r="E168" i="15"/>
  <c r="E167" i="15"/>
  <c r="E166" i="15"/>
  <c r="E165" i="15"/>
  <c r="E164" i="15"/>
  <c r="E162" i="15"/>
  <c r="E161" i="15"/>
  <c r="E160" i="15"/>
  <c r="E159" i="15"/>
  <c r="E158" i="15"/>
  <c r="E157" i="15"/>
  <c r="E155" i="15"/>
  <c r="E154" i="15"/>
  <c r="E153" i="15"/>
  <c r="E152" i="15"/>
  <c r="E151" i="15"/>
  <c r="E150" i="15"/>
  <c r="E148" i="15"/>
  <c r="E147" i="15"/>
  <c r="E146" i="15"/>
  <c r="E145" i="15"/>
  <c r="E144" i="15"/>
  <c r="E143" i="15"/>
  <c r="E141" i="15"/>
  <c r="E140" i="15"/>
  <c r="E139" i="15"/>
  <c r="E138" i="15"/>
  <c r="E137" i="15"/>
  <c r="E136" i="15"/>
  <c r="E134" i="15"/>
  <c r="E133" i="15"/>
  <c r="E132" i="15"/>
  <c r="E131" i="15"/>
  <c r="E130" i="15"/>
  <c r="E129" i="15"/>
  <c r="E127" i="15"/>
  <c r="E126" i="15"/>
  <c r="E125" i="15"/>
  <c r="E124" i="15"/>
  <c r="E123" i="15"/>
  <c r="E122" i="15"/>
  <c r="E120" i="15"/>
  <c r="E119" i="15"/>
  <c r="E118" i="15"/>
  <c r="E117" i="15"/>
  <c r="E116" i="15"/>
  <c r="E115" i="15"/>
  <c r="E113" i="15"/>
  <c r="E112" i="15"/>
  <c r="E111" i="15"/>
  <c r="E110" i="15"/>
  <c r="E109" i="15"/>
  <c r="E108" i="15"/>
  <c r="E106" i="15"/>
  <c r="E105" i="15"/>
  <c r="E104" i="15"/>
  <c r="E103" i="15"/>
  <c r="E102" i="15"/>
  <c r="E101" i="15"/>
  <c r="E99" i="15"/>
  <c r="E98" i="15"/>
  <c r="E97" i="15"/>
  <c r="E96" i="15"/>
  <c r="E95" i="15"/>
  <c r="E94" i="15"/>
  <c r="E92" i="15"/>
  <c r="E91" i="15"/>
  <c r="E90" i="15"/>
  <c r="E89" i="15"/>
  <c r="E88" i="15"/>
  <c r="E87" i="15"/>
  <c r="E85" i="15"/>
  <c r="E84" i="15"/>
  <c r="E83" i="15"/>
  <c r="E82" i="15"/>
  <c r="E81" i="15"/>
  <c r="E80" i="15"/>
  <c r="E78" i="15"/>
  <c r="E77" i="15"/>
  <c r="E76" i="15"/>
  <c r="E75" i="15"/>
  <c r="E74" i="15"/>
  <c r="E73" i="15"/>
  <c r="E71" i="15"/>
  <c r="E70" i="15"/>
  <c r="E69" i="15"/>
  <c r="E68" i="15"/>
  <c r="E67" i="15"/>
  <c r="E66" i="15"/>
  <c r="E64" i="15"/>
  <c r="E63" i="15"/>
  <c r="E62" i="15"/>
  <c r="E61" i="15"/>
  <c r="E60" i="15"/>
  <c r="E59" i="15"/>
  <c r="E57" i="15"/>
  <c r="E56" i="15"/>
  <c r="E55" i="15"/>
  <c r="E54" i="15"/>
  <c r="E53" i="15"/>
  <c r="E52" i="15"/>
  <c r="E50" i="15"/>
  <c r="E49" i="15"/>
  <c r="E48" i="15"/>
  <c r="E47" i="15"/>
  <c r="E46" i="15"/>
  <c r="E45" i="15"/>
  <c r="E43" i="15"/>
  <c r="E42" i="15"/>
  <c r="E41" i="15"/>
  <c r="E40" i="15"/>
  <c r="E39" i="15"/>
  <c r="E38" i="15"/>
  <c r="E36" i="15"/>
  <c r="E35" i="15"/>
  <c r="E34" i="15"/>
  <c r="E33" i="15"/>
  <c r="E32" i="15"/>
  <c r="E31" i="15"/>
  <c r="E29" i="15"/>
  <c r="E28" i="15"/>
  <c r="E27" i="15"/>
  <c r="E26" i="15"/>
  <c r="E25" i="15"/>
  <c r="E24" i="15"/>
  <c r="E22" i="15"/>
  <c r="E21" i="15"/>
  <c r="E20" i="15"/>
  <c r="E19" i="15"/>
  <c r="E18" i="15"/>
  <c r="E17" i="15"/>
  <c r="E15" i="15"/>
  <c r="E14" i="15"/>
  <c r="E13" i="15"/>
  <c r="E12" i="15"/>
  <c r="E11" i="15"/>
  <c r="E10" i="15"/>
  <c r="E8" i="15"/>
  <c r="E7" i="15"/>
  <c r="E6" i="15"/>
  <c r="E5" i="15"/>
  <c r="E4" i="15"/>
  <c r="E3" i="15"/>
  <c r="I187" i="15"/>
  <c r="J187" i="15" s="1"/>
  <c r="H187" i="15"/>
  <c r="K186" i="15"/>
  <c r="I186" i="15"/>
  <c r="J186" i="15" s="1"/>
  <c r="H186" i="15"/>
  <c r="K185" i="15"/>
  <c r="I185" i="15"/>
  <c r="J185" i="15" s="1"/>
  <c r="H185" i="15"/>
  <c r="K184" i="15"/>
  <c r="I184" i="15"/>
  <c r="J184" i="15" s="1"/>
  <c r="H184" i="15"/>
  <c r="I180" i="15"/>
  <c r="J180" i="15" s="1"/>
  <c r="H180" i="15"/>
  <c r="K179" i="15"/>
  <c r="I179" i="15"/>
  <c r="J179" i="15" s="1"/>
  <c r="H179" i="15"/>
  <c r="K178" i="15"/>
  <c r="I178" i="15"/>
  <c r="J178" i="15" s="1"/>
  <c r="H178" i="15"/>
  <c r="K177" i="15"/>
  <c r="I177" i="15"/>
  <c r="J177" i="15" s="1"/>
  <c r="H177" i="15"/>
  <c r="I173" i="15"/>
  <c r="J173" i="15" s="1"/>
  <c r="H173" i="15"/>
  <c r="K172" i="15"/>
  <c r="I172" i="15"/>
  <c r="J172" i="15" s="1"/>
  <c r="H172" i="15"/>
  <c r="K171" i="15"/>
  <c r="I171" i="15"/>
  <c r="J171" i="15" s="1"/>
  <c r="H171" i="15"/>
  <c r="K170" i="15"/>
  <c r="I170" i="15"/>
  <c r="J170" i="15" s="1"/>
  <c r="H170" i="15"/>
  <c r="I166" i="15"/>
  <c r="J166" i="15" s="1"/>
  <c r="H166" i="15"/>
  <c r="K165" i="15"/>
  <c r="I165" i="15"/>
  <c r="J165" i="15" s="1"/>
  <c r="H165" i="15"/>
  <c r="K164" i="15"/>
  <c r="I164" i="15"/>
  <c r="J164" i="15" s="1"/>
  <c r="H164" i="15"/>
  <c r="K163" i="15"/>
  <c r="I163" i="15"/>
  <c r="J163" i="15" s="1"/>
  <c r="H163" i="15"/>
  <c r="I159" i="15"/>
  <c r="J159" i="15" s="1"/>
  <c r="H159" i="15"/>
  <c r="K158" i="15"/>
  <c r="I158" i="15"/>
  <c r="J158" i="15" s="1"/>
  <c r="H158" i="15"/>
  <c r="K157" i="15"/>
  <c r="I157" i="15"/>
  <c r="J157" i="15" s="1"/>
  <c r="H157" i="15"/>
  <c r="K156" i="15"/>
  <c r="I156" i="15"/>
  <c r="J156" i="15" s="1"/>
  <c r="H156" i="15"/>
  <c r="I152" i="15"/>
  <c r="J152" i="15" s="1"/>
  <c r="H152" i="15"/>
  <c r="K151" i="15"/>
  <c r="I151" i="15"/>
  <c r="J151" i="15" s="1"/>
  <c r="H151" i="15"/>
  <c r="K150" i="15"/>
  <c r="I150" i="15"/>
  <c r="J150" i="15" s="1"/>
  <c r="H150" i="15"/>
  <c r="K149" i="15"/>
  <c r="I149" i="15"/>
  <c r="J149" i="15" s="1"/>
  <c r="H149" i="15"/>
  <c r="I145" i="15"/>
  <c r="J145" i="15" s="1"/>
  <c r="H145" i="15"/>
  <c r="K144" i="15"/>
  <c r="I144" i="15"/>
  <c r="J144" i="15" s="1"/>
  <c r="H144" i="15"/>
  <c r="K143" i="15"/>
  <c r="I143" i="15"/>
  <c r="J143" i="15" s="1"/>
  <c r="H143" i="15"/>
  <c r="K142" i="15"/>
  <c r="I142" i="15"/>
  <c r="J142" i="15" s="1"/>
  <c r="H142" i="15"/>
  <c r="I138" i="15"/>
  <c r="J138" i="15" s="1"/>
  <c r="H138" i="15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I131" i="15"/>
  <c r="J131" i="15" s="1"/>
  <c r="H131" i="15"/>
  <c r="K130" i="15"/>
  <c r="I130" i="15"/>
  <c r="J130" i="15" s="1"/>
  <c r="H130" i="15"/>
  <c r="K129" i="15"/>
  <c r="I129" i="15"/>
  <c r="J129" i="15" s="1"/>
  <c r="H129" i="15"/>
  <c r="K128" i="15"/>
  <c r="I128" i="15"/>
  <c r="J128" i="15" s="1"/>
  <c r="H128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K121" i="15"/>
  <c r="I121" i="15"/>
  <c r="J121" i="15" s="1"/>
  <c r="H121" i="15"/>
  <c r="I117" i="15"/>
  <c r="J117" i="15" s="1"/>
  <c r="H117" i="15"/>
  <c r="K116" i="15"/>
  <c r="I116" i="15"/>
  <c r="J116" i="15" s="1"/>
  <c r="H116" i="15"/>
  <c r="K115" i="15"/>
  <c r="I115" i="15"/>
  <c r="J115" i="15" s="1"/>
  <c r="H115" i="15"/>
  <c r="K114" i="15"/>
  <c r="I114" i="15"/>
  <c r="J114" i="15" s="1"/>
  <c r="H114" i="15"/>
  <c r="I110" i="15"/>
  <c r="J110" i="15" s="1"/>
  <c r="H110" i="15"/>
  <c r="K109" i="15"/>
  <c r="I109" i="15"/>
  <c r="J109" i="15" s="1"/>
  <c r="H109" i="15"/>
  <c r="K108" i="15"/>
  <c r="I108" i="15"/>
  <c r="J108" i="15" s="1"/>
  <c r="H108" i="15"/>
  <c r="K107" i="15"/>
  <c r="I107" i="15"/>
  <c r="J107" i="15" s="1"/>
  <c r="H107" i="15"/>
  <c r="I103" i="15"/>
  <c r="J103" i="15" s="1"/>
  <c r="H103" i="15"/>
  <c r="K102" i="15"/>
  <c r="I102" i="15"/>
  <c r="J102" i="15" s="1"/>
  <c r="H102" i="15"/>
  <c r="K101" i="15"/>
  <c r="I101" i="15"/>
  <c r="J101" i="15" s="1"/>
  <c r="H101" i="15"/>
  <c r="K100" i="15"/>
  <c r="I100" i="15"/>
  <c r="J100" i="15" s="1"/>
  <c r="H100" i="15"/>
  <c r="I96" i="15"/>
  <c r="J96" i="15" s="1"/>
  <c r="H96" i="15"/>
  <c r="K95" i="15"/>
  <c r="I95" i="15"/>
  <c r="J95" i="15" s="1"/>
  <c r="H95" i="15"/>
  <c r="K94" i="15"/>
  <c r="I94" i="15"/>
  <c r="J94" i="15" s="1"/>
  <c r="H94" i="15"/>
  <c r="K93" i="15"/>
  <c r="I93" i="15"/>
  <c r="J93" i="15" s="1"/>
  <c r="H93" i="15"/>
  <c r="I89" i="15"/>
  <c r="J89" i="15" s="1"/>
  <c r="H89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I82" i="15"/>
  <c r="J82" i="15" s="1"/>
  <c r="H82" i="15"/>
  <c r="K81" i="15"/>
  <c r="I81" i="15"/>
  <c r="J81" i="15" s="1"/>
  <c r="H81" i="15"/>
  <c r="K80" i="15"/>
  <c r="I80" i="15"/>
  <c r="J80" i="15" s="1"/>
  <c r="H80" i="15"/>
  <c r="K79" i="15"/>
  <c r="I79" i="15"/>
  <c r="J79" i="15" s="1"/>
  <c r="H79" i="15"/>
  <c r="I75" i="15"/>
  <c r="J75" i="15" s="1"/>
  <c r="H75" i="15"/>
  <c r="K74" i="15"/>
  <c r="I74" i="15"/>
  <c r="J74" i="15" s="1"/>
  <c r="H74" i="15"/>
  <c r="K73" i="15"/>
  <c r="I73" i="15"/>
  <c r="J73" i="15" s="1"/>
  <c r="H73" i="15"/>
  <c r="K72" i="15"/>
  <c r="I72" i="15"/>
  <c r="J72" i="15" s="1"/>
  <c r="H72" i="15"/>
  <c r="I68" i="15"/>
  <c r="J68" i="15" s="1"/>
  <c r="H68" i="15"/>
  <c r="K67" i="15"/>
  <c r="I67" i="15"/>
  <c r="J67" i="15" s="1"/>
  <c r="H67" i="15"/>
  <c r="K66" i="15"/>
  <c r="I66" i="15"/>
  <c r="J66" i="15" s="1"/>
  <c r="H66" i="15"/>
  <c r="K65" i="15"/>
  <c r="I65" i="15"/>
  <c r="J65" i="15" s="1"/>
  <c r="H65" i="15"/>
  <c r="I61" i="15"/>
  <c r="J61" i="15" s="1"/>
  <c r="H61" i="15"/>
  <c r="K60" i="15"/>
  <c r="I60" i="15"/>
  <c r="J60" i="15" s="1"/>
  <c r="H60" i="15"/>
  <c r="K59" i="15"/>
  <c r="I59" i="15"/>
  <c r="J59" i="15" s="1"/>
  <c r="H59" i="15"/>
  <c r="K58" i="15"/>
  <c r="I58" i="15"/>
  <c r="J58" i="15" s="1"/>
  <c r="H58" i="15"/>
  <c r="I54" i="15"/>
  <c r="J54" i="15" s="1"/>
  <c r="H54" i="15"/>
  <c r="K53" i="15"/>
  <c r="I53" i="15"/>
  <c r="J53" i="15" s="1"/>
  <c r="H53" i="15"/>
  <c r="K52" i="15"/>
  <c r="I52" i="15"/>
  <c r="J52" i="15" s="1"/>
  <c r="H52" i="15"/>
  <c r="K51" i="15"/>
  <c r="I51" i="15"/>
  <c r="J51" i="15" s="1"/>
  <c r="H51" i="15"/>
  <c r="I47" i="15"/>
  <c r="J47" i="15" s="1"/>
  <c r="H47" i="15"/>
  <c r="K46" i="15"/>
  <c r="I46" i="15"/>
  <c r="J46" i="15" s="1"/>
  <c r="H46" i="15"/>
  <c r="K45" i="15"/>
  <c r="I45" i="15"/>
  <c r="J45" i="15" s="1"/>
  <c r="H45" i="15"/>
  <c r="K44" i="15"/>
  <c r="I44" i="15"/>
  <c r="J44" i="15" s="1"/>
  <c r="H44" i="15"/>
  <c r="I40" i="15"/>
  <c r="J40" i="15" s="1"/>
  <c r="H40" i="15"/>
  <c r="K39" i="15"/>
  <c r="I39" i="15"/>
  <c r="J39" i="15" s="1"/>
  <c r="H39" i="15"/>
  <c r="K38" i="15"/>
  <c r="I38" i="15"/>
  <c r="J38" i="15" s="1"/>
  <c r="H38" i="15"/>
  <c r="K37" i="15"/>
  <c r="I37" i="15"/>
  <c r="J37" i="15" s="1"/>
  <c r="H37" i="15"/>
  <c r="I33" i="15"/>
  <c r="J33" i="15" s="1"/>
  <c r="H33" i="15"/>
  <c r="K32" i="15"/>
  <c r="I32" i="15"/>
  <c r="J32" i="15" s="1"/>
  <c r="H32" i="15"/>
  <c r="K31" i="15"/>
  <c r="I31" i="15"/>
  <c r="J31" i="15" s="1"/>
  <c r="H31" i="15"/>
  <c r="K30" i="15"/>
  <c r="I30" i="15"/>
  <c r="J30" i="15" s="1"/>
  <c r="H30" i="15"/>
  <c r="I26" i="15"/>
  <c r="J26" i="15" s="1"/>
  <c r="H26" i="15"/>
  <c r="K25" i="15"/>
  <c r="I25" i="15"/>
  <c r="J25" i="15" s="1"/>
  <c r="H25" i="15"/>
  <c r="K24" i="15"/>
  <c r="I24" i="15"/>
  <c r="J24" i="15" s="1"/>
  <c r="H24" i="15"/>
  <c r="K23" i="15"/>
  <c r="I23" i="15"/>
  <c r="J23" i="15" s="1"/>
  <c r="H23" i="15"/>
  <c r="I19" i="15"/>
  <c r="J19" i="15" s="1"/>
  <c r="H19" i="15"/>
  <c r="K18" i="15"/>
  <c r="I18" i="15"/>
  <c r="J18" i="15" s="1"/>
  <c r="H18" i="15"/>
  <c r="K17" i="15"/>
  <c r="I17" i="15"/>
  <c r="J17" i="15" s="1"/>
  <c r="H17" i="15"/>
  <c r="K16" i="15"/>
  <c r="I16" i="15"/>
  <c r="J16" i="15" s="1"/>
  <c r="H16" i="15"/>
  <c r="I12" i="15"/>
  <c r="J12" i="15" s="1"/>
  <c r="H12" i="15"/>
  <c r="K11" i="15"/>
  <c r="I11" i="15"/>
  <c r="J11" i="15" s="1"/>
  <c r="H11" i="15"/>
  <c r="K10" i="15"/>
  <c r="I10" i="15"/>
  <c r="J10" i="15" s="1"/>
  <c r="H10" i="15"/>
  <c r="K9" i="15"/>
  <c r="I9" i="15"/>
  <c r="J9" i="15" s="1"/>
  <c r="H9" i="15"/>
  <c r="F184" i="15"/>
  <c r="F185" i="15"/>
  <c r="F186" i="15"/>
  <c r="F187" i="15"/>
  <c r="F180" i="15"/>
  <c r="F179" i="15"/>
  <c r="F178" i="15"/>
  <c r="F177" i="15"/>
  <c r="F173" i="15"/>
  <c r="F172" i="15"/>
  <c r="F171" i="15"/>
  <c r="F170" i="15"/>
  <c r="F166" i="15"/>
  <c r="F165" i="15"/>
  <c r="F164" i="15"/>
  <c r="F163" i="15"/>
  <c r="F159" i="15"/>
  <c r="F158" i="15"/>
  <c r="F157" i="15"/>
  <c r="F156" i="15"/>
  <c r="F152" i="15"/>
  <c r="F151" i="15"/>
  <c r="F150" i="15"/>
  <c r="F149" i="15"/>
  <c r="F145" i="15"/>
  <c r="F144" i="15"/>
  <c r="F143" i="15"/>
  <c r="F142" i="15"/>
  <c r="F138" i="15"/>
  <c r="F137" i="15"/>
  <c r="F136" i="15"/>
  <c r="F135" i="15"/>
  <c r="F131" i="15"/>
  <c r="F130" i="15"/>
  <c r="F129" i="15"/>
  <c r="F128" i="15"/>
  <c r="F124" i="15"/>
  <c r="F123" i="15"/>
  <c r="F122" i="15"/>
  <c r="F121" i="15"/>
  <c r="F117" i="15"/>
  <c r="F116" i="15"/>
  <c r="F115" i="15"/>
  <c r="F114" i="15"/>
  <c r="F110" i="15"/>
  <c r="F109" i="15"/>
  <c r="F108" i="15"/>
  <c r="F107" i="15"/>
  <c r="F103" i="15"/>
  <c r="F102" i="15"/>
  <c r="F101" i="15"/>
  <c r="F100" i="15"/>
  <c r="F96" i="15"/>
  <c r="F95" i="15"/>
  <c r="F94" i="15"/>
  <c r="F93" i="15"/>
  <c r="F89" i="15"/>
  <c r="F88" i="15"/>
  <c r="F87" i="15"/>
  <c r="F86" i="15"/>
  <c r="F82" i="15"/>
  <c r="F81" i="15"/>
  <c r="F80" i="15"/>
  <c r="F79" i="15"/>
  <c r="F75" i="15"/>
  <c r="F74" i="15"/>
  <c r="F73" i="15"/>
  <c r="F72" i="15"/>
  <c r="F68" i="15"/>
  <c r="F67" i="15"/>
  <c r="F66" i="15"/>
  <c r="F65" i="15"/>
  <c r="F61" i="15"/>
  <c r="F60" i="15"/>
  <c r="F59" i="15"/>
  <c r="F58" i="15"/>
  <c r="F54" i="15"/>
  <c r="F53" i="15"/>
  <c r="F52" i="15"/>
  <c r="F51" i="15"/>
  <c r="F47" i="15"/>
  <c r="F46" i="15"/>
  <c r="F45" i="15"/>
  <c r="F44" i="15"/>
  <c r="F40" i="15"/>
  <c r="F39" i="15"/>
  <c r="F38" i="15"/>
  <c r="F37" i="15"/>
  <c r="F33" i="15"/>
  <c r="F32" i="15"/>
  <c r="F31" i="15"/>
  <c r="F30" i="15"/>
  <c r="F26" i="15"/>
  <c r="F25" i="15"/>
  <c r="F24" i="15"/>
  <c r="F23" i="15"/>
  <c r="F19" i="15"/>
  <c r="F18" i="15"/>
  <c r="F17" i="15"/>
  <c r="F16" i="15"/>
  <c r="F12" i="15"/>
  <c r="F11" i="15"/>
  <c r="F10" i="15"/>
  <c r="F9" i="15"/>
  <c r="K3" i="15" l="1"/>
  <c r="K4" i="15"/>
  <c r="I3" i="15"/>
  <c r="I4" i="15"/>
  <c r="I5" i="15"/>
  <c r="H3" i="15"/>
  <c r="H4" i="15"/>
  <c r="H5" i="15"/>
  <c r="F3" i="15"/>
  <c r="F4" i="15"/>
  <c r="F5" i="15"/>
  <c r="K3" i="26"/>
  <c r="K4" i="26"/>
  <c r="K5" i="26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K72" i="26"/>
  <c r="K73" i="26"/>
  <c r="K74" i="26"/>
  <c r="K75" i="26"/>
  <c r="K76" i="26"/>
  <c r="K77" i="26"/>
  <c r="K78" i="26"/>
  <c r="K79" i="26"/>
  <c r="K80" i="26"/>
  <c r="K81" i="26"/>
  <c r="K82" i="26"/>
  <c r="K83" i="26"/>
  <c r="K84" i="26"/>
  <c r="K85" i="26"/>
  <c r="K86" i="26"/>
  <c r="K87" i="26"/>
  <c r="K88" i="26"/>
  <c r="K89" i="26"/>
  <c r="K90" i="26"/>
  <c r="K91" i="26"/>
  <c r="K92" i="26"/>
  <c r="K93" i="26"/>
  <c r="K94" i="26"/>
  <c r="K95" i="26"/>
  <c r="K96" i="26"/>
  <c r="K97" i="26"/>
  <c r="K98" i="26"/>
  <c r="K99" i="26"/>
  <c r="K100" i="26"/>
  <c r="K101" i="26"/>
  <c r="K102" i="26"/>
  <c r="K103" i="26"/>
  <c r="K104" i="26"/>
  <c r="K105" i="26"/>
  <c r="K106" i="26"/>
  <c r="K107" i="26"/>
  <c r="K108" i="26"/>
  <c r="K109" i="26"/>
  <c r="H3" i="26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H63" i="26"/>
  <c r="H64" i="26"/>
  <c r="H65" i="26"/>
  <c r="H66" i="26"/>
  <c r="H67" i="26"/>
  <c r="H68" i="26"/>
  <c r="H69" i="26"/>
  <c r="H70" i="26"/>
  <c r="H71" i="26"/>
  <c r="H72" i="26"/>
  <c r="H73" i="26"/>
  <c r="H74" i="26"/>
  <c r="H75" i="26"/>
  <c r="H76" i="26"/>
  <c r="H77" i="26"/>
  <c r="H78" i="26"/>
  <c r="H79" i="26"/>
  <c r="H80" i="26"/>
  <c r="H81" i="26"/>
  <c r="H82" i="26"/>
  <c r="H83" i="26"/>
  <c r="H84" i="26"/>
  <c r="H85" i="26"/>
  <c r="H86" i="26"/>
  <c r="H87" i="26"/>
  <c r="H88" i="26"/>
  <c r="H89" i="26"/>
  <c r="H90" i="26"/>
  <c r="H91" i="26"/>
  <c r="H92" i="26"/>
  <c r="H93" i="26"/>
  <c r="H94" i="26"/>
  <c r="H95" i="26"/>
  <c r="H96" i="26"/>
  <c r="H97" i="26"/>
  <c r="H98" i="26"/>
  <c r="H99" i="26"/>
  <c r="H100" i="26"/>
  <c r="H101" i="26"/>
  <c r="H102" i="26"/>
  <c r="H103" i="26"/>
  <c r="H104" i="26"/>
  <c r="H105" i="26"/>
  <c r="H106" i="26"/>
  <c r="H107" i="26"/>
  <c r="H108" i="26"/>
  <c r="H109" i="26"/>
  <c r="K2" i="26"/>
  <c r="H2" i="26"/>
  <c r="K2" i="15"/>
  <c r="I2" i="15"/>
  <c r="H2" i="15"/>
  <c r="F2" i="15"/>
  <c r="F1" i="15"/>
  <c r="F109" i="26"/>
  <c r="E109" i="26"/>
  <c r="F108" i="26"/>
  <c r="B108" i="26" s="1"/>
  <c r="E108" i="26"/>
  <c r="F107" i="26"/>
  <c r="C107" i="26" s="1"/>
  <c r="E107" i="26"/>
  <c r="C106" i="26"/>
  <c r="B106" i="26"/>
  <c r="F105" i="26"/>
  <c r="E105" i="26"/>
  <c r="F104" i="26"/>
  <c r="E104" i="26"/>
  <c r="F103" i="26"/>
  <c r="B103" i="26" s="1"/>
  <c r="E103" i="26"/>
  <c r="C102" i="26"/>
  <c r="B102" i="26"/>
  <c r="F101" i="26"/>
  <c r="E101" i="26"/>
  <c r="F100" i="26"/>
  <c r="B100" i="26" s="1"/>
  <c r="E100" i="26"/>
  <c r="F99" i="26"/>
  <c r="E99" i="26"/>
  <c r="C98" i="26"/>
  <c r="B98" i="26"/>
  <c r="F97" i="26"/>
  <c r="E97" i="26"/>
  <c r="F96" i="26"/>
  <c r="E96" i="26"/>
  <c r="F95" i="26"/>
  <c r="E95" i="26"/>
  <c r="C94" i="26"/>
  <c r="B94" i="26"/>
  <c r="F93" i="26"/>
  <c r="E93" i="26"/>
  <c r="F92" i="26"/>
  <c r="B92" i="26" s="1"/>
  <c r="E92" i="26"/>
  <c r="F91" i="26"/>
  <c r="E91" i="26"/>
  <c r="C90" i="26"/>
  <c r="B90" i="26"/>
  <c r="F89" i="26"/>
  <c r="E89" i="26"/>
  <c r="F88" i="26"/>
  <c r="E88" i="26"/>
  <c r="F87" i="26"/>
  <c r="B87" i="26" s="1"/>
  <c r="E87" i="26"/>
  <c r="C86" i="26"/>
  <c r="B86" i="26"/>
  <c r="F85" i="26"/>
  <c r="E85" i="26"/>
  <c r="F84" i="26"/>
  <c r="B84" i="26" s="1"/>
  <c r="E84" i="26"/>
  <c r="F83" i="26"/>
  <c r="B83" i="26" s="1"/>
  <c r="E83" i="26"/>
  <c r="C82" i="26"/>
  <c r="B82" i="26"/>
  <c r="F81" i="26"/>
  <c r="E81" i="26"/>
  <c r="F80" i="26"/>
  <c r="E80" i="26"/>
  <c r="F79" i="26"/>
  <c r="E79" i="26"/>
  <c r="C78" i="26"/>
  <c r="B78" i="26"/>
  <c r="F77" i="26"/>
  <c r="E77" i="26"/>
  <c r="F76" i="26"/>
  <c r="B76" i="26" s="1"/>
  <c r="E76" i="26"/>
  <c r="F75" i="26"/>
  <c r="E75" i="26"/>
  <c r="C74" i="26"/>
  <c r="B74" i="26"/>
  <c r="F73" i="26"/>
  <c r="B73" i="26" s="1"/>
  <c r="E73" i="26"/>
  <c r="F72" i="26"/>
  <c r="E72" i="26"/>
  <c r="F71" i="26"/>
  <c r="B71" i="26" s="1"/>
  <c r="E71" i="26"/>
  <c r="C70" i="26"/>
  <c r="B70" i="26"/>
  <c r="F69" i="26"/>
  <c r="E69" i="26"/>
  <c r="F68" i="26"/>
  <c r="B68" i="26" s="1"/>
  <c r="E68" i="26"/>
  <c r="F67" i="26"/>
  <c r="B67" i="26" s="1"/>
  <c r="E67" i="26"/>
  <c r="C66" i="26"/>
  <c r="B66" i="26"/>
  <c r="F65" i="26"/>
  <c r="B65" i="26" s="1"/>
  <c r="E65" i="26"/>
  <c r="F64" i="26"/>
  <c r="E64" i="26"/>
  <c r="F63" i="26"/>
  <c r="B63" i="26" s="1"/>
  <c r="E63" i="26"/>
  <c r="C62" i="26"/>
  <c r="B62" i="26"/>
  <c r="F61" i="26"/>
  <c r="E61" i="26"/>
  <c r="F60" i="26"/>
  <c r="B60" i="26" s="1"/>
  <c r="E60" i="26"/>
  <c r="F59" i="26"/>
  <c r="C59" i="26" s="1"/>
  <c r="E59" i="26"/>
  <c r="C58" i="26"/>
  <c r="B58" i="26"/>
  <c r="F57" i="26"/>
  <c r="B57" i="26" s="1"/>
  <c r="E57" i="26"/>
  <c r="F56" i="26"/>
  <c r="E56" i="26"/>
  <c r="F55" i="26"/>
  <c r="C55" i="26" s="1"/>
  <c r="E55" i="26"/>
  <c r="C54" i="26"/>
  <c r="B54" i="26"/>
  <c r="F53" i="26"/>
  <c r="B53" i="26" s="1"/>
  <c r="E53" i="26"/>
  <c r="F52" i="26"/>
  <c r="B52" i="26" s="1"/>
  <c r="E52" i="26"/>
  <c r="F51" i="26"/>
  <c r="E51" i="26"/>
  <c r="C50" i="26"/>
  <c r="B50" i="26"/>
  <c r="F49" i="26"/>
  <c r="B49" i="26" s="1"/>
  <c r="E49" i="26"/>
  <c r="F48" i="26"/>
  <c r="B48" i="26" s="1"/>
  <c r="E48" i="26"/>
  <c r="F47" i="26"/>
  <c r="E47" i="26"/>
  <c r="C46" i="26"/>
  <c r="B46" i="26"/>
  <c r="F45" i="26"/>
  <c r="E45" i="26"/>
  <c r="F44" i="26"/>
  <c r="B44" i="26" s="1"/>
  <c r="E44" i="26"/>
  <c r="F43" i="26"/>
  <c r="E43" i="26"/>
  <c r="C42" i="26"/>
  <c r="B42" i="26"/>
  <c r="F41" i="26"/>
  <c r="B41" i="26" s="1"/>
  <c r="E41" i="26"/>
  <c r="F40" i="26"/>
  <c r="E40" i="26"/>
  <c r="F39" i="26"/>
  <c r="E39" i="26"/>
  <c r="C38" i="26"/>
  <c r="B38" i="26"/>
  <c r="F37" i="26"/>
  <c r="B37" i="26" s="1"/>
  <c r="E37" i="26"/>
  <c r="F36" i="26"/>
  <c r="C36" i="26" s="1"/>
  <c r="E36" i="26"/>
  <c r="F35" i="26"/>
  <c r="E35" i="26"/>
  <c r="C34" i="26"/>
  <c r="B34" i="26"/>
  <c r="F33" i="26"/>
  <c r="B33" i="26" s="1"/>
  <c r="E33" i="26"/>
  <c r="F32" i="26"/>
  <c r="B32" i="26" s="1"/>
  <c r="E32" i="26"/>
  <c r="F31" i="26"/>
  <c r="E31" i="26"/>
  <c r="C30" i="26"/>
  <c r="B30" i="26"/>
  <c r="F29" i="26"/>
  <c r="B29" i="26" s="1"/>
  <c r="E29" i="26"/>
  <c r="F28" i="26"/>
  <c r="E28" i="26"/>
  <c r="F27" i="26"/>
  <c r="E27" i="26"/>
  <c r="C26" i="26"/>
  <c r="B26" i="26"/>
  <c r="F25" i="26"/>
  <c r="C25" i="26" s="1"/>
  <c r="E25" i="26"/>
  <c r="F24" i="26"/>
  <c r="E24" i="26"/>
  <c r="F23" i="26"/>
  <c r="E23" i="26"/>
  <c r="C22" i="26"/>
  <c r="B22" i="26"/>
  <c r="F21" i="26"/>
  <c r="B21" i="26" s="1"/>
  <c r="E21" i="26"/>
  <c r="F20" i="26"/>
  <c r="E20" i="26"/>
  <c r="F19" i="26"/>
  <c r="E19" i="26"/>
  <c r="C18" i="26"/>
  <c r="B18" i="26"/>
  <c r="F17" i="26"/>
  <c r="B17" i="26" s="1"/>
  <c r="E17" i="26"/>
  <c r="F16" i="26"/>
  <c r="B16" i="26" s="1"/>
  <c r="E16" i="26"/>
  <c r="F15" i="26"/>
  <c r="E15" i="26"/>
  <c r="C14" i="26"/>
  <c r="B14" i="26"/>
  <c r="F13" i="26"/>
  <c r="B13" i="26" s="1"/>
  <c r="E13" i="26"/>
  <c r="F12" i="26"/>
  <c r="E12" i="26"/>
  <c r="F11" i="26"/>
  <c r="E11" i="26"/>
  <c r="C10" i="26"/>
  <c r="B10" i="26"/>
  <c r="F9" i="26"/>
  <c r="B9" i="26" s="1"/>
  <c r="E9" i="26"/>
  <c r="F8" i="26"/>
  <c r="B8" i="26" s="1"/>
  <c r="E8" i="26"/>
  <c r="F7" i="26"/>
  <c r="E7" i="26"/>
  <c r="C6" i="26"/>
  <c r="B6" i="26"/>
  <c r="F5" i="26"/>
  <c r="B5" i="26" s="1"/>
  <c r="E5" i="26"/>
  <c r="F4" i="26"/>
  <c r="B4" i="26" s="1"/>
  <c r="E4" i="26"/>
  <c r="F3" i="26"/>
  <c r="E3" i="26"/>
  <c r="C2" i="26"/>
  <c r="B2" i="26"/>
  <c r="N29" i="20" l="1"/>
  <c r="N24" i="23"/>
  <c r="N21" i="19"/>
  <c r="N20" i="21"/>
  <c r="N30" i="23"/>
  <c r="N30" i="20"/>
  <c r="N30" i="22"/>
  <c r="N30" i="21"/>
  <c r="N30" i="19"/>
  <c r="N30" i="18"/>
  <c r="N26" i="19"/>
  <c r="N24" i="20"/>
  <c r="N26" i="21"/>
  <c r="N19" i="20"/>
  <c r="N21" i="18"/>
  <c r="N28" i="20"/>
  <c r="N19" i="22"/>
  <c r="N22" i="22"/>
  <c r="N27" i="23"/>
  <c r="N29" i="19"/>
  <c r="N25" i="22"/>
  <c r="N20" i="20"/>
  <c r="N22" i="18"/>
  <c r="C52" i="26"/>
  <c r="C4" i="26"/>
  <c r="C41" i="26"/>
  <c r="B36" i="26"/>
  <c r="C9" i="26"/>
  <c r="B12" i="26"/>
  <c r="C17" i="26"/>
  <c r="B20" i="26"/>
  <c r="B28" i="26"/>
  <c r="C33" i="26"/>
  <c r="B40" i="26"/>
  <c r="C44" i="26"/>
  <c r="C49" i="26"/>
  <c r="B79" i="26"/>
  <c r="B91" i="26"/>
  <c r="B95" i="26"/>
  <c r="C99" i="26"/>
  <c r="C12" i="26"/>
  <c r="C20" i="26"/>
  <c r="B24" i="26"/>
  <c r="C28" i="26"/>
  <c r="B45" i="26"/>
  <c r="C91" i="26"/>
  <c r="B25" i="26"/>
  <c r="B55" i="26"/>
  <c r="B59" i="26"/>
  <c r="C60" i="26"/>
  <c r="C65" i="26"/>
  <c r="C69" i="26"/>
  <c r="C75" i="26"/>
  <c r="B3" i="26"/>
  <c r="C5" i="26"/>
  <c r="C8" i="26"/>
  <c r="B11" i="26"/>
  <c r="C13" i="26"/>
  <c r="C16" i="26"/>
  <c r="B19" i="26"/>
  <c r="C21" i="26"/>
  <c r="C24" i="26"/>
  <c r="B27" i="26"/>
  <c r="C29" i="26"/>
  <c r="C32" i="26"/>
  <c r="C35" i="26"/>
  <c r="C37" i="26"/>
  <c r="C40" i="26"/>
  <c r="B43" i="26"/>
  <c r="C45" i="26"/>
  <c r="C48" i="26"/>
  <c r="B51" i="26"/>
  <c r="C53" i="26"/>
  <c r="C71" i="26"/>
  <c r="C77" i="26"/>
  <c r="C57" i="26"/>
  <c r="C61" i="26"/>
  <c r="C68" i="26"/>
  <c r="C73" i="26"/>
  <c r="B75" i="26"/>
  <c r="B7" i="26"/>
  <c r="B15" i="26"/>
  <c r="C23" i="26"/>
  <c r="C31" i="26"/>
  <c r="C39" i="26"/>
  <c r="B47" i="26"/>
  <c r="C56" i="26"/>
  <c r="C63" i="26"/>
  <c r="C67" i="26"/>
  <c r="C81" i="26"/>
  <c r="C85" i="26"/>
  <c r="C93" i="26"/>
  <c r="C101" i="26"/>
  <c r="C64" i="26"/>
  <c r="C72" i="26"/>
  <c r="C79" i="26"/>
  <c r="C80" i="26"/>
  <c r="C83" i="26"/>
  <c r="C87" i="26"/>
  <c r="C88" i="26"/>
  <c r="C92" i="26"/>
  <c r="C95" i="26"/>
  <c r="C96" i="26"/>
  <c r="C100" i="26"/>
  <c r="C103" i="26"/>
  <c r="C104" i="26"/>
  <c r="C108" i="26"/>
  <c r="C76" i="26"/>
  <c r="B81" i="26"/>
  <c r="C84" i="26"/>
  <c r="B93" i="26"/>
  <c r="B101" i="26"/>
  <c r="C89" i="26"/>
  <c r="C97" i="26"/>
  <c r="B99" i="26"/>
  <c r="C105" i="26"/>
  <c r="B107" i="26"/>
  <c r="C109" i="26"/>
  <c r="B89" i="26"/>
  <c r="B97" i="26"/>
  <c r="B105" i="26"/>
  <c r="B23" i="26"/>
  <c r="B31" i="26"/>
  <c r="B35" i="26"/>
  <c r="B39" i="26"/>
  <c r="C3" i="26"/>
  <c r="C7" i="26"/>
  <c r="C11" i="26"/>
  <c r="C15" i="26"/>
  <c r="C19" i="26"/>
  <c r="C27" i="26"/>
  <c r="C43" i="26"/>
  <c r="C47" i="26"/>
  <c r="C51" i="26"/>
  <c r="B56" i="26"/>
  <c r="B64" i="26"/>
  <c r="B72" i="26"/>
  <c r="B80" i="26"/>
  <c r="B88" i="26"/>
  <c r="B96" i="26"/>
  <c r="B104" i="26"/>
  <c r="I115" i="26"/>
  <c r="I116" i="26" s="1"/>
  <c r="B61" i="26"/>
  <c r="B69" i="26"/>
  <c r="B77" i="26"/>
  <c r="B85" i="26"/>
  <c r="B109" i="26"/>
  <c r="K190" i="15" l="1"/>
  <c r="K189" i="15"/>
  <c r="K188" i="15"/>
  <c r="K183" i="15"/>
  <c r="K182" i="15"/>
  <c r="K181" i="15"/>
  <c r="K176" i="15"/>
  <c r="K175" i="15"/>
  <c r="K174" i="15"/>
  <c r="K169" i="15"/>
  <c r="K168" i="15"/>
  <c r="K167" i="15"/>
  <c r="K162" i="15"/>
  <c r="K161" i="15"/>
  <c r="K160" i="15"/>
  <c r="K155" i="15"/>
  <c r="K154" i="15"/>
  <c r="K153" i="15"/>
  <c r="K148" i="15"/>
  <c r="K147" i="15"/>
  <c r="K146" i="15"/>
  <c r="K141" i="15"/>
  <c r="K140" i="15"/>
  <c r="K139" i="15"/>
  <c r="K134" i="15"/>
  <c r="K133" i="15"/>
  <c r="K132" i="15"/>
  <c r="K127" i="15"/>
  <c r="K126" i="15"/>
  <c r="K125" i="15"/>
  <c r="K120" i="15"/>
  <c r="K119" i="15"/>
  <c r="K118" i="15"/>
  <c r="K113" i="15"/>
  <c r="K112" i="15"/>
  <c r="K111" i="15"/>
  <c r="K106" i="15"/>
  <c r="K105" i="15"/>
  <c r="K104" i="15"/>
  <c r="K99" i="15"/>
  <c r="K98" i="15"/>
  <c r="K97" i="15"/>
  <c r="K92" i="15"/>
  <c r="K91" i="15"/>
  <c r="K90" i="15"/>
  <c r="K85" i="15"/>
  <c r="K84" i="15"/>
  <c r="K83" i="15"/>
  <c r="K78" i="15"/>
  <c r="K77" i="15"/>
  <c r="K76" i="15"/>
  <c r="K71" i="15"/>
  <c r="K70" i="15"/>
  <c r="K69" i="15"/>
  <c r="K64" i="15"/>
  <c r="K63" i="15"/>
  <c r="K62" i="15"/>
  <c r="K57" i="15"/>
  <c r="K56" i="15"/>
  <c r="K55" i="15"/>
  <c r="K50" i="15"/>
  <c r="K49" i="15"/>
  <c r="K48" i="15"/>
  <c r="K43" i="15"/>
  <c r="K42" i="15"/>
  <c r="K41" i="15"/>
  <c r="K36" i="15"/>
  <c r="K35" i="15"/>
  <c r="K34" i="15"/>
  <c r="K29" i="15"/>
  <c r="K28" i="15"/>
  <c r="K27" i="15"/>
  <c r="K22" i="15"/>
  <c r="K21" i="15"/>
  <c r="K20" i="15"/>
  <c r="K15" i="15"/>
  <c r="K14" i="15"/>
  <c r="K13" i="15"/>
  <c r="K8" i="15"/>
  <c r="K7" i="15"/>
  <c r="K6" i="15"/>
  <c r="C9" i="15"/>
  <c r="C16" i="15"/>
  <c r="C23" i="15"/>
  <c r="C30" i="15"/>
  <c r="C37" i="15"/>
  <c r="C44" i="15"/>
  <c r="C51" i="15"/>
  <c r="C58" i="15"/>
  <c r="C65" i="15"/>
  <c r="C72" i="15"/>
  <c r="C79" i="15"/>
  <c r="C86" i="15"/>
  <c r="C93" i="15"/>
  <c r="C100" i="15"/>
  <c r="C107" i="15"/>
  <c r="C114" i="15"/>
  <c r="C121" i="15"/>
  <c r="C128" i="15"/>
  <c r="C135" i="15"/>
  <c r="C142" i="15"/>
  <c r="C149" i="15"/>
  <c r="C156" i="15"/>
  <c r="C163" i="15"/>
  <c r="C170" i="15"/>
  <c r="C177" i="15"/>
  <c r="C184" i="15"/>
  <c r="C2" i="15"/>
  <c r="H6" i="15" l="1"/>
  <c r="B22" i="1"/>
  <c r="C5" i="10" l="1"/>
  <c r="C7" i="10"/>
  <c r="D5" i="10"/>
  <c r="D7" i="10"/>
  <c r="D10" i="10"/>
  <c r="C10" i="10"/>
  <c r="D4" i="10"/>
  <c r="C4" i="10"/>
  <c r="D9" i="10"/>
  <c r="C9" i="10"/>
  <c r="D8" i="10"/>
  <c r="C8" i="10"/>
  <c r="D6" i="10"/>
  <c r="C6" i="10"/>
  <c r="G3" i="1" l="1"/>
  <c r="I190" i="15"/>
  <c r="J190" i="15" s="1"/>
  <c r="I189" i="15"/>
  <c r="J189" i="15" s="1"/>
  <c r="I188" i="15"/>
  <c r="J188" i="15" s="1"/>
  <c r="I183" i="15"/>
  <c r="J183" i="15" s="1"/>
  <c r="I182" i="15"/>
  <c r="J182" i="15" s="1"/>
  <c r="I181" i="15"/>
  <c r="J181" i="15" s="1"/>
  <c r="I176" i="15"/>
  <c r="J176" i="15" s="1"/>
  <c r="I175" i="15"/>
  <c r="J175" i="15" s="1"/>
  <c r="I174" i="15"/>
  <c r="J174" i="15" s="1"/>
  <c r="I169" i="15"/>
  <c r="J169" i="15" s="1"/>
  <c r="I168" i="15"/>
  <c r="J168" i="15" s="1"/>
  <c r="I167" i="15"/>
  <c r="J167" i="15" s="1"/>
  <c r="I162" i="15"/>
  <c r="J162" i="15" s="1"/>
  <c r="I161" i="15"/>
  <c r="J161" i="15" s="1"/>
  <c r="I160" i="15"/>
  <c r="J160" i="15" s="1"/>
  <c r="I155" i="15"/>
  <c r="J155" i="15" s="1"/>
  <c r="I154" i="15"/>
  <c r="J154" i="15" s="1"/>
  <c r="I153" i="15"/>
  <c r="J153" i="15" s="1"/>
  <c r="I148" i="15"/>
  <c r="J148" i="15" s="1"/>
  <c r="I147" i="15"/>
  <c r="J147" i="15" s="1"/>
  <c r="I146" i="15"/>
  <c r="J146" i="15" s="1"/>
  <c r="I141" i="15"/>
  <c r="J141" i="15" s="1"/>
  <c r="I140" i="15"/>
  <c r="J140" i="15" s="1"/>
  <c r="I139" i="15"/>
  <c r="J139" i="15" s="1"/>
  <c r="I134" i="15"/>
  <c r="J134" i="15" s="1"/>
  <c r="I133" i="15"/>
  <c r="J133" i="15" s="1"/>
  <c r="I132" i="15"/>
  <c r="J132" i="15" s="1"/>
  <c r="I127" i="15"/>
  <c r="J127" i="15" s="1"/>
  <c r="I126" i="15"/>
  <c r="J126" i="15" s="1"/>
  <c r="I125" i="15"/>
  <c r="J125" i="15" s="1"/>
  <c r="I120" i="15"/>
  <c r="J120" i="15" s="1"/>
  <c r="I119" i="15"/>
  <c r="J119" i="15" s="1"/>
  <c r="I118" i="15"/>
  <c r="J118" i="15" s="1"/>
  <c r="I113" i="15"/>
  <c r="J113" i="15" s="1"/>
  <c r="I112" i="15"/>
  <c r="J112" i="15" s="1"/>
  <c r="I111" i="15"/>
  <c r="J111" i="15" s="1"/>
  <c r="I106" i="15"/>
  <c r="J106" i="15" s="1"/>
  <c r="I105" i="15"/>
  <c r="J105" i="15" s="1"/>
  <c r="I104" i="15"/>
  <c r="J104" i="15" s="1"/>
  <c r="I99" i="15"/>
  <c r="J99" i="15" s="1"/>
  <c r="I98" i="15"/>
  <c r="J98" i="15" s="1"/>
  <c r="I97" i="15"/>
  <c r="J97" i="15" s="1"/>
  <c r="I92" i="15"/>
  <c r="J92" i="15" s="1"/>
  <c r="I91" i="15"/>
  <c r="J91" i="15" s="1"/>
  <c r="I90" i="15"/>
  <c r="J90" i="15" s="1"/>
  <c r="I85" i="15"/>
  <c r="J85" i="15" s="1"/>
  <c r="I84" i="15"/>
  <c r="J84" i="15" s="1"/>
  <c r="I83" i="15"/>
  <c r="J83" i="15" s="1"/>
  <c r="I78" i="15"/>
  <c r="J78" i="15" s="1"/>
  <c r="I77" i="15"/>
  <c r="J77" i="15" s="1"/>
  <c r="I76" i="15"/>
  <c r="J76" i="15" s="1"/>
  <c r="I71" i="15"/>
  <c r="J71" i="15" s="1"/>
  <c r="I70" i="15"/>
  <c r="J70" i="15" s="1"/>
  <c r="I69" i="15"/>
  <c r="J69" i="15" s="1"/>
  <c r="I64" i="15"/>
  <c r="J64" i="15" s="1"/>
  <c r="I63" i="15"/>
  <c r="J63" i="15" s="1"/>
  <c r="I62" i="15"/>
  <c r="J62" i="15" s="1"/>
  <c r="I57" i="15"/>
  <c r="J57" i="15" s="1"/>
  <c r="I56" i="15"/>
  <c r="J56" i="15" s="1"/>
  <c r="I55" i="15"/>
  <c r="J55" i="15" s="1"/>
  <c r="I50" i="15"/>
  <c r="J50" i="15" s="1"/>
  <c r="I49" i="15"/>
  <c r="J49" i="15" s="1"/>
  <c r="I48" i="15"/>
  <c r="J48" i="15" s="1"/>
  <c r="I43" i="15"/>
  <c r="J43" i="15" s="1"/>
  <c r="I42" i="15"/>
  <c r="J42" i="15" s="1"/>
  <c r="I41" i="15"/>
  <c r="J41" i="15" s="1"/>
  <c r="I36" i="15"/>
  <c r="J36" i="15" s="1"/>
  <c r="I35" i="15"/>
  <c r="J35" i="15" s="1"/>
  <c r="I34" i="15"/>
  <c r="J34" i="15" s="1"/>
  <c r="I29" i="15"/>
  <c r="J29" i="15" s="1"/>
  <c r="I28" i="15"/>
  <c r="J28" i="15" s="1"/>
  <c r="I27" i="15"/>
  <c r="J27" i="15" s="1"/>
  <c r="I22" i="15"/>
  <c r="J22" i="15" s="1"/>
  <c r="I21" i="15"/>
  <c r="J21" i="15" s="1"/>
  <c r="I20" i="15"/>
  <c r="J20" i="15" s="1"/>
  <c r="I15" i="15"/>
  <c r="J15" i="15" s="1"/>
  <c r="I14" i="15"/>
  <c r="J14" i="15" s="1"/>
  <c r="I13" i="15"/>
  <c r="J13" i="15" s="1"/>
  <c r="I7" i="15" l="1"/>
  <c r="J7" i="15" s="1"/>
  <c r="I8" i="15"/>
  <c r="J8" i="15" s="1"/>
  <c r="I6" i="15"/>
  <c r="J6" i="15" s="1"/>
  <c r="G28" i="1" l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3" i="1"/>
  <c r="B24" i="1"/>
  <c r="B25" i="1"/>
  <c r="B26" i="1"/>
  <c r="B27" i="1"/>
  <c r="B28" i="1"/>
  <c r="B30" i="1"/>
  <c r="B3" i="1"/>
  <c r="G82" i="15"/>
  <c r="G81" i="15"/>
  <c r="G80" i="15"/>
  <c r="G79" i="15"/>
  <c r="G72" i="15"/>
  <c r="G136" i="15"/>
  <c r="J5" i="15"/>
  <c r="J4" i="15"/>
  <c r="J3" i="15"/>
  <c r="J2" i="15"/>
  <c r="G187" i="15"/>
  <c r="G186" i="15"/>
  <c r="G185" i="15"/>
  <c r="G184" i="15"/>
  <c r="G180" i="15"/>
  <c r="G179" i="15"/>
  <c r="G178" i="15"/>
  <c r="G177" i="15"/>
  <c r="G173" i="15"/>
  <c r="G172" i="15"/>
  <c r="G171" i="15"/>
  <c r="G170" i="15"/>
  <c r="G166" i="15"/>
  <c r="G165" i="15"/>
  <c r="G164" i="15"/>
  <c r="G163" i="15"/>
  <c r="G159" i="15"/>
  <c r="G158" i="15"/>
  <c r="G157" i="15"/>
  <c r="G156" i="15"/>
  <c r="G152" i="15"/>
  <c r="G151" i="15"/>
  <c r="G150" i="15"/>
  <c r="G149" i="15"/>
  <c r="G145" i="15"/>
  <c r="G144" i="15"/>
  <c r="G143" i="15"/>
  <c r="G142" i="15"/>
  <c r="G138" i="15"/>
  <c r="G137" i="15"/>
  <c r="G135" i="15"/>
  <c r="G131" i="15"/>
  <c r="G130" i="15"/>
  <c r="G129" i="15"/>
  <c r="G128" i="15"/>
  <c r="G124" i="15"/>
  <c r="G123" i="15"/>
  <c r="G122" i="15"/>
  <c r="G121" i="15"/>
  <c r="G117" i="15"/>
  <c r="G116" i="15"/>
  <c r="G115" i="15"/>
  <c r="G114" i="15"/>
  <c r="G110" i="15"/>
  <c r="G109" i="15"/>
  <c r="G108" i="15"/>
  <c r="G107" i="15"/>
  <c r="G103" i="15"/>
  <c r="G102" i="15"/>
  <c r="G101" i="15"/>
  <c r="G100" i="15"/>
  <c r="G96" i="15"/>
  <c r="G95" i="15"/>
  <c r="G94" i="15"/>
  <c r="G93" i="15"/>
  <c r="G89" i="15"/>
  <c r="G88" i="15"/>
  <c r="G87" i="15"/>
  <c r="G86" i="15"/>
  <c r="G75" i="15"/>
  <c r="G74" i="15"/>
  <c r="G73" i="15"/>
  <c r="G68" i="15"/>
  <c r="G67" i="15"/>
  <c r="G66" i="15"/>
  <c r="G65" i="15"/>
  <c r="G61" i="15"/>
  <c r="G60" i="15"/>
  <c r="G59" i="15"/>
  <c r="G58" i="15"/>
  <c r="G54" i="15"/>
  <c r="G53" i="15"/>
  <c r="G52" i="15"/>
  <c r="G51" i="15"/>
  <c r="G47" i="15"/>
  <c r="G46" i="15"/>
  <c r="G45" i="15"/>
  <c r="G44" i="15"/>
  <c r="G40" i="15"/>
  <c r="G39" i="15"/>
  <c r="G38" i="15"/>
  <c r="G37" i="15"/>
  <c r="G33" i="15"/>
  <c r="G32" i="15"/>
  <c r="G31" i="15"/>
  <c r="G30" i="15"/>
  <c r="G26" i="15"/>
  <c r="G25" i="15"/>
  <c r="G24" i="15"/>
  <c r="G23" i="15"/>
  <c r="G19" i="15"/>
  <c r="G18" i="15"/>
  <c r="G17" i="15"/>
  <c r="G16" i="15"/>
  <c r="G12" i="15"/>
  <c r="G11" i="15"/>
  <c r="G10" i="15"/>
  <c r="G9" i="15"/>
  <c r="G5" i="15"/>
  <c r="G4" i="15"/>
  <c r="G3" i="15"/>
  <c r="G2" i="15"/>
  <c r="H190" i="15"/>
  <c r="N29" i="22" s="1"/>
  <c r="F190" i="15"/>
  <c r="G190" i="15" s="1"/>
  <c r="H189" i="15"/>
  <c r="F189" i="15"/>
  <c r="G189" i="15" s="1"/>
  <c r="H188" i="15"/>
  <c r="F188" i="15"/>
  <c r="G188" i="15" s="1"/>
  <c r="H183" i="15"/>
  <c r="F183" i="15"/>
  <c r="G183" i="15" s="1"/>
  <c r="H182" i="15"/>
  <c r="N28" i="21" s="1"/>
  <c r="F182" i="15"/>
  <c r="G182" i="15" s="1"/>
  <c r="H181" i="15"/>
  <c r="F181" i="15"/>
  <c r="G181" i="15" s="1"/>
  <c r="H176" i="15"/>
  <c r="F176" i="15"/>
  <c r="G176" i="15" s="1"/>
  <c r="H175" i="15"/>
  <c r="N27" i="21" s="1"/>
  <c r="F175" i="15"/>
  <c r="G175" i="15" s="1"/>
  <c r="H174" i="15"/>
  <c r="F174" i="15"/>
  <c r="G174" i="15" s="1"/>
  <c r="H169" i="15"/>
  <c r="N26" i="22" s="1"/>
  <c r="F169" i="15"/>
  <c r="G169" i="15" s="1"/>
  <c r="H168" i="15"/>
  <c r="N26" i="23" s="1"/>
  <c r="F168" i="15"/>
  <c r="G168" i="15" s="1"/>
  <c r="H167" i="15"/>
  <c r="N26" i="18" s="1"/>
  <c r="F167" i="15"/>
  <c r="G167" i="15" s="1"/>
  <c r="H162" i="15"/>
  <c r="N25" i="20" s="1"/>
  <c r="F162" i="15"/>
  <c r="G162" i="15" s="1"/>
  <c r="H161" i="15"/>
  <c r="F161" i="15"/>
  <c r="G161" i="15" s="1"/>
  <c r="H160" i="15"/>
  <c r="F160" i="15"/>
  <c r="G160" i="15" s="1"/>
  <c r="H155" i="15"/>
  <c r="F155" i="15"/>
  <c r="G155" i="15" s="1"/>
  <c r="H154" i="15"/>
  <c r="N24" i="22" s="1"/>
  <c r="F154" i="15"/>
  <c r="G154" i="15" s="1"/>
  <c r="H153" i="15"/>
  <c r="F153" i="15"/>
  <c r="G153" i="15" s="1"/>
  <c r="H148" i="15"/>
  <c r="F148" i="15"/>
  <c r="G148" i="15" s="1"/>
  <c r="H147" i="15"/>
  <c r="F147" i="15"/>
  <c r="G147" i="15" s="1"/>
  <c r="H146" i="15"/>
  <c r="F146" i="15"/>
  <c r="G146" i="15" s="1"/>
  <c r="H141" i="15"/>
  <c r="N22" i="20" s="1"/>
  <c r="F141" i="15"/>
  <c r="G141" i="15" s="1"/>
  <c r="H140" i="15"/>
  <c r="F140" i="15"/>
  <c r="G140" i="15" s="1"/>
  <c r="H139" i="15"/>
  <c r="N22" i="19" s="1"/>
  <c r="F139" i="15"/>
  <c r="G139" i="15" s="1"/>
  <c r="H134" i="15"/>
  <c r="F134" i="15"/>
  <c r="G134" i="15" s="1"/>
  <c r="H133" i="15"/>
  <c r="N21" i="21" s="1"/>
  <c r="F133" i="15"/>
  <c r="G133" i="15" s="1"/>
  <c r="H132" i="15"/>
  <c r="N21" i="23" s="1"/>
  <c r="F132" i="15"/>
  <c r="G132" i="15" s="1"/>
  <c r="H127" i="15"/>
  <c r="F127" i="15"/>
  <c r="G127" i="15" s="1"/>
  <c r="H126" i="15"/>
  <c r="N20" i="19" s="1"/>
  <c r="F126" i="15"/>
  <c r="G126" i="15" s="1"/>
  <c r="H125" i="15"/>
  <c r="N20" i="23" s="1"/>
  <c r="F125" i="15"/>
  <c r="G125" i="15" s="1"/>
  <c r="H120" i="15"/>
  <c r="F120" i="15"/>
  <c r="G120" i="15" s="1"/>
  <c r="H119" i="15"/>
  <c r="F119" i="15"/>
  <c r="G119" i="15" s="1"/>
  <c r="H118" i="15"/>
  <c r="F118" i="15"/>
  <c r="G118" i="15" s="1"/>
  <c r="H113" i="15"/>
  <c r="F113" i="15"/>
  <c r="G113" i="15" s="1"/>
  <c r="H112" i="15"/>
  <c r="F112" i="15"/>
  <c r="G112" i="15" s="1"/>
  <c r="H111" i="15"/>
  <c r="F111" i="15"/>
  <c r="G111" i="15" s="1"/>
  <c r="H106" i="15"/>
  <c r="F106" i="15"/>
  <c r="G106" i="15" s="1"/>
  <c r="H105" i="15"/>
  <c r="F105" i="15"/>
  <c r="G105" i="15" s="1"/>
  <c r="H104" i="15"/>
  <c r="F104" i="15"/>
  <c r="G104" i="15" s="1"/>
  <c r="H99" i="15"/>
  <c r="F99" i="15"/>
  <c r="G99" i="15" s="1"/>
  <c r="H98" i="15"/>
  <c r="F98" i="15"/>
  <c r="G98" i="15" s="1"/>
  <c r="H97" i="15"/>
  <c r="F97" i="15"/>
  <c r="G97" i="15" s="1"/>
  <c r="H92" i="15"/>
  <c r="F92" i="15"/>
  <c r="G92" i="15" s="1"/>
  <c r="H91" i="15"/>
  <c r="F91" i="15"/>
  <c r="G91" i="15" s="1"/>
  <c r="H90" i="15"/>
  <c r="F90" i="15"/>
  <c r="G90" i="15" s="1"/>
  <c r="H85" i="15"/>
  <c r="F85" i="15"/>
  <c r="G85" i="15" s="1"/>
  <c r="H84" i="15"/>
  <c r="F84" i="15"/>
  <c r="G84" i="15" s="1"/>
  <c r="H83" i="15"/>
  <c r="F83" i="15"/>
  <c r="G83" i="15" s="1"/>
  <c r="H78" i="15"/>
  <c r="F78" i="15"/>
  <c r="G78" i="15" s="1"/>
  <c r="H77" i="15"/>
  <c r="F77" i="15"/>
  <c r="G77" i="15" s="1"/>
  <c r="H76" i="15"/>
  <c r="F76" i="15"/>
  <c r="G76" i="15" s="1"/>
  <c r="H71" i="15"/>
  <c r="F71" i="15"/>
  <c r="G71" i="15" s="1"/>
  <c r="H70" i="15"/>
  <c r="F70" i="15"/>
  <c r="G70" i="15" s="1"/>
  <c r="H69" i="15"/>
  <c r="F69" i="15"/>
  <c r="G69" i="15" s="1"/>
  <c r="H64" i="15"/>
  <c r="F64" i="15"/>
  <c r="G64" i="15" s="1"/>
  <c r="H63" i="15"/>
  <c r="F63" i="15"/>
  <c r="G63" i="15" s="1"/>
  <c r="H62" i="15"/>
  <c r="F62" i="15"/>
  <c r="G62" i="15" s="1"/>
  <c r="H57" i="15"/>
  <c r="F57" i="15"/>
  <c r="G57" i="15" s="1"/>
  <c r="H56" i="15"/>
  <c r="F56" i="15"/>
  <c r="G56" i="15" s="1"/>
  <c r="H55" i="15"/>
  <c r="F55" i="15"/>
  <c r="G55" i="15" s="1"/>
  <c r="H50" i="15"/>
  <c r="F50" i="15"/>
  <c r="G50" i="15" s="1"/>
  <c r="H49" i="15"/>
  <c r="F49" i="15"/>
  <c r="G49" i="15" s="1"/>
  <c r="H48" i="15"/>
  <c r="F48" i="15"/>
  <c r="G48" i="15" s="1"/>
  <c r="H43" i="15"/>
  <c r="F43" i="15"/>
  <c r="G43" i="15" s="1"/>
  <c r="H42" i="15"/>
  <c r="F42" i="15"/>
  <c r="G42" i="15" s="1"/>
  <c r="H41" i="15"/>
  <c r="F41" i="15"/>
  <c r="G41" i="15" s="1"/>
  <c r="H36" i="15"/>
  <c r="F36" i="15"/>
  <c r="G36" i="15" s="1"/>
  <c r="H35" i="15"/>
  <c r="F35" i="15"/>
  <c r="G35" i="15" s="1"/>
  <c r="H34" i="15"/>
  <c r="F34" i="15"/>
  <c r="G34" i="15" s="1"/>
  <c r="H29" i="15"/>
  <c r="F29" i="15"/>
  <c r="G29" i="15" s="1"/>
  <c r="H28" i="15"/>
  <c r="F28" i="15"/>
  <c r="G28" i="15" s="1"/>
  <c r="H27" i="15"/>
  <c r="F27" i="15"/>
  <c r="G27" i="15" s="1"/>
  <c r="H22" i="15"/>
  <c r="F22" i="15"/>
  <c r="G22" i="15" s="1"/>
  <c r="H21" i="15"/>
  <c r="F21" i="15"/>
  <c r="G21" i="15" s="1"/>
  <c r="H20" i="15"/>
  <c r="F20" i="15"/>
  <c r="G20" i="15" s="1"/>
  <c r="H15" i="15"/>
  <c r="F15" i="15"/>
  <c r="G15" i="15" s="1"/>
  <c r="H14" i="15"/>
  <c r="F14" i="15"/>
  <c r="G14" i="15" s="1"/>
  <c r="H13" i="15"/>
  <c r="F13" i="15"/>
  <c r="G13" i="15" s="1"/>
  <c r="F7" i="15"/>
  <c r="G7" i="15" s="1"/>
  <c r="H7" i="15"/>
  <c r="F8" i="15"/>
  <c r="G8" i="15" s="1"/>
  <c r="H8" i="15"/>
  <c r="F6" i="15"/>
  <c r="G6" i="15" s="1"/>
  <c r="N29" i="18" l="1"/>
  <c r="N29" i="21"/>
  <c r="N29" i="23"/>
  <c r="N29" i="1"/>
  <c r="N28" i="19"/>
  <c r="N28" i="22"/>
  <c r="N28" i="18"/>
  <c r="N28" i="23"/>
  <c r="N27" i="22"/>
  <c r="N27" i="19"/>
  <c r="N27" i="20"/>
  <c r="N27" i="18"/>
  <c r="N26" i="20"/>
  <c r="N25" i="21"/>
  <c r="N25" i="23"/>
  <c r="N25" i="19"/>
  <c r="N25" i="18"/>
  <c r="N24" i="21"/>
  <c r="N24" i="18"/>
  <c r="N24" i="19"/>
  <c r="N23" i="20"/>
  <c r="N23" i="21"/>
  <c r="N23" i="23"/>
  <c r="N23" i="22"/>
  <c r="N23" i="19"/>
  <c r="N23" i="18"/>
  <c r="N22" i="21"/>
  <c r="N22" i="23"/>
  <c r="N21" i="22"/>
  <c r="N21" i="20"/>
  <c r="N20" i="18"/>
  <c r="N20" i="22"/>
  <c r="N19" i="19"/>
  <c r="N19" i="18"/>
  <c r="N19" i="21"/>
  <c r="N19" i="23"/>
  <c r="N22" i="1"/>
  <c r="H199" i="15"/>
  <c r="D3" i="1"/>
  <c r="D30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B184" i="15"/>
  <c r="B177" i="15"/>
  <c r="B170" i="15"/>
  <c r="B163" i="15"/>
  <c r="B156" i="15"/>
  <c r="B149" i="15"/>
  <c r="B142" i="15"/>
  <c r="B135" i="15"/>
  <c r="B128" i="15"/>
  <c r="B121" i="15"/>
  <c r="B114" i="15"/>
  <c r="B107" i="15"/>
  <c r="B100" i="15"/>
  <c r="B93" i="15"/>
  <c r="B86" i="15"/>
  <c r="B79" i="15"/>
  <c r="B72" i="15"/>
  <c r="B65" i="15"/>
  <c r="B58" i="15"/>
  <c r="B51" i="15"/>
  <c r="B44" i="15"/>
  <c r="B37" i="15"/>
  <c r="B30" i="15"/>
  <c r="B23" i="15"/>
  <c r="N30" i="1" l="1"/>
  <c r="N26" i="1"/>
  <c r="N21" i="1"/>
  <c r="N25" i="1"/>
  <c r="N19" i="1"/>
  <c r="N23" i="1"/>
  <c r="N20" i="1"/>
  <c r="N24" i="1"/>
  <c r="N28" i="1"/>
  <c r="N27" i="1"/>
  <c r="B45" i="15"/>
  <c r="C45" i="15"/>
  <c r="B50" i="15"/>
  <c r="C50" i="15"/>
  <c r="B60" i="15"/>
  <c r="C60" i="15"/>
  <c r="B61" i="15"/>
  <c r="C61" i="15"/>
  <c r="B63" i="15"/>
  <c r="C63" i="15"/>
  <c r="B73" i="15"/>
  <c r="C73" i="15"/>
  <c r="B76" i="15"/>
  <c r="C76" i="15"/>
  <c r="B78" i="15"/>
  <c r="C78" i="15"/>
  <c r="B88" i="15"/>
  <c r="C88" i="15"/>
  <c r="B89" i="15"/>
  <c r="C89" i="15"/>
  <c r="B91" i="15"/>
  <c r="C91" i="15"/>
  <c r="B101" i="15"/>
  <c r="C101" i="15"/>
  <c r="B104" i="15"/>
  <c r="C104" i="15"/>
  <c r="B106" i="15"/>
  <c r="C106" i="15"/>
  <c r="B116" i="15"/>
  <c r="C116" i="15"/>
  <c r="B117" i="15"/>
  <c r="C117" i="15"/>
  <c r="B119" i="15"/>
  <c r="C119" i="15"/>
  <c r="B129" i="15"/>
  <c r="C129" i="15"/>
  <c r="B132" i="15"/>
  <c r="C132" i="15"/>
  <c r="B134" i="15"/>
  <c r="C134" i="15"/>
  <c r="B144" i="15"/>
  <c r="C144" i="15"/>
  <c r="B145" i="15"/>
  <c r="C145" i="15"/>
  <c r="B147" i="15"/>
  <c r="C147" i="15"/>
  <c r="B157" i="15"/>
  <c r="C157" i="15"/>
  <c r="B160" i="15"/>
  <c r="C160" i="15"/>
  <c r="B162" i="15"/>
  <c r="C162" i="15"/>
  <c r="B172" i="15"/>
  <c r="C172" i="15"/>
  <c r="B173" i="15"/>
  <c r="C173" i="15"/>
  <c r="B175" i="15"/>
  <c r="C175" i="15"/>
  <c r="B185" i="15"/>
  <c r="C185" i="15"/>
  <c r="B188" i="15"/>
  <c r="C188" i="15"/>
  <c r="B190" i="15"/>
  <c r="C190" i="15"/>
  <c r="B33" i="15"/>
  <c r="C33" i="15"/>
  <c r="B48" i="15"/>
  <c r="C48" i="15"/>
  <c r="B29" i="15"/>
  <c r="C29" i="15"/>
  <c r="B39" i="15"/>
  <c r="C39" i="15"/>
  <c r="B40" i="15"/>
  <c r="C40" i="15"/>
  <c r="B42" i="15"/>
  <c r="C42" i="15"/>
  <c r="B52" i="15"/>
  <c r="C52" i="15"/>
  <c r="B55" i="15"/>
  <c r="C55" i="15"/>
  <c r="B57" i="15"/>
  <c r="C57" i="15"/>
  <c r="B67" i="15"/>
  <c r="C67" i="15"/>
  <c r="B68" i="15"/>
  <c r="C68" i="15"/>
  <c r="B70" i="15"/>
  <c r="C70" i="15"/>
  <c r="B80" i="15"/>
  <c r="C80" i="15"/>
  <c r="B83" i="15"/>
  <c r="C83" i="15"/>
  <c r="B85" i="15"/>
  <c r="C85" i="15"/>
  <c r="B95" i="15"/>
  <c r="C95" i="15"/>
  <c r="B96" i="15"/>
  <c r="C96" i="15"/>
  <c r="B98" i="15"/>
  <c r="C98" i="15"/>
  <c r="B108" i="15"/>
  <c r="C108" i="15"/>
  <c r="B111" i="15"/>
  <c r="C111" i="15"/>
  <c r="B113" i="15"/>
  <c r="C113" i="15"/>
  <c r="B123" i="15"/>
  <c r="C123" i="15"/>
  <c r="B124" i="15"/>
  <c r="C124" i="15"/>
  <c r="B126" i="15"/>
  <c r="C126" i="15"/>
  <c r="B136" i="15"/>
  <c r="C136" i="15"/>
  <c r="B139" i="15"/>
  <c r="C139" i="15"/>
  <c r="B141" i="15"/>
  <c r="C141" i="15"/>
  <c r="B151" i="15"/>
  <c r="C151" i="15"/>
  <c r="B152" i="15"/>
  <c r="C152" i="15"/>
  <c r="B154" i="15"/>
  <c r="C154" i="15"/>
  <c r="B164" i="15"/>
  <c r="C164" i="15"/>
  <c r="B167" i="15"/>
  <c r="C167" i="15"/>
  <c r="B169" i="15"/>
  <c r="C169" i="15"/>
  <c r="B179" i="15"/>
  <c r="C179" i="15"/>
  <c r="B180" i="15"/>
  <c r="C180" i="15"/>
  <c r="B182" i="15"/>
  <c r="C182" i="15"/>
  <c r="B25" i="15"/>
  <c r="C25" i="15"/>
  <c r="B28" i="15"/>
  <c r="C28" i="15"/>
  <c r="B32" i="15"/>
  <c r="C32" i="15"/>
  <c r="B35" i="15"/>
  <c r="C35" i="15"/>
  <c r="B24" i="15"/>
  <c r="C24" i="15"/>
  <c r="B27" i="15"/>
  <c r="C27" i="15"/>
  <c r="B31" i="15"/>
  <c r="C31" i="15"/>
  <c r="B34" i="15"/>
  <c r="C34" i="15"/>
  <c r="B36" i="15"/>
  <c r="C36" i="15"/>
  <c r="B46" i="15"/>
  <c r="C46" i="15"/>
  <c r="B47" i="15"/>
  <c r="C47" i="15"/>
  <c r="B49" i="15"/>
  <c r="C49" i="15"/>
  <c r="B59" i="15"/>
  <c r="C59" i="15"/>
  <c r="B62" i="15"/>
  <c r="C62" i="15"/>
  <c r="B64" i="15"/>
  <c r="C64" i="15"/>
  <c r="B74" i="15"/>
  <c r="C74" i="15"/>
  <c r="B75" i="15"/>
  <c r="C75" i="15"/>
  <c r="B77" i="15"/>
  <c r="C77" i="15"/>
  <c r="B87" i="15"/>
  <c r="C87" i="15"/>
  <c r="B90" i="15"/>
  <c r="C90" i="15"/>
  <c r="B92" i="15"/>
  <c r="C92" i="15"/>
  <c r="B102" i="15"/>
  <c r="C102" i="15"/>
  <c r="B103" i="15"/>
  <c r="C103" i="15"/>
  <c r="B105" i="15"/>
  <c r="C105" i="15"/>
  <c r="B115" i="15"/>
  <c r="C115" i="15"/>
  <c r="B118" i="15"/>
  <c r="C118" i="15"/>
  <c r="B120" i="15"/>
  <c r="C120" i="15"/>
  <c r="B130" i="15"/>
  <c r="C130" i="15"/>
  <c r="B131" i="15"/>
  <c r="C131" i="15"/>
  <c r="B133" i="15"/>
  <c r="C133" i="15"/>
  <c r="B143" i="15"/>
  <c r="C143" i="15"/>
  <c r="B146" i="15"/>
  <c r="C146" i="15"/>
  <c r="B148" i="15"/>
  <c r="C148" i="15"/>
  <c r="B158" i="15"/>
  <c r="C158" i="15"/>
  <c r="B159" i="15"/>
  <c r="C159" i="15"/>
  <c r="B161" i="15"/>
  <c r="C161" i="15"/>
  <c r="B171" i="15"/>
  <c r="C171" i="15"/>
  <c r="B174" i="15"/>
  <c r="C174" i="15"/>
  <c r="B176" i="15"/>
  <c r="C176" i="15"/>
  <c r="B186" i="15"/>
  <c r="C186" i="15"/>
  <c r="B187" i="15"/>
  <c r="C187" i="15"/>
  <c r="B189" i="15"/>
  <c r="C189" i="15"/>
  <c r="B26" i="15"/>
  <c r="C26" i="15"/>
  <c r="B38" i="15"/>
  <c r="C38" i="15"/>
  <c r="B41" i="15"/>
  <c r="C41" i="15"/>
  <c r="B43" i="15"/>
  <c r="C43" i="15"/>
  <c r="B53" i="15"/>
  <c r="C53" i="15"/>
  <c r="B54" i="15"/>
  <c r="C54" i="15"/>
  <c r="B56" i="15"/>
  <c r="C56" i="15"/>
  <c r="B66" i="15"/>
  <c r="C66" i="15"/>
  <c r="B69" i="15"/>
  <c r="C69" i="15"/>
  <c r="B71" i="15"/>
  <c r="C71" i="15"/>
  <c r="B81" i="15"/>
  <c r="C81" i="15"/>
  <c r="B82" i="15"/>
  <c r="C82" i="15"/>
  <c r="B84" i="15"/>
  <c r="C84" i="15"/>
  <c r="B94" i="15"/>
  <c r="C94" i="15"/>
  <c r="B97" i="15"/>
  <c r="C97" i="15"/>
  <c r="B99" i="15"/>
  <c r="C99" i="15"/>
  <c r="B109" i="15"/>
  <c r="C109" i="15"/>
  <c r="B110" i="15"/>
  <c r="C110" i="15"/>
  <c r="B112" i="15"/>
  <c r="C112" i="15"/>
  <c r="B122" i="15"/>
  <c r="C122" i="15"/>
  <c r="B125" i="15"/>
  <c r="C125" i="15"/>
  <c r="B127" i="15"/>
  <c r="C127" i="15"/>
  <c r="B137" i="15"/>
  <c r="C137" i="15"/>
  <c r="B138" i="15"/>
  <c r="C138" i="15"/>
  <c r="B140" i="15"/>
  <c r="C140" i="15"/>
  <c r="B150" i="15"/>
  <c r="C150" i="15"/>
  <c r="B153" i="15"/>
  <c r="C153" i="15"/>
  <c r="B155" i="15"/>
  <c r="C155" i="15"/>
  <c r="B165" i="15"/>
  <c r="C165" i="15"/>
  <c r="B166" i="15"/>
  <c r="C166" i="15"/>
  <c r="B168" i="15"/>
  <c r="C168" i="15"/>
  <c r="B178" i="15"/>
  <c r="C178" i="15"/>
  <c r="B181" i="15"/>
  <c r="C181" i="15"/>
  <c r="B183" i="15"/>
  <c r="C183" i="15"/>
  <c r="B16" i="15"/>
  <c r="C5" i="15"/>
  <c r="C8" i="15"/>
  <c r="C7" i="15"/>
  <c r="C6" i="15"/>
  <c r="C4" i="15"/>
  <c r="C3" i="15"/>
  <c r="B9" i="15"/>
  <c r="B19" i="15" l="1"/>
  <c r="C19" i="15"/>
  <c r="B10" i="15"/>
  <c r="C10" i="15"/>
  <c r="B13" i="15"/>
  <c r="C13" i="15"/>
  <c r="B15" i="15"/>
  <c r="C15" i="15"/>
  <c r="B18" i="15"/>
  <c r="C18" i="15"/>
  <c r="B21" i="15"/>
  <c r="C21" i="15"/>
  <c r="B17" i="15"/>
  <c r="C17" i="15"/>
  <c r="B20" i="15"/>
  <c r="C20" i="15"/>
  <c r="B22" i="15"/>
  <c r="C22" i="15"/>
  <c r="B11" i="15"/>
  <c r="C11" i="15"/>
  <c r="B12" i="15"/>
  <c r="C12" i="15"/>
  <c r="B14" i="15"/>
  <c r="C14" i="15"/>
  <c r="B5" i="15"/>
  <c r="D4" i="1" l="1"/>
  <c r="D5" i="1"/>
  <c r="D6" i="1"/>
  <c r="B4" i="15"/>
  <c r="B7" i="15"/>
  <c r="B2" i="15"/>
  <c r="N17" i="21" l="1"/>
  <c r="N4" i="23"/>
  <c r="N13" i="22"/>
  <c r="N9" i="19"/>
  <c r="N4" i="18"/>
  <c r="N8" i="22"/>
  <c r="N15" i="23"/>
  <c r="N11" i="21"/>
  <c r="N15" i="20"/>
  <c r="N7" i="22"/>
  <c r="N15" i="19"/>
  <c r="N9" i="23"/>
  <c r="N13" i="23"/>
  <c r="N10" i="18"/>
  <c r="N15" i="18"/>
  <c r="N5" i="21"/>
  <c r="N10" i="20"/>
  <c r="N4" i="20"/>
  <c r="N7" i="23"/>
  <c r="N3" i="23"/>
  <c r="N12" i="19"/>
  <c r="N16" i="21"/>
  <c r="N3" i="19"/>
  <c r="N6" i="19"/>
  <c r="N11" i="18"/>
  <c r="N3" i="20"/>
  <c r="N6" i="23"/>
  <c r="N10" i="21"/>
  <c r="N13" i="19"/>
  <c r="N9" i="18"/>
  <c r="N8" i="20"/>
  <c r="N15" i="22"/>
  <c r="N4" i="19"/>
  <c r="N6" i="22"/>
  <c r="N16" i="20"/>
  <c r="N13" i="18"/>
  <c r="N14" i="23"/>
  <c r="N18" i="22"/>
  <c r="N9" i="21"/>
  <c r="N17" i="18"/>
  <c r="N7" i="21"/>
  <c r="N18" i="21"/>
  <c r="N14" i="22"/>
  <c r="N5" i="23"/>
  <c r="N17" i="22"/>
  <c r="N8" i="23"/>
  <c r="N16" i="19"/>
  <c r="N15" i="21"/>
  <c r="N18" i="1"/>
  <c r="N3" i="1"/>
  <c r="N17" i="1"/>
  <c r="N14" i="1"/>
  <c r="N16" i="1"/>
  <c r="H3" i="1"/>
  <c r="N5" i="1"/>
  <c r="N4" i="1"/>
  <c r="B6" i="15"/>
  <c r="N8" i="19" s="1"/>
  <c r="B8" i="15"/>
  <c r="N6" i="1" s="1"/>
  <c r="B3" i="15"/>
  <c r="H30" i="23" l="1"/>
  <c r="I30" i="23" s="1"/>
  <c r="N8" i="1"/>
  <c r="N15" i="1"/>
  <c r="N13" i="21"/>
  <c r="N11" i="23"/>
  <c r="N3" i="22"/>
  <c r="N17" i="19"/>
  <c r="N14" i="18"/>
  <c r="N7" i="20"/>
  <c r="N6" i="18"/>
  <c r="N10" i="23"/>
  <c r="N18" i="23"/>
  <c r="N12" i="18"/>
  <c r="N13" i="20"/>
  <c r="N7" i="19"/>
  <c r="N11" i="1"/>
  <c r="N12" i="1"/>
  <c r="N17" i="20"/>
  <c r="N4" i="21"/>
  <c r="N18" i="18"/>
  <c r="N5" i="18"/>
  <c r="N16" i="23"/>
  <c r="N3" i="18"/>
  <c r="N12" i="23"/>
  <c r="N9" i="20"/>
  <c r="N8" i="18"/>
  <c r="N16" i="18"/>
  <c r="N7" i="18"/>
  <c r="N5" i="22"/>
  <c r="N9" i="1"/>
  <c r="N13" i="1"/>
  <c r="N12" i="22"/>
  <c r="N17" i="23"/>
  <c r="N5" i="19"/>
  <c r="N7" i="1"/>
  <c r="N11" i="20"/>
  <c r="N14" i="21"/>
  <c r="N11" i="22"/>
  <c r="N11" i="19"/>
  <c r="N10" i="22"/>
  <c r="N16" i="22"/>
  <c r="N6" i="21"/>
  <c r="N6" i="20"/>
  <c r="N10" i="1"/>
  <c r="N9" i="22"/>
  <c r="N12" i="20"/>
  <c r="N10" i="19"/>
  <c r="N18" i="19"/>
  <c r="N18" i="20"/>
  <c r="N14" i="19"/>
  <c r="N12" i="21"/>
  <c r="N3" i="21"/>
  <c r="N8" i="21"/>
  <c r="N14" i="20"/>
  <c r="N4" i="22"/>
  <c r="N5" i="20"/>
  <c r="H14" i="22"/>
  <c r="I14" i="22" s="1"/>
  <c r="H3" i="23"/>
  <c r="H16" i="20"/>
  <c r="I16" i="20" s="1"/>
  <c r="H20" i="21"/>
  <c r="I20" i="21" s="1"/>
  <c r="H24" i="22"/>
  <c r="I24" i="22" s="1"/>
  <c r="H19" i="19"/>
  <c r="I19" i="19" s="1"/>
  <c r="H27" i="21"/>
  <c r="I27" i="21" s="1"/>
  <c r="H16" i="18"/>
  <c r="I16" i="18" s="1"/>
  <c r="H10" i="1"/>
  <c r="I10" i="1" s="1"/>
  <c r="H17" i="19"/>
  <c r="I17" i="19" s="1"/>
  <c r="H9" i="21"/>
  <c r="I9" i="21" s="1"/>
  <c r="H17" i="23"/>
  <c r="H27" i="20"/>
  <c r="H28" i="18"/>
  <c r="I28" i="18" s="1"/>
  <c r="H14" i="18"/>
  <c r="I14" i="18" s="1"/>
  <c r="H6" i="20"/>
  <c r="H26" i="21"/>
  <c r="H18" i="23"/>
  <c r="I18" i="23" s="1"/>
  <c r="H25" i="1"/>
  <c r="I25" i="1" s="1"/>
  <c r="H22" i="1"/>
  <c r="I22" i="1" s="1"/>
  <c r="H17" i="1"/>
  <c r="I17" i="1" s="1"/>
  <c r="H24" i="19"/>
  <c r="I24" i="19" s="1"/>
  <c r="H20" i="20"/>
  <c r="H8" i="21"/>
  <c r="I8" i="21" s="1"/>
  <c r="H24" i="21"/>
  <c r="I24" i="21" s="1"/>
  <c r="H12" i="22"/>
  <c r="I12" i="22" s="1"/>
  <c r="H28" i="22"/>
  <c r="I28" i="22" s="1"/>
  <c r="H16" i="23"/>
  <c r="I16" i="23" s="1"/>
  <c r="H23" i="18"/>
  <c r="I23" i="18" s="1"/>
  <c r="H27" i="19"/>
  <c r="I27" i="19" s="1"/>
  <c r="H3" i="21"/>
  <c r="I3" i="21" s="1"/>
  <c r="H7" i="22"/>
  <c r="I7" i="22" s="1"/>
  <c r="H11" i="23"/>
  <c r="I11" i="23" s="1"/>
  <c r="H8" i="1"/>
  <c r="I8" i="1" s="1"/>
  <c r="H20" i="18"/>
  <c r="I20" i="18" s="1"/>
  <c r="H28" i="19"/>
  <c r="H21" i="1"/>
  <c r="I21" i="1" s="1"/>
  <c r="H5" i="1"/>
  <c r="I5" i="1" s="1"/>
  <c r="H17" i="18"/>
  <c r="I17" i="18" s="1"/>
  <c r="H5" i="19"/>
  <c r="I5" i="19" s="1"/>
  <c r="H21" i="19"/>
  <c r="H9" i="20"/>
  <c r="I9" i="20" s="1"/>
  <c r="H25" i="20"/>
  <c r="I25" i="20" s="1"/>
  <c r="H13" i="21"/>
  <c r="I13" i="21" s="1"/>
  <c r="H29" i="21"/>
  <c r="I29" i="21" s="1"/>
  <c r="H17" i="22"/>
  <c r="I17" i="22" s="1"/>
  <c r="H5" i="23"/>
  <c r="I5" i="23" s="1"/>
  <c r="H21" i="23"/>
  <c r="I21" i="23" s="1"/>
  <c r="H27" i="18"/>
  <c r="I27" i="18" s="1"/>
  <c r="H3" i="20"/>
  <c r="I3" i="20" s="1"/>
  <c r="H7" i="21"/>
  <c r="I7" i="21" s="1"/>
  <c r="H11" i="22"/>
  <c r="H15" i="23"/>
  <c r="I15" i="23" s="1"/>
  <c r="H16" i="1"/>
  <c r="H8" i="19"/>
  <c r="I8" i="19" s="1"/>
  <c r="H20" i="1"/>
  <c r="I20" i="1" s="1"/>
  <c r="H4" i="1"/>
  <c r="I4" i="1" s="1"/>
  <c r="H18" i="18"/>
  <c r="I18" i="18" s="1"/>
  <c r="H6" i="19"/>
  <c r="I6" i="19" s="1"/>
  <c r="H22" i="19"/>
  <c r="I22" i="19" s="1"/>
  <c r="H10" i="20"/>
  <c r="I10" i="20" s="1"/>
  <c r="H26" i="20"/>
  <c r="I26" i="20" s="1"/>
  <c r="H14" i="21"/>
  <c r="I14" i="21" s="1"/>
  <c r="H30" i="21"/>
  <c r="I30" i="21" s="1"/>
  <c r="H18" i="22"/>
  <c r="H6" i="23"/>
  <c r="I6" i="23" s="1"/>
  <c r="H22" i="23"/>
  <c r="I22" i="23" s="1"/>
  <c r="H14" i="1"/>
  <c r="I14" i="1" s="1"/>
  <c r="H12" i="19"/>
  <c r="I12" i="19" s="1"/>
  <c r="H8" i="22"/>
  <c r="I8" i="22" s="1"/>
  <c r="H12" i="23"/>
  <c r="I12" i="23" s="1"/>
  <c r="H28" i="23"/>
  <c r="I28" i="23" s="1"/>
  <c r="H23" i="20"/>
  <c r="I23" i="20" s="1"/>
  <c r="H19" i="1"/>
  <c r="I19" i="1" s="1"/>
  <c r="H26" i="1"/>
  <c r="I26" i="1" s="1"/>
  <c r="H29" i="18"/>
  <c r="H21" i="20"/>
  <c r="I21" i="20" s="1"/>
  <c r="H13" i="22"/>
  <c r="I13" i="22" s="1"/>
  <c r="H19" i="18"/>
  <c r="I19" i="18" s="1"/>
  <c r="H3" i="22"/>
  <c r="I3" i="22" s="1"/>
  <c r="H27" i="1"/>
  <c r="I27" i="1" s="1"/>
  <c r="H23" i="1"/>
  <c r="H30" i="18"/>
  <c r="I30" i="18" s="1"/>
  <c r="H22" i="20"/>
  <c r="I22" i="20" s="1"/>
  <c r="H30" i="22"/>
  <c r="I30" i="22" s="1"/>
  <c r="H3" i="18"/>
  <c r="I3" i="18" s="1"/>
  <c r="H7" i="18"/>
  <c r="I7" i="18" s="1"/>
  <c r="H6" i="1"/>
  <c r="I6" i="1" s="1"/>
  <c r="H4" i="20"/>
  <c r="I4" i="20" s="1"/>
  <c r="H24" i="20"/>
  <c r="I24" i="20" s="1"/>
  <c r="H12" i="21"/>
  <c r="H28" i="21"/>
  <c r="I28" i="21" s="1"/>
  <c r="H16" i="22"/>
  <c r="I16" i="22" s="1"/>
  <c r="H4" i="23"/>
  <c r="I4" i="23" s="1"/>
  <c r="H20" i="23"/>
  <c r="I20" i="23" s="1"/>
  <c r="H3" i="19"/>
  <c r="I3" i="19" s="1"/>
  <c r="H7" i="20"/>
  <c r="I7" i="20" s="1"/>
  <c r="H11" i="21"/>
  <c r="I11" i="21" s="1"/>
  <c r="H15" i="22"/>
  <c r="I15" i="22" s="1"/>
  <c r="H23" i="23"/>
  <c r="I23" i="23" s="1"/>
  <c r="H4" i="18"/>
  <c r="I4" i="18" s="1"/>
  <c r="H24" i="18"/>
  <c r="I24" i="18" s="1"/>
  <c r="H12" i="20"/>
  <c r="I12" i="20" s="1"/>
  <c r="H18" i="1"/>
  <c r="I18" i="1" s="1"/>
  <c r="H5" i="18"/>
  <c r="I5" i="18" s="1"/>
  <c r="H21" i="18"/>
  <c r="I21" i="18" s="1"/>
  <c r="H9" i="19"/>
  <c r="I9" i="19" s="1"/>
  <c r="H25" i="19"/>
  <c r="I25" i="19" s="1"/>
  <c r="H13" i="20"/>
  <c r="H29" i="20"/>
  <c r="I29" i="20" s="1"/>
  <c r="H17" i="21"/>
  <c r="I17" i="21" s="1"/>
  <c r="H5" i="22"/>
  <c r="I5" i="22" s="1"/>
  <c r="H21" i="22"/>
  <c r="I21" i="22" s="1"/>
  <c r="H9" i="23"/>
  <c r="I9" i="23" s="1"/>
  <c r="H25" i="23"/>
  <c r="I25" i="23" s="1"/>
  <c r="H7" i="19"/>
  <c r="H11" i="20"/>
  <c r="I11" i="20" s="1"/>
  <c r="H15" i="21"/>
  <c r="I15" i="21" s="1"/>
  <c r="H19" i="22"/>
  <c r="I19" i="22" s="1"/>
  <c r="H19" i="23"/>
  <c r="I19" i="23" s="1"/>
  <c r="H11" i="1"/>
  <c r="I11" i="1" s="1"/>
  <c r="H20" i="19"/>
  <c r="I20" i="19" s="1"/>
  <c r="H15" i="1"/>
  <c r="I15" i="1" s="1"/>
  <c r="H6" i="18"/>
  <c r="I6" i="18" s="1"/>
  <c r="H22" i="18"/>
  <c r="H10" i="19"/>
  <c r="I10" i="19" s="1"/>
  <c r="H26" i="19"/>
  <c r="I26" i="19" s="1"/>
  <c r="H14" i="20"/>
  <c r="I14" i="20" s="1"/>
  <c r="H30" i="20"/>
  <c r="I30" i="20" s="1"/>
  <c r="H18" i="21"/>
  <c r="I18" i="21" s="1"/>
  <c r="H6" i="22"/>
  <c r="I6" i="22" s="1"/>
  <c r="H22" i="22"/>
  <c r="I22" i="22" s="1"/>
  <c r="H10" i="23"/>
  <c r="H26" i="23"/>
  <c r="I26" i="23" s="1"/>
  <c r="H9" i="1"/>
  <c r="H4" i="21"/>
  <c r="I4" i="21" s="1"/>
  <c r="H16" i="19"/>
  <c r="I16" i="19" s="1"/>
  <c r="H13" i="18"/>
  <c r="I13" i="18" s="1"/>
  <c r="H5" i="20"/>
  <c r="I5" i="20" s="1"/>
  <c r="H25" i="21"/>
  <c r="I25" i="21" s="1"/>
  <c r="H29" i="22"/>
  <c r="I29" i="22" s="1"/>
  <c r="H23" i="19"/>
  <c r="I23" i="19" s="1"/>
  <c r="H7" i="23"/>
  <c r="I7" i="23" s="1"/>
  <c r="H7" i="1"/>
  <c r="I7" i="1" s="1"/>
  <c r="H18" i="19"/>
  <c r="I18" i="19" s="1"/>
  <c r="H10" i="21"/>
  <c r="I10" i="21" s="1"/>
  <c r="H11" i="18"/>
  <c r="I11" i="18" s="1"/>
  <c r="H30" i="1"/>
  <c r="H15" i="18"/>
  <c r="H8" i="20"/>
  <c r="I8" i="20" s="1"/>
  <c r="H28" i="20"/>
  <c r="I28" i="20" s="1"/>
  <c r="H16" i="21"/>
  <c r="I16" i="21" s="1"/>
  <c r="H4" i="22"/>
  <c r="H20" i="22"/>
  <c r="I20" i="22" s="1"/>
  <c r="H8" i="23"/>
  <c r="I8" i="23" s="1"/>
  <c r="H24" i="23"/>
  <c r="H11" i="19"/>
  <c r="I11" i="19" s="1"/>
  <c r="H15" i="20"/>
  <c r="I15" i="20" s="1"/>
  <c r="H19" i="21"/>
  <c r="H23" i="22"/>
  <c r="I23" i="22" s="1"/>
  <c r="H24" i="1"/>
  <c r="I24" i="1" s="1"/>
  <c r="H12" i="18"/>
  <c r="I12" i="18" s="1"/>
  <c r="H4" i="19"/>
  <c r="I4" i="19" s="1"/>
  <c r="H29" i="1"/>
  <c r="I29" i="1" s="1"/>
  <c r="H13" i="1"/>
  <c r="I13" i="1" s="1"/>
  <c r="H9" i="18"/>
  <c r="I9" i="18" s="1"/>
  <c r="H25" i="18"/>
  <c r="I25" i="18" s="1"/>
  <c r="H13" i="19"/>
  <c r="I13" i="19" s="1"/>
  <c r="H29" i="19"/>
  <c r="I29" i="19" s="1"/>
  <c r="H17" i="20"/>
  <c r="I17" i="20" s="1"/>
  <c r="H5" i="21"/>
  <c r="H21" i="21"/>
  <c r="I21" i="21" s="1"/>
  <c r="H9" i="22"/>
  <c r="I9" i="22" s="1"/>
  <c r="H25" i="22"/>
  <c r="H13" i="23"/>
  <c r="I13" i="23" s="1"/>
  <c r="H29" i="23"/>
  <c r="I29" i="23" s="1"/>
  <c r="H15" i="19"/>
  <c r="I15" i="19" s="1"/>
  <c r="H19" i="20"/>
  <c r="I19" i="20" s="1"/>
  <c r="H23" i="21"/>
  <c r="I23" i="21" s="1"/>
  <c r="H27" i="22"/>
  <c r="I27" i="22" s="1"/>
  <c r="H27" i="23"/>
  <c r="I27" i="23" s="1"/>
  <c r="H8" i="18"/>
  <c r="H28" i="1"/>
  <c r="I28" i="1" s="1"/>
  <c r="H12" i="1"/>
  <c r="I12" i="1" s="1"/>
  <c r="H10" i="18"/>
  <c r="I10" i="18" s="1"/>
  <c r="H26" i="18"/>
  <c r="I26" i="18" s="1"/>
  <c r="H14" i="19"/>
  <c r="H30" i="19"/>
  <c r="I30" i="19" s="1"/>
  <c r="H18" i="20"/>
  <c r="I18" i="20" s="1"/>
  <c r="H6" i="21"/>
  <c r="I6" i="21" s="1"/>
  <c r="H22" i="21"/>
  <c r="I22" i="21" s="1"/>
  <c r="H10" i="22"/>
  <c r="I10" i="22" s="1"/>
  <c r="H26" i="22"/>
  <c r="I26" i="22" s="1"/>
  <c r="H14" i="23"/>
  <c r="I14" i="23" s="1"/>
  <c r="I3" i="1"/>
  <c r="E3" i="1"/>
  <c r="O3" i="1" s="1"/>
  <c r="L3" i="1" s="1"/>
  <c r="I30" i="1" l="1"/>
  <c r="L30" i="1"/>
  <c r="I29" i="18"/>
  <c r="L29" i="18"/>
  <c r="I28" i="19"/>
  <c r="L28" i="19"/>
  <c r="I27" i="20"/>
  <c r="L27" i="20"/>
  <c r="I26" i="21"/>
  <c r="L26" i="21"/>
  <c r="I25" i="22"/>
  <c r="L25" i="22"/>
  <c r="I24" i="23"/>
  <c r="L24" i="23"/>
  <c r="I23" i="1"/>
  <c r="L23" i="1"/>
  <c r="I22" i="18"/>
  <c r="L22" i="18"/>
  <c r="I21" i="19"/>
  <c r="L21" i="19"/>
  <c r="I20" i="20"/>
  <c r="L20" i="20"/>
  <c r="I19" i="21"/>
  <c r="L19" i="21"/>
  <c r="N31" i="20"/>
  <c r="I4" i="10" s="1"/>
  <c r="N31" i="19"/>
  <c r="I9" i="10" s="1"/>
  <c r="N31" i="23"/>
  <c r="I5" i="10" s="1"/>
  <c r="N31" i="21"/>
  <c r="I10" i="10" s="1"/>
  <c r="N31" i="22"/>
  <c r="I7" i="10" s="1"/>
  <c r="N31" i="18"/>
  <c r="I8" i="10" s="1"/>
  <c r="I18" i="22"/>
  <c r="L18" i="22"/>
  <c r="I17" i="23"/>
  <c r="L17" i="23"/>
  <c r="I16" i="1"/>
  <c r="L16" i="1"/>
  <c r="I15" i="18"/>
  <c r="L15" i="18"/>
  <c r="I14" i="19"/>
  <c r="L14" i="19"/>
  <c r="I13" i="20"/>
  <c r="L13" i="20"/>
  <c r="I12" i="21"/>
  <c r="L12" i="21"/>
  <c r="I11" i="22"/>
  <c r="L11" i="22"/>
  <c r="E10" i="1"/>
  <c r="O10" i="1" s="1"/>
  <c r="L10" i="1" s="1"/>
  <c r="I10" i="23"/>
  <c r="L10" i="23"/>
  <c r="I9" i="1"/>
  <c r="L9" i="1"/>
  <c r="E14" i="22"/>
  <c r="O14" i="22" s="1"/>
  <c r="I8" i="18"/>
  <c r="L8" i="18"/>
  <c r="I7" i="19"/>
  <c r="L7" i="19"/>
  <c r="I6" i="20"/>
  <c r="L6" i="20"/>
  <c r="E19" i="1"/>
  <c r="O19" i="1" s="1"/>
  <c r="L19" i="1" s="1"/>
  <c r="E8" i="1"/>
  <c r="O8" i="1" s="1"/>
  <c r="L8" i="1" s="1"/>
  <c r="E29" i="21"/>
  <c r="O29" i="21" s="1"/>
  <c r="I5" i="21"/>
  <c r="L5" i="21"/>
  <c r="K19" i="21"/>
  <c r="E4" i="1"/>
  <c r="O4" i="1" s="1"/>
  <c r="L4" i="1" s="1"/>
  <c r="E30" i="18"/>
  <c r="O30" i="18" s="1"/>
  <c r="I4" i="22"/>
  <c r="L4" i="22"/>
  <c r="M19" i="21"/>
  <c r="E5" i="23"/>
  <c r="O5" i="23" s="1"/>
  <c r="E28" i="1"/>
  <c r="O28" i="1" s="1"/>
  <c r="L28" i="1" s="1"/>
  <c r="E26" i="1"/>
  <c r="O26" i="1" s="1"/>
  <c r="L26" i="1" s="1"/>
  <c r="E28" i="22"/>
  <c r="O28" i="22" s="1"/>
  <c r="E11" i="19"/>
  <c r="O11" i="19" s="1"/>
  <c r="E6" i="19"/>
  <c r="O6" i="19" s="1"/>
  <c r="M8" i="18"/>
  <c r="E21" i="1"/>
  <c r="O21" i="1" s="1"/>
  <c r="L21" i="1" s="1"/>
  <c r="K13" i="20"/>
  <c r="E15" i="23"/>
  <c r="O15" i="23" s="1"/>
  <c r="M18" i="22"/>
  <c r="E24" i="22"/>
  <c r="O24" i="22" s="1"/>
  <c r="E17" i="1"/>
  <c r="O17" i="1" s="1"/>
  <c r="L17" i="1" s="1"/>
  <c r="E10" i="20"/>
  <c r="O10" i="20" s="1"/>
  <c r="E21" i="18"/>
  <c r="O21" i="18" s="1"/>
  <c r="E9" i="1"/>
  <c r="O9" i="1" s="1"/>
  <c r="E22" i="23"/>
  <c r="O22" i="23" s="1"/>
  <c r="E15" i="1"/>
  <c r="O15" i="1" s="1"/>
  <c r="L15" i="1" s="1"/>
  <c r="E25" i="20"/>
  <c r="O25" i="20" s="1"/>
  <c r="E25" i="1"/>
  <c r="O25" i="1" s="1"/>
  <c r="L25" i="1" s="1"/>
  <c r="E23" i="1"/>
  <c r="O23" i="1" s="1"/>
  <c r="E14" i="19"/>
  <c r="O14" i="19" s="1"/>
  <c r="E26" i="20"/>
  <c r="O26" i="20" s="1"/>
  <c r="K25" i="22"/>
  <c r="E20" i="21"/>
  <c r="O20" i="21" s="1"/>
  <c r="K15" i="18"/>
  <c r="E27" i="1"/>
  <c r="O27" i="1" s="1"/>
  <c r="L27" i="1" s="1"/>
  <c r="E13" i="20"/>
  <c r="O13" i="20" s="1"/>
  <c r="E24" i="1"/>
  <c r="O24" i="1" s="1"/>
  <c r="L24" i="1" s="1"/>
  <c r="M15" i="18"/>
  <c r="E18" i="22"/>
  <c r="O18" i="22" s="1"/>
  <c r="E16" i="19"/>
  <c r="O16" i="19" s="1"/>
  <c r="E21" i="20"/>
  <c r="O21" i="20" s="1"/>
  <c r="E15" i="18"/>
  <c r="O15" i="18" s="1"/>
  <c r="E16" i="23"/>
  <c r="O16" i="23" s="1"/>
  <c r="K18" i="22"/>
  <c r="I3" i="23"/>
  <c r="L3" i="23"/>
  <c r="E29" i="22"/>
  <c r="O29" i="22" s="1"/>
  <c r="E19" i="21"/>
  <c r="O19" i="21" s="1"/>
  <c r="E22" i="21"/>
  <c r="O22" i="21" s="1"/>
  <c r="M13" i="20"/>
  <c r="M14" i="19"/>
  <c r="K14" i="19"/>
  <c r="E11" i="1"/>
  <c r="O11" i="1" s="1"/>
  <c r="E13" i="1"/>
  <c r="O13" i="1" s="1"/>
  <c r="L13" i="1" s="1"/>
  <c r="E20" i="1"/>
  <c r="O20" i="1" s="1"/>
  <c r="L20" i="1" s="1"/>
  <c r="E6" i="1"/>
  <c r="O6" i="1" s="1"/>
  <c r="L6" i="1" s="1"/>
  <c r="E30" i="19"/>
  <c r="O30" i="19" s="1"/>
  <c r="M11" i="22"/>
  <c r="E8" i="21"/>
  <c r="O8" i="21" s="1"/>
  <c r="K11" i="22"/>
  <c r="E22" i="1"/>
  <c r="O22" i="1" s="1"/>
  <c r="L22" i="1" s="1"/>
  <c r="E14" i="1"/>
  <c r="O14" i="1" s="1"/>
  <c r="L14" i="1" s="1"/>
  <c r="E18" i="1"/>
  <c r="O18" i="1" s="1"/>
  <c r="L18" i="1" s="1"/>
  <c r="E11" i="22"/>
  <c r="O11" i="22" s="1"/>
  <c r="E3" i="19"/>
  <c r="O3" i="19" s="1"/>
  <c r="K3" i="19" s="1"/>
  <c r="E16" i="1"/>
  <c r="O16" i="1" s="1"/>
  <c r="E7" i="1"/>
  <c r="O7" i="1" s="1"/>
  <c r="E5" i="1"/>
  <c r="O5" i="1" s="1"/>
  <c r="L5" i="1" s="1"/>
  <c r="E8" i="18"/>
  <c r="O8" i="18" s="1"/>
  <c r="E20" i="19"/>
  <c r="O20" i="19" s="1"/>
  <c r="E27" i="22"/>
  <c r="O27" i="22" s="1"/>
  <c r="M25" i="22"/>
  <c r="E21" i="21"/>
  <c r="O21" i="21" s="1"/>
  <c r="E4" i="23"/>
  <c r="O4" i="23" s="1"/>
  <c r="E3" i="18"/>
  <c r="O3" i="18" s="1"/>
  <c r="K3" i="18" s="1"/>
  <c r="E15" i="21"/>
  <c r="O15" i="21" s="1"/>
  <c r="E13" i="18"/>
  <c r="O13" i="18" s="1"/>
  <c r="E25" i="22"/>
  <c r="O25" i="22" s="1"/>
  <c r="E12" i="1"/>
  <c r="O12" i="1" s="1"/>
  <c r="L12" i="1" s="1"/>
  <c r="E30" i="1"/>
  <c r="O30" i="1" s="1"/>
  <c r="K8" i="18"/>
  <c r="E25" i="21"/>
  <c r="O25" i="21" s="1"/>
  <c r="E26" i="23"/>
  <c r="O26" i="23" s="1"/>
  <c r="E6" i="23"/>
  <c r="O6" i="23" s="1"/>
  <c r="E10" i="19"/>
  <c r="O10" i="19" s="1"/>
  <c r="E27" i="19"/>
  <c r="O27" i="19" s="1"/>
  <c r="E26" i="18"/>
  <c r="O26" i="18" s="1"/>
  <c r="E19" i="20"/>
  <c r="O19" i="20" s="1"/>
  <c r="E6" i="21"/>
  <c r="O6" i="21" s="1"/>
  <c r="E3" i="20"/>
  <c r="O3" i="20" s="1"/>
  <c r="E8" i="23"/>
  <c r="O8" i="23" s="1"/>
  <c r="E14" i="21"/>
  <c r="O14" i="21" s="1"/>
  <c r="E22" i="22"/>
  <c r="O22" i="22" s="1"/>
  <c r="E30" i="22"/>
  <c r="O30" i="22" s="1"/>
  <c r="L30" i="22" s="1"/>
  <c r="E24" i="19"/>
  <c r="O24" i="19" s="1"/>
  <c r="E18" i="18"/>
  <c r="O18" i="18" s="1"/>
  <c r="E8" i="19"/>
  <c r="O8" i="19" s="1"/>
  <c r="E28" i="23"/>
  <c r="O28" i="23" s="1"/>
  <c r="E16" i="21"/>
  <c r="O16" i="21" s="1"/>
  <c r="E9" i="23"/>
  <c r="O9" i="23" s="1"/>
  <c r="E3" i="23"/>
  <c r="O3" i="23" s="1"/>
  <c r="K3" i="23"/>
  <c r="M3" i="23"/>
  <c r="E4" i="21"/>
  <c r="O4" i="21" s="1"/>
  <c r="E20" i="18"/>
  <c r="O20" i="18" s="1"/>
  <c r="E17" i="22"/>
  <c r="O17" i="22" s="1"/>
  <c r="E18" i="21"/>
  <c r="O18" i="21" s="1"/>
  <c r="E23" i="23"/>
  <c r="O23" i="23" s="1"/>
  <c r="E19" i="22"/>
  <c r="O19" i="22" s="1"/>
  <c r="E14" i="18"/>
  <c r="O14" i="18" s="1"/>
  <c r="E9" i="21"/>
  <c r="O9" i="21" s="1"/>
  <c r="L9" i="21" s="1"/>
  <c r="E15" i="19"/>
  <c r="O15" i="19" s="1"/>
  <c r="E15" i="22"/>
  <c r="O15" i="22" s="1"/>
  <c r="E13" i="19"/>
  <c r="O13" i="19" s="1"/>
  <c r="E28" i="18"/>
  <c r="O28" i="18" s="1"/>
  <c r="E15" i="20"/>
  <c r="O15" i="20" s="1"/>
  <c r="L15" i="20" s="1"/>
  <c r="E6" i="18"/>
  <c r="O6" i="18" s="1"/>
  <c r="E17" i="18"/>
  <c r="O17" i="18" s="1"/>
  <c r="E25" i="18"/>
  <c r="O25" i="18" s="1"/>
  <c r="E13" i="21"/>
  <c r="O13" i="21" s="1"/>
  <c r="E17" i="23"/>
  <c r="O17" i="23" s="1"/>
  <c r="K17" i="23"/>
  <c r="M17" i="23"/>
  <c r="M7" i="19"/>
  <c r="K7" i="19"/>
  <c r="E7" i="19"/>
  <c r="O7" i="19" s="1"/>
  <c r="E9" i="18"/>
  <c r="O9" i="18" s="1"/>
  <c r="L9" i="18" s="1"/>
  <c r="E29" i="19"/>
  <c r="O29" i="19" s="1"/>
  <c r="E18" i="23"/>
  <c r="O18" i="23" s="1"/>
  <c r="L18" i="23" s="1"/>
  <c r="E5" i="20"/>
  <c r="O5" i="20" s="1"/>
  <c r="L5" i="20" s="1"/>
  <c r="E18" i="19"/>
  <c r="O18" i="19" s="1"/>
  <c r="L18" i="19" s="1"/>
  <c r="E17" i="20"/>
  <c r="O17" i="20" s="1"/>
  <c r="E9" i="19"/>
  <c r="O9" i="19" s="1"/>
  <c r="L9" i="19" s="1"/>
  <c r="E11" i="23"/>
  <c r="O11" i="23" s="1"/>
  <c r="L11" i="23" s="1"/>
  <c r="E6" i="20"/>
  <c r="O6" i="20" s="1"/>
  <c r="K6" i="20"/>
  <c r="M6" i="20"/>
  <c r="E24" i="23"/>
  <c r="O24" i="23" s="1"/>
  <c r="K24" i="23"/>
  <c r="M24" i="23"/>
  <c r="E25" i="19"/>
  <c r="O25" i="19" s="1"/>
  <c r="L25" i="19" s="1"/>
  <c r="E19" i="18"/>
  <c r="O19" i="18" s="1"/>
  <c r="L19" i="18" s="1"/>
  <c r="E14" i="20"/>
  <c r="O14" i="20" s="1"/>
  <c r="L14" i="20" s="1"/>
  <c r="E23" i="21"/>
  <c r="O23" i="21" s="1"/>
  <c r="L23" i="21" s="1"/>
  <c r="E22" i="18"/>
  <c r="O22" i="18" s="1"/>
  <c r="K22" i="18"/>
  <c r="M22" i="18"/>
  <c r="E7" i="23"/>
  <c r="O7" i="23" s="1"/>
  <c r="E3" i="22"/>
  <c r="O3" i="22" s="1"/>
  <c r="E8" i="20"/>
  <c r="O8" i="20" s="1"/>
  <c r="L8" i="20" s="1"/>
  <c r="E7" i="22"/>
  <c r="O7" i="22" s="1"/>
  <c r="E5" i="22"/>
  <c r="O5" i="22" s="1"/>
  <c r="E24" i="21"/>
  <c r="O24" i="21" s="1"/>
  <c r="L24" i="21" s="1"/>
  <c r="E17" i="19"/>
  <c r="O17" i="19" s="1"/>
  <c r="E26" i="19"/>
  <c r="O26" i="19" s="1"/>
  <c r="E29" i="18"/>
  <c r="O29" i="18" s="1"/>
  <c r="K29" i="18"/>
  <c r="M29" i="18"/>
  <c r="E19" i="23"/>
  <c r="O19" i="23" s="1"/>
  <c r="M12" i="21"/>
  <c r="K12" i="21"/>
  <c r="E12" i="21"/>
  <c r="O12" i="21" s="1"/>
  <c r="E12" i="20"/>
  <c r="O12" i="20" s="1"/>
  <c r="L12" i="20" s="1"/>
  <c r="E12" i="18"/>
  <c r="O12" i="18" s="1"/>
  <c r="L12" i="18" s="1"/>
  <c r="E7" i="20"/>
  <c r="O7" i="20" s="1"/>
  <c r="E28" i="21"/>
  <c r="O28" i="21" s="1"/>
  <c r="E21" i="19"/>
  <c r="O21" i="19" s="1"/>
  <c r="K21" i="19"/>
  <c r="M21" i="19"/>
  <c r="E10" i="18"/>
  <c r="O10" i="18" s="1"/>
  <c r="L10" i="18" s="1"/>
  <c r="E23" i="22"/>
  <c r="O23" i="22" s="1"/>
  <c r="L23" i="22" s="1"/>
  <c r="E27" i="21"/>
  <c r="O27" i="21" s="1"/>
  <c r="L27" i="21" s="1"/>
  <c r="E19" i="19"/>
  <c r="O19" i="19" s="1"/>
  <c r="L19" i="19" s="1"/>
  <c r="E25" i="23"/>
  <c r="O25" i="23" s="1"/>
  <c r="L25" i="23" s="1"/>
  <c r="E23" i="19"/>
  <c r="O23" i="19" s="1"/>
  <c r="L23" i="19" s="1"/>
  <c r="E10" i="22"/>
  <c r="O10" i="22" s="1"/>
  <c r="L10" i="22" s="1"/>
  <c r="E4" i="18"/>
  <c r="O4" i="18" s="1"/>
  <c r="L4" i="18" s="1"/>
  <c r="E16" i="22"/>
  <c r="O16" i="22" s="1"/>
  <c r="L16" i="22" s="1"/>
  <c r="E13" i="23"/>
  <c r="O13" i="23" s="1"/>
  <c r="L13" i="23" s="1"/>
  <c r="E27" i="20"/>
  <c r="O27" i="20" s="1"/>
  <c r="K27" i="20"/>
  <c r="M27" i="20"/>
  <c r="E9" i="22"/>
  <c r="O9" i="22" s="1"/>
  <c r="L9" i="22" s="1"/>
  <c r="E11" i="20"/>
  <c r="O11" i="20" s="1"/>
  <c r="L11" i="20" s="1"/>
  <c r="E21" i="23"/>
  <c r="O21" i="23" s="1"/>
  <c r="L21" i="23" s="1"/>
  <c r="E11" i="21"/>
  <c r="O11" i="21" s="1"/>
  <c r="L11" i="21" s="1"/>
  <c r="E12" i="19"/>
  <c r="O12" i="19" s="1"/>
  <c r="L12" i="19" s="1"/>
  <c r="E4" i="19"/>
  <c r="O4" i="19" s="1"/>
  <c r="L4" i="19" s="1"/>
  <c r="M5" i="21"/>
  <c r="E5" i="21"/>
  <c r="O5" i="21" s="1"/>
  <c r="K5" i="21"/>
  <c r="E13" i="22"/>
  <c r="O13" i="22" s="1"/>
  <c r="L13" i="22" s="1"/>
  <c r="E28" i="19"/>
  <c r="O28" i="19" s="1"/>
  <c r="M28" i="19"/>
  <c r="K28" i="19"/>
  <c r="E20" i="22"/>
  <c r="O20" i="22" s="1"/>
  <c r="E27" i="18"/>
  <c r="O27" i="18" s="1"/>
  <c r="E23" i="20"/>
  <c r="O23" i="20" s="1"/>
  <c r="E24" i="20"/>
  <c r="O24" i="20" s="1"/>
  <c r="E22" i="20"/>
  <c r="O22" i="20" s="1"/>
  <c r="E16" i="20"/>
  <c r="O16" i="20" s="1"/>
  <c r="E20" i="23"/>
  <c r="O20" i="23" s="1"/>
  <c r="E21" i="22"/>
  <c r="O21" i="22" s="1"/>
  <c r="L21" i="22" s="1"/>
  <c r="E20" i="20"/>
  <c r="O20" i="20" s="1"/>
  <c r="K20" i="20"/>
  <c r="M20" i="20"/>
  <c r="E12" i="22"/>
  <c r="O12" i="22" s="1"/>
  <c r="E7" i="21"/>
  <c r="O7" i="21" s="1"/>
  <c r="K10" i="23"/>
  <c r="M10" i="23"/>
  <c r="E10" i="23"/>
  <c r="O10" i="23" s="1"/>
  <c r="E10" i="21"/>
  <c r="O10" i="21" s="1"/>
  <c r="E3" i="21"/>
  <c r="O3" i="21" s="1"/>
  <c r="L3" i="21" s="1"/>
  <c r="E30" i="20"/>
  <c r="O30" i="20" s="1"/>
  <c r="E29" i="23"/>
  <c r="O29" i="23" s="1"/>
  <c r="E29" i="1"/>
  <c r="O29" i="1" s="1"/>
  <c r="E23" i="18"/>
  <c r="O23" i="18" s="1"/>
  <c r="L23" i="18" s="1"/>
  <c r="E18" i="20"/>
  <c r="O18" i="20" s="1"/>
  <c r="E4" i="20"/>
  <c r="O4" i="20" s="1"/>
  <c r="L4" i="20" s="1"/>
  <c r="E12" i="23"/>
  <c r="O12" i="23" s="1"/>
  <c r="E7" i="18"/>
  <c r="O7" i="18" s="1"/>
  <c r="L7" i="18" s="1"/>
  <c r="E9" i="20"/>
  <c r="O9" i="20" s="1"/>
  <c r="L9" i="20" s="1"/>
  <c r="E29" i="20"/>
  <c r="O29" i="20" s="1"/>
  <c r="L29" i="20" s="1"/>
  <c r="E30" i="23"/>
  <c r="O30" i="23" s="1"/>
  <c r="L30" i="23" s="1"/>
  <c r="E30" i="21"/>
  <c r="O30" i="21" s="1"/>
  <c r="L30" i="21" s="1"/>
  <c r="E27" i="23"/>
  <c r="O27" i="23" s="1"/>
  <c r="L27" i="23" s="1"/>
  <c r="E8" i="22"/>
  <c r="O8" i="22" s="1"/>
  <c r="E5" i="18"/>
  <c r="O5" i="18" s="1"/>
  <c r="L5" i="18" s="1"/>
  <c r="E28" i="20"/>
  <c r="O28" i="20" s="1"/>
  <c r="L28" i="20" s="1"/>
  <c r="E22" i="19"/>
  <c r="O22" i="19" s="1"/>
  <c r="E26" i="22"/>
  <c r="O26" i="22" s="1"/>
  <c r="L26" i="22" s="1"/>
  <c r="E14" i="23"/>
  <c r="O14" i="23" s="1"/>
  <c r="L14" i="23" s="1"/>
  <c r="E5" i="19"/>
  <c r="O5" i="19" s="1"/>
  <c r="L5" i="19" s="1"/>
  <c r="E6" i="22"/>
  <c r="O6" i="22" s="1"/>
  <c r="L6" i="22" s="1"/>
  <c r="E16" i="18"/>
  <c r="O16" i="18" s="1"/>
  <c r="L16" i="18" s="1"/>
  <c r="E24" i="18"/>
  <c r="O24" i="18" s="1"/>
  <c r="L24" i="18" s="1"/>
  <c r="E26" i="21"/>
  <c r="O26" i="21" s="1"/>
  <c r="M26" i="21"/>
  <c r="K26" i="21"/>
  <c r="E4" i="22"/>
  <c r="O4" i="22" s="1"/>
  <c r="K4" i="22"/>
  <c r="M4" i="22"/>
  <c r="E11" i="18"/>
  <c r="O11" i="18" s="1"/>
  <c r="L11" i="18" s="1"/>
  <c r="E17" i="21"/>
  <c r="O17" i="21" s="1"/>
  <c r="L17" i="21" s="1"/>
  <c r="N31" i="1"/>
  <c r="M23" i="1"/>
  <c r="K30" i="1"/>
  <c r="K23" i="1"/>
  <c r="M30" i="1"/>
  <c r="K3" i="1"/>
  <c r="M3" i="1"/>
  <c r="M30" i="18" l="1"/>
  <c r="L30" i="18"/>
  <c r="K30" i="19"/>
  <c r="L30" i="19"/>
  <c r="M30" i="20"/>
  <c r="L30" i="20"/>
  <c r="M29" i="23"/>
  <c r="L29" i="23"/>
  <c r="M29" i="22"/>
  <c r="L29" i="22"/>
  <c r="M29" i="1"/>
  <c r="L29" i="1"/>
  <c r="K29" i="19"/>
  <c r="L29" i="19"/>
  <c r="M29" i="21"/>
  <c r="L29" i="21"/>
  <c r="M28" i="21"/>
  <c r="L28" i="21"/>
  <c r="M28" i="22"/>
  <c r="L28" i="22"/>
  <c r="M28" i="18"/>
  <c r="L28" i="18"/>
  <c r="M28" i="23"/>
  <c r="L28" i="23"/>
  <c r="K27" i="22"/>
  <c r="L27" i="22"/>
  <c r="K27" i="19"/>
  <c r="L27" i="19"/>
  <c r="M27" i="18"/>
  <c r="L27" i="18"/>
  <c r="M26" i="19"/>
  <c r="L26" i="19"/>
  <c r="M26" i="18"/>
  <c r="L26" i="18"/>
  <c r="K26" i="20"/>
  <c r="L26" i="20"/>
  <c r="K26" i="23"/>
  <c r="L26" i="23"/>
  <c r="M25" i="18"/>
  <c r="L25" i="18"/>
  <c r="K25" i="20"/>
  <c r="L25" i="20"/>
  <c r="K25" i="21"/>
  <c r="L25" i="21"/>
  <c r="J25" i="22"/>
  <c r="P25" i="22" s="1"/>
  <c r="M24" i="20"/>
  <c r="L24" i="20"/>
  <c r="M24" i="19"/>
  <c r="L24" i="19"/>
  <c r="K24" i="22"/>
  <c r="L24" i="22"/>
  <c r="K23" i="20"/>
  <c r="L23" i="20"/>
  <c r="K23" i="23"/>
  <c r="L23" i="23"/>
  <c r="M22" i="20"/>
  <c r="L22" i="20"/>
  <c r="M22" i="23"/>
  <c r="L22" i="23"/>
  <c r="M22" i="22"/>
  <c r="L22" i="22"/>
  <c r="M22" i="21"/>
  <c r="L22" i="21"/>
  <c r="M22" i="19"/>
  <c r="L22" i="19"/>
  <c r="M21" i="18"/>
  <c r="L21" i="18"/>
  <c r="M21" i="21"/>
  <c r="L21" i="21"/>
  <c r="M21" i="20"/>
  <c r="L21" i="20"/>
  <c r="M20" i="19"/>
  <c r="L20" i="19"/>
  <c r="M20" i="18"/>
  <c r="L20" i="18"/>
  <c r="K20" i="22"/>
  <c r="L20" i="22"/>
  <c r="K20" i="21"/>
  <c r="L20" i="21"/>
  <c r="K20" i="23"/>
  <c r="L20" i="23"/>
  <c r="K19" i="20"/>
  <c r="L19" i="20"/>
  <c r="K19" i="23"/>
  <c r="L19" i="23"/>
  <c r="K19" i="22"/>
  <c r="L19" i="22"/>
  <c r="K18" i="21"/>
  <c r="L18" i="21"/>
  <c r="K18" i="20"/>
  <c r="L18" i="20"/>
  <c r="K18" i="18"/>
  <c r="L18" i="18"/>
  <c r="K17" i="20"/>
  <c r="L17" i="20"/>
  <c r="K17" i="19"/>
  <c r="L17" i="19"/>
  <c r="K17" i="18"/>
  <c r="L17" i="18"/>
  <c r="M17" i="22"/>
  <c r="L17" i="22"/>
  <c r="M16" i="21"/>
  <c r="L16" i="21"/>
  <c r="M16" i="23"/>
  <c r="L16" i="23"/>
  <c r="M16" i="20"/>
  <c r="L16" i="20"/>
  <c r="M16" i="19"/>
  <c r="L16" i="19"/>
  <c r="K15" i="22"/>
  <c r="L15" i="22"/>
  <c r="M15" i="19"/>
  <c r="L15" i="19"/>
  <c r="M15" i="21"/>
  <c r="L15" i="21"/>
  <c r="K15" i="23"/>
  <c r="L15" i="23"/>
  <c r="M14" i="22"/>
  <c r="L14" i="22"/>
  <c r="M14" i="18"/>
  <c r="L14" i="18"/>
  <c r="K14" i="21"/>
  <c r="L14" i="21"/>
  <c r="M13" i="21"/>
  <c r="L13" i="21"/>
  <c r="M13" i="18"/>
  <c r="L13" i="18"/>
  <c r="K13" i="19"/>
  <c r="L13" i="19"/>
  <c r="M12" i="22"/>
  <c r="L12" i="22"/>
  <c r="K12" i="23"/>
  <c r="L12" i="23"/>
  <c r="K11" i="1"/>
  <c r="L11" i="1"/>
  <c r="K11" i="19"/>
  <c r="L11" i="19"/>
  <c r="K10" i="21"/>
  <c r="L10" i="21"/>
  <c r="M10" i="20"/>
  <c r="L10" i="20"/>
  <c r="M10" i="19"/>
  <c r="L10" i="19"/>
  <c r="K29" i="21"/>
  <c r="K14" i="22"/>
  <c r="K9" i="23"/>
  <c r="L9" i="23"/>
  <c r="K8" i="19"/>
  <c r="L8" i="19"/>
  <c r="M8" i="22"/>
  <c r="L8" i="22"/>
  <c r="M8" i="23"/>
  <c r="L8" i="23"/>
  <c r="K8" i="21"/>
  <c r="L8" i="21"/>
  <c r="M7" i="22"/>
  <c r="L7" i="22"/>
  <c r="M7" i="20"/>
  <c r="L7" i="20"/>
  <c r="M7" i="1"/>
  <c r="L7" i="1"/>
  <c r="K7" i="21"/>
  <c r="L7" i="21"/>
  <c r="K7" i="23"/>
  <c r="L7" i="23"/>
  <c r="J19" i="21"/>
  <c r="P19" i="21" s="1"/>
  <c r="K6" i="18"/>
  <c r="L6" i="18"/>
  <c r="M6" i="21"/>
  <c r="L6" i="21"/>
  <c r="M6" i="23"/>
  <c r="L6" i="23"/>
  <c r="M6" i="19"/>
  <c r="L6" i="19"/>
  <c r="K30" i="18"/>
  <c r="J30" i="18" s="1"/>
  <c r="P30" i="18" s="1"/>
  <c r="M5" i="22"/>
  <c r="L5" i="22"/>
  <c r="M5" i="23"/>
  <c r="L5" i="23"/>
  <c r="K22" i="21"/>
  <c r="K21" i="20"/>
  <c r="M11" i="19"/>
  <c r="K28" i="22"/>
  <c r="K5" i="23"/>
  <c r="M20" i="21"/>
  <c r="J13" i="20"/>
  <c r="P13" i="20" s="1"/>
  <c r="M4" i="23"/>
  <c r="L4" i="23"/>
  <c r="K4" i="21"/>
  <c r="L4" i="21"/>
  <c r="K21" i="18"/>
  <c r="K6" i="19"/>
  <c r="M27" i="22"/>
  <c r="M25" i="20"/>
  <c r="M11" i="1"/>
  <c r="K22" i="23"/>
  <c r="M15" i="23"/>
  <c r="J18" i="22"/>
  <c r="P18" i="22" s="1"/>
  <c r="M26" i="20"/>
  <c r="M24" i="22"/>
  <c r="J8" i="18"/>
  <c r="P8" i="18" s="1"/>
  <c r="J15" i="18"/>
  <c r="P15" i="18" s="1"/>
  <c r="K10" i="20"/>
  <c r="K6" i="21"/>
  <c r="K21" i="21"/>
  <c r="K7" i="1"/>
  <c r="K16" i="23"/>
  <c r="K29" i="22"/>
  <c r="K10" i="19"/>
  <c r="M25" i="21"/>
  <c r="J14" i="19"/>
  <c r="P14" i="19" s="1"/>
  <c r="K26" i="18"/>
  <c r="M26" i="23"/>
  <c r="K6" i="23"/>
  <c r="K16" i="19"/>
  <c r="J11" i="22"/>
  <c r="P11" i="22" s="1"/>
  <c r="M3" i="22"/>
  <c r="L3" i="22"/>
  <c r="M27" i="19"/>
  <c r="K3" i="20"/>
  <c r="L3" i="20"/>
  <c r="K4" i="23"/>
  <c r="M3" i="19"/>
  <c r="L3" i="19"/>
  <c r="M3" i="18"/>
  <c r="L3" i="18"/>
  <c r="M8" i="21"/>
  <c r="K20" i="19"/>
  <c r="M30" i="19"/>
  <c r="J30" i="19" s="1"/>
  <c r="P30" i="19" s="1"/>
  <c r="K13" i="18"/>
  <c r="M19" i="20"/>
  <c r="K15" i="21"/>
  <c r="M11" i="18"/>
  <c r="M8" i="19"/>
  <c r="K16" i="20"/>
  <c r="M5" i="18"/>
  <c r="K4" i="20"/>
  <c r="M18" i="23"/>
  <c r="K17" i="21"/>
  <c r="K28" i="20"/>
  <c r="M19" i="22"/>
  <c r="O31" i="1"/>
  <c r="M5" i="20"/>
  <c r="M9" i="18"/>
  <c r="M9" i="23"/>
  <c r="K28" i="21"/>
  <c r="K7" i="22"/>
  <c r="K18" i="19"/>
  <c r="K17" i="22"/>
  <c r="K16" i="18"/>
  <c r="K14" i="23"/>
  <c r="K27" i="23"/>
  <c r="K14" i="18"/>
  <c r="K24" i="18"/>
  <c r="K5" i="19"/>
  <c r="K8" i="22"/>
  <c r="K29" i="23"/>
  <c r="M27" i="21"/>
  <c r="K8" i="20"/>
  <c r="K13" i="21"/>
  <c r="M15" i="22"/>
  <c r="K20" i="18"/>
  <c r="M14" i="21"/>
  <c r="M6" i="22"/>
  <c r="M30" i="22"/>
  <c r="M3" i="20"/>
  <c r="M17" i="21"/>
  <c r="K11" i="18"/>
  <c r="M24" i="18"/>
  <c r="M16" i="18"/>
  <c r="K6" i="22"/>
  <c r="M5" i="19"/>
  <c r="M14" i="23"/>
  <c r="M26" i="22"/>
  <c r="K22" i="19"/>
  <c r="M28" i="20"/>
  <c r="K5" i="18"/>
  <c r="M27" i="23"/>
  <c r="K30" i="21"/>
  <c r="M30" i="23"/>
  <c r="K29" i="20"/>
  <c r="K9" i="20"/>
  <c r="K7" i="18"/>
  <c r="M12" i="23"/>
  <c r="M4" i="20"/>
  <c r="M7" i="21"/>
  <c r="K27" i="21"/>
  <c r="K12" i="18"/>
  <c r="K26" i="19"/>
  <c r="M17" i="20"/>
  <c r="J7" i="19"/>
  <c r="P7" i="19" s="1"/>
  <c r="K9" i="21"/>
  <c r="M18" i="21"/>
  <c r="K24" i="19"/>
  <c r="K30" i="22"/>
  <c r="M30" i="21"/>
  <c r="K30" i="23"/>
  <c r="M29" i="20"/>
  <c r="M9" i="20"/>
  <c r="M7" i="18"/>
  <c r="K26" i="22"/>
  <c r="K22" i="20"/>
  <c r="K7" i="20"/>
  <c r="M12" i="18"/>
  <c r="M8" i="20"/>
  <c r="K25" i="18"/>
  <c r="M15" i="20"/>
  <c r="K15" i="19"/>
  <c r="M23" i="23"/>
  <c r="M23" i="18"/>
  <c r="M21" i="22"/>
  <c r="M21" i="23"/>
  <c r="K21" i="23"/>
  <c r="K9" i="22"/>
  <c r="M9" i="22"/>
  <c r="M10" i="22"/>
  <c r="K10" i="22"/>
  <c r="M25" i="23"/>
  <c r="O31" i="18"/>
  <c r="J8" i="10" s="1"/>
  <c r="M18" i="20"/>
  <c r="K12" i="22"/>
  <c r="K4" i="19"/>
  <c r="M4" i="19"/>
  <c r="K23" i="22"/>
  <c r="M23" i="22"/>
  <c r="M24" i="21"/>
  <c r="M23" i="21"/>
  <c r="K23" i="21"/>
  <c r="M19" i="18"/>
  <c r="K19" i="18"/>
  <c r="M17" i="18"/>
  <c r="K29" i="1"/>
  <c r="K30" i="20"/>
  <c r="M10" i="21"/>
  <c r="M23" i="20"/>
  <c r="K27" i="18"/>
  <c r="M20" i="22"/>
  <c r="K11" i="21"/>
  <c r="M11" i="21"/>
  <c r="M11" i="20"/>
  <c r="K11" i="20"/>
  <c r="M13" i="23"/>
  <c r="K13" i="23"/>
  <c r="M4" i="18"/>
  <c r="K4" i="18"/>
  <c r="M23" i="19"/>
  <c r="K23" i="19"/>
  <c r="K19" i="19"/>
  <c r="M19" i="19"/>
  <c r="M10" i="18"/>
  <c r="K10" i="18"/>
  <c r="M19" i="23"/>
  <c r="M17" i="19"/>
  <c r="K5" i="22"/>
  <c r="O31" i="22"/>
  <c r="J7" i="10" s="1"/>
  <c r="K3" i="22"/>
  <c r="M14" i="20"/>
  <c r="K14" i="20"/>
  <c r="M25" i="19"/>
  <c r="K25" i="19"/>
  <c r="M29" i="19"/>
  <c r="K28" i="18"/>
  <c r="M18" i="18"/>
  <c r="K8" i="23"/>
  <c r="O31" i="19"/>
  <c r="J9" i="10" s="1"/>
  <c r="M20" i="23"/>
  <c r="K16" i="22"/>
  <c r="M16" i="22"/>
  <c r="O31" i="21"/>
  <c r="J10" i="10" s="1"/>
  <c r="M3" i="21"/>
  <c r="K25" i="23"/>
  <c r="K12" i="20"/>
  <c r="M11" i="23"/>
  <c r="K11" i="23"/>
  <c r="M13" i="19"/>
  <c r="K16" i="21"/>
  <c r="K23" i="18"/>
  <c r="K3" i="21"/>
  <c r="K21" i="22"/>
  <c r="K24" i="20"/>
  <c r="K13" i="22"/>
  <c r="M13" i="22"/>
  <c r="K12" i="19"/>
  <c r="M12" i="19"/>
  <c r="M12" i="20"/>
  <c r="K24" i="21"/>
  <c r="M7" i="23"/>
  <c r="M9" i="19"/>
  <c r="K9" i="19"/>
  <c r="M6" i="18"/>
  <c r="M4" i="21"/>
  <c r="K28" i="23"/>
  <c r="K22" i="22"/>
  <c r="O31" i="23"/>
  <c r="J5" i="10" s="1"/>
  <c r="O31" i="20"/>
  <c r="J4" i="10" s="1"/>
  <c r="J12" i="21"/>
  <c r="P12" i="21" s="1"/>
  <c r="M18" i="19"/>
  <c r="K5" i="20"/>
  <c r="K18" i="23"/>
  <c r="K9" i="18"/>
  <c r="K15" i="20"/>
  <c r="M9" i="21"/>
  <c r="J21" i="19"/>
  <c r="P21" i="19" s="1"/>
  <c r="J29" i="18"/>
  <c r="P29" i="18" s="1"/>
  <c r="J4" i="22"/>
  <c r="P4" i="22" s="1"/>
  <c r="J20" i="20"/>
  <c r="P20" i="20" s="1"/>
  <c r="J22" i="18"/>
  <c r="P22" i="18" s="1"/>
  <c r="J24" i="23"/>
  <c r="P24" i="23" s="1"/>
  <c r="J6" i="20"/>
  <c r="P6" i="20" s="1"/>
  <c r="J27" i="20"/>
  <c r="P27" i="20" s="1"/>
  <c r="J17" i="23"/>
  <c r="P17" i="23" s="1"/>
  <c r="J3" i="23"/>
  <c r="J10" i="23"/>
  <c r="P10" i="23" s="1"/>
  <c r="J26" i="21"/>
  <c r="P26" i="21" s="1"/>
  <c r="J28" i="19"/>
  <c r="P28" i="19" s="1"/>
  <c r="J5" i="21"/>
  <c r="P5" i="21" s="1"/>
  <c r="J23" i="1"/>
  <c r="P23" i="1" s="1"/>
  <c r="M4" i="1"/>
  <c r="M22" i="1"/>
  <c r="M28" i="1"/>
  <c r="K26" i="1"/>
  <c r="K15" i="1"/>
  <c r="M25" i="1"/>
  <c r="M9" i="1"/>
  <c r="M8" i="1"/>
  <c r="K27" i="1"/>
  <c r="K6" i="1"/>
  <c r="M13" i="1"/>
  <c r="K18" i="1"/>
  <c r="K5" i="1"/>
  <c r="K10" i="1"/>
  <c r="K17" i="1"/>
  <c r="M16" i="1"/>
  <c r="M14" i="1"/>
  <c r="M21" i="1"/>
  <c r="K12" i="1"/>
  <c r="J30" i="1"/>
  <c r="P30" i="1" s="1"/>
  <c r="K28" i="1"/>
  <c r="M27" i="1"/>
  <c r="M26" i="1"/>
  <c r="K25" i="1"/>
  <c r="M24" i="1"/>
  <c r="K22" i="1"/>
  <c r="K21" i="1"/>
  <c r="M18" i="1"/>
  <c r="K14" i="1"/>
  <c r="M17" i="1"/>
  <c r="K16" i="1"/>
  <c r="M15" i="1"/>
  <c r="K13" i="1"/>
  <c r="M12" i="1"/>
  <c r="K9" i="1"/>
  <c r="M10" i="1"/>
  <c r="K8" i="1"/>
  <c r="M6" i="1"/>
  <c r="M5" i="1"/>
  <c r="I6" i="10"/>
  <c r="J3" i="1"/>
  <c r="P3" i="1" s="1"/>
  <c r="J29" i="21" l="1"/>
  <c r="P29" i="21" s="1"/>
  <c r="J29" i="22"/>
  <c r="P29" i="22" s="1"/>
  <c r="J28" i="22"/>
  <c r="P28" i="22" s="1"/>
  <c r="J26" i="18"/>
  <c r="P26" i="18" s="1"/>
  <c r="J25" i="20"/>
  <c r="P25" i="20" s="1"/>
  <c r="J27" i="22"/>
  <c r="P27" i="22" s="1"/>
  <c r="J27" i="19"/>
  <c r="P27" i="19" s="1"/>
  <c r="J26" i="23"/>
  <c r="P26" i="23" s="1"/>
  <c r="J26" i="20"/>
  <c r="P26" i="20" s="1"/>
  <c r="J25" i="21"/>
  <c r="P25" i="21" s="1"/>
  <c r="J24" i="22"/>
  <c r="P24" i="22" s="1"/>
  <c r="J21" i="21"/>
  <c r="P21" i="21" s="1"/>
  <c r="J22" i="23"/>
  <c r="P22" i="23" s="1"/>
  <c r="J22" i="21"/>
  <c r="P22" i="21" s="1"/>
  <c r="J19" i="20"/>
  <c r="P19" i="20" s="1"/>
  <c r="J21" i="18"/>
  <c r="P21" i="18" s="1"/>
  <c r="J21" i="20"/>
  <c r="P21" i="20" s="1"/>
  <c r="J20" i="19"/>
  <c r="P20" i="19" s="1"/>
  <c r="J20" i="21"/>
  <c r="P20" i="21" s="1"/>
  <c r="J15" i="23"/>
  <c r="P15" i="23" s="1"/>
  <c r="J16" i="20"/>
  <c r="P16" i="20" s="1"/>
  <c r="J11" i="1"/>
  <c r="P11" i="1" s="1"/>
  <c r="J17" i="20"/>
  <c r="P17" i="20" s="1"/>
  <c r="J14" i="22"/>
  <c r="P14" i="22" s="1"/>
  <c r="J15" i="21"/>
  <c r="P15" i="21" s="1"/>
  <c r="J16" i="19"/>
  <c r="P16" i="19" s="1"/>
  <c r="J16" i="23"/>
  <c r="P16" i="23" s="1"/>
  <c r="J13" i="18"/>
  <c r="P13" i="18" s="1"/>
  <c r="J10" i="19"/>
  <c r="P10" i="19" s="1"/>
  <c r="J11" i="19"/>
  <c r="P11" i="19" s="1"/>
  <c r="J10" i="20"/>
  <c r="P10" i="20" s="1"/>
  <c r="J7" i="1"/>
  <c r="P7" i="1" s="1"/>
  <c r="J8" i="21"/>
  <c r="P8" i="21" s="1"/>
  <c r="J7" i="20"/>
  <c r="P7" i="20" s="1"/>
  <c r="J6" i="23"/>
  <c r="P6" i="23" s="1"/>
  <c r="J6" i="21"/>
  <c r="P6" i="21" s="1"/>
  <c r="J6" i="19"/>
  <c r="P6" i="19" s="1"/>
  <c r="J5" i="23"/>
  <c r="P5" i="23" s="1"/>
  <c r="J4" i="23"/>
  <c r="P4" i="23" s="1"/>
  <c r="J18" i="23"/>
  <c r="P18" i="23" s="1"/>
  <c r="J3" i="18"/>
  <c r="P3" i="18" s="1"/>
  <c r="J3" i="19"/>
  <c r="P3" i="19" s="1"/>
  <c r="J17" i="21"/>
  <c r="P17" i="21" s="1"/>
  <c r="J28" i="21"/>
  <c r="P28" i="21" s="1"/>
  <c r="J4" i="20"/>
  <c r="P4" i="20" s="1"/>
  <c r="J28" i="20"/>
  <c r="P28" i="20" s="1"/>
  <c r="J11" i="18"/>
  <c r="P11" i="18" s="1"/>
  <c r="J20" i="18"/>
  <c r="P20" i="18" s="1"/>
  <c r="J8" i="19"/>
  <c r="P8" i="19" s="1"/>
  <c r="J5" i="18"/>
  <c r="P5" i="18" s="1"/>
  <c r="J30" i="20"/>
  <c r="P30" i="20" s="1"/>
  <c r="J19" i="22"/>
  <c r="P19" i="22" s="1"/>
  <c r="J9" i="20"/>
  <c r="P9" i="20" s="1"/>
  <c r="J24" i="18"/>
  <c r="P24" i="18" s="1"/>
  <c r="J9" i="18"/>
  <c r="P9" i="18" s="1"/>
  <c r="J6" i="18"/>
  <c r="P6" i="18" s="1"/>
  <c r="J28" i="23"/>
  <c r="P28" i="23" s="1"/>
  <c r="J7" i="22"/>
  <c r="P7" i="22" s="1"/>
  <c r="J24" i="21"/>
  <c r="P24" i="21" s="1"/>
  <c r="J30" i="21"/>
  <c r="P30" i="21" s="1"/>
  <c r="J17" i="22"/>
  <c r="P17" i="22" s="1"/>
  <c r="J5" i="20"/>
  <c r="P5" i="20" s="1"/>
  <c r="J17" i="18"/>
  <c r="P17" i="18" s="1"/>
  <c r="J26" i="19"/>
  <c r="P26" i="19" s="1"/>
  <c r="J29" i="20"/>
  <c r="P29" i="20" s="1"/>
  <c r="J9" i="23"/>
  <c r="P9" i="23" s="1"/>
  <c r="J14" i="23"/>
  <c r="P14" i="23" s="1"/>
  <c r="J29" i="23"/>
  <c r="P29" i="23" s="1"/>
  <c r="J15" i="22"/>
  <c r="P15" i="22" s="1"/>
  <c r="J18" i="21"/>
  <c r="P18" i="21" s="1"/>
  <c r="J9" i="21"/>
  <c r="P9" i="21" s="1"/>
  <c r="J26" i="22"/>
  <c r="P26" i="22" s="1"/>
  <c r="J27" i="21"/>
  <c r="P27" i="21" s="1"/>
  <c r="J22" i="19"/>
  <c r="P22" i="19" s="1"/>
  <c r="J6" i="22"/>
  <c r="P6" i="22" s="1"/>
  <c r="J25" i="23"/>
  <c r="P25" i="23" s="1"/>
  <c r="J22" i="20"/>
  <c r="P22" i="20" s="1"/>
  <c r="J12" i="23"/>
  <c r="P12" i="23" s="1"/>
  <c r="J3" i="21"/>
  <c r="P3" i="21" s="1"/>
  <c r="J20" i="23"/>
  <c r="P20" i="23" s="1"/>
  <c r="J8" i="23"/>
  <c r="P8" i="23" s="1"/>
  <c r="J29" i="19"/>
  <c r="P29" i="19" s="1"/>
  <c r="J17" i="19"/>
  <c r="P17" i="19" s="1"/>
  <c r="J19" i="18"/>
  <c r="P19" i="18" s="1"/>
  <c r="J12" i="22"/>
  <c r="P12" i="22" s="1"/>
  <c r="J10" i="22"/>
  <c r="P10" i="22" s="1"/>
  <c r="J9" i="22"/>
  <c r="P9" i="22" s="1"/>
  <c r="J25" i="18"/>
  <c r="P25" i="18" s="1"/>
  <c r="J24" i="19"/>
  <c r="P24" i="19" s="1"/>
  <c r="J30" i="22"/>
  <c r="P30" i="22" s="1"/>
  <c r="J8" i="22"/>
  <c r="P8" i="22" s="1"/>
  <c r="J14" i="21"/>
  <c r="P14" i="21" s="1"/>
  <c r="J8" i="20"/>
  <c r="P8" i="20" s="1"/>
  <c r="J5" i="19"/>
  <c r="P5" i="19" s="1"/>
  <c r="J27" i="23"/>
  <c r="P27" i="23" s="1"/>
  <c r="J13" i="22"/>
  <c r="P13" i="22" s="1"/>
  <c r="J18" i="19"/>
  <c r="P18" i="19" s="1"/>
  <c r="J7" i="23"/>
  <c r="P7" i="23" s="1"/>
  <c r="J12" i="20"/>
  <c r="P12" i="20" s="1"/>
  <c r="K31" i="19"/>
  <c r="F9" i="10" s="1"/>
  <c r="J18" i="20"/>
  <c r="P18" i="20" s="1"/>
  <c r="J21" i="23"/>
  <c r="P21" i="23" s="1"/>
  <c r="J23" i="23"/>
  <c r="P23" i="23" s="1"/>
  <c r="J13" i="21"/>
  <c r="P13" i="21" s="1"/>
  <c r="J14" i="18"/>
  <c r="P14" i="18" s="1"/>
  <c r="J16" i="18"/>
  <c r="P16" i="18" s="1"/>
  <c r="L31" i="18"/>
  <c r="G8" i="10" s="1"/>
  <c r="J9" i="19"/>
  <c r="P9" i="19" s="1"/>
  <c r="J13" i="23"/>
  <c r="P13" i="23" s="1"/>
  <c r="J22" i="22"/>
  <c r="P22" i="22" s="1"/>
  <c r="M31" i="21"/>
  <c r="H10" i="10" s="1"/>
  <c r="J12" i="19"/>
  <c r="P12" i="19" s="1"/>
  <c r="J24" i="20"/>
  <c r="P24" i="20" s="1"/>
  <c r="J19" i="19"/>
  <c r="P19" i="19" s="1"/>
  <c r="M31" i="18"/>
  <c r="H8" i="10" s="1"/>
  <c r="K31" i="20"/>
  <c r="F4" i="10" s="1"/>
  <c r="J11" i="21"/>
  <c r="P11" i="21" s="1"/>
  <c r="J27" i="18"/>
  <c r="P27" i="18" s="1"/>
  <c r="J18" i="18"/>
  <c r="P18" i="18" s="1"/>
  <c r="K31" i="21"/>
  <c r="F10" i="10" s="1"/>
  <c r="M31" i="22"/>
  <c r="H7" i="10" s="1"/>
  <c r="J21" i="22"/>
  <c r="P21" i="22" s="1"/>
  <c r="J13" i="19"/>
  <c r="P13" i="19" s="1"/>
  <c r="J16" i="22"/>
  <c r="P16" i="22" s="1"/>
  <c r="J7" i="21"/>
  <c r="P7" i="21" s="1"/>
  <c r="J10" i="18"/>
  <c r="P10" i="18" s="1"/>
  <c r="J23" i="19"/>
  <c r="P23" i="19" s="1"/>
  <c r="J4" i="18"/>
  <c r="P4" i="18" s="1"/>
  <c r="J20" i="22"/>
  <c r="P20" i="22" s="1"/>
  <c r="J23" i="20"/>
  <c r="P23" i="20" s="1"/>
  <c r="J29" i="1"/>
  <c r="P29" i="1" s="1"/>
  <c r="J10" i="21"/>
  <c r="P10" i="21" s="1"/>
  <c r="J7" i="18"/>
  <c r="P7" i="18" s="1"/>
  <c r="J3" i="22"/>
  <c r="J12" i="18"/>
  <c r="P12" i="18" s="1"/>
  <c r="J30" i="23"/>
  <c r="P30" i="23" s="1"/>
  <c r="M31" i="19"/>
  <c r="H9" i="10" s="1"/>
  <c r="J3" i="20"/>
  <c r="P3" i="20" s="1"/>
  <c r="J15" i="19"/>
  <c r="P15" i="19" s="1"/>
  <c r="J25" i="19"/>
  <c r="P25" i="19" s="1"/>
  <c r="J5" i="22"/>
  <c r="P5" i="22" s="1"/>
  <c r="M31" i="20"/>
  <c r="H4" i="10" s="1"/>
  <c r="J19" i="23"/>
  <c r="P19" i="23" s="1"/>
  <c r="L31" i="23"/>
  <c r="G5" i="10" s="1"/>
  <c r="K31" i="23"/>
  <c r="F5" i="10" s="1"/>
  <c r="J23" i="21"/>
  <c r="P23" i="21" s="1"/>
  <c r="J23" i="22"/>
  <c r="P23" i="22" s="1"/>
  <c r="J14" i="20"/>
  <c r="P14" i="20" s="1"/>
  <c r="J4" i="19"/>
  <c r="P4" i="19" s="1"/>
  <c r="J15" i="20"/>
  <c r="P15" i="20" s="1"/>
  <c r="J23" i="18"/>
  <c r="P23" i="18" s="1"/>
  <c r="K31" i="22"/>
  <c r="F7" i="10" s="1"/>
  <c r="J4" i="21"/>
  <c r="P4" i="21" s="1"/>
  <c r="J16" i="21"/>
  <c r="P16" i="21" s="1"/>
  <c r="J28" i="18"/>
  <c r="P28" i="18" s="1"/>
  <c r="J11" i="20"/>
  <c r="P11" i="20" s="1"/>
  <c r="M31" i="23"/>
  <c r="H5" i="10" s="1"/>
  <c r="J11" i="23"/>
  <c r="P11" i="23" s="1"/>
  <c r="L31" i="20"/>
  <c r="G4" i="10" s="1"/>
  <c r="L31" i="19"/>
  <c r="G9" i="10" s="1"/>
  <c r="L31" i="21"/>
  <c r="G10" i="10" s="1"/>
  <c r="L31" i="22"/>
  <c r="G7" i="10" s="1"/>
  <c r="K31" i="18"/>
  <c r="F8" i="10" s="1"/>
  <c r="P3" i="23"/>
  <c r="K4" i="1"/>
  <c r="J4" i="1" s="1"/>
  <c r="P4" i="1" s="1"/>
  <c r="K19" i="1"/>
  <c r="M19" i="1"/>
  <c r="K24" i="1"/>
  <c r="J24" i="1" s="1"/>
  <c r="P24" i="1" s="1"/>
  <c r="M20" i="1"/>
  <c r="L31" i="1"/>
  <c r="K20" i="1"/>
  <c r="J8" i="1"/>
  <c r="P8" i="1" s="1"/>
  <c r="J6" i="10"/>
  <c r="J14" i="1"/>
  <c r="P14" i="1" s="1"/>
  <c r="J26" i="1"/>
  <c r="P26" i="1" s="1"/>
  <c r="J15" i="1"/>
  <c r="P15" i="1" s="1"/>
  <c r="J9" i="1"/>
  <c r="P9" i="1" s="1"/>
  <c r="J21" i="1"/>
  <c r="P21" i="1" s="1"/>
  <c r="J25" i="1"/>
  <c r="P25" i="1" s="1"/>
  <c r="J28" i="1"/>
  <c r="P28" i="1" s="1"/>
  <c r="J22" i="1"/>
  <c r="P22" i="1" s="1"/>
  <c r="J27" i="1"/>
  <c r="P27" i="1" s="1"/>
  <c r="J16" i="1"/>
  <c r="P16" i="1" s="1"/>
  <c r="J17" i="1"/>
  <c r="P17" i="1" s="1"/>
  <c r="J18" i="1"/>
  <c r="P18" i="1" s="1"/>
  <c r="J13" i="1"/>
  <c r="P13" i="1" s="1"/>
  <c r="J10" i="1"/>
  <c r="P10" i="1" s="1"/>
  <c r="J12" i="1"/>
  <c r="P12" i="1" s="1"/>
  <c r="J5" i="1"/>
  <c r="P5" i="1" s="1"/>
  <c r="J6" i="1"/>
  <c r="P6" i="1" s="1"/>
  <c r="J31" i="20" l="1"/>
  <c r="E4" i="10" s="1"/>
  <c r="J31" i="22"/>
  <c r="E7" i="10" s="1"/>
  <c r="P3" i="22"/>
  <c r="P31" i="22" s="1"/>
  <c r="L7" i="10" s="1"/>
  <c r="J31" i="18"/>
  <c r="E8" i="10" s="1"/>
  <c r="P31" i="23"/>
  <c r="L5" i="10" s="1"/>
  <c r="P31" i="19"/>
  <c r="L9" i="10" s="1"/>
  <c r="P31" i="18"/>
  <c r="L8" i="10" s="1"/>
  <c r="J31" i="19"/>
  <c r="E9" i="10" s="1"/>
  <c r="P31" i="20"/>
  <c r="L4" i="10" s="1"/>
  <c r="J31" i="23"/>
  <c r="E5" i="10" s="1"/>
  <c r="J31" i="21"/>
  <c r="E10" i="10" s="1"/>
  <c r="P31" i="21"/>
  <c r="L10" i="10" s="1"/>
  <c r="M31" i="1"/>
  <c r="H6" i="10" s="1"/>
  <c r="J19" i="1"/>
  <c r="P19" i="1" s="1"/>
  <c r="K31" i="1"/>
  <c r="F6" i="10" s="1"/>
  <c r="J20" i="1"/>
  <c r="P20" i="1" s="1"/>
  <c r="K4" i="10"/>
  <c r="K5" i="10"/>
  <c r="K7" i="10"/>
  <c r="K9" i="10"/>
  <c r="K8" i="10"/>
  <c r="K10" i="10"/>
  <c r="G6" i="10"/>
  <c r="J11" i="10"/>
  <c r="H11" i="10" l="1"/>
  <c r="F11" i="10"/>
  <c r="P31" i="1"/>
  <c r="L6" i="10" s="1"/>
  <c r="J31" i="1"/>
  <c r="E6" i="10" s="1"/>
  <c r="G11" i="10"/>
  <c r="K6" i="10"/>
  <c r="K11" i="10" s="1"/>
  <c r="I11" i="10"/>
  <c r="L11" i="10" l="1"/>
  <c r="E11" i="10"/>
</calcChain>
</file>

<file path=xl/sharedStrings.xml><?xml version="1.0" encoding="utf-8"?>
<sst xmlns="http://schemas.openxmlformats.org/spreadsheetml/2006/main" count="391" uniqueCount="58">
  <si>
    <t>TOTALS</t>
  </si>
  <si>
    <t>Week</t>
  </si>
  <si>
    <t>F</t>
  </si>
  <si>
    <t>A</t>
  </si>
  <si>
    <t>No Match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</si>
  <si>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</si>
  <si>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</si>
  <si>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</si>
  <si>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</si>
  <si>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</si>
  <si>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</si>
  <si>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</si>
  <si>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</si>
  <si>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</si>
  <si>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</si>
  <si>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X</t>
  </si>
  <si>
    <t>Team</t>
  </si>
  <si>
    <t>Shots Diff</t>
  </si>
  <si>
    <t>1st</t>
  </si>
  <si>
    <t>3rd</t>
  </si>
  <si>
    <t>4th</t>
  </si>
  <si>
    <t>6th</t>
  </si>
  <si>
    <t>7th</t>
  </si>
  <si>
    <t>Check</t>
  </si>
  <si>
    <t>E11</t>
  </si>
  <si>
    <t>E12</t>
  </si>
  <si>
    <t>Clippers</t>
  </si>
  <si>
    <t>E13</t>
  </si>
  <si>
    <t>Oddments</t>
  </si>
  <si>
    <t>E14</t>
  </si>
  <si>
    <t>Golfers</t>
  </si>
  <si>
    <t>E15</t>
  </si>
  <si>
    <t>E16</t>
  </si>
  <si>
    <t>E17</t>
  </si>
  <si>
    <t>Green Wizards</t>
  </si>
  <si>
    <t>CLIPPERS</t>
  </si>
  <si>
    <t>ODDMENTS</t>
  </si>
  <si>
    <t>GOLFERS</t>
  </si>
  <si>
    <t>GREEN WIZARDS</t>
  </si>
  <si>
    <t>Hagrids</t>
  </si>
  <si>
    <t>Odd Jobs</t>
  </si>
  <si>
    <t>Sharks</t>
  </si>
  <si>
    <t>HAGRIDS</t>
  </si>
  <si>
    <t>ODD JOBS</t>
  </si>
  <si>
    <t>SHARKS</t>
  </si>
  <si>
    <t>2025 / 2026</t>
  </si>
  <si>
    <t>2nd</t>
  </si>
  <si>
    <t>5th</t>
  </si>
  <si>
    <t>EARLY EVENING - DIV 2</t>
  </si>
  <si>
    <t>Played 28th Oct</t>
  </si>
  <si>
    <t>Odd jobs conceded game</t>
  </si>
  <si>
    <t>Match claimed by Green Wizards</t>
  </si>
  <si>
    <t>Played 9th Jan</t>
  </si>
  <si>
    <t>Played 12th Feb</t>
  </si>
  <si>
    <t>Played W/C 23rd Feb</t>
  </si>
  <si>
    <t>Played 26th Mar</t>
  </si>
  <si>
    <t>Match conceded by Odd Jobs</t>
  </si>
  <si>
    <t>As at 15th Apr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</si>
</sst>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quotePrefix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1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07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4.4" x14ac:dyDescent="0.3"/>
  <cols>
    <col min="1" max="1" width="2.109375" customWidth="1"/>
    <col min="2" max="3" width="8.109375" hidden="1" customWidth="1"/>
    <col min="4" max="4" width="8.6640625" style="1" customWidth="1"/>
    <col min="5" max="5" width="6.109375" style="1" bestFit="1" customWidth="1"/>
    <col min="6" max="6" width="4.33203125" style="1" bestFit="1" customWidth="1"/>
    <col min="7" max="7" width="14" style="1" bestFit="1" customWidth="1"/>
    <col min="8" max="8" width="5.109375" style="1" customWidth="1"/>
    <col min="10" max="10" width="14" bestFit="1" customWidth="1"/>
    <col min="11" max="11" width="8.5546875" customWidth="1"/>
    <col min="14" max="14" width="5.44140625" customWidth="1"/>
    <col min="15" max="15" width="13.44140625" bestFit="1" customWidth="1"/>
  </cols>
  <sheetData>
    <row r="1" spans="2:15" x14ac:dyDescent="0.3">
      <c r="E1" s="1" t="s">
        <v>1</v>
      </c>
      <c r="F1" s="22">
        <f>+'Results Input'!G1</f>
        <v>28</v>
      </c>
    </row>
    <row r="2" spans="2:15" x14ac:dyDescent="0.3">
      <c r="B2" t="str">
        <f t="shared" ref="B2:B8" si="0">CONCATENATE(E2,F2)</f>
        <v>1E11</v>
      </c>
      <c r="C2" t="str">
        <f>CONCATENATE(E2,I2)</f>
        <v>1E12</v>
      </c>
      <c r="D2" s="11">
        <f>+'Results Input'!E2</f>
        <v>45919</v>
      </c>
      <c r="E2" s="28">
        <f>+'Results Input'!F2</f>
        <v>1</v>
      </c>
      <c r="F2" s="22" t="str">
        <f>+'Results Input'!G2</f>
        <v>E11</v>
      </c>
      <c r="G2" t="str">
        <f>VLOOKUP(F2,Results!$N$2:$O$9,2,FALSE)</f>
        <v>Hagrids</v>
      </c>
      <c r="H2" s="22">
        <f>+'Results Input'!I2</f>
        <v>18</v>
      </c>
      <c r="I2" s="22" t="str">
        <f>+'Results Input'!J2</f>
        <v>E12</v>
      </c>
      <c r="J2" t="str">
        <f>VLOOKUP(I2,Results!$N$2:$O$9,2,FALSE)</f>
        <v>Clippers</v>
      </c>
      <c r="K2" s="22">
        <f>+'Results Input'!L2</f>
        <v>8</v>
      </c>
      <c r="N2" t="s">
        <v>24</v>
      </c>
      <c r="O2" t="s">
        <v>39</v>
      </c>
    </row>
    <row r="3" spans="2:15" x14ac:dyDescent="0.3">
      <c r="B3" t="str">
        <f t="shared" si="0"/>
        <v>1E15</v>
      </c>
      <c r="C3" t="str">
        <f t="shared" ref="C3:C52" si="1">CONCATENATE(E3,I3)</f>
        <v>1E16</v>
      </c>
      <c r="D3" s="11">
        <f>+D2</f>
        <v>45919</v>
      </c>
      <c r="E3" s="29">
        <f>+E2</f>
        <v>1</v>
      </c>
      <c r="F3" s="22" t="str">
        <f>+'Results Input'!G3</f>
        <v>E15</v>
      </c>
      <c r="G3" t="str">
        <f>VLOOKUP(F3,Results!$N$2:$O$9,2,FALSE)</f>
        <v>Odd Jobs</v>
      </c>
      <c r="H3" s="22">
        <f>+'Results Input'!I3</f>
        <v>12</v>
      </c>
      <c r="I3" s="22" t="str">
        <f>+'Results Input'!J3</f>
        <v>E16</v>
      </c>
      <c r="J3" t="str">
        <f>VLOOKUP(I3,Results!$N$2:$O$9,2,FALSE)</f>
        <v>Sharks</v>
      </c>
      <c r="K3" s="22">
        <f>+'Results Input'!L3</f>
        <v>13</v>
      </c>
      <c r="N3" t="s">
        <v>25</v>
      </c>
      <c r="O3" t="s">
        <v>26</v>
      </c>
    </row>
    <row r="4" spans="2:15" x14ac:dyDescent="0.3">
      <c r="B4" t="str">
        <f t="shared" si="0"/>
        <v>1E13</v>
      </c>
      <c r="C4" t="str">
        <f t="shared" si="1"/>
        <v>1E14</v>
      </c>
      <c r="D4" s="11">
        <f>+D2</f>
        <v>45919</v>
      </c>
      <c r="E4" s="29">
        <f>+E2</f>
        <v>1</v>
      </c>
      <c r="F4" s="22" t="str">
        <f>+'Results Input'!G4</f>
        <v>E13</v>
      </c>
      <c r="G4" t="str">
        <f>VLOOKUP(F4,Results!$N$2:$O$9,2,FALSE)</f>
        <v>Oddments</v>
      </c>
      <c r="H4" s="22">
        <f>+'Results Input'!I4</f>
        <v>8</v>
      </c>
      <c r="I4" s="22" t="str">
        <f>+'Results Input'!J4</f>
        <v>E14</v>
      </c>
      <c r="J4" t="str">
        <f>VLOOKUP(I4,Results!$N$2:$O$9,2,FALSE)</f>
        <v>Golfers</v>
      </c>
      <c r="K4" s="22">
        <f>+'Results Input'!L4</f>
        <v>26</v>
      </c>
      <c r="N4" t="s">
        <v>27</v>
      </c>
      <c r="O4" t="s">
        <v>28</v>
      </c>
    </row>
    <row r="5" spans="2:15" x14ac:dyDescent="0.3">
      <c r="B5" t="str">
        <f>CONCATENATE(E5,F5)</f>
        <v>1E17</v>
      </c>
      <c r="C5" t="str">
        <f t="shared" si="1"/>
        <v>1X</v>
      </c>
      <c r="D5" s="11">
        <f>+D2</f>
        <v>45919</v>
      </c>
      <c r="E5" s="29">
        <f>+E2</f>
        <v>1</v>
      </c>
      <c r="F5" s="22" t="str">
        <f>+'Results Input'!G5</f>
        <v>E17</v>
      </c>
      <c r="G5" t="str">
        <f>VLOOKUP(F5,Results!$N$2:$O$9,2,FALSE)</f>
        <v>Green Wizards</v>
      </c>
      <c r="H5" s="22">
        <f>+'Results Input'!I5</f>
        <v>0</v>
      </c>
      <c r="I5" s="22" t="str">
        <f>+'Results Input'!J5</f>
        <v>X</v>
      </c>
      <c r="J5" t="str">
        <f>VLOOKUP(I5,Results!$N$2:$O$9,2,FALSE)</f>
        <v>No Match</v>
      </c>
      <c r="K5" s="26"/>
      <c r="N5" t="s">
        <v>29</v>
      </c>
      <c r="O5" t="s">
        <v>30</v>
      </c>
    </row>
    <row r="6" spans="2:15" x14ac:dyDescent="0.3">
      <c r="B6" t="str">
        <f t="shared" si="0"/>
        <v>1E12</v>
      </c>
      <c r="C6" t="str">
        <f t="shared" si="1"/>
        <v>1E11</v>
      </c>
      <c r="D6" s="11">
        <f>+D2</f>
        <v>45919</v>
      </c>
      <c r="E6" s="29">
        <f>+E2</f>
        <v>1</v>
      </c>
      <c r="F6" s="22" t="str">
        <f>+I2</f>
        <v>E12</v>
      </c>
      <c r="G6" t="str">
        <f>VLOOKUP(F6,Results!$N$2:$O$9,2,FALSE)</f>
        <v>Clippers</v>
      </c>
      <c r="H6" s="22">
        <f>+K2</f>
        <v>8</v>
      </c>
      <c r="I6" s="1" t="str">
        <f>+F2</f>
        <v>E11</v>
      </c>
      <c r="J6" t="str">
        <f>VLOOKUP(I6,Results!$N$2:$O$9,2,FALSE)</f>
        <v>Hagrids</v>
      </c>
      <c r="K6" s="22">
        <f>+H2</f>
        <v>18</v>
      </c>
      <c r="N6" t="s">
        <v>31</v>
      </c>
      <c r="O6" t="s">
        <v>40</v>
      </c>
    </row>
    <row r="7" spans="2:15" x14ac:dyDescent="0.3">
      <c r="B7" t="str">
        <f t="shared" si="0"/>
        <v>1E16</v>
      </c>
      <c r="C7" t="str">
        <f t="shared" si="1"/>
        <v>1E15</v>
      </c>
      <c r="D7" s="11">
        <f>+D2</f>
        <v>45919</v>
      </c>
      <c r="E7" s="29">
        <f>+E2</f>
        <v>1</v>
      </c>
      <c r="F7" s="22" t="str">
        <f>+I3</f>
        <v>E16</v>
      </c>
      <c r="G7" t="str">
        <f>VLOOKUP(F7,Results!$N$2:$O$9,2,FALSE)</f>
        <v>Sharks</v>
      </c>
      <c r="H7" s="22">
        <f>+K3</f>
        <v>13</v>
      </c>
      <c r="I7" s="1" t="str">
        <f>+F3</f>
        <v>E15</v>
      </c>
      <c r="J7" t="str">
        <f>VLOOKUP(I7,Results!$N$2:$O$9,2,FALSE)</f>
        <v>Odd Jobs</v>
      </c>
      <c r="K7" s="22">
        <f>+H3</f>
        <v>12</v>
      </c>
      <c r="N7" t="s">
        <v>32</v>
      </c>
      <c r="O7" t="s">
        <v>41</v>
      </c>
    </row>
    <row r="8" spans="2:15" x14ac:dyDescent="0.3">
      <c r="B8" t="str">
        <f t="shared" si="0"/>
        <v>1E14</v>
      </c>
      <c r="C8" t="str">
        <f t="shared" si="1"/>
        <v>1E13</v>
      </c>
      <c r="D8" s="11">
        <f>+D2</f>
        <v>45919</v>
      </c>
      <c r="E8" s="29">
        <f>+E2</f>
        <v>1</v>
      </c>
      <c r="F8" s="22" t="str">
        <f>+I4</f>
        <v>E14</v>
      </c>
      <c r="G8" t="str">
        <f>VLOOKUP(F8,Results!$N$2:$O$9,2,FALSE)</f>
        <v>Golfers</v>
      </c>
      <c r="H8" s="22">
        <f>+K4</f>
        <v>26</v>
      </c>
      <c r="I8" s="1" t="str">
        <f>+F4</f>
        <v>E13</v>
      </c>
      <c r="J8" t="str">
        <f>VLOOKUP(I8,Results!$N$2:$O$9,2,FALSE)</f>
        <v>Oddments</v>
      </c>
      <c r="K8" s="22">
        <f>+H4</f>
        <v>8</v>
      </c>
      <c r="N8" t="s">
        <v>33</v>
      </c>
      <c r="O8" t="s">
        <v>34</v>
      </c>
    </row>
    <row r="9" spans="2:15" x14ac:dyDescent="0.3">
      <c r="B9" t="str">
        <f t="shared" ref="B9:B15" si="2">CONCATENATE(E9,F9)</f>
        <v>2E14</v>
      </c>
      <c r="C9" t="str">
        <f t="shared" si="1"/>
        <v>2E15</v>
      </c>
      <c r="D9" s="11">
        <f>+'Results Input'!E6</f>
        <v>45925</v>
      </c>
      <c r="E9" s="28">
        <f>+'Results Input'!F6</f>
        <v>2</v>
      </c>
      <c r="F9" s="22" t="str">
        <f>+'Results Input'!G6</f>
        <v>E14</v>
      </c>
      <c r="G9" t="str">
        <f>VLOOKUP(F9,Results!$N$2:$O$9,2,FALSE)</f>
        <v>Golfers</v>
      </c>
      <c r="H9" s="22">
        <f>+'Results Input'!I6</f>
        <v>12</v>
      </c>
      <c r="I9" s="22" t="str">
        <f>+'Results Input'!J6</f>
        <v>E15</v>
      </c>
      <c r="J9" t="str">
        <f>VLOOKUP(I9,Results!$N$2:$O$9,2,FALSE)</f>
        <v>Odd Jobs</v>
      </c>
      <c r="K9" s="22">
        <f>+'Results Input'!L6</f>
        <v>10</v>
      </c>
      <c r="N9" t="s">
        <v>15</v>
      </c>
      <c r="O9" t="s">
        <v>4</v>
      </c>
    </row>
    <row r="10" spans="2:15" x14ac:dyDescent="0.3">
      <c r="B10" t="str">
        <f t="shared" si="2"/>
        <v>2E17</v>
      </c>
      <c r="C10" t="str">
        <f t="shared" si="1"/>
        <v>2E11</v>
      </c>
      <c r="D10" s="11">
        <f>+D9</f>
        <v>45925</v>
      </c>
      <c r="E10" s="29">
        <f>+E9</f>
        <v>2</v>
      </c>
      <c r="F10" s="22" t="str">
        <f>+'Results Input'!G7</f>
        <v>E17</v>
      </c>
      <c r="G10" t="str">
        <f>VLOOKUP(F10,Results!$N$2:$O$9,2,FALSE)</f>
        <v>Green Wizards</v>
      </c>
      <c r="H10" s="22">
        <f>+'Results Input'!I7</f>
        <v>16</v>
      </c>
      <c r="I10" s="22" t="str">
        <f>+'Results Input'!J7</f>
        <v>E11</v>
      </c>
      <c r="J10" t="str">
        <f>VLOOKUP(I10,Results!$N$2:$O$9,2,FALSE)</f>
        <v>Hagrids</v>
      </c>
      <c r="K10" s="22">
        <f>+'Results Input'!L7</f>
        <v>11</v>
      </c>
    </row>
    <row r="11" spans="2:15" x14ac:dyDescent="0.3">
      <c r="B11" t="str">
        <f t="shared" si="2"/>
        <v>2E12</v>
      </c>
      <c r="C11" t="str">
        <f t="shared" si="1"/>
        <v>2E13</v>
      </c>
      <c r="D11" s="11">
        <f>+D9</f>
        <v>45925</v>
      </c>
      <c r="E11" s="29">
        <f>+E9</f>
        <v>2</v>
      </c>
      <c r="F11" s="22" t="str">
        <f>+'Results Input'!G8</f>
        <v>E12</v>
      </c>
      <c r="G11" t="str">
        <f>VLOOKUP(F11,Results!$N$2:$O$9,2,FALSE)</f>
        <v>Clippers</v>
      </c>
      <c r="H11" s="22">
        <f>+'Results Input'!I8</f>
        <v>12</v>
      </c>
      <c r="I11" s="22" t="str">
        <f>+'Results Input'!J8</f>
        <v>E13</v>
      </c>
      <c r="J11" t="str">
        <f>VLOOKUP(I11,Results!$N$2:$O$9,2,FALSE)</f>
        <v>Oddments</v>
      </c>
      <c r="K11" s="22">
        <f>+'Results Input'!L8</f>
        <v>7</v>
      </c>
    </row>
    <row r="12" spans="2:15" x14ac:dyDescent="0.3">
      <c r="B12" t="str">
        <f t="shared" si="2"/>
        <v>2E16</v>
      </c>
      <c r="C12" t="str">
        <f t="shared" si="1"/>
        <v>2X</v>
      </c>
      <c r="D12" s="11">
        <f>+D9</f>
        <v>45925</v>
      </c>
      <c r="E12" s="29">
        <f>+E9</f>
        <v>2</v>
      </c>
      <c r="F12" s="22" t="str">
        <f>+'Results Input'!G9</f>
        <v>E16</v>
      </c>
      <c r="G12" t="str">
        <f>VLOOKUP(F12,Results!$N$2:$O$9,2,FALSE)</f>
        <v>Sharks</v>
      </c>
      <c r="H12" s="22">
        <f>+'Results Input'!I9</f>
        <v>0</v>
      </c>
      <c r="I12" s="22" t="str">
        <f>+'Results Input'!J9</f>
        <v>X</v>
      </c>
      <c r="J12" t="str">
        <f>VLOOKUP(I12,Results!$N$2:$O$9,2,FALSE)</f>
        <v>No Match</v>
      </c>
      <c r="K12" s="26"/>
    </row>
    <row r="13" spans="2:15" x14ac:dyDescent="0.3">
      <c r="B13" t="str">
        <f t="shared" si="2"/>
        <v>2E15</v>
      </c>
      <c r="C13" t="str">
        <f t="shared" si="1"/>
        <v>2E14</v>
      </c>
      <c r="D13" s="11">
        <f>+D9</f>
        <v>45925</v>
      </c>
      <c r="E13" s="29">
        <f>+E9</f>
        <v>2</v>
      </c>
      <c r="F13" s="22" t="str">
        <f>+I9</f>
        <v>E15</v>
      </c>
      <c r="G13" t="str">
        <f>VLOOKUP(F13,Results!$N$2:$O$9,2,FALSE)</f>
        <v>Odd Jobs</v>
      </c>
      <c r="H13" s="22">
        <f>+K9</f>
        <v>10</v>
      </c>
      <c r="I13" s="1" t="str">
        <f>+F9</f>
        <v>E14</v>
      </c>
      <c r="J13" t="str">
        <f>VLOOKUP(I13,Results!$N$2:$O$9,2,FALSE)</f>
        <v>Golfers</v>
      </c>
      <c r="K13" s="22">
        <f>+H9</f>
        <v>12</v>
      </c>
    </row>
    <row r="14" spans="2:15" x14ac:dyDescent="0.3">
      <c r="B14" t="str">
        <f t="shared" si="2"/>
        <v>2E11</v>
      </c>
      <c r="C14" t="str">
        <f t="shared" si="1"/>
        <v>2E17</v>
      </c>
      <c r="D14" s="11">
        <f>+D9</f>
        <v>45925</v>
      </c>
      <c r="E14" s="29">
        <f>+E9</f>
        <v>2</v>
      </c>
      <c r="F14" s="22" t="str">
        <f>+I10</f>
        <v>E11</v>
      </c>
      <c r="G14" t="str">
        <f>VLOOKUP(F14,Results!$N$2:$O$9,2,FALSE)</f>
        <v>Hagrids</v>
      </c>
      <c r="H14" s="22">
        <f>+K10</f>
        <v>11</v>
      </c>
      <c r="I14" s="1" t="str">
        <f>+F10</f>
        <v>E17</v>
      </c>
      <c r="J14" t="str">
        <f>VLOOKUP(I14,Results!$N$2:$O$9,2,FALSE)</f>
        <v>Green Wizards</v>
      </c>
      <c r="K14" s="22">
        <f>+H10</f>
        <v>16</v>
      </c>
    </row>
    <row r="15" spans="2:15" x14ac:dyDescent="0.3">
      <c r="B15" t="str">
        <f t="shared" si="2"/>
        <v>2E13</v>
      </c>
      <c r="C15" t="str">
        <f t="shared" si="1"/>
        <v>2E12</v>
      </c>
      <c r="D15" s="11">
        <f>+D9</f>
        <v>45925</v>
      </c>
      <c r="E15" s="29">
        <f>+E9</f>
        <v>2</v>
      </c>
      <c r="F15" s="22" t="str">
        <f>+I11</f>
        <v>E13</v>
      </c>
      <c r="G15" t="str">
        <f>VLOOKUP(F15,Results!$N$2:$O$9,2,FALSE)</f>
        <v>Oddments</v>
      </c>
      <c r="H15" s="22">
        <f>+K11</f>
        <v>7</v>
      </c>
      <c r="I15" s="1" t="str">
        <f>+F11</f>
        <v>E12</v>
      </c>
      <c r="J15" t="str">
        <f>VLOOKUP(I15,Results!$N$2:$O$9,2,FALSE)</f>
        <v>Clippers</v>
      </c>
      <c r="K15" s="22">
        <f>+H11</f>
        <v>12</v>
      </c>
    </row>
    <row r="16" spans="2:15" x14ac:dyDescent="0.3">
      <c r="B16" t="str">
        <f t="shared" ref="B16:B22" si="3">CONCATENATE(E16,F16)</f>
        <v>3E16</v>
      </c>
      <c r="C16" t="str">
        <f t="shared" si="1"/>
        <v>3E17</v>
      </c>
      <c r="D16" s="11">
        <f>+'Results Input'!E10</f>
        <v>45933</v>
      </c>
      <c r="E16" s="28">
        <f>+'Results Input'!F10</f>
        <v>3</v>
      </c>
      <c r="F16" s="22" t="str">
        <f>+'Results Input'!G10</f>
        <v>E16</v>
      </c>
      <c r="G16" t="str">
        <f>VLOOKUP(F16,Results!$N$2:$O$9,2,FALSE)</f>
        <v>Sharks</v>
      </c>
      <c r="H16" s="22">
        <f>+'Results Input'!I10</f>
        <v>21</v>
      </c>
      <c r="I16" s="22" t="str">
        <f>+'Results Input'!J10</f>
        <v>E17</v>
      </c>
      <c r="J16" t="str">
        <f>VLOOKUP(I16,Results!$N$2:$O$9,2,FALSE)</f>
        <v>Green Wizards</v>
      </c>
      <c r="K16" s="22">
        <f>+'Results Input'!L10</f>
        <v>9</v>
      </c>
    </row>
    <row r="17" spans="2:11" x14ac:dyDescent="0.3">
      <c r="B17" t="str">
        <f t="shared" si="3"/>
        <v>3E11</v>
      </c>
      <c r="C17" t="str">
        <f t="shared" si="1"/>
        <v>3E13</v>
      </c>
      <c r="D17" s="11">
        <f>+D16</f>
        <v>45933</v>
      </c>
      <c r="E17" s="29">
        <f>+E16</f>
        <v>3</v>
      </c>
      <c r="F17" s="22" t="str">
        <f>+'Results Input'!G11</f>
        <v>E11</v>
      </c>
      <c r="G17" t="str">
        <f>VLOOKUP(F17,Results!$N$2:$O$9,2,FALSE)</f>
        <v>Hagrids</v>
      </c>
      <c r="H17" s="22">
        <f>+'Results Input'!I11</f>
        <v>16</v>
      </c>
      <c r="I17" s="22" t="str">
        <f>+'Results Input'!J11</f>
        <v>E13</v>
      </c>
      <c r="J17" t="str">
        <f>VLOOKUP(I17,Results!$N$2:$O$9,2,FALSE)</f>
        <v>Oddments</v>
      </c>
      <c r="K17" s="22">
        <f>+'Results Input'!L11</f>
        <v>9</v>
      </c>
    </row>
    <row r="18" spans="2:11" x14ac:dyDescent="0.3">
      <c r="B18" t="str">
        <f t="shared" si="3"/>
        <v>3E14</v>
      </c>
      <c r="C18" t="str">
        <f t="shared" si="1"/>
        <v>3E12</v>
      </c>
      <c r="D18" s="11">
        <f>+D16</f>
        <v>45933</v>
      </c>
      <c r="E18" s="29">
        <f>+E16</f>
        <v>3</v>
      </c>
      <c r="F18" s="22" t="str">
        <f>+'Results Input'!G12</f>
        <v>E14</v>
      </c>
      <c r="G18" t="str">
        <f>VLOOKUP(F18,Results!$N$2:$O$9,2,FALSE)</f>
        <v>Golfers</v>
      </c>
      <c r="H18" s="22">
        <f>+'Results Input'!I12</f>
        <v>15</v>
      </c>
      <c r="I18" s="22" t="str">
        <f>+'Results Input'!J12</f>
        <v>E12</v>
      </c>
      <c r="J18" t="str">
        <f>VLOOKUP(I18,Results!$N$2:$O$9,2,FALSE)</f>
        <v>Clippers</v>
      </c>
      <c r="K18" s="22">
        <f>+'Results Input'!L12</f>
        <v>5</v>
      </c>
    </row>
    <row r="19" spans="2:11" x14ac:dyDescent="0.3">
      <c r="B19" t="str">
        <f t="shared" si="3"/>
        <v>3E15</v>
      </c>
      <c r="C19" t="str">
        <f t="shared" si="1"/>
        <v>3X</v>
      </c>
      <c r="D19" s="11">
        <f>+D16</f>
        <v>45933</v>
      </c>
      <c r="E19" s="29">
        <f>+E16</f>
        <v>3</v>
      </c>
      <c r="F19" s="22" t="str">
        <f>+'Results Input'!G13</f>
        <v>E15</v>
      </c>
      <c r="G19" t="str">
        <f>VLOOKUP(F19,Results!$N$2:$O$9,2,FALSE)</f>
        <v>Odd Jobs</v>
      </c>
      <c r="H19" s="22">
        <f>+'Results Input'!I13</f>
        <v>0</v>
      </c>
      <c r="I19" s="22" t="str">
        <f>+'Results Input'!J13</f>
        <v>X</v>
      </c>
      <c r="J19" t="str">
        <f>VLOOKUP(I19,Results!$N$2:$O$9,2,FALSE)</f>
        <v>No Match</v>
      </c>
      <c r="K19" s="26"/>
    </row>
    <row r="20" spans="2:11" x14ac:dyDescent="0.3">
      <c r="B20" t="str">
        <f t="shared" si="3"/>
        <v>3E17</v>
      </c>
      <c r="C20" t="str">
        <f t="shared" si="1"/>
        <v>3E16</v>
      </c>
      <c r="D20" s="11">
        <f>+D16</f>
        <v>45933</v>
      </c>
      <c r="E20" s="29">
        <f>+E16</f>
        <v>3</v>
      </c>
      <c r="F20" s="22" t="str">
        <f>+I16</f>
        <v>E17</v>
      </c>
      <c r="G20" t="str">
        <f>VLOOKUP(F20,Results!$N$2:$O$9,2,FALSE)</f>
        <v>Green Wizards</v>
      </c>
      <c r="H20" s="22">
        <f>+K16</f>
        <v>9</v>
      </c>
      <c r="I20" s="1" t="str">
        <f>+F16</f>
        <v>E16</v>
      </c>
      <c r="J20" t="str">
        <f>VLOOKUP(I20,Results!$N$2:$O$9,2,FALSE)</f>
        <v>Sharks</v>
      </c>
      <c r="K20" s="22">
        <f>+H16</f>
        <v>21</v>
      </c>
    </row>
    <row r="21" spans="2:11" x14ac:dyDescent="0.3">
      <c r="B21" t="str">
        <f t="shared" si="3"/>
        <v>3E13</v>
      </c>
      <c r="C21" t="str">
        <f t="shared" si="1"/>
        <v>3E11</v>
      </c>
      <c r="D21" s="11">
        <f>+D16</f>
        <v>45933</v>
      </c>
      <c r="E21" s="29">
        <f>+E16</f>
        <v>3</v>
      </c>
      <c r="F21" s="22" t="str">
        <f>+I17</f>
        <v>E13</v>
      </c>
      <c r="G21" t="str">
        <f>VLOOKUP(F21,Results!$N$2:$O$9,2,FALSE)</f>
        <v>Oddments</v>
      </c>
      <c r="H21" s="22">
        <f>+K17</f>
        <v>9</v>
      </c>
      <c r="I21" s="1" t="str">
        <f>+F17</f>
        <v>E11</v>
      </c>
      <c r="J21" t="str">
        <f>VLOOKUP(I21,Results!$N$2:$O$9,2,FALSE)</f>
        <v>Hagrids</v>
      </c>
      <c r="K21" s="22">
        <f>+H17</f>
        <v>16</v>
      </c>
    </row>
    <row r="22" spans="2:11" x14ac:dyDescent="0.3">
      <c r="B22" t="str">
        <f t="shared" si="3"/>
        <v>3E12</v>
      </c>
      <c r="C22" t="str">
        <f t="shared" si="1"/>
        <v>3E14</v>
      </c>
      <c r="D22" s="11">
        <f>+D16</f>
        <v>45933</v>
      </c>
      <c r="E22" s="29">
        <f>+E16</f>
        <v>3</v>
      </c>
      <c r="F22" s="22" t="str">
        <f>+I18</f>
        <v>E12</v>
      </c>
      <c r="G22" t="str">
        <f>VLOOKUP(F22,Results!$N$2:$O$9,2,FALSE)</f>
        <v>Clippers</v>
      </c>
      <c r="H22" s="22">
        <f>+K18</f>
        <v>5</v>
      </c>
      <c r="I22" s="1" t="str">
        <f>+F18</f>
        <v>E14</v>
      </c>
      <c r="J22" t="str">
        <f>VLOOKUP(I22,Results!$N$2:$O$9,2,FALSE)</f>
        <v>Golfers</v>
      </c>
      <c r="K22" s="22">
        <f>+H18</f>
        <v>15</v>
      </c>
    </row>
    <row r="23" spans="2:11" x14ac:dyDescent="0.3">
      <c r="B23" t="str">
        <f t="shared" ref="B23:B29" si="4">CONCATENATE(E23,F23)</f>
        <v>4E13</v>
      </c>
      <c r="C23" t="str">
        <f t="shared" si="1"/>
        <v>4E17</v>
      </c>
      <c r="D23" s="11">
        <f>+'Results Input'!E14</f>
        <v>45940</v>
      </c>
      <c r="E23" s="28">
        <f>+'Results Input'!F14</f>
        <v>4</v>
      </c>
      <c r="F23" s="22" t="str">
        <f>+'Results Input'!G14</f>
        <v>E13</v>
      </c>
      <c r="G23" t="str">
        <f>VLOOKUP(F23,Results!$N$2:$O$9,2,FALSE)</f>
        <v>Oddments</v>
      </c>
      <c r="H23" s="22">
        <f>+'Results Input'!I14</f>
        <v>14</v>
      </c>
      <c r="I23" s="22" t="str">
        <f>+'Results Input'!J14</f>
        <v>E17</v>
      </c>
      <c r="J23" t="str">
        <f>VLOOKUP(I23,Results!$N$2:$O$9,2,FALSE)</f>
        <v>Green Wizards</v>
      </c>
      <c r="K23" s="22">
        <f>+'Results Input'!L14</f>
        <v>19</v>
      </c>
    </row>
    <row r="24" spans="2:11" x14ac:dyDescent="0.3">
      <c r="B24" t="str">
        <f t="shared" si="4"/>
        <v>4E15</v>
      </c>
      <c r="C24" t="str">
        <f t="shared" si="1"/>
        <v>4E11</v>
      </c>
      <c r="D24" s="11">
        <f>+D23</f>
        <v>45940</v>
      </c>
      <c r="E24" s="29">
        <f>+E23</f>
        <v>4</v>
      </c>
      <c r="F24" s="22" t="str">
        <f>+'Results Input'!G15</f>
        <v>E15</v>
      </c>
      <c r="G24" t="str">
        <f>VLOOKUP(F24,Results!$N$2:$O$9,2,FALSE)</f>
        <v>Odd Jobs</v>
      </c>
      <c r="H24" s="22">
        <f>+'Results Input'!I15</f>
        <v>9</v>
      </c>
      <c r="I24" s="22" t="str">
        <f>+'Results Input'!J15</f>
        <v>E11</v>
      </c>
      <c r="J24" t="str">
        <f>VLOOKUP(I24,Results!$N$2:$O$9,2,FALSE)</f>
        <v>Hagrids</v>
      </c>
      <c r="K24" s="22">
        <f>+'Results Input'!L15</f>
        <v>14</v>
      </c>
    </row>
    <row r="25" spans="2:11" x14ac:dyDescent="0.3">
      <c r="B25" t="str">
        <f t="shared" si="4"/>
        <v>4E12</v>
      </c>
      <c r="C25" t="str">
        <f t="shared" si="1"/>
        <v>4E16</v>
      </c>
      <c r="D25" s="11">
        <f>+D23</f>
        <v>45940</v>
      </c>
      <c r="E25" s="29">
        <f>+E23</f>
        <v>4</v>
      </c>
      <c r="F25" s="22" t="str">
        <f>+'Results Input'!G16</f>
        <v>E12</v>
      </c>
      <c r="G25" t="str">
        <f>VLOOKUP(F25,Results!$N$2:$O$9,2,FALSE)</f>
        <v>Clippers</v>
      </c>
      <c r="H25" s="22">
        <f>+'Results Input'!I16</f>
        <v>17</v>
      </c>
      <c r="I25" s="22" t="str">
        <f>+'Results Input'!J16</f>
        <v>E16</v>
      </c>
      <c r="J25" t="str">
        <f>VLOOKUP(I25,Results!$N$2:$O$9,2,FALSE)</f>
        <v>Sharks</v>
      </c>
      <c r="K25" s="22">
        <f>+'Results Input'!L16</f>
        <v>7</v>
      </c>
    </row>
    <row r="26" spans="2:11" x14ac:dyDescent="0.3">
      <c r="B26" t="str">
        <f t="shared" si="4"/>
        <v>4E14</v>
      </c>
      <c r="C26" t="str">
        <f t="shared" si="1"/>
        <v>4X</v>
      </c>
      <c r="D26" s="11">
        <f>+D23</f>
        <v>45940</v>
      </c>
      <c r="E26" s="29">
        <f>+E23</f>
        <v>4</v>
      </c>
      <c r="F26" s="22" t="str">
        <f>+'Results Input'!G17</f>
        <v>E14</v>
      </c>
      <c r="G26" t="str">
        <f>VLOOKUP(F26,Results!$N$2:$O$9,2,FALSE)</f>
        <v>Golfers</v>
      </c>
      <c r="H26" s="22">
        <f>+'Results Input'!I17</f>
        <v>0</v>
      </c>
      <c r="I26" s="22" t="str">
        <f>+'Results Input'!J17</f>
        <v>X</v>
      </c>
      <c r="J26" t="str">
        <f>VLOOKUP(I26,Results!$N$2:$O$9,2,FALSE)</f>
        <v>No Match</v>
      </c>
      <c r="K26" s="26"/>
    </row>
    <row r="27" spans="2:11" x14ac:dyDescent="0.3">
      <c r="B27" t="str">
        <f t="shared" si="4"/>
        <v>4E17</v>
      </c>
      <c r="C27" t="str">
        <f t="shared" si="1"/>
        <v>4E13</v>
      </c>
      <c r="D27" s="11">
        <f>+D23</f>
        <v>45940</v>
      </c>
      <c r="E27" s="29">
        <f>+E23</f>
        <v>4</v>
      </c>
      <c r="F27" s="22" t="str">
        <f>+I23</f>
        <v>E17</v>
      </c>
      <c r="G27" t="str">
        <f>VLOOKUP(F27,Results!$N$2:$O$9,2,FALSE)</f>
        <v>Green Wizards</v>
      </c>
      <c r="H27" s="22">
        <f>+K23</f>
        <v>19</v>
      </c>
      <c r="I27" s="1" t="str">
        <f>+F23</f>
        <v>E13</v>
      </c>
      <c r="J27" t="str">
        <f>VLOOKUP(I27,Results!$N$2:$O$9,2,FALSE)</f>
        <v>Oddments</v>
      </c>
      <c r="K27" s="22">
        <f>+H23</f>
        <v>14</v>
      </c>
    </row>
    <row r="28" spans="2:11" x14ac:dyDescent="0.3">
      <c r="B28" t="str">
        <f t="shared" si="4"/>
        <v>4E11</v>
      </c>
      <c r="C28" t="str">
        <f t="shared" si="1"/>
        <v>4E15</v>
      </c>
      <c r="D28" s="11">
        <f>+D23</f>
        <v>45940</v>
      </c>
      <c r="E28" s="29">
        <f>+E23</f>
        <v>4</v>
      </c>
      <c r="F28" s="22" t="str">
        <f>+I24</f>
        <v>E11</v>
      </c>
      <c r="G28" t="str">
        <f>VLOOKUP(F28,Results!$N$2:$O$9,2,FALSE)</f>
        <v>Hagrids</v>
      </c>
      <c r="H28" s="22">
        <f>+K24</f>
        <v>14</v>
      </c>
      <c r="I28" s="1" t="str">
        <f>+F24</f>
        <v>E15</v>
      </c>
      <c r="J28" t="str">
        <f>VLOOKUP(I28,Results!$N$2:$O$9,2,FALSE)</f>
        <v>Odd Jobs</v>
      </c>
      <c r="K28" s="22">
        <f>+H24</f>
        <v>9</v>
      </c>
    </row>
    <row r="29" spans="2:11" x14ac:dyDescent="0.3">
      <c r="B29" t="str">
        <f t="shared" si="4"/>
        <v>4E16</v>
      </c>
      <c r="C29" t="str">
        <f t="shared" si="1"/>
        <v>4E12</v>
      </c>
      <c r="D29" s="11">
        <f>+D23</f>
        <v>45940</v>
      </c>
      <c r="E29" s="29">
        <f>+E23</f>
        <v>4</v>
      </c>
      <c r="F29" s="22" t="str">
        <f>+I25</f>
        <v>E16</v>
      </c>
      <c r="G29" t="str">
        <f>VLOOKUP(F29,Results!$N$2:$O$9,2,FALSE)</f>
        <v>Sharks</v>
      </c>
      <c r="H29" s="22">
        <f>+K25</f>
        <v>7</v>
      </c>
      <c r="I29" s="1" t="str">
        <f>+F25</f>
        <v>E12</v>
      </c>
      <c r="J29" t="str">
        <f>VLOOKUP(I29,Results!$N$2:$O$9,2,FALSE)</f>
        <v>Clippers</v>
      </c>
      <c r="K29" s="22">
        <f>+H25</f>
        <v>17</v>
      </c>
    </row>
    <row r="30" spans="2:11" x14ac:dyDescent="0.3">
      <c r="B30" t="str">
        <f t="shared" ref="B30:B36" si="5">CONCATENATE(E30,F30)</f>
        <v>5E16</v>
      </c>
      <c r="C30" t="str">
        <f t="shared" si="1"/>
        <v>5E11</v>
      </c>
      <c r="D30" s="11">
        <f>+'Results Input'!E18</f>
        <v>45946</v>
      </c>
      <c r="E30" s="28">
        <f>+'Results Input'!F18</f>
        <v>5</v>
      </c>
      <c r="F30" s="22" t="str">
        <f>+'Results Input'!G18</f>
        <v>E16</v>
      </c>
      <c r="G30" t="str">
        <f>VLOOKUP(F30,Results!$N$2:$O$9,2,FALSE)</f>
        <v>Sharks</v>
      </c>
      <c r="H30" s="22">
        <f>+'Results Input'!I18</f>
        <v>10</v>
      </c>
      <c r="I30" s="22" t="str">
        <f>+'Results Input'!J18</f>
        <v>E11</v>
      </c>
      <c r="J30" t="str">
        <f>VLOOKUP(I30,Results!$N$2:$O$9,2,FALSE)</f>
        <v>Hagrids</v>
      </c>
      <c r="K30" s="22">
        <f>+'Results Input'!L18</f>
        <v>16</v>
      </c>
    </row>
    <row r="31" spans="2:11" x14ac:dyDescent="0.3">
      <c r="B31" t="str">
        <f t="shared" si="5"/>
        <v>5E12</v>
      </c>
      <c r="C31" t="str">
        <f t="shared" si="1"/>
        <v>5E15</v>
      </c>
      <c r="D31" s="11">
        <f>+D30</f>
        <v>45946</v>
      </c>
      <c r="E31" s="29">
        <f>+E30</f>
        <v>5</v>
      </c>
      <c r="F31" s="22" t="str">
        <f>+'Results Input'!G19</f>
        <v>E12</v>
      </c>
      <c r="G31" t="str">
        <f>VLOOKUP(F31,Results!$N$2:$O$9,2,FALSE)</f>
        <v>Clippers</v>
      </c>
      <c r="H31" s="22">
        <f>+'Results Input'!I19</f>
        <v>17</v>
      </c>
      <c r="I31" s="22" t="str">
        <f>+'Results Input'!J19</f>
        <v>E15</v>
      </c>
      <c r="J31" t="str">
        <f>VLOOKUP(I31,Results!$N$2:$O$9,2,FALSE)</f>
        <v>Odd Jobs</v>
      </c>
      <c r="K31" s="22">
        <f>+'Results Input'!L19</f>
        <v>9</v>
      </c>
    </row>
    <row r="32" spans="2:11" x14ac:dyDescent="0.3">
      <c r="B32" t="str">
        <f t="shared" si="5"/>
        <v>5E17</v>
      </c>
      <c r="C32" t="str">
        <f t="shared" si="1"/>
        <v>5E14</v>
      </c>
      <c r="D32" s="11">
        <f>+D30</f>
        <v>45946</v>
      </c>
      <c r="E32" s="29">
        <f>+E30</f>
        <v>5</v>
      </c>
      <c r="F32" s="22" t="str">
        <f>+'Results Input'!G20</f>
        <v>E17</v>
      </c>
      <c r="G32" t="str">
        <f>VLOOKUP(F32,Results!$N$2:$O$9,2,FALSE)</f>
        <v>Green Wizards</v>
      </c>
      <c r="H32" s="22">
        <f>+'Results Input'!I20</f>
        <v>24</v>
      </c>
      <c r="I32" s="22" t="str">
        <f>+'Results Input'!J20</f>
        <v>E14</v>
      </c>
      <c r="J32" t="str">
        <f>VLOOKUP(I32,Results!$N$2:$O$9,2,FALSE)</f>
        <v>Golfers</v>
      </c>
      <c r="K32" s="22">
        <f>+'Results Input'!L20</f>
        <v>5</v>
      </c>
    </row>
    <row r="33" spans="2:11" x14ac:dyDescent="0.3">
      <c r="B33" t="str">
        <f t="shared" si="5"/>
        <v>5E13</v>
      </c>
      <c r="C33" t="str">
        <f t="shared" si="1"/>
        <v>5X</v>
      </c>
      <c r="D33" s="11">
        <f>+D30</f>
        <v>45946</v>
      </c>
      <c r="E33" s="29">
        <f>+E30</f>
        <v>5</v>
      </c>
      <c r="F33" s="22" t="str">
        <f>+'Results Input'!G21</f>
        <v>E13</v>
      </c>
      <c r="G33" t="str">
        <f>VLOOKUP(F33,Results!$N$2:$O$9,2,FALSE)</f>
        <v>Oddments</v>
      </c>
      <c r="H33" s="22">
        <f>+'Results Input'!I21</f>
        <v>0</v>
      </c>
      <c r="I33" s="22" t="str">
        <f>+'Results Input'!J21</f>
        <v>X</v>
      </c>
      <c r="J33" t="str">
        <f>VLOOKUP(I33,Results!$N$2:$O$9,2,FALSE)</f>
        <v>No Match</v>
      </c>
      <c r="K33" s="26"/>
    </row>
    <row r="34" spans="2:11" x14ac:dyDescent="0.3">
      <c r="B34" t="str">
        <f t="shared" si="5"/>
        <v>5E11</v>
      </c>
      <c r="C34" t="str">
        <f t="shared" si="1"/>
        <v>5E16</v>
      </c>
      <c r="D34" s="11">
        <f>+D30</f>
        <v>45946</v>
      </c>
      <c r="E34" s="29">
        <f>+E30</f>
        <v>5</v>
      </c>
      <c r="F34" s="22" t="str">
        <f>+I30</f>
        <v>E11</v>
      </c>
      <c r="G34" t="str">
        <f>VLOOKUP(F34,Results!$N$2:$O$9,2,FALSE)</f>
        <v>Hagrids</v>
      </c>
      <c r="H34" s="22">
        <f>+K30</f>
        <v>16</v>
      </c>
      <c r="I34" s="1" t="str">
        <f>+F30</f>
        <v>E16</v>
      </c>
      <c r="J34" t="str">
        <f>VLOOKUP(I34,Results!$N$2:$O$9,2,FALSE)</f>
        <v>Sharks</v>
      </c>
      <c r="K34" s="22">
        <f>+H30</f>
        <v>10</v>
      </c>
    </row>
    <row r="35" spans="2:11" x14ac:dyDescent="0.3">
      <c r="B35" t="str">
        <f t="shared" si="5"/>
        <v>5E15</v>
      </c>
      <c r="C35" t="str">
        <f t="shared" si="1"/>
        <v>5E12</v>
      </c>
      <c r="D35" s="11">
        <f>+D30</f>
        <v>45946</v>
      </c>
      <c r="E35" s="29">
        <f>+E30</f>
        <v>5</v>
      </c>
      <c r="F35" s="22" t="str">
        <f>+I31</f>
        <v>E15</v>
      </c>
      <c r="G35" t="str">
        <f>VLOOKUP(F35,Results!$N$2:$O$9,2,FALSE)</f>
        <v>Odd Jobs</v>
      </c>
      <c r="H35" s="22">
        <f>+K31</f>
        <v>9</v>
      </c>
      <c r="I35" s="1" t="str">
        <f>+F31</f>
        <v>E12</v>
      </c>
      <c r="J35" t="str">
        <f>VLOOKUP(I35,Results!$N$2:$O$9,2,FALSE)</f>
        <v>Clippers</v>
      </c>
      <c r="K35" s="22">
        <f>+H31</f>
        <v>17</v>
      </c>
    </row>
    <row r="36" spans="2:11" x14ac:dyDescent="0.3">
      <c r="B36" t="str">
        <f t="shared" si="5"/>
        <v>5E14</v>
      </c>
      <c r="C36" t="str">
        <f t="shared" si="1"/>
        <v>5E17</v>
      </c>
      <c r="D36" s="11">
        <f>+D30</f>
        <v>45946</v>
      </c>
      <c r="E36" s="29">
        <f>+E30</f>
        <v>5</v>
      </c>
      <c r="F36" s="22" t="str">
        <f>+I32</f>
        <v>E14</v>
      </c>
      <c r="G36" t="str">
        <f>VLOOKUP(F36,Results!$N$2:$O$9,2,FALSE)</f>
        <v>Golfers</v>
      </c>
      <c r="H36" s="22">
        <f>+K32</f>
        <v>5</v>
      </c>
      <c r="I36" s="1" t="str">
        <f>+F32</f>
        <v>E17</v>
      </c>
      <c r="J36" t="str">
        <f>VLOOKUP(I36,Results!$N$2:$O$9,2,FALSE)</f>
        <v>Green Wizards</v>
      </c>
      <c r="K36" s="22">
        <f>+H32</f>
        <v>24</v>
      </c>
    </row>
    <row r="37" spans="2:11" x14ac:dyDescent="0.3">
      <c r="B37" t="str">
        <f t="shared" ref="B37:B43" si="6">CONCATENATE(E37,F37)</f>
        <v>6E16</v>
      </c>
      <c r="C37" t="str">
        <f t="shared" si="1"/>
        <v>6E13</v>
      </c>
      <c r="D37" s="11">
        <f>+'Results Input'!E22</f>
        <v>45954</v>
      </c>
      <c r="E37" s="28">
        <f>+'Results Input'!F22</f>
        <v>6</v>
      </c>
      <c r="F37" s="22" t="str">
        <f>+'Results Input'!G22</f>
        <v>E16</v>
      </c>
      <c r="G37" t="str">
        <f>VLOOKUP(F37,Results!$N$2:$O$9,2,FALSE)</f>
        <v>Sharks</v>
      </c>
      <c r="H37" s="22">
        <f>+'Results Input'!I22</f>
        <v>21</v>
      </c>
      <c r="I37" s="22" t="str">
        <f>+'Results Input'!J22</f>
        <v>E13</v>
      </c>
      <c r="J37" t="str">
        <f>VLOOKUP(I37,Results!$N$2:$O$9,2,FALSE)</f>
        <v>Oddments</v>
      </c>
      <c r="K37" s="22">
        <f>+'Results Input'!L22</f>
        <v>14</v>
      </c>
    </row>
    <row r="38" spans="2:11" x14ac:dyDescent="0.3">
      <c r="B38" t="str">
        <f t="shared" si="6"/>
        <v>6E15</v>
      </c>
      <c r="C38" t="str">
        <f t="shared" si="1"/>
        <v>6E17</v>
      </c>
      <c r="D38" s="11">
        <f>+D37</f>
        <v>45954</v>
      </c>
      <c r="E38" s="29">
        <f>+E37</f>
        <v>6</v>
      </c>
      <c r="F38" s="22" t="str">
        <f>+'Results Input'!G23</f>
        <v>E15</v>
      </c>
      <c r="G38" t="str">
        <f>VLOOKUP(F38,Results!$N$2:$O$9,2,FALSE)</f>
        <v>Odd Jobs</v>
      </c>
      <c r="H38" s="22">
        <f>+'Results Input'!I23</f>
        <v>0</v>
      </c>
      <c r="I38" s="22" t="str">
        <f>+'Results Input'!J23</f>
        <v>E17</v>
      </c>
      <c r="J38" t="str">
        <f>VLOOKUP(I38,Results!$N$2:$O$9,2,FALSE)</f>
        <v>Green Wizards</v>
      </c>
      <c r="K38" s="22">
        <f>+'Results Input'!L23</f>
        <v>10</v>
      </c>
    </row>
    <row r="39" spans="2:11" x14ac:dyDescent="0.3">
      <c r="B39" t="str">
        <f t="shared" si="6"/>
        <v>6E11</v>
      </c>
      <c r="C39" t="str">
        <f t="shared" si="1"/>
        <v>6E14</v>
      </c>
      <c r="D39" s="11">
        <f>+D37</f>
        <v>45954</v>
      </c>
      <c r="E39" s="29">
        <f>+E37</f>
        <v>6</v>
      </c>
      <c r="F39" s="22" t="str">
        <f>+'Results Input'!G24</f>
        <v>E11</v>
      </c>
      <c r="G39" t="str">
        <f>VLOOKUP(F39,Results!$N$2:$O$9,2,FALSE)</f>
        <v>Hagrids</v>
      </c>
      <c r="H39" s="22">
        <f>+'Results Input'!I24</f>
        <v>15</v>
      </c>
      <c r="I39" s="22" t="str">
        <f>+'Results Input'!J24</f>
        <v>E14</v>
      </c>
      <c r="J39" t="str">
        <f>VLOOKUP(I39,Results!$N$2:$O$9,2,FALSE)</f>
        <v>Golfers</v>
      </c>
      <c r="K39" s="22">
        <f>+'Results Input'!L24</f>
        <v>15</v>
      </c>
    </row>
    <row r="40" spans="2:11" x14ac:dyDescent="0.3">
      <c r="B40" t="str">
        <f t="shared" si="6"/>
        <v>6E12</v>
      </c>
      <c r="C40" t="str">
        <f t="shared" si="1"/>
        <v>6X</v>
      </c>
      <c r="D40" s="11">
        <f>+D37</f>
        <v>45954</v>
      </c>
      <c r="E40" s="29">
        <f>+E37</f>
        <v>6</v>
      </c>
      <c r="F40" s="22" t="str">
        <f>+'Results Input'!G25</f>
        <v>E12</v>
      </c>
      <c r="G40" t="str">
        <f>VLOOKUP(F40,Results!$N$2:$O$9,2,FALSE)</f>
        <v>Clippers</v>
      </c>
      <c r="H40" s="22">
        <f>+'Results Input'!I25</f>
        <v>0</v>
      </c>
      <c r="I40" s="22" t="str">
        <f>+'Results Input'!J25</f>
        <v>X</v>
      </c>
      <c r="J40" t="str">
        <f>VLOOKUP(I40,Results!$N$2:$O$9,2,FALSE)</f>
        <v>No Match</v>
      </c>
      <c r="K40" s="26"/>
    </row>
    <row r="41" spans="2:11" x14ac:dyDescent="0.3">
      <c r="B41" t="str">
        <f t="shared" si="6"/>
        <v>6E13</v>
      </c>
      <c r="C41" t="str">
        <f t="shared" si="1"/>
        <v>6E16</v>
      </c>
      <c r="D41" s="11">
        <f>+D37</f>
        <v>45954</v>
      </c>
      <c r="E41" s="29">
        <f>+E37</f>
        <v>6</v>
      </c>
      <c r="F41" s="22" t="str">
        <f>+I37</f>
        <v>E13</v>
      </c>
      <c r="G41" t="str">
        <f>VLOOKUP(F41,Results!$N$2:$O$9,2,FALSE)</f>
        <v>Oddments</v>
      </c>
      <c r="H41" s="22">
        <f>+K37</f>
        <v>14</v>
      </c>
      <c r="I41" s="1" t="str">
        <f>+F37</f>
        <v>E16</v>
      </c>
      <c r="J41" t="str">
        <f>VLOOKUP(I41,Results!$N$2:$O$9,2,FALSE)</f>
        <v>Sharks</v>
      </c>
      <c r="K41" s="22">
        <f>+H37</f>
        <v>21</v>
      </c>
    </row>
    <row r="42" spans="2:11" x14ac:dyDescent="0.3">
      <c r="B42" t="str">
        <f t="shared" si="6"/>
        <v>6E17</v>
      </c>
      <c r="C42" t="str">
        <f t="shared" si="1"/>
        <v>6E15</v>
      </c>
      <c r="D42" s="11">
        <f>+D37</f>
        <v>45954</v>
      </c>
      <c r="E42" s="29">
        <f>+E37</f>
        <v>6</v>
      </c>
      <c r="F42" s="22" t="str">
        <f>+I38</f>
        <v>E17</v>
      </c>
      <c r="G42" t="str">
        <f>VLOOKUP(F42,Results!$N$2:$O$9,2,FALSE)</f>
        <v>Green Wizards</v>
      </c>
      <c r="H42" s="22">
        <f>+K38</f>
        <v>10</v>
      </c>
      <c r="I42" s="1" t="str">
        <f>+F38</f>
        <v>E15</v>
      </c>
      <c r="J42" t="str">
        <f>VLOOKUP(I42,Results!$N$2:$O$9,2,FALSE)</f>
        <v>Odd Jobs</v>
      </c>
      <c r="K42" s="22">
        <f>+H38</f>
        <v>0</v>
      </c>
    </row>
    <row r="43" spans="2:11" x14ac:dyDescent="0.3">
      <c r="B43" t="str">
        <f t="shared" si="6"/>
        <v>6E14</v>
      </c>
      <c r="C43" t="str">
        <f t="shared" si="1"/>
        <v>6E11</v>
      </c>
      <c r="D43" s="11">
        <f>+D37</f>
        <v>45954</v>
      </c>
      <c r="E43" s="29">
        <f>+E37</f>
        <v>6</v>
      </c>
      <c r="F43" s="22" t="str">
        <f>+I39</f>
        <v>E14</v>
      </c>
      <c r="G43" t="str">
        <f>VLOOKUP(F43,Results!$N$2:$O$9,2,FALSE)</f>
        <v>Golfers</v>
      </c>
      <c r="H43" s="22">
        <f>+K39</f>
        <v>15</v>
      </c>
      <c r="I43" s="1" t="str">
        <f>+F39</f>
        <v>E11</v>
      </c>
      <c r="J43" t="str">
        <f>VLOOKUP(I43,Results!$N$2:$O$9,2,FALSE)</f>
        <v>Hagrids</v>
      </c>
      <c r="K43" s="22">
        <f>+H39</f>
        <v>15</v>
      </c>
    </row>
    <row r="44" spans="2:11" x14ac:dyDescent="0.3">
      <c r="B44" t="str">
        <f t="shared" ref="B44:B50" si="7">CONCATENATE(E44,F44)</f>
        <v>7E17</v>
      </c>
      <c r="C44" t="str">
        <f t="shared" si="1"/>
        <v>7E12</v>
      </c>
      <c r="D44" s="11">
        <f>+'Results Input'!E26</f>
        <v>45960</v>
      </c>
      <c r="E44" s="28">
        <f>+'Results Input'!F26</f>
        <v>7</v>
      </c>
      <c r="F44" s="22" t="str">
        <f>+'Results Input'!G26</f>
        <v>E17</v>
      </c>
      <c r="G44" t="str">
        <f>VLOOKUP(F44,Results!$N$2:$O$9,2,FALSE)</f>
        <v>Green Wizards</v>
      </c>
      <c r="H44" s="22">
        <f>+'Results Input'!I26</f>
        <v>16</v>
      </c>
      <c r="I44" s="22" t="str">
        <f>+'Results Input'!J26</f>
        <v>E12</v>
      </c>
      <c r="J44" t="str">
        <f>VLOOKUP(I44,Results!$N$2:$O$9,2,FALSE)</f>
        <v>Clippers</v>
      </c>
      <c r="K44" s="22">
        <f>+'Results Input'!L26</f>
        <v>8</v>
      </c>
    </row>
    <row r="45" spans="2:11" x14ac:dyDescent="0.3">
      <c r="B45" t="str">
        <f t="shared" si="7"/>
        <v>7E14</v>
      </c>
      <c r="C45" t="str">
        <f t="shared" si="1"/>
        <v>7E16</v>
      </c>
      <c r="D45" s="11">
        <f>+D44</f>
        <v>45960</v>
      </c>
      <c r="E45" s="29">
        <f>+E44</f>
        <v>7</v>
      </c>
      <c r="F45" s="22" t="str">
        <f>+'Results Input'!G27</f>
        <v>E14</v>
      </c>
      <c r="G45" t="str">
        <f>VLOOKUP(F45,Results!$N$2:$O$9,2,FALSE)</f>
        <v>Golfers</v>
      </c>
      <c r="H45" s="22">
        <f>+'Results Input'!I27</f>
        <v>20</v>
      </c>
      <c r="I45" s="22" t="str">
        <f>+'Results Input'!J27</f>
        <v>E16</v>
      </c>
      <c r="J45" t="str">
        <f>VLOOKUP(I45,Results!$N$2:$O$9,2,FALSE)</f>
        <v>Sharks</v>
      </c>
      <c r="K45" s="22">
        <f>+'Results Input'!L27</f>
        <v>8</v>
      </c>
    </row>
    <row r="46" spans="2:11" x14ac:dyDescent="0.3">
      <c r="B46" t="str">
        <f t="shared" si="7"/>
        <v>7E13</v>
      </c>
      <c r="C46" t="str">
        <f t="shared" si="1"/>
        <v>7E15</v>
      </c>
      <c r="D46" s="11">
        <f>+D44</f>
        <v>45960</v>
      </c>
      <c r="E46" s="29">
        <f>+E44</f>
        <v>7</v>
      </c>
      <c r="F46" s="22" t="str">
        <f>+'Results Input'!G28</f>
        <v>E13</v>
      </c>
      <c r="G46" t="str">
        <f>VLOOKUP(F46,Results!$N$2:$O$9,2,FALSE)</f>
        <v>Oddments</v>
      </c>
      <c r="H46" s="22">
        <f>+'Results Input'!I28</f>
        <v>10</v>
      </c>
      <c r="I46" s="22" t="str">
        <f>+'Results Input'!J28</f>
        <v>E15</v>
      </c>
      <c r="J46" t="str">
        <f>VLOOKUP(I46,Results!$N$2:$O$9,2,FALSE)</f>
        <v>Odd Jobs</v>
      </c>
      <c r="K46" s="22">
        <f>+'Results Input'!L28</f>
        <v>0</v>
      </c>
    </row>
    <row r="47" spans="2:11" x14ac:dyDescent="0.3">
      <c r="B47" t="str">
        <f t="shared" si="7"/>
        <v>7E11</v>
      </c>
      <c r="C47" t="str">
        <f t="shared" si="1"/>
        <v>7X</v>
      </c>
      <c r="D47" s="11">
        <f>+D44</f>
        <v>45960</v>
      </c>
      <c r="E47" s="29">
        <f>+E44</f>
        <v>7</v>
      </c>
      <c r="F47" s="22" t="str">
        <f>+'Results Input'!G29</f>
        <v>E11</v>
      </c>
      <c r="G47" t="str">
        <f>VLOOKUP(F47,Results!$N$2:$O$9,2,FALSE)</f>
        <v>Hagrids</v>
      </c>
      <c r="H47" s="22">
        <f>+'Results Input'!I29</f>
        <v>0</v>
      </c>
      <c r="I47" s="22" t="str">
        <f>+'Results Input'!J29</f>
        <v>X</v>
      </c>
      <c r="J47" t="str">
        <f>VLOOKUP(I47,Results!$N$2:$O$9,2,FALSE)</f>
        <v>No Match</v>
      </c>
      <c r="K47" s="26"/>
    </row>
    <row r="48" spans="2:11" x14ac:dyDescent="0.3">
      <c r="B48" t="str">
        <f t="shared" si="7"/>
        <v>7E12</v>
      </c>
      <c r="C48" t="str">
        <f t="shared" si="1"/>
        <v>7E17</v>
      </c>
      <c r="D48" s="11">
        <f>+D44</f>
        <v>45960</v>
      </c>
      <c r="E48" s="29">
        <f>+E44</f>
        <v>7</v>
      </c>
      <c r="F48" s="22" t="str">
        <f>+I44</f>
        <v>E12</v>
      </c>
      <c r="G48" t="str">
        <f>VLOOKUP(F48,Results!$N$2:$O$9,2,FALSE)</f>
        <v>Clippers</v>
      </c>
      <c r="H48" s="22">
        <f>+K44</f>
        <v>8</v>
      </c>
      <c r="I48" s="1" t="str">
        <f>+F44</f>
        <v>E17</v>
      </c>
      <c r="J48" t="str">
        <f>VLOOKUP(I48,Results!$N$2:$O$9,2,FALSE)</f>
        <v>Green Wizards</v>
      </c>
      <c r="K48" s="22">
        <f>+H44</f>
        <v>16</v>
      </c>
    </row>
    <row r="49" spans="2:11" x14ac:dyDescent="0.3">
      <c r="B49" t="str">
        <f t="shared" si="7"/>
        <v>7E16</v>
      </c>
      <c r="C49" t="str">
        <f t="shared" si="1"/>
        <v>7E14</v>
      </c>
      <c r="D49" s="11">
        <f>+D44</f>
        <v>45960</v>
      </c>
      <c r="E49" s="29">
        <f>+E44</f>
        <v>7</v>
      </c>
      <c r="F49" s="22" t="str">
        <f>+I45</f>
        <v>E16</v>
      </c>
      <c r="G49" t="str">
        <f>VLOOKUP(F49,Results!$N$2:$O$9,2,FALSE)</f>
        <v>Sharks</v>
      </c>
      <c r="H49" s="22">
        <f>+K45</f>
        <v>8</v>
      </c>
      <c r="I49" s="1" t="str">
        <f>+F45</f>
        <v>E14</v>
      </c>
      <c r="J49" t="str">
        <f>VLOOKUP(I49,Results!$N$2:$O$9,2,FALSE)</f>
        <v>Golfers</v>
      </c>
      <c r="K49" s="22">
        <f>+H45</f>
        <v>20</v>
      </c>
    </row>
    <row r="50" spans="2:11" x14ac:dyDescent="0.3">
      <c r="B50" t="str">
        <f t="shared" si="7"/>
        <v>7E15</v>
      </c>
      <c r="C50" t="str">
        <f t="shared" si="1"/>
        <v>7E13</v>
      </c>
      <c r="D50" s="11">
        <f>+D44</f>
        <v>45960</v>
      </c>
      <c r="E50" s="29">
        <f>+E44</f>
        <v>7</v>
      </c>
      <c r="F50" s="22" t="str">
        <f>+I46</f>
        <v>E15</v>
      </c>
      <c r="G50" t="str">
        <f>VLOOKUP(F50,Results!$N$2:$O$9,2,FALSE)</f>
        <v>Odd Jobs</v>
      </c>
      <c r="H50" s="22">
        <f>+K46</f>
        <v>0</v>
      </c>
      <c r="I50" s="1" t="str">
        <f>+F46</f>
        <v>E13</v>
      </c>
      <c r="J50" t="str">
        <f>VLOOKUP(I50,Results!$N$2:$O$9,2,FALSE)</f>
        <v>Oddments</v>
      </c>
      <c r="K50" s="22">
        <f>+H46</f>
        <v>10</v>
      </c>
    </row>
    <row r="51" spans="2:11" x14ac:dyDescent="0.3">
      <c r="B51" t="str">
        <f t="shared" ref="B51:B57" si="8">CONCATENATE(E51,F51)</f>
        <v>8E14</v>
      </c>
      <c r="C51" t="str">
        <f t="shared" si="1"/>
        <v>8E13</v>
      </c>
      <c r="D51" s="11">
        <f>+'Results Input'!E30</f>
        <v>45968</v>
      </c>
      <c r="E51" s="28">
        <f>+'Results Input'!F30</f>
        <v>8</v>
      </c>
      <c r="F51" s="22" t="str">
        <f>+'Results Input'!G30</f>
        <v>E14</v>
      </c>
      <c r="G51" t="str">
        <f>VLOOKUP(F51,Results!$N$2:$O$9,2,FALSE)</f>
        <v>Golfers</v>
      </c>
      <c r="H51" s="22">
        <f>+'Results Input'!I30</f>
        <v>17</v>
      </c>
      <c r="I51" s="22" t="str">
        <f>+'Results Input'!J30</f>
        <v>E13</v>
      </c>
      <c r="J51" t="str">
        <f>VLOOKUP(I51,Results!$N$2:$O$9,2,FALSE)</f>
        <v>Oddments</v>
      </c>
      <c r="K51" s="22">
        <f>+'Results Input'!L30</f>
        <v>4</v>
      </c>
    </row>
    <row r="52" spans="2:11" x14ac:dyDescent="0.3">
      <c r="B52" t="str">
        <f t="shared" si="8"/>
        <v>8E16</v>
      </c>
      <c r="C52" t="str">
        <f t="shared" si="1"/>
        <v>8E15</v>
      </c>
      <c r="D52" s="11">
        <f>+D51</f>
        <v>45968</v>
      </c>
      <c r="E52" s="29">
        <f>+E51</f>
        <v>8</v>
      </c>
      <c r="F52" s="22" t="str">
        <f>+'Results Input'!G31</f>
        <v>E16</v>
      </c>
      <c r="G52" t="str">
        <f>VLOOKUP(F52,Results!$N$2:$O$9,2,FALSE)</f>
        <v>Sharks</v>
      </c>
      <c r="H52" s="22">
        <f>+'Results Input'!I31</f>
        <v>10</v>
      </c>
      <c r="I52" s="22" t="str">
        <f>+'Results Input'!J31</f>
        <v>E15</v>
      </c>
      <c r="J52" t="str">
        <f>VLOOKUP(I52,Results!$N$2:$O$9,2,FALSE)</f>
        <v>Odd Jobs</v>
      </c>
      <c r="K52" s="22">
        <f>+'Results Input'!L31</f>
        <v>0</v>
      </c>
    </row>
    <row r="53" spans="2:11" x14ac:dyDescent="0.3">
      <c r="B53" t="str">
        <f t="shared" si="8"/>
        <v>8E12</v>
      </c>
      <c r="C53" t="str">
        <f t="shared" ref="C53:C102" si="9">CONCATENATE(E53,I53)</f>
        <v>8E11</v>
      </c>
      <c r="D53" s="11">
        <f>+D51</f>
        <v>45968</v>
      </c>
      <c r="E53" s="29">
        <f>+E51</f>
        <v>8</v>
      </c>
      <c r="F53" s="22" t="str">
        <f>+'Results Input'!G32</f>
        <v>E12</v>
      </c>
      <c r="G53" t="str">
        <f>VLOOKUP(F53,Results!$N$2:$O$9,2,FALSE)</f>
        <v>Clippers</v>
      </c>
      <c r="H53" s="22">
        <f>+'Results Input'!I32</f>
        <v>18</v>
      </c>
      <c r="I53" s="22" t="str">
        <f>+'Results Input'!J32</f>
        <v>E11</v>
      </c>
      <c r="J53" t="str">
        <f>VLOOKUP(I53,Results!$N$2:$O$9,2,FALSE)</f>
        <v>Hagrids</v>
      </c>
      <c r="K53" s="22">
        <f>+'Results Input'!L32</f>
        <v>9</v>
      </c>
    </row>
    <row r="54" spans="2:11" x14ac:dyDescent="0.3">
      <c r="B54" t="str">
        <f t="shared" si="8"/>
        <v>8E17</v>
      </c>
      <c r="C54" t="str">
        <f t="shared" si="9"/>
        <v>8X</v>
      </c>
      <c r="D54" s="11">
        <f>+D51</f>
        <v>45968</v>
      </c>
      <c r="E54" s="29">
        <f>+E51</f>
        <v>8</v>
      </c>
      <c r="F54" s="22" t="str">
        <f>+'Results Input'!G33</f>
        <v>E17</v>
      </c>
      <c r="G54" t="str">
        <f>VLOOKUP(F54,Results!$N$2:$O$9,2,FALSE)</f>
        <v>Green Wizards</v>
      </c>
      <c r="H54" s="22">
        <f>+'Results Input'!I33</f>
        <v>0</v>
      </c>
      <c r="I54" s="22" t="str">
        <f>+'Results Input'!J33</f>
        <v>X</v>
      </c>
      <c r="J54" t="str">
        <f>VLOOKUP(I54,Results!$N$2:$O$9,2,FALSE)</f>
        <v>No Match</v>
      </c>
      <c r="K54" s="26"/>
    </row>
    <row r="55" spans="2:11" x14ac:dyDescent="0.3">
      <c r="B55" t="str">
        <f t="shared" si="8"/>
        <v>8E13</v>
      </c>
      <c r="C55" t="str">
        <f t="shared" si="9"/>
        <v>8E14</v>
      </c>
      <c r="D55" s="11">
        <f>+D51</f>
        <v>45968</v>
      </c>
      <c r="E55" s="29">
        <f>+E51</f>
        <v>8</v>
      </c>
      <c r="F55" s="22" t="str">
        <f>+I51</f>
        <v>E13</v>
      </c>
      <c r="G55" t="str">
        <f>VLOOKUP(F55,Results!$N$2:$O$9,2,FALSE)</f>
        <v>Oddments</v>
      </c>
      <c r="H55" s="22">
        <f>+K51</f>
        <v>4</v>
      </c>
      <c r="I55" s="1" t="str">
        <f>+F51</f>
        <v>E14</v>
      </c>
      <c r="J55" t="str">
        <f>VLOOKUP(I55,Results!$N$2:$O$9,2,FALSE)</f>
        <v>Golfers</v>
      </c>
      <c r="K55" s="22">
        <f>+H51</f>
        <v>17</v>
      </c>
    </row>
    <row r="56" spans="2:11" x14ac:dyDescent="0.3">
      <c r="B56" t="str">
        <f t="shared" si="8"/>
        <v>8E15</v>
      </c>
      <c r="C56" t="str">
        <f t="shared" si="9"/>
        <v>8E16</v>
      </c>
      <c r="D56" s="11">
        <f>+D51</f>
        <v>45968</v>
      </c>
      <c r="E56" s="29">
        <f>+E51</f>
        <v>8</v>
      </c>
      <c r="F56" s="22" t="str">
        <f>+I52</f>
        <v>E15</v>
      </c>
      <c r="G56" t="str">
        <f>VLOOKUP(F56,Results!$N$2:$O$9,2,FALSE)</f>
        <v>Odd Jobs</v>
      </c>
      <c r="H56" s="22">
        <f>+K52</f>
        <v>0</v>
      </c>
      <c r="I56" s="1" t="str">
        <f>+F52</f>
        <v>E16</v>
      </c>
      <c r="J56" t="str">
        <f>VLOOKUP(I56,Results!$N$2:$O$9,2,FALSE)</f>
        <v>Sharks</v>
      </c>
      <c r="K56" s="22">
        <f>+H52</f>
        <v>10</v>
      </c>
    </row>
    <row r="57" spans="2:11" x14ac:dyDescent="0.3">
      <c r="B57" t="str">
        <f t="shared" si="8"/>
        <v>8E11</v>
      </c>
      <c r="C57" t="str">
        <f t="shared" si="9"/>
        <v>8E12</v>
      </c>
      <c r="D57" s="11">
        <f>+D51</f>
        <v>45968</v>
      </c>
      <c r="E57" s="29">
        <f>+E51</f>
        <v>8</v>
      </c>
      <c r="F57" s="22" t="str">
        <f>+I53</f>
        <v>E11</v>
      </c>
      <c r="G57" t="str">
        <f>VLOOKUP(F57,Results!$N$2:$O$9,2,FALSE)</f>
        <v>Hagrids</v>
      </c>
      <c r="H57" s="22">
        <f>+K53</f>
        <v>9</v>
      </c>
      <c r="I57" s="1" t="str">
        <f>+F53</f>
        <v>E12</v>
      </c>
      <c r="J57" t="str">
        <f>VLOOKUP(I57,Results!$N$2:$O$9,2,FALSE)</f>
        <v>Clippers</v>
      </c>
      <c r="K57" s="22">
        <f>+H53</f>
        <v>18</v>
      </c>
    </row>
    <row r="58" spans="2:11" x14ac:dyDescent="0.3">
      <c r="B58" t="str">
        <f t="shared" ref="B58:B64" si="10">CONCATENATE(E58,F58)</f>
        <v>9E13</v>
      </c>
      <c r="C58" t="str">
        <f t="shared" si="9"/>
        <v>9E12</v>
      </c>
      <c r="D58" s="11">
        <f>+'Results Input'!E34</f>
        <v>45974</v>
      </c>
      <c r="E58" s="28">
        <f>+'Results Input'!F34</f>
        <v>9</v>
      </c>
      <c r="F58" s="22" t="str">
        <f>+'Results Input'!G34</f>
        <v>E13</v>
      </c>
      <c r="G58" t="str">
        <f>VLOOKUP(F58,Results!$N$2:$O$9,2,FALSE)</f>
        <v>Oddments</v>
      </c>
      <c r="H58" s="22">
        <f>+'Results Input'!I34</f>
        <v>16</v>
      </c>
      <c r="I58" s="22" t="str">
        <f>+'Results Input'!J34</f>
        <v>E12</v>
      </c>
      <c r="J58" t="str">
        <f>VLOOKUP(I58,Results!$N$2:$O$9,2,FALSE)</f>
        <v>Clippers</v>
      </c>
      <c r="K58" s="22">
        <f>+'Results Input'!L34</f>
        <v>16</v>
      </c>
    </row>
    <row r="59" spans="2:11" x14ac:dyDescent="0.3">
      <c r="B59" t="str">
        <f t="shared" si="10"/>
        <v>9E11</v>
      </c>
      <c r="C59" t="str">
        <f t="shared" si="9"/>
        <v>9E17</v>
      </c>
      <c r="D59" s="11">
        <f>+D58</f>
        <v>45974</v>
      </c>
      <c r="E59" s="29">
        <f>+E58</f>
        <v>9</v>
      </c>
      <c r="F59" s="22" t="str">
        <f>+'Results Input'!G35</f>
        <v>E11</v>
      </c>
      <c r="G59" t="str">
        <f>VLOOKUP(F59,Results!$N$2:$O$9,2,FALSE)</f>
        <v>Hagrids</v>
      </c>
      <c r="H59" s="22">
        <f>+'Results Input'!I35</f>
        <v>9</v>
      </c>
      <c r="I59" s="22" t="str">
        <f>+'Results Input'!J35</f>
        <v>E17</v>
      </c>
      <c r="J59" t="str">
        <f>VLOOKUP(I59,Results!$N$2:$O$9,2,FALSE)</f>
        <v>Green Wizards</v>
      </c>
      <c r="K59" s="22">
        <f>+'Results Input'!L35</f>
        <v>26</v>
      </c>
    </row>
    <row r="60" spans="2:11" x14ac:dyDescent="0.3">
      <c r="B60" t="str">
        <f t="shared" si="10"/>
        <v>9E15</v>
      </c>
      <c r="C60" t="str">
        <f t="shared" si="9"/>
        <v>9E14</v>
      </c>
      <c r="D60" s="11">
        <f>+D58</f>
        <v>45974</v>
      </c>
      <c r="E60" s="29">
        <f>+E58</f>
        <v>9</v>
      </c>
      <c r="F60" s="22" t="str">
        <f>+'Results Input'!G36</f>
        <v>E15</v>
      </c>
      <c r="G60" t="str">
        <f>VLOOKUP(F60,Results!$N$2:$O$9,2,FALSE)</f>
        <v>Odd Jobs</v>
      </c>
      <c r="H60" s="22">
        <f>+'Results Input'!I36</f>
        <v>7</v>
      </c>
      <c r="I60" s="22" t="str">
        <f>+'Results Input'!J36</f>
        <v>E14</v>
      </c>
      <c r="J60" t="str">
        <f>VLOOKUP(I60,Results!$N$2:$O$9,2,FALSE)</f>
        <v>Golfers</v>
      </c>
      <c r="K60" s="22">
        <f>+'Results Input'!L36</f>
        <v>15</v>
      </c>
    </row>
    <row r="61" spans="2:11" x14ac:dyDescent="0.3">
      <c r="B61" t="str">
        <f t="shared" si="10"/>
        <v>9E16</v>
      </c>
      <c r="C61" t="str">
        <f t="shared" si="9"/>
        <v>9X</v>
      </c>
      <c r="D61" s="11">
        <f>+D58</f>
        <v>45974</v>
      </c>
      <c r="E61" s="29">
        <f>+E58</f>
        <v>9</v>
      </c>
      <c r="F61" s="22" t="str">
        <f>+'Results Input'!G37</f>
        <v>E16</v>
      </c>
      <c r="G61" t="str">
        <f>VLOOKUP(F61,Results!$N$2:$O$9,2,FALSE)</f>
        <v>Sharks</v>
      </c>
      <c r="H61" s="22">
        <f>+'Results Input'!I37</f>
        <v>0</v>
      </c>
      <c r="I61" s="22" t="str">
        <f>+'Results Input'!J37</f>
        <v>X</v>
      </c>
      <c r="J61" t="str">
        <f>VLOOKUP(I61,Results!$N$2:$O$9,2,FALSE)</f>
        <v>No Match</v>
      </c>
      <c r="K61" s="26"/>
    </row>
    <row r="62" spans="2:11" x14ac:dyDescent="0.3">
      <c r="B62" t="str">
        <f t="shared" si="10"/>
        <v>9E12</v>
      </c>
      <c r="C62" t="str">
        <f t="shared" si="9"/>
        <v>9E13</v>
      </c>
      <c r="D62" s="11">
        <f>+D58</f>
        <v>45974</v>
      </c>
      <c r="E62" s="29">
        <f>+E58</f>
        <v>9</v>
      </c>
      <c r="F62" s="22" t="str">
        <f>+I58</f>
        <v>E12</v>
      </c>
      <c r="G62" t="str">
        <f>VLOOKUP(F62,Results!$N$2:$O$9,2,FALSE)</f>
        <v>Clippers</v>
      </c>
      <c r="H62" s="22">
        <f>+K58</f>
        <v>16</v>
      </c>
      <c r="I62" s="1" t="str">
        <f>+F58</f>
        <v>E13</v>
      </c>
      <c r="J62" t="str">
        <f>VLOOKUP(I62,Results!$N$2:$O$9,2,FALSE)</f>
        <v>Oddments</v>
      </c>
      <c r="K62" s="22">
        <f>+H58</f>
        <v>16</v>
      </c>
    </row>
    <row r="63" spans="2:11" x14ac:dyDescent="0.3">
      <c r="B63" t="str">
        <f t="shared" si="10"/>
        <v>9E17</v>
      </c>
      <c r="C63" t="str">
        <f t="shared" si="9"/>
        <v>9E11</v>
      </c>
      <c r="D63" s="11">
        <f>+D58</f>
        <v>45974</v>
      </c>
      <c r="E63" s="29">
        <f>+E58</f>
        <v>9</v>
      </c>
      <c r="F63" s="22" t="str">
        <f>+I59</f>
        <v>E17</v>
      </c>
      <c r="G63" t="str">
        <f>VLOOKUP(F63,Results!$N$2:$O$9,2,FALSE)</f>
        <v>Green Wizards</v>
      </c>
      <c r="H63" s="22">
        <f>+K59</f>
        <v>26</v>
      </c>
      <c r="I63" s="1" t="str">
        <f>+F59</f>
        <v>E11</v>
      </c>
      <c r="J63" t="str">
        <f>VLOOKUP(I63,Results!$N$2:$O$9,2,FALSE)</f>
        <v>Hagrids</v>
      </c>
      <c r="K63" s="22">
        <f>+H59</f>
        <v>9</v>
      </c>
    </row>
    <row r="64" spans="2:11" x14ac:dyDescent="0.3">
      <c r="B64" t="str">
        <f t="shared" si="10"/>
        <v>9E14</v>
      </c>
      <c r="C64" t="str">
        <f t="shared" si="9"/>
        <v>9E15</v>
      </c>
      <c r="D64" s="11">
        <f>+D58</f>
        <v>45974</v>
      </c>
      <c r="E64" s="29">
        <f>+E58</f>
        <v>9</v>
      </c>
      <c r="F64" s="22" t="str">
        <f>+I60</f>
        <v>E14</v>
      </c>
      <c r="G64" t="str">
        <f>VLOOKUP(F64,Results!$N$2:$O$9,2,FALSE)</f>
        <v>Golfers</v>
      </c>
      <c r="H64" s="22">
        <f>+K60</f>
        <v>15</v>
      </c>
      <c r="I64" s="1" t="str">
        <f>+F60</f>
        <v>E15</v>
      </c>
      <c r="J64" t="str">
        <f>VLOOKUP(I64,Results!$N$2:$O$9,2,FALSE)</f>
        <v>Odd Jobs</v>
      </c>
      <c r="K64" s="22">
        <f>+H60</f>
        <v>7</v>
      </c>
    </row>
    <row r="65" spans="2:11" x14ac:dyDescent="0.3">
      <c r="B65" t="str">
        <f t="shared" ref="B65:B71" si="11">CONCATENATE(E65,F65)</f>
        <v>10E12</v>
      </c>
      <c r="C65" t="str">
        <f t="shared" si="9"/>
        <v>10E14</v>
      </c>
      <c r="D65" s="11">
        <f>+'Results Input'!E38</f>
        <v>45982</v>
      </c>
      <c r="E65" s="28">
        <f>+'Results Input'!F38</f>
        <v>10</v>
      </c>
      <c r="F65" s="22" t="str">
        <f>+'Results Input'!G38</f>
        <v>E12</v>
      </c>
      <c r="G65" t="str">
        <f>VLOOKUP(F65,Results!$N$2:$O$9,2,FALSE)</f>
        <v>Clippers</v>
      </c>
      <c r="H65" s="22">
        <f>+'Results Input'!I38</f>
        <v>12</v>
      </c>
      <c r="I65" s="22" t="str">
        <f>+'Results Input'!J38</f>
        <v>E14</v>
      </c>
      <c r="J65" t="str">
        <f>VLOOKUP(I65,Results!$N$2:$O$9,2,FALSE)</f>
        <v>Golfers</v>
      </c>
      <c r="K65" s="22">
        <f>+'Results Input'!L38</f>
        <v>11</v>
      </c>
    </row>
    <row r="66" spans="2:11" x14ac:dyDescent="0.3">
      <c r="B66" t="str">
        <f t="shared" si="11"/>
        <v>10E13</v>
      </c>
      <c r="C66" t="str">
        <f t="shared" si="9"/>
        <v>10E11</v>
      </c>
      <c r="D66" s="11">
        <f>+D65</f>
        <v>45982</v>
      </c>
      <c r="E66" s="29">
        <f>+E65</f>
        <v>10</v>
      </c>
      <c r="F66" s="22" t="str">
        <f>+'Results Input'!G39</f>
        <v>E13</v>
      </c>
      <c r="G66" t="str">
        <f>VLOOKUP(F66,Results!$N$2:$O$9,2,FALSE)</f>
        <v>Oddments</v>
      </c>
      <c r="H66" s="22">
        <f>+'Results Input'!I39</f>
        <v>6</v>
      </c>
      <c r="I66" s="22" t="str">
        <f>+'Results Input'!J39</f>
        <v>E11</v>
      </c>
      <c r="J66" t="str">
        <f>VLOOKUP(I66,Results!$N$2:$O$9,2,FALSE)</f>
        <v>Hagrids</v>
      </c>
      <c r="K66" s="22">
        <f>+'Results Input'!L39</f>
        <v>11</v>
      </c>
    </row>
    <row r="67" spans="2:11" x14ac:dyDescent="0.3">
      <c r="B67" t="str">
        <f t="shared" si="11"/>
        <v>10E17</v>
      </c>
      <c r="C67" t="str">
        <f t="shared" si="9"/>
        <v>10E16</v>
      </c>
      <c r="D67" s="11">
        <f>+D65</f>
        <v>45982</v>
      </c>
      <c r="E67" s="29">
        <f>+E65</f>
        <v>10</v>
      </c>
      <c r="F67" s="22" t="str">
        <f>+'Results Input'!G40</f>
        <v>E17</v>
      </c>
      <c r="G67" t="str">
        <f>VLOOKUP(F67,Results!$N$2:$O$9,2,FALSE)</f>
        <v>Green Wizards</v>
      </c>
      <c r="H67" s="22">
        <f>+'Results Input'!I40</f>
        <v>13</v>
      </c>
      <c r="I67" s="22" t="str">
        <f>+'Results Input'!J40</f>
        <v>E16</v>
      </c>
      <c r="J67" t="str">
        <f>VLOOKUP(I67,Results!$N$2:$O$9,2,FALSE)</f>
        <v>Sharks</v>
      </c>
      <c r="K67" s="22">
        <f>+'Results Input'!L40</f>
        <v>11</v>
      </c>
    </row>
    <row r="68" spans="2:11" x14ac:dyDescent="0.3">
      <c r="B68" t="str">
        <f t="shared" si="11"/>
        <v>10E15</v>
      </c>
      <c r="C68" t="str">
        <f t="shared" si="9"/>
        <v>10X</v>
      </c>
      <c r="D68" s="11">
        <f>+D65</f>
        <v>45982</v>
      </c>
      <c r="E68" s="29">
        <f>+E65</f>
        <v>10</v>
      </c>
      <c r="F68" s="22" t="str">
        <f>+'Results Input'!G41</f>
        <v>E15</v>
      </c>
      <c r="G68" t="str">
        <f>VLOOKUP(F68,Results!$N$2:$O$9,2,FALSE)</f>
        <v>Odd Jobs</v>
      </c>
      <c r="H68" s="22">
        <f>+'Results Input'!I41</f>
        <v>0</v>
      </c>
      <c r="I68" s="22" t="str">
        <f>+'Results Input'!J41</f>
        <v>X</v>
      </c>
      <c r="J68" t="str">
        <f>VLOOKUP(I68,Results!$N$2:$O$9,2,FALSE)</f>
        <v>No Match</v>
      </c>
      <c r="K68" s="26"/>
    </row>
    <row r="69" spans="2:11" x14ac:dyDescent="0.3">
      <c r="B69" t="str">
        <f t="shared" si="11"/>
        <v>10E14</v>
      </c>
      <c r="C69" t="str">
        <f t="shared" si="9"/>
        <v>10E12</v>
      </c>
      <c r="D69" s="11">
        <f>+D65</f>
        <v>45982</v>
      </c>
      <c r="E69" s="29">
        <f>+E65</f>
        <v>10</v>
      </c>
      <c r="F69" s="22" t="str">
        <f>+I65</f>
        <v>E14</v>
      </c>
      <c r="G69" t="str">
        <f>VLOOKUP(F69,Results!$N$2:$O$9,2,FALSE)</f>
        <v>Golfers</v>
      </c>
      <c r="H69" s="22">
        <f>+K65</f>
        <v>11</v>
      </c>
      <c r="I69" s="1" t="str">
        <f>+F65</f>
        <v>E12</v>
      </c>
      <c r="J69" t="str">
        <f>VLOOKUP(I69,Results!$N$2:$O$9,2,FALSE)</f>
        <v>Clippers</v>
      </c>
      <c r="K69" s="22">
        <f>+H65</f>
        <v>12</v>
      </c>
    </row>
    <row r="70" spans="2:11" x14ac:dyDescent="0.3">
      <c r="B70" t="str">
        <f t="shared" si="11"/>
        <v>10E11</v>
      </c>
      <c r="C70" t="str">
        <f t="shared" si="9"/>
        <v>10E13</v>
      </c>
      <c r="D70" s="11">
        <f>+D65</f>
        <v>45982</v>
      </c>
      <c r="E70" s="29">
        <f>+E65</f>
        <v>10</v>
      </c>
      <c r="F70" s="22" t="str">
        <f>+I66</f>
        <v>E11</v>
      </c>
      <c r="G70" t="str">
        <f>VLOOKUP(F70,Results!$N$2:$O$9,2,FALSE)</f>
        <v>Hagrids</v>
      </c>
      <c r="H70" s="22">
        <f>+K66</f>
        <v>11</v>
      </c>
      <c r="I70" s="1" t="str">
        <f>+F66</f>
        <v>E13</v>
      </c>
      <c r="J70" t="str">
        <f>VLOOKUP(I70,Results!$N$2:$O$9,2,FALSE)</f>
        <v>Oddments</v>
      </c>
      <c r="K70" s="22">
        <f>+H66</f>
        <v>6</v>
      </c>
    </row>
    <row r="71" spans="2:11" x14ac:dyDescent="0.3">
      <c r="B71" t="str">
        <f t="shared" si="11"/>
        <v>10E16</v>
      </c>
      <c r="C71" t="str">
        <f t="shared" si="9"/>
        <v>10E17</v>
      </c>
      <c r="D71" s="11">
        <f>+D65</f>
        <v>45982</v>
      </c>
      <c r="E71" s="29">
        <f>+E65</f>
        <v>10</v>
      </c>
      <c r="F71" s="22" t="str">
        <f>+I67</f>
        <v>E16</v>
      </c>
      <c r="G71" t="str">
        <f>VLOOKUP(F71,Results!$N$2:$O$9,2,FALSE)</f>
        <v>Sharks</v>
      </c>
      <c r="H71" s="22">
        <f>+K67</f>
        <v>11</v>
      </c>
      <c r="I71" s="1" t="str">
        <f>+F67</f>
        <v>E17</v>
      </c>
      <c r="J71" t="str">
        <f>VLOOKUP(I71,Results!$N$2:$O$9,2,FALSE)</f>
        <v>Green Wizards</v>
      </c>
      <c r="K71" s="22">
        <f>+H67</f>
        <v>13</v>
      </c>
    </row>
    <row r="72" spans="2:11" x14ac:dyDescent="0.3">
      <c r="B72" t="str">
        <f t="shared" ref="B72:B78" si="12">CONCATENATE(E72,F72)</f>
        <v>11E16</v>
      </c>
      <c r="C72" t="str">
        <f t="shared" si="9"/>
        <v>11E12</v>
      </c>
      <c r="D72" s="11">
        <f>+'Results Input'!E42</f>
        <v>45988</v>
      </c>
      <c r="E72" s="28">
        <f>+'Results Input'!F42</f>
        <v>11</v>
      </c>
      <c r="F72" s="22" t="str">
        <f>+'Results Input'!G42</f>
        <v>E16</v>
      </c>
      <c r="G72" t="str">
        <f>VLOOKUP(F72,Results!$N$2:$O$9,2,FALSE)</f>
        <v>Sharks</v>
      </c>
      <c r="H72" s="22">
        <f>+'Results Input'!I42</f>
        <v>13</v>
      </c>
      <c r="I72" s="22" t="str">
        <f>+'Results Input'!J42</f>
        <v>E12</v>
      </c>
      <c r="J72" t="str">
        <f>VLOOKUP(I72,Results!$N$2:$O$9,2,FALSE)</f>
        <v>Clippers</v>
      </c>
      <c r="K72" s="22">
        <f>+'Results Input'!L42</f>
        <v>13</v>
      </c>
    </row>
    <row r="73" spans="2:11" x14ac:dyDescent="0.3">
      <c r="B73" t="str">
        <f t="shared" si="12"/>
        <v>11E11</v>
      </c>
      <c r="C73" t="str">
        <f t="shared" si="9"/>
        <v>11E15</v>
      </c>
      <c r="D73" s="11">
        <f>+D72</f>
        <v>45988</v>
      </c>
      <c r="E73" s="29">
        <f>+E72</f>
        <v>11</v>
      </c>
      <c r="F73" s="22" t="str">
        <f>+'Results Input'!G43</f>
        <v>E11</v>
      </c>
      <c r="G73" t="str">
        <f>VLOOKUP(F73,Results!$N$2:$O$9,2,FALSE)</f>
        <v>Hagrids</v>
      </c>
      <c r="H73" s="22">
        <f>+'Results Input'!I43</f>
        <v>14</v>
      </c>
      <c r="I73" s="22" t="str">
        <f>+'Results Input'!J43</f>
        <v>E15</v>
      </c>
      <c r="J73" t="str">
        <f>VLOOKUP(I73,Results!$N$2:$O$9,2,FALSE)</f>
        <v>Odd Jobs</v>
      </c>
      <c r="K73" s="22">
        <f>+'Results Input'!L43</f>
        <v>11</v>
      </c>
    </row>
    <row r="74" spans="2:11" x14ac:dyDescent="0.3">
      <c r="B74" t="str">
        <f t="shared" si="12"/>
        <v>11E17</v>
      </c>
      <c r="C74" t="str">
        <f t="shared" si="9"/>
        <v>11E13</v>
      </c>
      <c r="D74" s="11">
        <f>+D72</f>
        <v>45988</v>
      </c>
      <c r="E74" s="29">
        <f>+E72</f>
        <v>11</v>
      </c>
      <c r="F74" s="22" t="str">
        <f>+'Results Input'!G44</f>
        <v>E17</v>
      </c>
      <c r="G74" t="str">
        <f>VLOOKUP(F74,Results!$N$2:$O$9,2,FALSE)</f>
        <v>Green Wizards</v>
      </c>
      <c r="H74" s="22">
        <f>+'Results Input'!I44</f>
        <v>8</v>
      </c>
      <c r="I74" s="22" t="str">
        <f>+'Results Input'!J44</f>
        <v>E13</v>
      </c>
      <c r="J74" t="str">
        <f>VLOOKUP(I74,Results!$N$2:$O$9,2,FALSE)</f>
        <v>Oddments</v>
      </c>
      <c r="K74" s="22">
        <f>+'Results Input'!L44</f>
        <v>16</v>
      </c>
    </row>
    <row r="75" spans="2:11" x14ac:dyDescent="0.3">
      <c r="B75" t="str">
        <f t="shared" si="12"/>
        <v>11E14</v>
      </c>
      <c r="C75" t="str">
        <f t="shared" si="9"/>
        <v>11X</v>
      </c>
      <c r="D75" s="11">
        <f>+D72</f>
        <v>45988</v>
      </c>
      <c r="E75" s="29">
        <f>+E72</f>
        <v>11</v>
      </c>
      <c r="F75" s="22" t="str">
        <f>+'Results Input'!G45</f>
        <v>E14</v>
      </c>
      <c r="G75" t="str">
        <f>VLOOKUP(F75,Results!$N$2:$O$9,2,FALSE)</f>
        <v>Golfers</v>
      </c>
      <c r="H75" s="22">
        <f>+'Results Input'!I45</f>
        <v>0</v>
      </c>
      <c r="I75" s="22" t="str">
        <f>+'Results Input'!J45</f>
        <v>X</v>
      </c>
      <c r="J75" t="str">
        <f>VLOOKUP(I75,Results!$N$2:$O$9,2,FALSE)</f>
        <v>No Match</v>
      </c>
      <c r="K75" s="26"/>
    </row>
    <row r="76" spans="2:11" x14ac:dyDescent="0.3">
      <c r="B76" t="str">
        <f t="shared" si="12"/>
        <v>11E12</v>
      </c>
      <c r="C76" t="str">
        <f t="shared" si="9"/>
        <v>11E16</v>
      </c>
      <c r="D76" s="11">
        <f>+D72</f>
        <v>45988</v>
      </c>
      <c r="E76" s="29">
        <f>+E72</f>
        <v>11</v>
      </c>
      <c r="F76" s="22" t="str">
        <f>+I72</f>
        <v>E12</v>
      </c>
      <c r="G76" t="str">
        <f>VLOOKUP(F76,Results!$N$2:$O$9,2,FALSE)</f>
        <v>Clippers</v>
      </c>
      <c r="H76" s="22">
        <f>+K72</f>
        <v>13</v>
      </c>
      <c r="I76" s="1" t="str">
        <f>+F72</f>
        <v>E16</v>
      </c>
      <c r="J76" t="str">
        <f>VLOOKUP(I76,Results!$N$2:$O$9,2,FALSE)</f>
        <v>Sharks</v>
      </c>
      <c r="K76" s="22">
        <f>+H72</f>
        <v>13</v>
      </c>
    </row>
    <row r="77" spans="2:11" x14ac:dyDescent="0.3">
      <c r="B77" t="str">
        <f t="shared" si="12"/>
        <v>11E15</v>
      </c>
      <c r="C77" t="str">
        <f t="shared" si="9"/>
        <v>11E11</v>
      </c>
      <c r="D77" s="11">
        <f>+D72</f>
        <v>45988</v>
      </c>
      <c r="E77" s="29">
        <f>+E72</f>
        <v>11</v>
      </c>
      <c r="F77" s="22" t="str">
        <f>+I73</f>
        <v>E15</v>
      </c>
      <c r="G77" t="str">
        <f>VLOOKUP(F77,Results!$N$2:$O$9,2,FALSE)</f>
        <v>Odd Jobs</v>
      </c>
      <c r="H77" s="22">
        <f>+K73</f>
        <v>11</v>
      </c>
      <c r="I77" s="1" t="str">
        <f>+F73</f>
        <v>E11</v>
      </c>
      <c r="J77" t="str">
        <f>VLOOKUP(I77,Results!$N$2:$O$9,2,FALSE)</f>
        <v>Hagrids</v>
      </c>
      <c r="K77" s="22">
        <f>+H73</f>
        <v>14</v>
      </c>
    </row>
    <row r="78" spans="2:11" x14ac:dyDescent="0.3">
      <c r="B78" t="str">
        <f t="shared" si="12"/>
        <v>11E13</v>
      </c>
      <c r="C78" t="str">
        <f t="shared" si="9"/>
        <v>11E17</v>
      </c>
      <c r="D78" s="11">
        <f>+D72</f>
        <v>45988</v>
      </c>
      <c r="E78" s="29">
        <f>+E72</f>
        <v>11</v>
      </c>
      <c r="F78" s="22" t="str">
        <f>+I74</f>
        <v>E13</v>
      </c>
      <c r="G78" t="str">
        <f>VLOOKUP(F78,Results!$N$2:$O$9,2,FALSE)</f>
        <v>Oddments</v>
      </c>
      <c r="H78" s="22">
        <f>+K74</f>
        <v>16</v>
      </c>
      <c r="I78" s="1" t="str">
        <f>+F74</f>
        <v>E17</v>
      </c>
      <c r="J78" t="str">
        <f>VLOOKUP(I78,Results!$N$2:$O$9,2,FALSE)</f>
        <v>Green Wizards</v>
      </c>
      <c r="K78" s="22">
        <f>+H74</f>
        <v>8</v>
      </c>
    </row>
    <row r="79" spans="2:11" x14ac:dyDescent="0.3">
      <c r="B79" t="str">
        <f t="shared" ref="B79:B85" si="13">CONCATENATE(E79,F79)</f>
        <v>12E14</v>
      </c>
      <c r="C79" t="str">
        <f t="shared" si="9"/>
        <v>12E17</v>
      </c>
      <c r="D79" s="11">
        <f>+'Results Input'!E46</f>
        <v>45996</v>
      </c>
      <c r="E79" s="28">
        <f>+'Results Input'!F46</f>
        <v>12</v>
      </c>
      <c r="F79" s="22" t="str">
        <f>+'Results Input'!G46</f>
        <v>E14</v>
      </c>
      <c r="G79" t="str">
        <f>VLOOKUP(F79,Results!$N$2:$O$9,2,FALSE)</f>
        <v>Golfers</v>
      </c>
      <c r="H79" s="22">
        <f>+'Results Input'!I46</f>
        <v>16</v>
      </c>
      <c r="I79" s="22" t="str">
        <f>+'Results Input'!J46</f>
        <v>E17</v>
      </c>
      <c r="J79" t="str">
        <f>VLOOKUP(I79,Results!$N$2:$O$9,2,FALSE)</f>
        <v>Green Wizards</v>
      </c>
      <c r="K79" s="22">
        <f>+'Results Input'!L46</f>
        <v>8</v>
      </c>
    </row>
    <row r="80" spans="2:11" x14ac:dyDescent="0.3">
      <c r="B80" t="str">
        <f t="shared" si="13"/>
        <v>12E15</v>
      </c>
      <c r="C80" t="str">
        <f t="shared" si="9"/>
        <v>12E12</v>
      </c>
      <c r="D80" s="11">
        <f>+D79</f>
        <v>45996</v>
      </c>
      <c r="E80" s="29">
        <f>+E79</f>
        <v>12</v>
      </c>
      <c r="F80" s="22" t="str">
        <f>+'Results Input'!G47</f>
        <v>E15</v>
      </c>
      <c r="G80" t="str">
        <f>VLOOKUP(F80,Results!$N$2:$O$9,2,FALSE)</f>
        <v>Odd Jobs</v>
      </c>
      <c r="H80" s="22">
        <f>+'Results Input'!I47</f>
        <v>19</v>
      </c>
      <c r="I80" s="22" t="str">
        <f>+'Results Input'!J47</f>
        <v>E12</v>
      </c>
      <c r="J80" t="str">
        <f>VLOOKUP(I80,Results!$N$2:$O$9,2,FALSE)</f>
        <v>Clippers</v>
      </c>
      <c r="K80" s="22">
        <f>+'Results Input'!L47</f>
        <v>12</v>
      </c>
    </row>
    <row r="81" spans="2:11" x14ac:dyDescent="0.3">
      <c r="B81" t="str">
        <f t="shared" si="13"/>
        <v>12E11</v>
      </c>
      <c r="C81" t="str">
        <f t="shared" si="9"/>
        <v>12E16</v>
      </c>
      <c r="D81" s="11">
        <f>+D79</f>
        <v>45996</v>
      </c>
      <c r="E81" s="29">
        <f>+E79</f>
        <v>12</v>
      </c>
      <c r="F81" s="22" t="str">
        <f>+'Results Input'!G48</f>
        <v>E11</v>
      </c>
      <c r="G81" t="str">
        <f>VLOOKUP(F81,Results!$N$2:$O$9,2,FALSE)</f>
        <v>Hagrids</v>
      </c>
      <c r="H81" s="22">
        <f>+'Results Input'!I48</f>
        <v>10</v>
      </c>
      <c r="I81" s="22" t="str">
        <f>+'Results Input'!J48</f>
        <v>E16</v>
      </c>
      <c r="J81" t="str">
        <f>VLOOKUP(I81,Results!$N$2:$O$9,2,FALSE)</f>
        <v>Sharks</v>
      </c>
      <c r="K81" s="22">
        <f>+'Results Input'!L48</f>
        <v>10</v>
      </c>
    </row>
    <row r="82" spans="2:11" x14ac:dyDescent="0.3">
      <c r="B82" t="str">
        <f t="shared" si="13"/>
        <v>12E13</v>
      </c>
      <c r="C82" t="str">
        <f t="shared" si="9"/>
        <v>12X</v>
      </c>
      <c r="D82" s="11">
        <f>+D79</f>
        <v>45996</v>
      </c>
      <c r="E82" s="29">
        <f>+E79</f>
        <v>12</v>
      </c>
      <c r="F82" s="22" t="str">
        <f>+'Results Input'!G49</f>
        <v>E13</v>
      </c>
      <c r="G82" t="str">
        <f>VLOOKUP(F82,Results!$N$2:$O$9,2,FALSE)</f>
        <v>Oddments</v>
      </c>
      <c r="H82" s="22">
        <f>+'Results Input'!I49</f>
        <v>0</v>
      </c>
      <c r="I82" s="22" t="str">
        <f>+'Results Input'!J49</f>
        <v>X</v>
      </c>
      <c r="J82" t="str">
        <f>VLOOKUP(I82,Results!$N$2:$O$9,2,FALSE)</f>
        <v>No Match</v>
      </c>
      <c r="K82" s="26"/>
    </row>
    <row r="83" spans="2:11" x14ac:dyDescent="0.3">
      <c r="B83" t="str">
        <f t="shared" si="13"/>
        <v>12E17</v>
      </c>
      <c r="C83" t="str">
        <f t="shared" si="9"/>
        <v>12E14</v>
      </c>
      <c r="D83" s="11">
        <f>+D79</f>
        <v>45996</v>
      </c>
      <c r="E83" s="29">
        <f>+E79</f>
        <v>12</v>
      </c>
      <c r="F83" s="22" t="str">
        <f>+I79</f>
        <v>E17</v>
      </c>
      <c r="G83" t="str">
        <f>VLOOKUP(F83,Results!$N$2:$O$9,2,FALSE)</f>
        <v>Green Wizards</v>
      </c>
      <c r="H83" s="22">
        <f>+K79</f>
        <v>8</v>
      </c>
      <c r="I83" s="1" t="str">
        <f>+F79</f>
        <v>E14</v>
      </c>
      <c r="J83" t="str">
        <f>VLOOKUP(I83,Results!$N$2:$O$9,2,FALSE)</f>
        <v>Golfers</v>
      </c>
      <c r="K83" s="22">
        <f>+H79</f>
        <v>16</v>
      </c>
    </row>
    <row r="84" spans="2:11" x14ac:dyDescent="0.3">
      <c r="B84" t="str">
        <f t="shared" si="13"/>
        <v>12E12</v>
      </c>
      <c r="C84" t="str">
        <f t="shared" si="9"/>
        <v>12E15</v>
      </c>
      <c r="D84" s="11">
        <f>+D79</f>
        <v>45996</v>
      </c>
      <c r="E84" s="29">
        <f>+E79</f>
        <v>12</v>
      </c>
      <c r="F84" s="22" t="str">
        <f>+I80</f>
        <v>E12</v>
      </c>
      <c r="G84" t="str">
        <f>VLOOKUP(F84,Results!$N$2:$O$9,2,FALSE)</f>
        <v>Clippers</v>
      </c>
      <c r="H84" s="22">
        <f>+K80</f>
        <v>12</v>
      </c>
      <c r="I84" s="1" t="str">
        <f>+F80</f>
        <v>E15</v>
      </c>
      <c r="J84" t="str">
        <f>VLOOKUP(I84,Results!$N$2:$O$9,2,FALSE)</f>
        <v>Odd Jobs</v>
      </c>
      <c r="K84" s="22">
        <f>+H80</f>
        <v>19</v>
      </c>
    </row>
    <row r="85" spans="2:11" x14ac:dyDescent="0.3">
      <c r="B85" t="str">
        <f t="shared" si="13"/>
        <v>12E16</v>
      </c>
      <c r="C85" t="str">
        <f t="shared" si="9"/>
        <v>12E11</v>
      </c>
      <c r="D85" s="11">
        <f>+D79</f>
        <v>45996</v>
      </c>
      <c r="E85" s="29">
        <f>+E79</f>
        <v>12</v>
      </c>
      <c r="F85" s="22" t="str">
        <f>+I81</f>
        <v>E16</v>
      </c>
      <c r="G85" t="str">
        <f>VLOOKUP(F85,Results!$N$2:$O$9,2,FALSE)</f>
        <v>Sharks</v>
      </c>
      <c r="H85" s="22">
        <f>+K81</f>
        <v>10</v>
      </c>
      <c r="I85" s="1" t="str">
        <f>+F81</f>
        <v>E11</v>
      </c>
      <c r="J85" t="str">
        <f>VLOOKUP(I85,Results!$N$2:$O$9,2,FALSE)</f>
        <v>Hagrids</v>
      </c>
      <c r="K85" s="22">
        <f>+H81</f>
        <v>10</v>
      </c>
    </row>
    <row r="86" spans="2:11" x14ac:dyDescent="0.3">
      <c r="B86" t="str">
        <f t="shared" ref="B86:B92" si="14">CONCATENATE(E86,F86)</f>
        <v>13E14</v>
      </c>
      <c r="C86" t="str">
        <f t="shared" si="9"/>
        <v>13E11</v>
      </c>
      <c r="D86" s="11">
        <f>+'Results Input'!E50</f>
        <v>46002</v>
      </c>
      <c r="E86" s="28">
        <f>+'Results Input'!F50</f>
        <v>13</v>
      </c>
      <c r="F86" s="22" t="str">
        <f>+'Results Input'!G50</f>
        <v>E14</v>
      </c>
      <c r="G86" t="str">
        <f>VLOOKUP(F86,Results!$N$2:$O$9,2,FALSE)</f>
        <v>Golfers</v>
      </c>
      <c r="H86" s="22">
        <f>+'Results Input'!I50</f>
        <v>23</v>
      </c>
      <c r="I86" s="22" t="str">
        <f>+'Results Input'!J50</f>
        <v>E11</v>
      </c>
      <c r="J86" t="str">
        <f>VLOOKUP(I86,Results!$N$2:$O$9,2,FALSE)</f>
        <v>Hagrids</v>
      </c>
      <c r="K86" s="22">
        <f>+'Results Input'!L50</f>
        <v>7</v>
      </c>
    </row>
    <row r="87" spans="2:11" x14ac:dyDescent="0.3">
      <c r="B87" t="str">
        <f t="shared" si="14"/>
        <v>13E17</v>
      </c>
      <c r="C87" t="str">
        <f t="shared" si="9"/>
        <v>13E15</v>
      </c>
      <c r="D87" s="11">
        <f>+D86</f>
        <v>46002</v>
      </c>
      <c r="E87" s="29">
        <f>+E86</f>
        <v>13</v>
      </c>
      <c r="F87" s="22" t="str">
        <f>+'Results Input'!G51</f>
        <v>E17</v>
      </c>
      <c r="G87" t="str">
        <f>VLOOKUP(F87,Results!$N$2:$O$9,2,FALSE)</f>
        <v>Green Wizards</v>
      </c>
      <c r="H87" s="22">
        <f>+'Results Input'!I51</f>
        <v>14</v>
      </c>
      <c r="I87" s="22" t="str">
        <f>+'Results Input'!J51</f>
        <v>E15</v>
      </c>
      <c r="J87" t="str">
        <f>VLOOKUP(I87,Results!$N$2:$O$9,2,FALSE)</f>
        <v>Odd Jobs</v>
      </c>
      <c r="K87" s="22">
        <f>+'Results Input'!L51</f>
        <v>10</v>
      </c>
    </row>
    <row r="88" spans="2:11" x14ac:dyDescent="0.3">
      <c r="B88" t="str">
        <f t="shared" si="14"/>
        <v>13E13</v>
      </c>
      <c r="C88" t="str">
        <f t="shared" si="9"/>
        <v>13E16</v>
      </c>
      <c r="D88" s="11">
        <f>+D86</f>
        <v>46002</v>
      </c>
      <c r="E88" s="29">
        <f>+E86</f>
        <v>13</v>
      </c>
      <c r="F88" s="22" t="str">
        <f>+'Results Input'!G52</f>
        <v>E13</v>
      </c>
      <c r="G88" t="str">
        <f>VLOOKUP(F88,Results!$N$2:$O$9,2,FALSE)</f>
        <v>Oddments</v>
      </c>
      <c r="H88" s="22">
        <f>+'Results Input'!I52</f>
        <v>7</v>
      </c>
      <c r="I88" s="22" t="str">
        <f>+'Results Input'!J52</f>
        <v>E16</v>
      </c>
      <c r="J88" t="str">
        <f>VLOOKUP(I88,Results!$N$2:$O$9,2,FALSE)</f>
        <v>Sharks</v>
      </c>
      <c r="K88" s="22">
        <f>+'Results Input'!L52</f>
        <v>13</v>
      </c>
    </row>
    <row r="89" spans="2:11" x14ac:dyDescent="0.3">
      <c r="B89" t="str">
        <f t="shared" si="14"/>
        <v>13E12</v>
      </c>
      <c r="C89" t="str">
        <f t="shared" si="9"/>
        <v>13X</v>
      </c>
      <c r="D89" s="11">
        <f>+D86</f>
        <v>46002</v>
      </c>
      <c r="E89" s="29">
        <f>+E86</f>
        <v>13</v>
      </c>
      <c r="F89" s="22" t="str">
        <f>+'Results Input'!G53</f>
        <v>E12</v>
      </c>
      <c r="G89" t="str">
        <f>VLOOKUP(F89,Results!$N$2:$O$9,2,FALSE)</f>
        <v>Clippers</v>
      </c>
      <c r="H89" s="22">
        <f>+'Results Input'!I53</f>
        <v>0</v>
      </c>
      <c r="I89" s="22" t="str">
        <f>+'Results Input'!J53</f>
        <v>X</v>
      </c>
      <c r="J89" t="str">
        <f>VLOOKUP(I89,Results!$N$2:$O$9,2,FALSE)</f>
        <v>No Match</v>
      </c>
      <c r="K89" s="26"/>
    </row>
    <row r="90" spans="2:11" x14ac:dyDescent="0.3">
      <c r="B90" t="str">
        <f t="shared" si="14"/>
        <v>13E11</v>
      </c>
      <c r="C90" t="str">
        <f t="shared" si="9"/>
        <v>13E14</v>
      </c>
      <c r="D90" s="11">
        <f>+D86</f>
        <v>46002</v>
      </c>
      <c r="E90" s="29">
        <f>+E86</f>
        <v>13</v>
      </c>
      <c r="F90" s="22" t="str">
        <f>+I86</f>
        <v>E11</v>
      </c>
      <c r="G90" t="str">
        <f>VLOOKUP(F90,Results!$N$2:$O$9,2,FALSE)</f>
        <v>Hagrids</v>
      </c>
      <c r="H90" s="22">
        <f>+K86</f>
        <v>7</v>
      </c>
      <c r="I90" s="1" t="str">
        <f>+F86</f>
        <v>E14</v>
      </c>
      <c r="J90" t="str">
        <f>VLOOKUP(I90,Results!$N$2:$O$9,2,FALSE)</f>
        <v>Golfers</v>
      </c>
      <c r="K90" s="22">
        <f>+H86</f>
        <v>23</v>
      </c>
    </row>
    <row r="91" spans="2:11" x14ac:dyDescent="0.3">
      <c r="B91" t="str">
        <f t="shared" si="14"/>
        <v>13E15</v>
      </c>
      <c r="C91" t="str">
        <f t="shared" si="9"/>
        <v>13E17</v>
      </c>
      <c r="D91" s="11">
        <f>+D86</f>
        <v>46002</v>
      </c>
      <c r="E91" s="29">
        <f>+E86</f>
        <v>13</v>
      </c>
      <c r="F91" s="22" t="str">
        <f>+I87</f>
        <v>E15</v>
      </c>
      <c r="G91" t="str">
        <f>VLOOKUP(F91,Results!$N$2:$O$9,2,FALSE)</f>
        <v>Odd Jobs</v>
      </c>
      <c r="H91" s="22">
        <f>+K87</f>
        <v>10</v>
      </c>
      <c r="I91" s="1" t="str">
        <f>+F87</f>
        <v>E17</v>
      </c>
      <c r="J91" t="str">
        <f>VLOOKUP(I91,Results!$N$2:$O$9,2,FALSE)</f>
        <v>Green Wizards</v>
      </c>
      <c r="K91" s="22">
        <f>+H87</f>
        <v>14</v>
      </c>
    </row>
    <row r="92" spans="2:11" x14ac:dyDescent="0.3">
      <c r="B92" t="str">
        <f t="shared" si="14"/>
        <v>13E16</v>
      </c>
      <c r="C92" t="str">
        <f t="shared" si="9"/>
        <v>13E13</v>
      </c>
      <c r="D92" s="11">
        <f>+D86</f>
        <v>46002</v>
      </c>
      <c r="E92" s="29">
        <f>+E86</f>
        <v>13</v>
      </c>
      <c r="F92" s="22" t="str">
        <f>+I88</f>
        <v>E16</v>
      </c>
      <c r="G92" t="str">
        <f>VLOOKUP(F92,Results!$N$2:$O$9,2,FALSE)</f>
        <v>Sharks</v>
      </c>
      <c r="H92" s="22">
        <f>+K88</f>
        <v>13</v>
      </c>
      <c r="I92" s="1" t="str">
        <f>+F88</f>
        <v>E13</v>
      </c>
      <c r="J92" t="str">
        <f>VLOOKUP(I92,Results!$N$2:$O$9,2,FALSE)</f>
        <v>Oddments</v>
      </c>
      <c r="K92" s="22">
        <f>+H88</f>
        <v>7</v>
      </c>
    </row>
    <row r="93" spans="2:11" x14ac:dyDescent="0.3">
      <c r="B93" t="str">
        <f t="shared" ref="B93:B99" si="15">CONCATENATE(E93,F93)</f>
        <v>14E15</v>
      </c>
      <c r="C93" t="str">
        <f t="shared" si="9"/>
        <v>14E13</v>
      </c>
      <c r="D93" s="11">
        <f>+'Results Input'!E54</f>
        <v>46010</v>
      </c>
      <c r="E93" s="28">
        <f>+'Results Input'!F54</f>
        <v>14</v>
      </c>
      <c r="F93" s="22" t="str">
        <f>+'Results Input'!G54</f>
        <v>E15</v>
      </c>
      <c r="G93" t="str">
        <f>VLOOKUP(F93,Results!$N$2:$O$9,2,FALSE)</f>
        <v>Odd Jobs</v>
      </c>
      <c r="H93" s="22">
        <f>+'Results Input'!I54</f>
        <v>14</v>
      </c>
      <c r="I93" s="22" t="str">
        <f>+'Results Input'!J54</f>
        <v>E13</v>
      </c>
      <c r="J93" t="str">
        <f>VLOOKUP(I93,Results!$N$2:$O$9,2,FALSE)</f>
        <v>Oddments</v>
      </c>
      <c r="K93" s="22">
        <f>+'Results Input'!L54</f>
        <v>11</v>
      </c>
    </row>
    <row r="94" spans="2:11" x14ac:dyDescent="0.3">
      <c r="B94" t="str">
        <f t="shared" si="15"/>
        <v>14E16</v>
      </c>
      <c r="C94" t="str">
        <f t="shared" si="9"/>
        <v>14E14</v>
      </c>
      <c r="D94" s="11">
        <f>+D93</f>
        <v>46010</v>
      </c>
      <c r="E94" s="29">
        <f>+E93</f>
        <v>14</v>
      </c>
      <c r="F94" s="22" t="str">
        <f>+'Results Input'!G55</f>
        <v>E16</v>
      </c>
      <c r="G94" t="str">
        <f>VLOOKUP(F94,Results!$N$2:$O$9,2,FALSE)</f>
        <v>Sharks</v>
      </c>
      <c r="H94" s="22">
        <f>+'Results Input'!I55</f>
        <v>13</v>
      </c>
      <c r="I94" s="22" t="str">
        <f>+'Results Input'!J55</f>
        <v>E14</v>
      </c>
      <c r="J94" t="str">
        <f>VLOOKUP(I94,Results!$N$2:$O$9,2,FALSE)</f>
        <v>Golfers</v>
      </c>
      <c r="K94" s="22">
        <f>+'Results Input'!L55</f>
        <v>13</v>
      </c>
    </row>
    <row r="95" spans="2:11" x14ac:dyDescent="0.3">
      <c r="B95" t="str">
        <f t="shared" si="15"/>
        <v>14E12</v>
      </c>
      <c r="C95" t="str">
        <f t="shared" si="9"/>
        <v>14E17</v>
      </c>
      <c r="D95" s="11">
        <f>+D93</f>
        <v>46010</v>
      </c>
      <c r="E95" s="29">
        <f>+E93</f>
        <v>14</v>
      </c>
      <c r="F95" s="22" t="str">
        <f>+'Results Input'!G56</f>
        <v>E12</v>
      </c>
      <c r="G95" t="str">
        <f>VLOOKUP(F95,Results!$N$2:$O$9,2,FALSE)</f>
        <v>Clippers</v>
      </c>
      <c r="H95" s="22">
        <f>+'Results Input'!I56</f>
        <v>10</v>
      </c>
      <c r="I95" s="22" t="str">
        <f>+'Results Input'!J56</f>
        <v>E17</v>
      </c>
      <c r="J95" t="str">
        <f>VLOOKUP(I95,Results!$N$2:$O$9,2,FALSE)</f>
        <v>Green Wizards</v>
      </c>
      <c r="K95" s="22">
        <f>+'Results Input'!L56</f>
        <v>19</v>
      </c>
    </row>
    <row r="96" spans="2:11" x14ac:dyDescent="0.3">
      <c r="B96" t="str">
        <f t="shared" si="15"/>
        <v>14E11</v>
      </c>
      <c r="C96" t="str">
        <f t="shared" si="9"/>
        <v>14X</v>
      </c>
      <c r="D96" s="11">
        <f>+D93</f>
        <v>46010</v>
      </c>
      <c r="E96" s="29">
        <f>+E93</f>
        <v>14</v>
      </c>
      <c r="F96" s="22" t="str">
        <f>+'Results Input'!G57</f>
        <v>E11</v>
      </c>
      <c r="G96" t="str">
        <f>VLOOKUP(F96,Results!$N$2:$O$9,2,FALSE)</f>
        <v>Hagrids</v>
      </c>
      <c r="H96" s="22">
        <f>+'Results Input'!I57</f>
        <v>0</v>
      </c>
      <c r="I96" s="22" t="str">
        <f>+'Results Input'!J57</f>
        <v>X</v>
      </c>
      <c r="J96" t="str">
        <f>VLOOKUP(I96,Results!$N$2:$O$9,2,FALSE)</f>
        <v>No Match</v>
      </c>
      <c r="K96" s="26"/>
    </row>
    <row r="97" spans="2:11" x14ac:dyDescent="0.3">
      <c r="B97" t="str">
        <f t="shared" si="15"/>
        <v>14E13</v>
      </c>
      <c r="C97" t="str">
        <f t="shared" si="9"/>
        <v>14E15</v>
      </c>
      <c r="D97" s="11">
        <f>+D93</f>
        <v>46010</v>
      </c>
      <c r="E97" s="29">
        <f>+E93</f>
        <v>14</v>
      </c>
      <c r="F97" s="22" t="str">
        <f>+I93</f>
        <v>E13</v>
      </c>
      <c r="G97" t="str">
        <f>VLOOKUP(F97,Results!$N$2:$O$9,2,FALSE)</f>
        <v>Oddments</v>
      </c>
      <c r="H97" s="22">
        <f>+K93</f>
        <v>11</v>
      </c>
      <c r="I97" s="1" t="str">
        <f>+F93</f>
        <v>E15</v>
      </c>
      <c r="J97" t="str">
        <f>VLOOKUP(I97,Results!$N$2:$O$9,2,FALSE)</f>
        <v>Odd Jobs</v>
      </c>
      <c r="K97" s="22">
        <f>+H93</f>
        <v>14</v>
      </c>
    </row>
    <row r="98" spans="2:11" x14ac:dyDescent="0.3">
      <c r="B98" t="str">
        <f t="shared" si="15"/>
        <v>14E14</v>
      </c>
      <c r="C98" t="str">
        <f t="shared" si="9"/>
        <v>14E16</v>
      </c>
      <c r="D98" s="11">
        <f>+D93</f>
        <v>46010</v>
      </c>
      <c r="E98" s="29">
        <f>+E93</f>
        <v>14</v>
      </c>
      <c r="F98" s="22" t="str">
        <f>+I94</f>
        <v>E14</v>
      </c>
      <c r="G98" t="str">
        <f>VLOOKUP(F98,Results!$N$2:$O$9,2,FALSE)</f>
        <v>Golfers</v>
      </c>
      <c r="H98" s="22">
        <f>+K94</f>
        <v>13</v>
      </c>
      <c r="I98" s="1" t="str">
        <f>+F94</f>
        <v>E16</v>
      </c>
      <c r="J98" t="str">
        <f>VLOOKUP(I98,Results!$N$2:$O$9,2,FALSE)</f>
        <v>Sharks</v>
      </c>
      <c r="K98" s="22">
        <f>+H94</f>
        <v>13</v>
      </c>
    </row>
    <row r="99" spans="2:11" x14ac:dyDescent="0.3">
      <c r="B99" t="str">
        <f t="shared" si="15"/>
        <v>14E17</v>
      </c>
      <c r="C99" t="str">
        <f t="shared" si="9"/>
        <v>14E12</v>
      </c>
      <c r="D99" s="11">
        <f>+D93</f>
        <v>46010</v>
      </c>
      <c r="E99" s="29">
        <f>+E93</f>
        <v>14</v>
      </c>
      <c r="F99" s="22" t="str">
        <f>+I95</f>
        <v>E17</v>
      </c>
      <c r="G99" t="str">
        <f>VLOOKUP(F99,Results!$N$2:$O$9,2,FALSE)</f>
        <v>Green Wizards</v>
      </c>
      <c r="H99" s="22">
        <f>+K95</f>
        <v>19</v>
      </c>
      <c r="I99" s="1" t="str">
        <f>+F95</f>
        <v>E12</v>
      </c>
      <c r="J99" t="str">
        <f>VLOOKUP(I99,Results!$N$2:$O$9,2,FALSE)</f>
        <v>Clippers</v>
      </c>
      <c r="K99" s="22">
        <f>+H95</f>
        <v>10</v>
      </c>
    </row>
    <row r="100" spans="2:11" x14ac:dyDescent="0.3">
      <c r="B100" t="str">
        <f t="shared" ref="B100:B106" si="16">CONCATENATE(E100,F100)</f>
        <v>15E11</v>
      </c>
      <c r="C100" t="str">
        <f t="shared" si="9"/>
        <v>15E12</v>
      </c>
      <c r="D100" s="11">
        <f>+'Results Input'!E58</f>
        <v>46024</v>
      </c>
      <c r="E100" s="28">
        <f>+'Results Input'!F58</f>
        <v>15</v>
      </c>
      <c r="F100" s="22" t="str">
        <f>+'Results Input'!G58</f>
        <v>E11</v>
      </c>
      <c r="G100" t="str">
        <f>VLOOKUP(F100,Results!$N$2:$O$9,2,FALSE)</f>
        <v>Hagrids</v>
      </c>
      <c r="H100" s="22">
        <f>+'Results Input'!I58</f>
        <v>23</v>
      </c>
      <c r="I100" s="22" t="str">
        <f>+'Results Input'!J58</f>
        <v>E12</v>
      </c>
      <c r="J100" t="str">
        <f>VLOOKUP(I100,Results!$N$2:$O$9,2,FALSE)</f>
        <v>Clippers</v>
      </c>
      <c r="K100" s="22">
        <f>+'Results Input'!L58</f>
        <v>7</v>
      </c>
    </row>
    <row r="101" spans="2:11" x14ac:dyDescent="0.3">
      <c r="B101" t="str">
        <f t="shared" si="16"/>
        <v>15E15</v>
      </c>
      <c r="C101" t="str">
        <f t="shared" si="9"/>
        <v>15E16</v>
      </c>
      <c r="D101" s="11">
        <f>+D100</f>
        <v>46024</v>
      </c>
      <c r="E101" s="29">
        <f>+E100</f>
        <v>15</v>
      </c>
      <c r="F101" s="22" t="str">
        <f>+'Results Input'!G59</f>
        <v>E15</v>
      </c>
      <c r="G101" t="str">
        <f>VLOOKUP(F101,Results!$N$2:$O$9,2,FALSE)</f>
        <v>Odd Jobs</v>
      </c>
      <c r="H101" s="22">
        <f>+'Results Input'!I59</f>
        <v>12</v>
      </c>
      <c r="I101" s="22" t="str">
        <f>+'Results Input'!J59</f>
        <v>E16</v>
      </c>
      <c r="J101" t="str">
        <f>VLOOKUP(I101,Results!$N$2:$O$9,2,FALSE)</f>
        <v>Sharks</v>
      </c>
      <c r="K101" s="22">
        <f>+'Results Input'!L59</f>
        <v>9</v>
      </c>
    </row>
    <row r="102" spans="2:11" x14ac:dyDescent="0.3">
      <c r="B102" t="str">
        <f t="shared" si="16"/>
        <v>15E13</v>
      </c>
      <c r="C102" t="str">
        <f t="shared" si="9"/>
        <v>15E14</v>
      </c>
      <c r="D102" s="11">
        <f>+D100</f>
        <v>46024</v>
      </c>
      <c r="E102" s="29">
        <f>+E100</f>
        <v>15</v>
      </c>
      <c r="F102" s="22" t="str">
        <f>+'Results Input'!G60</f>
        <v>E13</v>
      </c>
      <c r="G102" t="str">
        <f>VLOOKUP(F102,Results!$N$2:$O$9,2,FALSE)</f>
        <v>Oddments</v>
      </c>
      <c r="H102" s="22">
        <f>+'Results Input'!I60</f>
        <v>9</v>
      </c>
      <c r="I102" s="22" t="str">
        <f>+'Results Input'!J60</f>
        <v>E14</v>
      </c>
      <c r="J102" t="str">
        <f>VLOOKUP(I102,Results!$N$2:$O$9,2,FALSE)</f>
        <v>Golfers</v>
      </c>
      <c r="K102" s="22">
        <f>+'Results Input'!L60</f>
        <v>18</v>
      </c>
    </row>
    <row r="103" spans="2:11" x14ac:dyDescent="0.3">
      <c r="B103" t="str">
        <f t="shared" si="16"/>
        <v>15E17</v>
      </c>
      <c r="C103" t="str">
        <f t="shared" ref="C103:C151" si="17">CONCATENATE(E103,I103)</f>
        <v>15X</v>
      </c>
      <c r="D103" s="11">
        <f>+D100</f>
        <v>46024</v>
      </c>
      <c r="E103" s="29">
        <f>+E100</f>
        <v>15</v>
      </c>
      <c r="F103" s="22" t="str">
        <f>+'Results Input'!G61</f>
        <v>E17</v>
      </c>
      <c r="G103" t="str">
        <f>VLOOKUP(F103,Results!$N$2:$O$9,2,FALSE)</f>
        <v>Green Wizards</v>
      </c>
      <c r="H103" s="22">
        <f>+'Results Input'!I61</f>
        <v>0</v>
      </c>
      <c r="I103" s="22" t="str">
        <f>+'Results Input'!J61</f>
        <v>X</v>
      </c>
      <c r="J103" t="str">
        <f>VLOOKUP(I103,Results!$N$2:$O$9,2,FALSE)</f>
        <v>No Match</v>
      </c>
      <c r="K103" s="26"/>
    </row>
    <row r="104" spans="2:11" x14ac:dyDescent="0.3">
      <c r="B104" t="str">
        <f t="shared" si="16"/>
        <v>15E12</v>
      </c>
      <c r="C104" t="str">
        <f t="shared" si="17"/>
        <v>15E11</v>
      </c>
      <c r="D104" s="11">
        <f>+D100</f>
        <v>46024</v>
      </c>
      <c r="E104" s="29">
        <f>+E100</f>
        <v>15</v>
      </c>
      <c r="F104" s="22" t="str">
        <f>+I100</f>
        <v>E12</v>
      </c>
      <c r="G104" t="str">
        <f>VLOOKUP(F104,Results!$N$2:$O$9,2,FALSE)</f>
        <v>Clippers</v>
      </c>
      <c r="H104" s="22">
        <f>+K100</f>
        <v>7</v>
      </c>
      <c r="I104" s="1" t="str">
        <f>+F100</f>
        <v>E11</v>
      </c>
      <c r="J104" t="str">
        <f>VLOOKUP(I104,Results!$N$2:$O$9,2,FALSE)</f>
        <v>Hagrids</v>
      </c>
      <c r="K104" s="22">
        <f>+H100</f>
        <v>23</v>
      </c>
    </row>
    <row r="105" spans="2:11" x14ac:dyDescent="0.3">
      <c r="B105" t="str">
        <f t="shared" si="16"/>
        <v>15E16</v>
      </c>
      <c r="C105" t="str">
        <f t="shared" si="17"/>
        <v>15E15</v>
      </c>
      <c r="D105" s="11">
        <f>+D100</f>
        <v>46024</v>
      </c>
      <c r="E105" s="29">
        <f>+E100</f>
        <v>15</v>
      </c>
      <c r="F105" s="22" t="str">
        <f>+I101</f>
        <v>E16</v>
      </c>
      <c r="G105" t="str">
        <f>VLOOKUP(F105,Results!$N$2:$O$9,2,FALSE)</f>
        <v>Sharks</v>
      </c>
      <c r="H105" s="22">
        <f>+K101</f>
        <v>9</v>
      </c>
      <c r="I105" s="1" t="str">
        <f>+F101</f>
        <v>E15</v>
      </c>
      <c r="J105" t="str">
        <f>VLOOKUP(I105,Results!$N$2:$O$9,2,FALSE)</f>
        <v>Odd Jobs</v>
      </c>
      <c r="K105" s="22">
        <f>+H101</f>
        <v>12</v>
      </c>
    </row>
    <row r="106" spans="2:11" x14ac:dyDescent="0.3">
      <c r="B106" t="str">
        <f t="shared" si="16"/>
        <v>15E14</v>
      </c>
      <c r="C106" t="str">
        <f t="shared" si="17"/>
        <v>15E13</v>
      </c>
      <c r="D106" s="11">
        <f>+D100</f>
        <v>46024</v>
      </c>
      <c r="E106" s="29">
        <f>+E100</f>
        <v>15</v>
      </c>
      <c r="F106" s="22" t="str">
        <f>+I102</f>
        <v>E14</v>
      </c>
      <c r="G106" t="str">
        <f>VLOOKUP(F106,Results!$N$2:$O$9,2,FALSE)</f>
        <v>Golfers</v>
      </c>
      <c r="H106" s="22">
        <f>+K102</f>
        <v>18</v>
      </c>
      <c r="I106" s="1" t="str">
        <f>+F102</f>
        <v>E13</v>
      </c>
      <c r="J106" t="str">
        <f>VLOOKUP(I106,Results!$N$2:$O$9,2,FALSE)</f>
        <v>Oddments</v>
      </c>
      <c r="K106" s="22">
        <f>+H102</f>
        <v>9</v>
      </c>
    </row>
    <row r="107" spans="2:11" x14ac:dyDescent="0.3">
      <c r="B107" t="str">
        <f t="shared" ref="B107:B113" si="18">CONCATENATE(E107,F107)</f>
        <v>16E14</v>
      </c>
      <c r="C107" t="str">
        <f t="shared" si="17"/>
        <v>16E15</v>
      </c>
      <c r="D107" s="11">
        <f>+'Results Input'!E62</f>
        <v>46030</v>
      </c>
      <c r="E107" s="28">
        <f>+'Results Input'!F62</f>
        <v>16</v>
      </c>
      <c r="F107" s="22" t="str">
        <f>+'Results Input'!G62</f>
        <v>E14</v>
      </c>
      <c r="G107" t="str">
        <f>VLOOKUP(F107,Results!$N$2:$O$9,2,FALSE)</f>
        <v>Golfers</v>
      </c>
      <c r="H107" s="22">
        <f>+'Results Input'!I62</f>
        <v>13</v>
      </c>
      <c r="I107" s="22" t="str">
        <f>+'Results Input'!J62</f>
        <v>E15</v>
      </c>
      <c r="J107" t="str">
        <f>VLOOKUP(I107,Results!$N$2:$O$9,2,FALSE)</f>
        <v>Odd Jobs</v>
      </c>
      <c r="K107" s="22">
        <f>+'Results Input'!L62</f>
        <v>11</v>
      </c>
    </row>
    <row r="108" spans="2:11" x14ac:dyDescent="0.3">
      <c r="B108" t="str">
        <f t="shared" si="18"/>
        <v>16E17</v>
      </c>
      <c r="C108" t="str">
        <f t="shared" si="17"/>
        <v>16E11</v>
      </c>
      <c r="D108" s="11">
        <f>+D107</f>
        <v>46030</v>
      </c>
      <c r="E108" s="29">
        <f>+E107</f>
        <v>16</v>
      </c>
      <c r="F108" s="22" t="str">
        <f>+'Results Input'!G63</f>
        <v>E17</v>
      </c>
      <c r="G108" t="str">
        <f>VLOOKUP(F108,Results!$N$2:$O$9,2,FALSE)</f>
        <v>Green Wizards</v>
      </c>
      <c r="H108" s="22">
        <f>+'Results Input'!I63</f>
        <v>8</v>
      </c>
      <c r="I108" s="22" t="str">
        <f>+'Results Input'!J63</f>
        <v>E11</v>
      </c>
      <c r="J108" t="str">
        <f>VLOOKUP(I108,Results!$N$2:$O$9,2,FALSE)</f>
        <v>Hagrids</v>
      </c>
      <c r="K108" s="22">
        <f>+'Results Input'!L63</f>
        <v>17</v>
      </c>
    </row>
    <row r="109" spans="2:11" x14ac:dyDescent="0.3">
      <c r="B109" t="str">
        <f t="shared" si="18"/>
        <v>16E12</v>
      </c>
      <c r="C109" t="str">
        <f t="shared" si="17"/>
        <v>16E13</v>
      </c>
      <c r="D109" s="11">
        <f>+D107</f>
        <v>46030</v>
      </c>
      <c r="E109" s="29">
        <f>+E107</f>
        <v>16</v>
      </c>
      <c r="F109" s="22" t="str">
        <f>+'Results Input'!G64</f>
        <v>E12</v>
      </c>
      <c r="G109" t="str">
        <f>VLOOKUP(F109,Results!$N$2:$O$9,2,FALSE)</f>
        <v>Clippers</v>
      </c>
      <c r="H109" s="22">
        <f>+'Results Input'!I64</f>
        <v>14</v>
      </c>
      <c r="I109" s="22" t="str">
        <f>+'Results Input'!J64</f>
        <v>E13</v>
      </c>
      <c r="J109" t="str">
        <f>VLOOKUP(I109,Results!$N$2:$O$9,2,FALSE)</f>
        <v>Oddments</v>
      </c>
      <c r="K109" s="22">
        <f>+'Results Input'!L64</f>
        <v>16</v>
      </c>
    </row>
    <row r="110" spans="2:11" x14ac:dyDescent="0.3">
      <c r="B110" t="str">
        <f t="shared" si="18"/>
        <v>16E16</v>
      </c>
      <c r="C110" t="str">
        <f t="shared" si="17"/>
        <v>16X</v>
      </c>
      <c r="D110" s="11">
        <f>+D107</f>
        <v>46030</v>
      </c>
      <c r="E110" s="29">
        <f>+E107</f>
        <v>16</v>
      </c>
      <c r="F110" s="22" t="str">
        <f>+'Results Input'!G65</f>
        <v>E16</v>
      </c>
      <c r="G110" t="str">
        <f>VLOOKUP(F110,Results!$N$2:$O$9,2,FALSE)</f>
        <v>Sharks</v>
      </c>
      <c r="H110" s="22">
        <f>+'Results Input'!I65</f>
        <v>0</v>
      </c>
      <c r="I110" s="22" t="str">
        <f>+'Results Input'!J65</f>
        <v>X</v>
      </c>
      <c r="J110" t="str">
        <f>VLOOKUP(I110,Results!$N$2:$O$9,2,FALSE)</f>
        <v>No Match</v>
      </c>
      <c r="K110" s="26"/>
    </row>
    <row r="111" spans="2:11" x14ac:dyDescent="0.3">
      <c r="B111" t="str">
        <f t="shared" si="18"/>
        <v>16E15</v>
      </c>
      <c r="C111" t="str">
        <f t="shared" si="17"/>
        <v>16E14</v>
      </c>
      <c r="D111" s="11">
        <f>+D107</f>
        <v>46030</v>
      </c>
      <c r="E111" s="29">
        <f>+E107</f>
        <v>16</v>
      </c>
      <c r="F111" s="22" t="str">
        <f>+I107</f>
        <v>E15</v>
      </c>
      <c r="G111" t="str">
        <f>VLOOKUP(F111,Results!$N$2:$O$9,2,FALSE)</f>
        <v>Odd Jobs</v>
      </c>
      <c r="H111" s="22">
        <f>+K107</f>
        <v>11</v>
      </c>
      <c r="I111" s="1" t="str">
        <f>+F107</f>
        <v>E14</v>
      </c>
      <c r="J111" t="str">
        <f>VLOOKUP(I111,Results!$N$2:$O$9,2,FALSE)</f>
        <v>Golfers</v>
      </c>
      <c r="K111" s="22">
        <f>+H107</f>
        <v>13</v>
      </c>
    </row>
    <row r="112" spans="2:11" x14ac:dyDescent="0.3">
      <c r="B112" t="str">
        <f t="shared" si="18"/>
        <v>16E11</v>
      </c>
      <c r="C112" t="str">
        <f t="shared" si="17"/>
        <v>16E17</v>
      </c>
      <c r="D112" s="11">
        <f>+D107</f>
        <v>46030</v>
      </c>
      <c r="E112" s="29">
        <f>+E107</f>
        <v>16</v>
      </c>
      <c r="F112" s="22" t="str">
        <f>+I108</f>
        <v>E11</v>
      </c>
      <c r="G112" t="str">
        <f>VLOOKUP(F112,Results!$N$2:$O$9,2,FALSE)</f>
        <v>Hagrids</v>
      </c>
      <c r="H112" s="22">
        <f>+K108</f>
        <v>17</v>
      </c>
      <c r="I112" s="1" t="str">
        <f>+F108</f>
        <v>E17</v>
      </c>
      <c r="J112" t="str">
        <f>VLOOKUP(I112,Results!$N$2:$O$9,2,FALSE)</f>
        <v>Green Wizards</v>
      </c>
      <c r="K112" s="22">
        <f>+H108</f>
        <v>8</v>
      </c>
    </row>
    <row r="113" spans="2:11" x14ac:dyDescent="0.3">
      <c r="B113" t="str">
        <f t="shared" si="18"/>
        <v>16E13</v>
      </c>
      <c r="C113" t="str">
        <f t="shared" si="17"/>
        <v>16E12</v>
      </c>
      <c r="D113" s="11">
        <f>+D107</f>
        <v>46030</v>
      </c>
      <c r="E113" s="29">
        <f>+E107</f>
        <v>16</v>
      </c>
      <c r="F113" s="22" t="str">
        <f>+I109</f>
        <v>E13</v>
      </c>
      <c r="G113" t="str">
        <f>VLOOKUP(F113,Results!$N$2:$O$9,2,FALSE)</f>
        <v>Oddments</v>
      </c>
      <c r="H113" s="22">
        <f>+K109</f>
        <v>16</v>
      </c>
      <c r="I113" s="1" t="str">
        <f>+F109</f>
        <v>E12</v>
      </c>
      <c r="J113" t="str">
        <f>VLOOKUP(I113,Results!$N$2:$O$9,2,FALSE)</f>
        <v>Clippers</v>
      </c>
      <c r="K113" s="22">
        <f>+H109</f>
        <v>14</v>
      </c>
    </row>
    <row r="114" spans="2:11" x14ac:dyDescent="0.3">
      <c r="B114" t="str">
        <f t="shared" ref="B114:B120" si="19">CONCATENATE(E114,F114)</f>
        <v>17E16</v>
      </c>
      <c r="C114" t="str">
        <f t="shared" si="17"/>
        <v>17E17</v>
      </c>
      <c r="D114" s="11">
        <f>+'Results Input'!E66</f>
        <v>46038</v>
      </c>
      <c r="E114" s="28">
        <f>+'Results Input'!F66</f>
        <v>17</v>
      </c>
      <c r="F114" s="22" t="str">
        <f>+'Results Input'!G66</f>
        <v>E16</v>
      </c>
      <c r="G114" t="str">
        <f>VLOOKUP(F114,Results!$N$2:$O$9,2,FALSE)</f>
        <v>Sharks</v>
      </c>
      <c r="H114" s="22">
        <f>+'Results Input'!I66</f>
        <v>9</v>
      </c>
      <c r="I114" s="22" t="str">
        <f>+'Results Input'!J66</f>
        <v>E17</v>
      </c>
      <c r="J114" t="str">
        <f>VLOOKUP(I114,Results!$N$2:$O$9,2,FALSE)</f>
        <v>Green Wizards</v>
      </c>
      <c r="K114" s="22">
        <f>+'Results Input'!L66</f>
        <v>23</v>
      </c>
    </row>
    <row r="115" spans="2:11" x14ac:dyDescent="0.3">
      <c r="B115" t="str">
        <f t="shared" si="19"/>
        <v>17E11</v>
      </c>
      <c r="C115" t="str">
        <f t="shared" si="17"/>
        <v>17E13</v>
      </c>
      <c r="D115" s="11">
        <f>+D114</f>
        <v>46038</v>
      </c>
      <c r="E115" s="29">
        <f>+E114</f>
        <v>17</v>
      </c>
      <c r="F115" s="22" t="str">
        <f>+'Results Input'!G67</f>
        <v>E11</v>
      </c>
      <c r="G115" t="str">
        <f>VLOOKUP(F115,Results!$N$2:$O$9,2,FALSE)</f>
        <v>Hagrids</v>
      </c>
      <c r="H115" s="22">
        <f>+'Results Input'!I67</f>
        <v>20</v>
      </c>
      <c r="I115" s="22" t="str">
        <f>+'Results Input'!J67</f>
        <v>E13</v>
      </c>
      <c r="J115" t="str">
        <f>VLOOKUP(I115,Results!$N$2:$O$9,2,FALSE)</f>
        <v>Oddments</v>
      </c>
      <c r="K115" s="22">
        <f>+'Results Input'!L67</f>
        <v>7</v>
      </c>
    </row>
    <row r="116" spans="2:11" x14ac:dyDescent="0.3">
      <c r="B116" t="str">
        <f t="shared" si="19"/>
        <v>17E14</v>
      </c>
      <c r="C116" t="str">
        <f t="shared" si="17"/>
        <v>17E12</v>
      </c>
      <c r="D116" s="11">
        <f>+D114</f>
        <v>46038</v>
      </c>
      <c r="E116" s="29">
        <f>+E114</f>
        <v>17</v>
      </c>
      <c r="F116" s="22" t="str">
        <f>+'Results Input'!G68</f>
        <v>E14</v>
      </c>
      <c r="G116" t="str">
        <f>VLOOKUP(F116,Results!$N$2:$O$9,2,FALSE)</f>
        <v>Golfers</v>
      </c>
      <c r="H116" s="22">
        <f>+'Results Input'!I68</f>
        <v>15</v>
      </c>
      <c r="I116" s="22" t="str">
        <f>+'Results Input'!J68</f>
        <v>E12</v>
      </c>
      <c r="J116" t="str">
        <f>VLOOKUP(I116,Results!$N$2:$O$9,2,FALSE)</f>
        <v>Clippers</v>
      </c>
      <c r="K116" s="22">
        <f>+'Results Input'!L68</f>
        <v>6</v>
      </c>
    </row>
    <row r="117" spans="2:11" x14ac:dyDescent="0.3">
      <c r="B117" t="str">
        <f t="shared" si="19"/>
        <v>17E15</v>
      </c>
      <c r="C117" t="str">
        <f t="shared" si="17"/>
        <v>17X</v>
      </c>
      <c r="D117" s="11">
        <f>+D114</f>
        <v>46038</v>
      </c>
      <c r="E117" s="29">
        <f>+E114</f>
        <v>17</v>
      </c>
      <c r="F117" s="22" t="str">
        <f>+'Results Input'!G69</f>
        <v>E15</v>
      </c>
      <c r="G117" t="str">
        <f>VLOOKUP(F117,Results!$N$2:$O$9,2,FALSE)</f>
        <v>Odd Jobs</v>
      </c>
      <c r="H117" s="22">
        <f>+'Results Input'!I69</f>
        <v>0</v>
      </c>
      <c r="I117" s="22" t="str">
        <f>+'Results Input'!J69</f>
        <v>X</v>
      </c>
      <c r="J117" t="str">
        <f>VLOOKUP(I117,Results!$N$2:$O$9,2,FALSE)</f>
        <v>No Match</v>
      </c>
      <c r="K117" s="26"/>
    </row>
    <row r="118" spans="2:11" x14ac:dyDescent="0.3">
      <c r="B118" t="str">
        <f t="shared" si="19"/>
        <v>17E17</v>
      </c>
      <c r="C118" t="str">
        <f t="shared" si="17"/>
        <v>17E16</v>
      </c>
      <c r="D118" s="11">
        <f>+D114</f>
        <v>46038</v>
      </c>
      <c r="E118" s="29">
        <f>+E114</f>
        <v>17</v>
      </c>
      <c r="F118" s="22" t="str">
        <f>+I114</f>
        <v>E17</v>
      </c>
      <c r="G118" t="str">
        <f>VLOOKUP(F118,Results!$N$2:$O$9,2,FALSE)</f>
        <v>Green Wizards</v>
      </c>
      <c r="H118" s="22">
        <f>+K114</f>
        <v>23</v>
      </c>
      <c r="I118" s="1" t="str">
        <f>+F114</f>
        <v>E16</v>
      </c>
      <c r="J118" t="str">
        <f>VLOOKUP(I118,Results!$N$2:$O$9,2,FALSE)</f>
        <v>Sharks</v>
      </c>
      <c r="K118" s="22">
        <f>+H114</f>
        <v>9</v>
      </c>
    </row>
    <row r="119" spans="2:11" x14ac:dyDescent="0.3">
      <c r="B119" t="str">
        <f t="shared" si="19"/>
        <v>17E13</v>
      </c>
      <c r="C119" t="str">
        <f t="shared" si="17"/>
        <v>17E11</v>
      </c>
      <c r="D119" s="11">
        <f>+D114</f>
        <v>46038</v>
      </c>
      <c r="E119" s="29">
        <f>+E114</f>
        <v>17</v>
      </c>
      <c r="F119" s="22" t="str">
        <f>+I115</f>
        <v>E13</v>
      </c>
      <c r="G119" t="str">
        <f>VLOOKUP(F119,Results!$N$2:$O$9,2,FALSE)</f>
        <v>Oddments</v>
      </c>
      <c r="H119" s="22">
        <f>+K115</f>
        <v>7</v>
      </c>
      <c r="I119" s="1" t="str">
        <f>+F115</f>
        <v>E11</v>
      </c>
      <c r="J119" t="str">
        <f>VLOOKUP(I119,Results!$N$2:$O$9,2,FALSE)</f>
        <v>Hagrids</v>
      </c>
      <c r="K119" s="22">
        <f>+H115</f>
        <v>20</v>
      </c>
    </row>
    <row r="120" spans="2:11" x14ac:dyDescent="0.3">
      <c r="B120" t="str">
        <f t="shared" si="19"/>
        <v>17E12</v>
      </c>
      <c r="C120" t="str">
        <f t="shared" si="17"/>
        <v>17E14</v>
      </c>
      <c r="D120" s="11">
        <f>+D114</f>
        <v>46038</v>
      </c>
      <c r="E120" s="29">
        <f>+E114</f>
        <v>17</v>
      </c>
      <c r="F120" s="22" t="str">
        <f>+I116</f>
        <v>E12</v>
      </c>
      <c r="G120" t="str">
        <f>VLOOKUP(F120,Results!$N$2:$O$9,2,FALSE)</f>
        <v>Clippers</v>
      </c>
      <c r="H120" s="22">
        <f>+K116</f>
        <v>6</v>
      </c>
      <c r="I120" s="1" t="str">
        <f>+F116</f>
        <v>E14</v>
      </c>
      <c r="J120" t="str">
        <f>VLOOKUP(I120,Results!$N$2:$O$9,2,FALSE)</f>
        <v>Golfers</v>
      </c>
      <c r="K120" s="22">
        <f>+H116</f>
        <v>15</v>
      </c>
    </row>
    <row r="121" spans="2:11" x14ac:dyDescent="0.3">
      <c r="B121" t="str">
        <f t="shared" ref="B121:B127" si="20">CONCATENATE(E121,F121)</f>
        <v>18E13</v>
      </c>
      <c r="C121" t="str">
        <f t="shared" si="17"/>
        <v>18E17</v>
      </c>
      <c r="D121" s="11">
        <f>+'Results Input'!E70</f>
        <v>46044</v>
      </c>
      <c r="E121" s="28">
        <f>+'Results Input'!F70</f>
        <v>18</v>
      </c>
      <c r="F121" s="22" t="str">
        <f>+'Results Input'!G70</f>
        <v>E13</v>
      </c>
      <c r="G121" t="str">
        <f>VLOOKUP(F121,Results!$N$2:$O$9,2,FALSE)</f>
        <v>Oddments</v>
      </c>
      <c r="H121" s="22">
        <f>+'Results Input'!I70</f>
        <v>14</v>
      </c>
      <c r="I121" s="22" t="str">
        <f>+'Results Input'!J70</f>
        <v>E17</v>
      </c>
      <c r="J121" t="str">
        <f>VLOOKUP(I121,Results!$N$2:$O$9,2,FALSE)</f>
        <v>Green Wizards</v>
      </c>
      <c r="K121" s="22">
        <f>+'Results Input'!L70</f>
        <v>13</v>
      </c>
    </row>
    <row r="122" spans="2:11" x14ac:dyDescent="0.3">
      <c r="B122" t="str">
        <f t="shared" si="20"/>
        <v>18E15</v>
      </c>
      <c r="C122" t="str">
        <f t="shared" si="17"/>
        <v>18E11</v>
      </c>
      <c r="D122" s="11">
        <f>+D121</f>
        <v>46044</v>
      </c>
      <c r="E122" s="29">
        <f>+E121</f>
        <v>18</v>
      </c>
      <c r="F122" s="22" t="str">
        <f>+'Results Input'!G71</f>
        <v>E15</v>
      </c>
      <c r="G122" t="str">
        <f>VLOOKUP(F122,Results!$N$2:$O$9,2,FALSE)</f>
        <v>Odd Jobs</v>
      </c>
      <c r="H122" s="22">
        <f>+'Results Input'!I71</f>
        <v>8</v>
      </c>
      <c r="I122" s="22" t="str">
        <f>+'Results Input'!J71</f>
        <v>E11</v>
      </c>
      <c r="J122" t="str">
        <f>VLOOKUP(I122,Results!$N$2:$O$9,2,FALSE)</f>
        <v>Hagrids</v>
      </c>
      <c r="K122" s="22">
        <f>+'Results Input'!L71</f>
        <v>15</v>
      </c>
    </row>
    <row r="123" spans="2:11" x14ac:dyDescent="0.3">
      <c r="B123" t="str">
        <f t="shared" si="20"/>
        <v>18E12</v>
      </c>
      <c r="C123" t="str">
        <f t="shared" si="17"/>
        <v>18E16</v>
      </c>
      <c r="D123" s="11">
        <f>+D121</f>
        <v>46044</v>
      </c>
      <c r="E123" s="29">
        <f>+E121</f>
        <v>18</v>
      </c>
      <c r="F123" s="22" t="str">
        <f>+'Results Input'!G72</f>
        <v>E12</v>
      </c>
      <c r="G123" t="str">
        <f>VLOOKUP(F123,Results!$N$2:$O$9,2,FALSE)</f>
        <v>Clippers</v>
      </c>
      <c r="H123" s="22">
        <f>+'Results Input'!I72</f>
        <v>26</v>
      </c>
      <c r="I123" s="22" t="str">
        <f>+'Results Input'!J72</f>
        <v>E16</v>
      </c>
      <c r="J123" t="str">
        <f>VLOOKUP(I123,Results!$N$2:$O$9,2,FALSE)</f>
        <v>Sharks</v>
      </c>
      <c r="K123" s="22">
        <f>+'Results Input'!L72</f>
        <v>5</v>
      </c>
    </row>
    <row r="124" spans="2:11" x14ac:dyDescent="0.3">
      <c r="B124" t="str">
        <f t="shared" si="20"/>
        <v>18E14</v>
      </c>
      <c r="C124" t="str">
        <f t="shared" si="17"/>
        <v>18X</v>
      </c>
      <c r="D124" s="11">
        <f>+D121</f>
        <v>46044</v>
      </c>
      <c r="E124" s="29">
        <f>+E121</f>
        <v>18</v>
      </c>
      <c r="F124" s="22" t="str">
        <f>+'Results Input'!G73</f>
        <v>E14</v>
      </c>
      <c r="G124" t="str">
        <f>VLOOKUP(F124,Results!$N$2:$O$9,2,FALSE)</f>
        <v>Golfers</v>
      </c>
      <c r="H124" s="22">
        <f>+'Results Input'!I73</f>
        <v>0</v>
      </c>
      <c r="I124" s="22" t="str">
        <f>+'Results Input'!J73</f>
        <v>X</v>
      </c>
      <c r="J124" t="str">
        <f>VLOOKUP(I124,Results!$N$2:$O$9,2,FALSE)</f>
        <v>No Match</v>
      </c>
      <c r="K124" s="26"/>
    </row>
    <row r="125" spans="2:11" x14ac:dyDescent="0.3">
      <c r="B125" t="str">
        <f t="shared" si="20"/>
        <v>18E17</v>
      </c>
      <c r="C125" t="str">
        <f t="shared" si="17"/>
        <v>18E13</v>
      </c>
      <c r="D125" s="11">
        <f>+D121</f>
        <v>46044</v>
      </c>
      <c r="E125" s="29">
        <f>+E121</f>
        <v>18</v>
      </c>
      <c r="F125" s="22" t="str">
        <f>+I121</f>
        <v>E17</v>
      </c>
      <c r="G125" t="str">
        <f>VLOOKUP(F125,Results!$N$2:$O$9,2,FALSE)</f>
        <v>Green Wizards</v>
      </c>
      <c r="H125" s="22">
        <f>+K121</f>
        <v>13</v>
      </c>
      <c r="I125" s="1" t="str">
        <f>+F121</f>
        <v>E13</v>
      </c>
      <c r="J125" t="str">
        <f>VLOOKUP(I125,Results!$N$2:$O$9,2,FALSE)</f>
        <v>Oddments</v>
      </c>
      <c r="K125" s="22">
        <f>+H121</f>
        <v>14</v>
      </c>
    </row>
    <row r="126" spans="2:11" x14ac:dyDescent="0.3">
      <c r="B126" t="str">
        <f t="shared" si="20"/>
        <v>18E11</v>
      </c>
      <c r="C126" t="str">
        <f t="shared" si="17"/>
        <v>18E15</v>
      </c>
      <c r="D126" s="11">
        <f>+D121</f>
        <v>46044</v>
      </c>
      <c r="E126" s="29">
        <f>+E121</f>
        <v>18</v>
      </c>
      <c r="F126" s="22" t="str">
        <f>+I122</f>
        <v>E11</v>
      </c>
      <c r="G126" t="str">
        <f>VLOOKUP(F126,Results!$N$2:$O$9,2,FALSE)</f>
        <v>Hagrids</v>
      </c>
      <c r="H126" s="22">
        <f>+K122</f>
        <v>15</v>
      </c>
      <c r="I126" s="1" t="str">
        <f>+F122</f>
        <v>E15</v>
      </c>
      <c r="J126" t="str">
        <f>VLOOKUP(I126,Results!$N$2:$O$9,2,FALSE)</f>
        <v>Odd Jobs</v>
      </c>
      <c r="K126" s="22">
        <f>+H122</f>
        <v>8</v>
      </c>
    </row>
    <row r="127" spans="2:11" x14ac:dyDescent="0.3">
      <c r="B127" t="str">
        <f t="shared" si="20"/>
        <v>18E16</v>
      </c>
      <c r="C127" t="str">
        <f t="shared" si="17"/>
        <v>18E12</v>
      </c>
      <c r="D127" s="11">
        <f>+D121</f>
        <v>46044</v>
      </c>
      <c r="E127" s="29">
        <f>+E121</f>
        <v>18</v>
      </c>
      <c r="F127" s="22" t="str">
        <f>+I123</f>
        <v>E16</v>
      </c>
      <c r="G127" t="str">
        <f>VLOOKUP(F127,Results!$N$2:$O$9,2,FALSE)</f>
        <v>Sharks</v>
      </c>
      <c r="H127" s="22">
        <f>+K123</f>
        <v>5</v>
      </c>
      <c r="I127" s="1" t="str">
        <f>+F123</f>
        <v>E12</v>
      </c>
      <c r="J127" t="str">
        <f>VLOOKUP(I127,Results!$N$2:$O$9,2,FALSE)</f>
        <v>Clippers</v>
      </c>
      <c r="K127" s="22">
        <f>+H123</f>
        <v>26</v>
      </c>
    </row>
    <row r="128" spans="2:11" x14ac:dyDescent="0.3">
      <c r="B128" t="str">
        <f t="shared" ref="B128:B134" si="21">CONCATENATE(E128,F128)</f>
        <v>19E16</v>
      </c>
      <c r="C128" t="str">
        <f t="shared" si="17"/>
        <v>19E11</v>
      </c>
      <c r="D128" s="11">
        <f>+'Results Input'!E74</f>
        <v>46052</v>
      </c>
      <c r="E128" s="28">
        <f>+'Results Input'!F74</f>
        <v>19</v>
      </c>
      <c r="F128" s="22" t="str">
        <f>+'Results Input'!G74</f>
        <v>E16</v>
      </c>
      <c r="G128" t="str">
        <f>VLOOKUP(F128,Results!$N$2:$O$9,2,FALSE)</f>
        <v>Sharks</v>
      </c>
      <c r="H128" s="22">
        <f>+'Results Input'!I74</f>
        <v>7</v>
      </c>
      <c r="I128" s="22" t="str">
        <f>+'Results Input'!J74</f>
        <v>E11</v>
      </c>
      <c r="J128" t="str">
        <f>VLOOKUP(I128,Results!$N$2:$O$9,2,FALSE)</f>
        <v>Hagrids</v>
      </c>
      <c r="K128" s="22">
        <f>+'Results Input'!L74</f>
        <v>12</v>
      </c>
    </row>
    <row r="129" spans="2:11" x14ac:dyDescent="0.3">
      <c r="B129" t="str">
        <f t="shared" si="21"/>
        <v>19E12</v>
      </c>
      <c r="C129" t="str">
        <f t="shared" si="17"/>
        <v>19E15</v>
      </c>
      <c r="D129" s="11">
        <f>+D128</f>
        <v>46052</v>
      </c>
      <c r="E129" s="29">
        <f>+E128</f>
        <v>19</v>
      </c>
      <c r="F129" s="22" t="str">
        <f>+'Results Input'!G75</f>
        <v>E12</v>
      </c>
      <c r="G129" t="str">
        <f>VLOOKUP(F129,Results!$N$2:$O$9,2,FALSE)</f>
        <v>Clippers</v>
      </c>
      <c r="H129" s="22">
        <f>+'Results Input'!I75</f>
        <v>17</v>
      </c>
      <c r="I129" s="22" t="str">
        <f>+'Results Input'!J75</f>
        <v>E15</v>
      </c>
      <c r="J129" t="str">
        <f>VLOOKUP(I129,Results!$N$2:$O$9,2,FALSE)</f>
        <v>Odd Jobs</v>
      </c>
      <c r="K129" s="22">
        <f>+'Results Input'!L75</f>
        <v>6</v>
      </c>
    </row>
    <row r="130" spans="2:11" x14ac:dyDescent="0.3">
      <c r="B130" t="str">
        <f t="shared" si="21"/>
        <v>19E17</v>
      </c>
      <c r="C130" t="str">
        <f t="shared" si="17"/>
        <v>19E14</v>
      </c>
      <c r="D130" s="11">
        <f>+D128</f>
        <v>46052</v>
      </c>
      <c r="E130" s="29">
        <f>+E128</f>
        <v>19</v>
      </c>
      <c r="F130" s="22" t="str">
        <f>+'Results Input'!G76</f>
        <v>E17</v>
      </c>
      <c r="G130" t="str">
        <f>VLOOKUP(F130,Results!$N$2:$O$9,2,FALSE)</f>
        <v>Green Wizards</v>
      </c>
      <c r="H130" s="22">
        <f>+'Results Input'!I76</f>
        <v>11</v>
      </c>
      <c r="I130" s="22" t="str">
        <f>+'Results Input'!J76</f>
        <v>E14</v>
      </c>
      <c r="J130" t="str">
        <f>VLOOKUP(I130,Results!$N$2:$O$9,2,FALSE)</f>
        <v>Golfers</v>
      </c>
      <c r="K130" s="22">
        <f>+'Results Input'!L76</f>
        <v>16</v>
      </c>
    </row>
    <row r="131" spans="2:11" x14ac:dyDescent="0.3">
      <c r="B131" t="str">
        <f t="shared" si="21"/>
        <v>19E13</v>
      </c>
      <c r="C131" t="str">
        <f t="shared" si="17"/>
        <v>19X</v>
      </c>
      <c r="D131" s="11">
        <f>+D128</f>
        <v>46052</v>
      </c>
      <c r="E131" s="29">
        <f>+E128</f>
        <v>19</v>
      </c>
      <c r="F131" s="22" t="str">
        <f>+'Results Input'!G77</f>
        <v>E13</v>
      </c>
      <c r="G131" t="str">
        <f>VLOOKUP(F131,Results!$N$2:$O$9,2,FALSE)</f>
        <v>Oddments</v>
      </c>
      <c r="H131" s="22">
        <f>+'Results Input'!I77</f>
        <v>0</v>
      </c>
      <c r="I131" s="22" t="str">
        <f>+'Results Input'!J77</f>
        <v>X</v>
      </c>
      <c r="J131" t="str">
        <f>VLOOKUP(I131,Results!$N$2:$O$9,2,FALSE)</f>
        <v>No Match</v>
      </c>
      <c r="K131" s="26"/>
    </row>
    <row r="132" spans="2:11" x14ac:dyDescent="0.3">
      <c r="B132" t="str">
        <f t="shared" si="21"/>
        <v>19E11</v>
      </c>
      <c r="C132" t="str">
        <f t="shared" si="17"/>
        <v>19E16</v>
      </c>
      <c r="D132" s="11">
        <f>+D128</f>
        <v>46052</v>
      </c>
      <c r="E132" s="29">
        <f>+E128</f>
        <v>19</v>
      </c>
      <c r="F132" s="22" t="str">
        <f>+I128</f>
        <v>E11</v>
      </c>
      <c r="G132" t="str">
        <f>VLOOKUP(F132,Results!$N$2:$O$9,2,FALSE)</f>
        <v>Hagrids</v>
      </c>
      <c r="H132" s="22">
        <f>+K128</f>
        <v>12</v>
      </c>
      <c r="I132" s="1" t="str">
        <f>+F128</f>
        <v>E16</v>
      </c>
      <c r="J132" t="str">
        <f>VLOOKUP(I132,Results!$N$2:$O$9,2,FALSE)</f>
        <v>Sharks</v>
      </c>
      <c r="K132" s="22">
        <f>+H128</f>
        <v>7</v>
      </c>
    </row>
    <row r="133" spans="2:11" x14ac:dyDescent="0.3">
      <c r="B133" t="str">
        <f t="shared" si="21"/>
        <v>19E15</v>
      </c>
      <c r="C133" t="str">
        <f t="shared" si="17"/>
        <v>19E12</v>
      </c>
      <c r="D133" s="11">
        <f>+D128</f>
        <v>46052</v>
      </c>
      <c r="E133" s="29">
        <f>+E128</f>
        <v>19</v>
      </c>
      <c r="F133" s="22" t="str">
        <f>+I129</f>
        <v>E15</v>
      </c>
      <c r="G133" t="str">
        <f>VLOOKUP(F133,Results!$N$2:$O$9,2,FALSE)</f>
        <v>Odd Jobs</v>
      </c>
      <c r="H133" s="22">
        <f>+K129</f>
        <v>6</v>
      </c>
      <c r="I133" s="1" t="str">
        <f>+F129</f>
        <v>E12</v>
      </c>
      <c r="J133" t="str">
        <f>VLOOKUP(I133,Results!$N$2:$O$9,2,FALSE)</f>
        <v>Clippers</v>
      </c>
      <c r="K133" s="22">
        <f>+H129</f>
        <v>17</v>
      </c>
    </row>
    <row r="134" spans="2:11" x14ac:dyDescent="0.3">
      <c r="B134" t="str">
        <f t="shared" si="21"/>
        <v>19E14</v>
      </c>
      <c r="C134" t="str">
        <f t="shared" si="17"/>
        <v>19E17</v>
      </c>
      <c r="D134" s="11">
        <f>+D128</f>
        <v>46052</v>
      </c>
      <c r="E134" s="29">
        <f>+E128</f>
        <v>19</v>
      </c>
      <c r="F134" s="22" t="str">
        <f>+I130</f>
        <v>E14</v>
      </c>
      <c r="G134" t="str">
        <f>VLOOKUP(F134,Results!$N$2:$O$9,2,FALSE)</f>
        <v>Golfers</v>
      </c>
      <c r="H134" s="22">
        <f>+K130</f>
        <v>16</v>
      </c>
      <c r="I134" s="1" t="str">
        <f>+F130</f>
        <v>E17</v>
      </c>
      <c r="J134" t="str">
        <f>VLOOKUP(I134,Results!$N$2:$O$9,2,FALSE)</f>
        <v>Green Wizards</v>
      </c>
      <c r="K134" s="22">
        <f>+H130</f>
        <v>11</v>
      </c>
    </row>
    <row r="135" spans="2:11" x14ac:dyDescent="0.3">
      <c r="B135" t="str">
        <f t="shared" ref="B135:B141" si="22">CONCATENATE(E135,F135)</f>
        <v>20E16</v>
      </c>
      <c r="C135" t="str">
        <f t="shared" si="17"/>
        <v>20E13</v>
      </c>
      <c r="D135" s="11">
        <f>+'Results Input'!E78</f>
        <v>46058</v>
      </c>
      <c r="E135" s="28">
        <f>+'Results Input'!F78</f>
        <v>20</v>
      </c>
      <c r="F135" s="22" t="str">
        <f>+'Results Input'!G78</f>
        <v>E16</v>
      </c>
      <c r="G135" t="str">
        <f>VLOOKUP(F135,Results!$N$2:$O$9,2,FALSE)</f>
        <v>Sharks</v>
      </c>
      <c r="H135" s="22">
        <f>+'Results Input'!I78</f>
        <v>16</v>
      </c>
      <c r="I135" s="22" t="str">
        <f>+'Results Input'!J78</f>
        <v>E13</v>
      </c>
      <c r="J135" t="str">
        <f>VLOOKUP(I135,Results!$N$2:$O$9,2,FALSE)</f>
        <v>Oddments</v>
      </c>
      <c r="K135" s="22">
        <f>+'Results Input'!L78</f>
        <v>11</v>
      </c>
    </row>
    <row r="136" spans="2:11" x14ac:dyDescent="0.3">
      <c r="B136" t="str">
        <f t="shared" si="22"/>
        <v>20E15</v>
      </c>
      <c r="C136" t="str">
        <f t="shared" si="17"/>
        <v>20E17</v>
      </c>
      <c r="D136" s="11">
        <f>+D135</f>
        <v>46058</v>
      </c>
      <c r="E136" s="29">
        <f>+E135</f>
        <v>20</v>
      </c>
      <c r="F136" s="22" t="str">
        <f>+'Results Input'!G79</f>
        <v>E15</v>
      </c>
      <c r="G136" t="str">
        <f>VLOOKUP(F136,Results!$N$2:$O$9,2,FALSE)</f>
        <v>Odd Jobs</v>
      </c>
      <c r="H136" s="22">
        <f>+'Results Input'!I79</f>
        <v>4</v>
      </c>
      <c r="I136" s="22" t="str">
        <f>+'Results Input'!J79</f>
        <v>E17</v>
      </c>
      <c r="J136" t="str">
        <f>VLOOKUP(I136,Results!$N$2:$O$9,2,FALSE)</f>
        <v>Green Wizards</v>
      </c>
      <c r="K136" s="22">
        <f>+'Results Input'!L79</f>
        <v>26</v>
      </c>
    </row>
    <row r="137" spans="2:11" x14ac:dyDescent="0.3">
      <c r="B137" t="str">
        <f t="shared" si="22"/>
        <v>20E11</v>
      </c>
      <c r="C137" t="str">
        <f t="shared" si="17"/>
        <v>20E14</v>
      </c>
      <c r="D137" s="11">
        <f>+D135</f>
        <v>46058</v>
      </c>
      <c r="E137" s="29">
        <f>+E135</f>
        <v>20</v>
      </c>
      <c r="F137" s="22" t="str">
        <f>+'Results Input'!G80</f>
        <v>E11</v>
      </c>
      <c r="G137" t="str">
        <f>VLOOKUP(F137,Results!$N$2:$O$9,2,FALSE)</f>
        <v>Hagrids</v>
      </c>
      <c r="H137" s="22">
        <f>+'Results Input'!I80</f>
        <v>11</v>
      </c>
      <c r="I137" s="22" t="str">
        <f>+'Results Input'!J80</f>
        <v>E14</v>
      </c>
      <c r="J137" t="str">
        <f>VLOOKUP(I137,Results!$N$2:$O$9,2,FALSE)</f>
        <v>Golfers</v>
      </c>
      <c r="K137" s="22">
        <f>+'Results Input'!L80</f>
        <v>9</v>
      </c>
    </row>
    <row r="138" spans="2:11" x14ac:dyDescent="0.3">
      <c r="B138" t="str">
        <f t="shared" si="22"/>
        <v>20E12</v>
      </c>
      <c r="C138" t="str">
        <f t="shared" si="17"/>
        <v>20X</v>
      </c>
      <c r="D138" s="11">
        <f>+D135</f>
        <v>46058</v>
      </c>
      <c r="E138" s="29">
        <f>+E135</f>
        <v>20</v>
      </c>
      <c r="F138" s="22" t="str">
        <f>+'Results Input'!G81</f>
        <v>E12</v>
      </c>
      <c r="G138" t="str">
        <f>VLOOKUP(F138,Results!$N$2:$O$9,2,FALSE)</f>
        <v>Clippers</v>
      </c>
      <c r="H138" s="22">
        <f>+'Results Input'!I81</f>
        <v>0</v>
      </c>
      <c r="I138" s="22" t="str">
        <f>+'Results Input'!J81</f>
        <v>X</v>
      </c>
      <c r="J138" t="str">
        <f>VLOOKUP(I138,Results!$N$2:$O$9,2,FALSE)</f>
        <v>No Match</v>
      </c>
      <c r="K138" s="26"/>
    </row>
    <row r="139" spans="2:11" x14ac:dyDescent="0.3">
      <c r="B139" t="str">
        <f t="shared" si="22"/>
        <v>20E13</v>
      </c>
      <c r="C139" t="str">
        <f t="shared" si="17"/>
        <v>20E16</v>
      </c>
      <c r="D139" s="11">
        <f>+D135</f>
        <v>46058</v>
      </c>
      <c r="E139" s="29">
        <f>+E135</f>
        <v>20</v>
      </c>
      <c r="F139" s="22" t="str">
        <f>+I135</f>
        <v>E13</v>
      </c>
      <c r="G139" t="str">
        <f>VLOOKUP(F139,Results!$N$2:$O$9,2,FALSE)</f>
        <v>Oddments</v>
      </c>
      <c r="H139" s="22">
        <f>+K135</f>
        <v>11</v>
      </c>
      <c r="I139" s="1" t="str">
        <f>+F135</f>
        <v>E16</v>
      </c>
      <c r="J139" t="str">
        <f>VLOOKUP(I139,Results!$N$2:$O$9,2,FALSE)</f>
        <v>Sharks</v>
      </c>
      <c r="K139" s="22">
        <f>+H135</f>
        <v>16</v>
      </c>
    </row>
    <row r="140" spans="2:11" x14ac:dyDescent="0.3">
      <c r="B140" t="str">
        <f t="shared" si="22"/>
        <v>20E17</v>
      </c>
      <c r="C140" t="str">
        <f t="shared" si="17"/>
        <v>20E15</v>
      </c>
      <c r="D140" s="11">
        <f>+D135</f>
        <v>46058</v>
      </c>
      <c r="E140" s="29">
        <f>+E135</f>
        <v>20</v>
      </c>
      <c r="F140" s="22" t="str">
        <f>+I136</f>
        <v>E17</v>
      </c>
      <c r="G140" t="str">
        <f>VLOOKUP(F140,Results!$N$2:$O$9,2,FALSE)</f>
        <v>Green Wizards</v>
      </c>
      <c r="H140" s="22">
        <f>+K136</f>
        <v>26</v>
      </c>
      <c r="I140" s="1" t="str">
        <f>+F136</f>
        <v>E15</v>
      </c>
      <c r="J140" t="str">
        <f>VLOOKUP(I140,Results!$N$2:$O$9,2,FALSE)</f>
        <v>Odd Jobs</v>
      </c>
      <c r="K140" s="22">
        <f>+H136</f>
        <v>4</v>
      </c>
    </row>
    <row r="141" spans="2:11" x14ac:dyDescent="0.3">
      <c r="B141" t="str">
        <f t="shared" si="22"/>
        <v>20E14</v>
      </c>
      <c r="C141" t="str">
        <f t="shared" si="17"/>
        <v>20E11</v>
      </c>
      <c r="D141" s="11">
        <f>+D135</f>
        <v>46058</v>
      </c>
      <c r="E141" s="29">
        <f>+E135</f>
        <v>20</v>
      </c>
      <c r="F141" s="22" t="str">
        <f>+I137</f>
        <v>E14</v>
      </c>
      <c r="G141" t="str">
        <f>VLOOKUP(F141,Results!$N$2:$O$9,2,FALSE)</f>
        <v>Golfers</v>
      </c>
      <c r="H141" s="22">
        <f>+K137</f>
        <v>9</v>
      </c>
      <c r="I141" s="1" t="str">
        <f>+F137</f>
        <v>E11</v>
      </c>
      <c r="J141" t="str">
        <f>VLOOKUP(I141,Results!$N$2:$O$9,2,FALSE)</f>
        <v>Hagrids</v>
      </c>
      <c r="K141" s="22">
        <f>+H137</f>
        <v>11</v>
      </c>
    </row>
    <row r="142" spans="2:11" x14ac:dyDescent="0.3">
      <c r="B142" t="str">
        <f t="shared" ref="B142:B148" si="23">CONCATENATE(E142,F142)</f>
        <v>21E17</v>
      </c>
      <c r="C142" t="str">
        <f t="shared" si="17"/>
        <v>21E12</v>
      </c>
      <c r="D142" s="11">
        <f>+'Results Input'!E82</f>
        <v>46066</v>
      </c>
      <c r="E142" s="28">
        <f>+'Results Input'!F82</f>
        <v>21</v>
      </c>
      <c r="F142" s="22" t="str">
        <f>+'Results Input'!G82</f>
        <v>E17</v>
      </c>
      <c r="G142" t="str">
        <f>VLOOKUP(F142,Results!$N$2:$O$9,2,FALSE)</f>
        <v>Green Wizards</v>
      </c>
      <c r="H142" s="22">
        <f>+'Results Input'!I82</f>
        <v>16</v>
      </c>
      <c r="I142" s="22" t="str">
        <f>+'Results Input'!J82</f>
        <v>E12</v>
      </c>
      <c r="J142" t="str">
        <f>VLOOKUP(I142,Results!$N$2:$O$9,2,FALSE)</f>
        <v>Clippers</v>
      </c>
      <c r="K142" s="22">
        <f>+'Results Input'!L82</f>
        <v>7</v>
      </c>
    </row>
    <row r="143" spans="2:11" x14ac:dyDescent="0.3">
      <c r="B143" t="str">
        <f t="shared" si="23"/>
        <v>21E14</v>
      </c>
      <c r="C143" t="str">
        <f t="shared" si="17"/>
        <v>21E16</v>
      </c>
      <c r="D143" s="11">
        <f>+D142</f>
        <v>46066</v>
      </c>
      <c r="E143" s="29">
        <f>+E142</f>
        <v>21</v>
      </c>
      <c r="F143" s="22" t="str">
        <f>+'Results Input'!G83</f>
        <v>E14</v>
      </c>
      <c r="G143" t="str">
        <f>VLOOKUP(F143,Results!$N$2:$O$9,2,FALSE)</f>
        <v>Golfers</v>
      </c>
      <c r="H143" s="22">
        <f>+'Results Input'!I83</f>
        <v>10</v>
      </c>
      <c r="I143" s="22" t="str">
        <f>+'Results Input'!J83</f>
        <v>E16</v>
      </c>
      <c r="J143" t="str">
        <f>VLOOKUP(I143,Results!$N$2:$O$9,2,FALSE)</f>
        <v>Sharks</v>
      </c>
      <c r="K143" s="22">
        <f>+'Results Input'!L83</f>
        <v>8</v>
      </c>
    </row>
    <row r="144" spans="2:11" x14ac:dyDescent="0.3">
      <c r="B144" t="str">
        <f t="shared" si="23"/>
        <v>21E13</v>
      </c>
      <c r="C144" t="str">
        <f t="shared" si="17"/>
        <v>21E15</v>
      </c>
      <c r="D144" s="11">
        <f>+D142</f>
        <v>46066</v>
      </c>
      <c r="E144" s="29">
        <f>+E142</f>
        <v>21</v>
      </c>
      <c r="F144" s="22" t="str">
        <f>+'Results Input'!G84</f>
        <v>E13</v>
      </c>
      <c r="G144" t="str">
        <f>VLOOKUP(F144,Results!$N$2:$O$9,2,FALSE)</f>
        <v>Oddments</v>
      </c>
      <c r="H144" s="22">
        <f>+'Results Input'!I84</f>
        <v>10</v>
      </c>
      <c r="I144" s="22" t="str">
        <f>+'Results Input'!J84</f>
        <v>E15</v>
      </c>
      <c r="J144" t="str">
        <f>VLOOKUP(I144,Results!$N$2:$O$9,2,FALSE)</f>
        <v>Odd Jobs</v>
      </c>
      <c r="K144" s="22">
        <f>+'Results Input'!L84</f>
        <v>17</v>
      </c>
    </row>
    <row r="145" spans="2:11" x14ac:dyDescent="0.3">
      <c r="B145" t="str">
        <f t="shared" si="23"/>
        <v>21E11</v>
      </c>
      <c r="C145" t="str">
        <f t="shared" si="17"/>
        <v>21X</v>
      </c>
      <c r="D145" s="11">
        <f>+D142</f>
        <v>46066</v>
      </c>
      <c r="E145" s="29">
        <f>+E142</f>
        <v>21</v>
      </c>
      <c r="F145" s="22" t="str">
        <f>+'Results Input'!G85</f>
        <v>E11</v>
      </c>
      <c r="G145" t="str">
        <f>VLOOKUP(F145,Results!$N$2:$O$9,2,FALSE)</f>
        <v>Hagrids</v>
      </c>
      <c r="H145" s="22">
        <f>+'Results Input'!I85</f>
        <v>0</v>
      </c>
      <c r="I145" s="22" t="str">
        <f>+'Results Input'!J85</f>
        <v>X</v>
      </c>
      <c r="J145" t="str">
        <f>VLOOKUP(I145,Results!$N$2:$O$9,2,FALSE)</f>
        <v>No Match</v>
      </c>
      <c r="K145" s="26"/>
    </row>
    <row r="146" spans="2:11" x14ac:dyDescent="0.3">
      <c r="B146" t="str">
        <f t="shared" si="23"/>
        <v>21E12</v>
      </c>
      <c r="C146" t="str">
        <f t="shared" si="17"/>
        <v>21E17</v>
      </c>
      <c r="D146" s="11">
        <f>+D142</f>
        <v>46066</v>
      </c>
      <c r="E146" s="29">
        <f>+E142</f>
        <v>21</v>
      </c>
      <c r="F146" s="22" t="str">
        <f>+I142</f>
        <v>E12</v>
      </c>
      <c r="G146" t="str">
        <f>VLOOKUP(F146,Results!$N$2:$O$9,2,FALSE)</f>
        <v>Clippers</v>
      </c>
      <c r="H146" s="22">
        <f>+K142</f>
        <v>7</v>
      </c>
      <c r="I146" s="1" t="str">
        <f>+F142</f>
        <v>E17</v>
      </c>
      <c r="J146" t="str">
        <f>VLOOKUP(I146,Results!$N$2:$O$9,2,FALSE)</f>
        <v>Green Wizards</v>
      </c>
      <c r="K146" s="22">
        <f>+H142</f>
        <v>16</v>
      </c>
    </row>
    <row r="147" spans="2:11" x14ac:dyDescent="0.3">
      <c r="B147" t="str">
        <f t="shared" si="23"/>
        <v>21E16</v>
      </c>
      <c r="C147" t="str">
        <f t="shared" si="17"/>
        <v>21E14</v>
      </c>
      <c r="D147" s="11">
        <f>+D142</f>
        <v>46066</v>
      </c>
      <c r="E147" s="29">
        <f>+E142</f>
        <v>21</v>
      </c>
      <c r="F147" s="22" t="str">
        <f>+I143</f>
        <v>E16</v>
      </c>
      <c r="G147" t="str">
        <f>VLOOKUP(F147,Results!$N$2:$O$9,2,FALSE)</f>
        <v>Sharks</v>
      </c>
      <c r="H147" s="22">
        <f>+K143</f>
        <v>8</v>
      </c>
      <c r="I147" s="1" t="str">
        <f>+F143</f>
        <v>E14</v>
      </c>
      <c r="J147" t="str">
        <f>VLOOKUP(I147,Results!$N$2:$O$9,2,FALSE)</f>
        <v>Golfers</v>
      </c>
      <c r="K147" s="22">
        <f>+H143</f>
        <v>10</v>
      </c>
    </row>
    <row r="148" spans="2:11" x14ac:dyDescent="0.3">
      <c r="B148" t="str">
        <f t="shared" si="23"/>
        <v>21E15</v>
      </c>
      <c r="C148" t="str">
        <f t="shared" si="17"/>
        <v>21E13</v>
      </c>
      <c r="D148" s="11">
        <f>+D142</f>
        <v>46066</v>
      </c>
      <c r="E148" s="29">
        <f>+E142</f>
        <v>21</v>
      </c>
      <c r="F148" s="22" t="str">
        <f>+I144</f>
        <v>E15</v>
      </c>
      <c r="G148" t="str">
        <f>VLOOKUP(F148,Results!$N$2:$O$9,2,FALSE)</f>
        <v>Odd Jobs</v>
      </c>
      <c r="H148" s="22">
        <f>+K144</f>
        <v>17</v>
      </c>
      <c r="I148" s="1" t="str">
        <f>+F144</f>
        <v>E13</v>
      </c>
      <c r="J148" t="str">
        <f>VLOOKUP(I148,Results!$N$2:$O$9,2,FALSE)</f>
        <v>Oddments</v>
      </c>
      <c r="K148" s="22">
        <f>+H144</f>
        <v>10</v>
      </c>
    </row>
    <row r="149" spans="2:11" x14ac:dyDescent="0.3">
      <c r="B149" t="str">
        <f t="shared" ref="B149:B155" si="24">CONCATENATE(E149,F149)</f>
        <v>22E14</v>
      </c>
      <c r="C149" t="str">
        <f t="shared" si="17"/>
        <v>22E13</v>
      </c>
      <c r="D149" s="11">
        <f>+'Results Input'!E86</f>
        <v>46072</v>
      </c>
      <c r="E149" s="28">
        <f>+'Results Input'!F86</f>
        <v>22</v>
      </c>
      <c r="F149" s="22" t="str">
        <f>+'Results Input'!G86</f>
        <v>E14</v>
      </c>
      <c r="G149" t="str">
        <f>VLOOKUP(F149,Results!$N$2:$O$9,2,FALSE)</f>
        <v>Golfers</v>
      </c>
      <c r="H149" s="22">
        <f>+'Results Input'!I86</f>
        <v>16</v>
      </c>
      <c r="I149" s="22" t="str">
        <f>+'Results Input'!J86</f>
        <v>E13</v>
      </c>
      <c r="J149" t="str">
        <f>VLOOKUP(I149,Results!$N$2:$O$9,2,FALSE)</f>
        <v>Oddments</v>
      </c>
      <c r="K149" s="22">
        <f>+'Results Input'!L86</f>
        <v>17</v>
      </c>
    </row>
    <row r="150" spans="2:11" x14ac:dyDescent="0.3">
      <c r="B150" t="str">
        <f t="shared" si="24"/>
        <v>22E16</v>
      </c>
      <c r="C150" t="str">
        <f t="shared" si="17"/>
        <v>22E15</v>
      </c>
      <c r="D150" s="11">
        <f>+D149</f>
        <v>46072</v>
      </c>
      <c r="E150" s="29">
        <f>+E149</f>
        <v>22</v>
      </c>
      <c r="F150" s="22" t="str">
        <f>+'Results Input'!G87</f>
        <v>E16</v>
      </c>
      <c r="G150" t="str">
        <f>VLOOKUP(F150,Results!$N$2:$O$9,2,FALSE)</f>
        <v>Sharks</v>
      </c>
      <c r="H150" s="22">
        <f>+'Results Input'!I87</f>
        <v>19</v>
      </c>
      <c r="I150" s="22" t="str">
        <f>+'Results Input'!J87</f>
        <v>E15</v>
      </c>
      <c r="J150" t="str">
        <f>VLOOKUP(I150,Results!$N$2:$O$9,2,FALSE)</f>
        <v>Odd Jobs</v>
      </c>
      <c r="K150" s="22">
        <f>+'Results Input'!L87</f>
        <v>6</v>
      </c>
    </row>
    <row r="151" spans="2:11" x14ac:dyDescent="0.3">
      <c r="B151" t="str">
        <f t="shared" si="24"/>
        <v>22E12</v>
      </c>
      <c r="C151" t="str">
        <f t="shared" si="17"/>
        <v>22E11</v>
      </c>
      <c r="D151" s="11">
        <f>+D149</f>
        <v>46072</v>
      </c>
      <c r="E151" s="29">
        <f>+E149</f>
        <v>22</v>
      </c>
      <c r="F151" s="22" t="str">
        <f>+'Results Input'!G88</f>
        <v>E12</v>
      </c>
      <c r="G151" t="str">
        <f>VLOOKUP(F151,Results!$N$2:$O$9,2,FALSE)</f>
        <v>Clippers</v>
      </c>
      <c r="H151" s="22">
        <f>+'Results Input'!I88</f>
        <v>8</v>
      </c>
      <c r="I151" s="22" t="str">
        <f>+'Results Input'!J88</f>
        <v>E11</v>
      </c>
      <c r="J151" t="str">
        <f>VLOOKUP(I151,Results!$N$2:$O$9,2,FALSE)</f>
        <v>Hagrids</v>
      </c>
      <c r="K151" s="22">
        <f>+'Results Input'!L88</f>
        <v>13</v>
      </c>
    </row>
    <row r="152" spans="2:11" x14ac:dyDescent="0.3">
      <c r="B152" t="str">
        <f t="shared" si="24"/>
        <v>22E17</v>
      </c>
      <c r="C152" t="str">
        <f t="shared" ref="C152:C190" si="25">CONCATENATE(E152,I152)</f>
        <v>22X</v>
      </c>
      <c r="D152" s="11">
        <f>+D149</f>
        <v>46072</v>
      </c>
      <c r="E152" s="29">
        <f>+E149</f>
        <v>22</v>
      </c>
      <c r="F152" s="22" t="str">
        <f>+'Results Input'!G89</f>
        <v>E17</v>
      </c>
      <c r="G152" t="str">
        <f>VLOOKUP(F152,Results!$N$2:$O$9,2,FALSE)</f>
        <v>Green Wizards</v>
      </c>
      <c r="H152" s="22">
        <f>+'Results Input'!I89</f>
        <v>0</v>
      </c>
      <c r="I152" s="22" t="str">
        <f>+'Results Input'!J89</f>
        <v>X</v>
      </c>
      <c r="J152" t="str">
        <f>VLOOKUP(I152,Results!$N$2:$O$9,2,FALSE)</f>
        <v>No Match</v>
      </c>
      <c r="K152" s="26"/>
    </row>
    <row r="153" spans="2:11" x14ac:dyDescent="0.3">
      <c r="B153" t="str">
        <f t="shared" si="24"/>
        <v>22E13</v>
      </c>
      <c r="C153" t="str">
        <f t="shared" si="25"/>
        <v>22E14</v>
      </c>
      <c r="D153" s="11">
        <f>+D149</f>
        <v>46072</v>
      </c>
      <c r="E153" s="29">
        <f>+E149</f>
        <v>22</v>
      </c>
      <c r="F153" s="22" t="str">
        <f>+I149</f>
        <v>E13</v>
      </c>
      <c r="G153" t="str">
        <f>VLOOKUP(F153,Results!$N$2:$O$9,2,FALSE)</f>
        <v>Oddments</v>
      </c>
      <c r="H153" s="22">
        <f>+K149</f>
        <v>17</v>
      </c>
      <c r="I153" s="1" t="str">
        <f>+F149</f>
        <v>E14</v>
      </c>
      <c r="J153" t="str">
        <f>VLOOKUP(I153,Results!$N$2:$O$9,2,FALSE)</f>
        <v>Golfers</v>
      </c>
      <c r="K153" s="22">
        <f>+H149</f>
        <v>16</v>
      </c>
    </row>
    <row r="154" spans="2:11" x14ac:dyDescent="0.3">
      <c r="B154" t="str">
        <f t="shared" si="24"/>
        <v>22E15</v>
      </c>
      <c r="C154" t="str">
        <f t="shared" si="25"/>
        <v>22E16</v>
      </c>
      <c r="D154" s="11">
        <f>+D149</f>
        <v>46072</v>
      </c>
      <c r="E154" s="29">
        <f>+E149</f>
        <v>22</v>
      </c>
      <c r="F154" s="22" t="str">
        <f>+I150</f>
        <v>E15</v>
      </c>
      <c r="G154" t="str">
        <f>VLOOKUP(F154,Results!$N$2:$O$9,2,FALSE)</f>
        <v>Odd Jobs</v>
      </c>
      <c r="H154" s="22">
        <f>+K150</f>
        <v>6</v>
      </c>
      <c r="I154" s="1" t="str">
        <f>+F150</f>
        <v>E16</v>
      </c>
      <c r="J154" t="str">
        <f>VLOOKUP(I154,Results!$N$2:$O$9,2,FALSE)</f>
        <v>Sharks</v>
      </c>
      <c r="K154" s="22">
        <f>+H150</f>
        <v>19</v>
      </c>
    </row>
    <row r="155" spans="2:11" x14ac:dyDescent="0.3">
      <c r="B155" t="str">
        <f t="shared" si="24"/>
        <v>22E11</v>
      </c>
      <c r="C155" t="str">
        <f t="shared" si="25"/>
        <v>22E12</v>
      </c>
      <c r="D155" s="11">
        <f>+D149</f>
        <v>46072</v>
      </c>
      <c r="E155" s="29">
        <f>+E149</f>
        <v>22</v>
      </c>
      <c r="F155" s="22" t="str">
        <f>+I151</f>
        <v>E11</v>
      </c>
      <c r="G155" t="str">
        <f>VLOOKUP(F155,Results!$N$2:$O$9,2,FALSE)</f>
        <v>Hagrids</v>
      </c>
      <c r="H155" s="22">
        <f>+K151</f>
        <v>13</v>
      </c>
      <c r="I155" s="1" t="str">
        <f>+F151</f>
        <v>E12</v>
      </c>
      <c r="J155" t="str">
        <f>VLOOKUP(I155,Results!$N$2:$O$9,2,FALSE)</f>
        <v>Clippers</v>
      </c>
      <c r="K155" s="22">
        <f>+H151</f>
        <v>8</v>
      </c>
    </row>
    <row r="156" spans="2:11" x14ac:dyDescent="0.3">
      <c r="B156" t="str">
        <f t="shared" ref="B156:B162" si="26">CONCATENATE(E156,F156)</f>
        <v>23E13</v>
      </c>
      <c r="C156" t="str">
        <f t="shared" si="25"/>
        <v>23E12</v>
      </c>
      <c r="D156" s="11">
        <f>+'Results Input'!E90</f>
        <v>46080</v>
      </c>
      <c r="E156" s="28">
        <f>+'Results Input'!F90</f>
        <v>23</v>
      </c>
      <c r="F156" s="22" t="str">
        <f>+'Results Input'!G90</f>
        <v>E13</v>
      </c>
      <c r="G156" t="str">
        <f>VLOOKUP(F156,Results!$N$2:$O$9,2,FALSE)</f>
        <v>Oddments</v>
      </c>
      <c r="H156" s="22">
        <f>+'Results Input'!I90</f>
        <v>13</v>
      </c>
      <c r="I156" s="22" t="str">
        <f>+'Results Input'!J90</f>
        <v>E12</v>
      </c>
      <c r="J156" t="str">
        <f>VLOOKUP(I156,Results!$N$2:$O$9,2,FALSE)</f>
        <v>Clippers</v>
      </c>
      <c r="K156" s="22">
        <f>+'Results Input'!L90</f>
        <v>5</v>
      </c>
    </row>
    <row r="157" spans="2:11" x14ac:dyDescent="0.3">
      <c r="B157" t="str">
        <f t="shared" si="26"/>
        <v>23E11</v>
      </c>
      <c r="C157" t="str">
        <f t="shared" si="25"/>
        <v>23E17</v>
      </c>
      <c r="D157" s="11">
        <f>+D156</f>
        <v>46080</v>
      </c>
      <c r="E157" s="29">
        <f>+E156</f>
        <v>23</v>
      </c>
      <c r="F157" s="22" t="str">
        <f>+'Results Input'!G91</f>
        <v>E11</v>
      </c>
      <c r="G157" t="str">
        <f>VLOOKUP(F157,Results!$N$2:$O$9,2,FALSE)</f>
        <v>Hagrids</v>
      </c>
      <c r="H157" s="22">
        <f>+'Results Input'!I91</f>
        <v>6</v>
      </c>
      <c r="I157" s="22" t="str">
        <f>+'Results Input'!J91</f>
        <v>E17</v>
      </c>
      <c r="J157" t="str">
        <f>VLOOKUP(I157,Results!$N$2:$O$9,2,FALSE)</f>
        <v>Green Wizards</v>
      </c>
      <c r="K157" s="22">
        <f>+'Results Input'!L91</f>
        <v>15</v>
      </c>
    </row>
    <row r="158" spans="2:11" x14ac:dyDescent="0.3">
      <c r="B158" t="str">
        <f t="shared" si="26"/>
        <v>23E15</v>
      </c>
      <c r="C158" t="str">
        <f t="shared" si="25"/>
        <v>23E14</v>
      </c>
      <c r="D158" s="11">
        <f>+D156</f>
        <v>46080</v>
      </c>
      <c r="E158" s="29">
        <f>+E156</f>
        <v>23</v>
      </c>
      <c r="F158" s="22" t="str">
        <f>+'Results Input'!G92</f>
        <v>E15</v>
      </c>
      <c r="G158" t="str">
        <f>VLOOKUP(F158,Results!$N$2:$O$9,2,FALSE)</f>
        <v>Odd Jobs</v>
      </c>
      <c r="H158" s="22">
        <f>+'Results Input'!I92</f>
        <v>9</v>
      </c>
      <c r="I158" s="22" t="str">
        <f>+'Results Input'!J92</f>
        <v>E14</v>
      </c>
      <c r="J158" t="str">
        <f>VLOOKUP(I158,Results!$N$2:$O$9,2,FALSE)</f>
        <v>Golfers</v>
      </c>
      <c r="K158" s="22">
        <f>+'Results Input'!L92</f>
        <v>16</v>
      </c>
    </row>
    <row r="159" spans="2:11" x14ac:dyDescent="0.3">
      <c r="B159" t="str">
        <f t="shared" si="26"/>
        <v>23E16</v>
      </c>
      <c r="C159" t="str">
        <f t="shared" si="25"/>
        <v>23X</v>
      </c>
      <c r="D159" s="11">
        <f>+D156</f>
        <v>46080</v>
      </c>
      <c r="E159" s="29">
        <f>+E156</f>
        <v>23</v>
      </c>
      <c r="F159" s="22" t="str">
        <f>+'Results Input'!G93</f>
        <v>E16</v>
      </c>
      <c r="G159" t="str">
        <f>VLOOKUP(F159,Results!$N$2:$O$9,2,FALSE)</f>
        <v>Sharks</v>
      </c>
      <c r="H159" s="22">
        <f>+'Results Input'!I93</f>
        <v>0</v>
      </c>
      <c r="I159" s="22" t="str">
        <f>+'Results Input'!J93</f>
        <v>X</v>
      </c>
      <c r="J159" t="str">
        <f>VLOOKUP(I159,Results!$N$2:$O$9,2,FALSE)</f>
        <v>No Match</v>
      </c>
      <c r="K159" s="26"/>
    </row>
    <row r="160" spans="2:11" x14ac:dyDescent="0.3">
      <c r="B160" t="str">
        <f t="shared" si="26"/>
        <v>23E12</v>
      </c>
      <c r="C160" t="str">
        <f t="shared" si="25"/>
        <v>23E13</v>
      </c>
      <c r="D160" s="11">
        <f>+D156</f>
        <v>46080</v>
      </c>
      <c r="E160" s="29">
        <f>+E156</f>
        <v>23</v>
      </c>
      <c r="F160" s="22" t="str">
        <f>+I156</f>
        <v>E12</v>
      </c>
      <c r="G160" t="str">
        <f>VLOOKUP(F160,Results!$N$2:$O$9,2,FALSE)</f>
        <v>Clippers</v>
      </c>
      <c r="H160" s="22">
        <f>+K156</f>
        <v>5</v>
      </c>
      <c r="I160" s="1" t="str">
        <f>+F156</f>
        <v>E13</v>
      </c>
      <c r="J160" t="str">
        <f>VLOOKUP(I160,Results!$N$2:$O$9,2,FALSE)</f>
        <v>Oddments</v>
      </c>
      <c r="K160" s="22">
        <f>+H156</f>
        <v>13</v>
      </c>
    </row>
    <row r="161" spans="2:11" x14ac:dyDescent="0.3">
      <c r="B161" t="str">
        <f t="shared" si="26"/>
        <v>23E17</v>
      </c>
      <c r="C161" t="str">
        <f t="shared" si="25"/>
        <v>23E11</v>
      </c>
      <c r="D161" s="11">
        <f>+D156</f>
        <v>46080</v>
      </c>
      <c r="E161" s="29">
        <f>+E156</f>
        <v>23</v>
      </c>
      <c r="F161" s="22" t="str">
        <f>+I157</f>
        <v>E17</v>
      </c>
      <c r="G161" t="str">
        <f>VLOOKUP(F161,Results!$N$2:$O$9,2,FALSE)</f>
        <v>Green Wizards</v>
      </c>
      <c r="H161" s="22">
        <f>+K157</f>
        <v>15</v>
      </c>
      <c r="I161" s="1" t="str">
        <f>+F157</f>
        <v>E11</v>
      </c>
      <c r="J161" t="str">
        <f>VLOOKUP(I161,Results!$N$2:$O$9,2,FALSE)</f>
        <v>Hagrids</v>
      </c>
      <c r="K161" s="22">
        <f>+H157</f>
        <v>6</v>
      </c>
    </row>
    <row r="162" spans="2:11" x14ac:dyDescent="0.3">
      <c r="B162" t="str">
        <f t="shared" si="26"/>
        <v>23E14</v>
      </c>
      <c r="C162" t="str">
        <f t="shared" si="25"/>
        <v>23E15</v>
      </c>
      <c r="D162" s="11">
        <f>+D156</f>
        <v>46080</v>
      </c>
      <c r="E162" s="29">
        <f>+E156</f>
        <v>23</v>
      </c>
      <c r="F162" s="22" t="str">
        <f>+I158</f>
        <v>E14</v>
      </c>
      <c r="G162" t="str">
        <f>VLOOKUP(F162,Results!$N$2:$O$9,2,FALSE)</f>
        <v>Golfers</v>
      </c>
      <c r="H162" s="22">
        <f>+K158</f>
        <v>16</v>
      </c>
      <c r="I162" s="1" t="str">
        <f>+F158</f>
        <v>E15</v>
      </c>
      <c r="J162" t="str">
        <f>VLOOKUP(I162,Results!$N$2:$O$9,2,FALSE)</f>
        <v>Odd Jobs</v>
      </c>
      <c r="K162" s="22">
        <f>+H158</f>
        <v>9</v>
      </c>
    </row>
    <row r="163" spans="2:11" x14ac:dyDescent="0.3">
      <c r="B163" t="str">
        <f t="shared" ref="B163:B169" si="27">CONCATENATE(E163,F163)</f>
        <v>24E12</v>
      </c>
      <c r="C163" t="str">
        <f t="shared" si="25"/>
        <v>24E14</v>
      </c>
      <c r="D163" s="11">
        <f>+'Results Input'!E94</f>
        <v>46086</v>
      </c>
      <c r="E163" s="28">
        <f>+'Results Input'!F94</f>
        <v>24</v>
      </c>
      <c r="F163" s="22" t="str">
        <f>+'Results Input'!G94</f>
        <v>E12</v>
      </c>
      <c r="G163" t="str">
        <f>VLOOKUP(F163,Results!$N$2:$O$9,2,FALSE)</f>
        <v>Clippers</v>
      </c>
      <c r="H163" s="22">
        <f>+'Results Input'!I94</f>
        <v>7</v>
      </c>
      <c r="I163" s="22" t="str">
        <f>+'Results Input'!J94</f>
        <v>E14</v>
      </c>
      <c r="J163" t="str">
        <f>VLOOKUP(I163,Results!$N$2:$O$9,2,FALSE)</f>
        <v>Golfers</v>
      </c>
      <c r="K163" s="22">
        <f>+'Results Input'!L94</f>
        <v>22</v>
      </c>
    </row>
    <row r="164" spans="2:11" x14ac:dyDescent="0.3">
      <c r="B164" t="str">
        <f t="shared" si="27"/>
        <v>24E13</v>
      </c>
      <c r="C164" t="str">
        <f t="shared" si="25"/>
        <v>24E11</v>
      </c>
      <c r="D164" s="11">
        <f>+D163</f>
        <v>46086</v>
      </c>
      <c r="E164" s="29">
        <f>+E163</f>
        <v>24</v>
      </c>
      <c r="F164" s="22" t="str">
        <f>+'Results Input'!G95</f>
        <v>E13</v>
      </c>
      <c r="G164" t="str">
        <f>VLOOKUP(F164,Results!$N$2:$O$9,2,FALSE)</f>
        <v>Oddments</v>
      </c>
      <c r="H164" s="22">
        <f>+'Results Input'!I95</f>
        <v>12</v>
      </c>
      <c r="I164" s="22" t="str">
        <f>+'Results Input'!J95</f>
        <v>E11</v>
      </c>
      <c r="J164" t="str">
        <f>VLOOKUP(I164,Results!$N$2:$O$9,2,FALSE)</f>
        <v>Hagrids</v>
      </c>
      <c r="K164" s="22">
        <f>+'Results Input'!L95</f>
        <v>15</v>
      </c>
    </row>
    <row r="165" spans="2:11" x14ac:dyDescent="0.3">
      <c r="B165" t="str">
        <f t="shared" si="27"/>
        <v>24E17</v>
      </c>
      <c r="C165" t="str">
        <f t="shared" si="25"/>
        <v>24E16</v>
      </c>
      <c r="D165" s="11">
        <f>+D163</f>
        <v>46086</v>
      </c>
      <c r="E165" s="29">
        <f>+E163</f>
        <v>24</v>
      </c>
      <c r="F165" s="22" t="str">
        <f>+'Results Input'!G96</f>
        <v>E17</v>
      </c>
      <c r="G165" t="str">
        <f>VLOOKUP(F165,Results!$N$2:$O$9,2,FALSE)</f>
        <v>Green Wizards</v>
      </c>
      <c r="H165" s="22">
        <f>+'Results Input'!I96</f>
        <v>16</v>
      </c>
      <c r="I165" s="22" t="str">
        <f>+'Results Input'!J96</f>
        <v>E16</v>
      </c>
      <c r="J165" t="str">
        <f>VLOOKUP(I165,Results!$N$2:$O$9,2,FALSE)</f>
        <v>Sharks</v>
      </c>
      <c r="K165" s="22">
        <f>+'Results Input'!L96</f>
        <v>12</v>
      </c>
    </row>
    <row r="166" spans="2:11" x14ac:dyDescent="0.3">
      <c r="B166" t="str">
        <f t="shared" si="27"/>
        <v>24E15</v>
      </c>
      <c r="C166" t="str">
        <f t="shared" si="25"/>
        <v>24X</v>
      </c>
      <c r="D166" s="11">
        <f>+D163</f>
        <v>46086</v>
      </c>
      <c r="E166" s="29">
        <f>+E163</f>
        <v>24</v>
      </c>
      <c r="F166" s="22" t="str">
        <f>+'Results Input'!G97</f>
        <v>E15</v>
      </c>
      <c r="G166" t="str">
        <f>VLOOKUP(F166,Results!$N$2:$O$9,2,FALSE)</f>
        <v>Odd Jobs</v>
      </c>
      <c r="H166" s="22">
        <f>+'Results Input'!I97</f>
        <v>0</v>
      </c>
      <c r="I166" s="22" t="str">
        <f>+'Results Input'!J97</f>
        <v>X</v>
      </c>
      <c r="J166" t="str">
        <f>VLOOKUP(I166,Results!$N$2:$O$9,2,FALSE)</f>
        <v>No Match</v>
      </c>
      <c r="K166" s="26"/>
    </row>
    <row r="167" spans="2:11" x14ac:dyDescent="0.3">
      <c r="B167" t="str">
        <f t="shared" si="27"/>
        <v>24E14</v>
      </c>
      <c r="C167" t="str">
        <f t="shared" si="25"/>
        <v>24E12</v>
      </c>
      <c r="D167" s="11">
        <f>+D163</f>
        <v>46086</v>
      </c>
      <c r="E167" s="29">
        <f>+E163</f>
        <v>24</v>
      </c>
      <c r="F167" s="22" t="str">
        <f>+I163</f>
        <v>E14</v>
      </c>
      <c r="G167" t="str">
        <f>VLOOKUP(F167,Results!$N$2:$O$9,2,FALSE)</f>
        <v>Golfers</v>
      </c>
      <c r="H167" s="22">
        <f>+K163</f>
        <v>22</v>
      </c>
      <c r="I167" s="1" t="str">
        <f>+F163</f>
        <v>E12</v>
      </c>
      <c r="J167" t="str">
        <f>VLOOKUP(I167,Results!$N$2:$O$9,2,FALSE)</f>
        <v>Clippers</v>
      </c>
      <c r="K167" s="22">
        <f>+H163</f>
        <v>7</v>
      </c>
    </row>
    <row r="168" spans="2:11" x14ac:dyDescent="0.3">
      <c r="B168" t="str">
        <f t="shared" si="27"/>
        <v>24E11</v>
      </c>
      <c r="C168" t="str">
        <f t="shared" si="25"/>
        <v>24E13</v>
      </c>
      <c r="D168" s="11">
        <f>+D163</f>
        <v>46086</v>
      </c>
      <c r="E168" s="29">
        <f>+E163</f>
        <v>24</v>
      </c>
      <c r="F168" s="22" t="str">
        <f>+I164</f>
        <v>E11</v>
      </c>
      <c r="G168" t="str">
        <f>VLOOKUP(F168,Results!$N$2:$O$9,2,FALSE)</f>
        <v>Hagrids</v>
      </c>
      <c r="H168" s="22">
        <f>+K164</f>
        <v>15</v>
      </c>
      <c r="I168" s="1" t="str">
        <f>+F164</f>
        <v>E13</v>
      </c>
      <c r="J168" t="str">
        <f>VLOOKUP(I168,Results!$N$2:$O$9,2,FALSE)</f>
        <v>Oddments</v>
      </c>
      <c r="K168" s="22">
        <f>+H164</f>
        <v>12</v>
      </c>
    </row>
    <row r="169" spans="2:11" x14ac:dyDescent="0.3">
      <c r="B169" t="str">
        <f t="shared" si="27"/>
        <v>24E16</v>
      </c>
      <c r="C169" t="str">
        <f t="shared" si="25"/>
        <v>24E17</v>
      </c>
      <c r="D169" s="11">
        <f>+D163</f>
        <v>46086</v>
      </c>
      <c r="E169" s="29">
        <f>+E163</f>
        <v>24</v>
      </c>
      <c r="F169" s="22" t="str">
        <f>+I165</f>
        <v>E16</v>
      </c>
      <c r="G169" t="str">
        <f>VLOOKUP(F169,Results!$N$2:$O$9,2,FALSE)</f>
        <v>Sharks</v>
      </c>
      <c r="H169" s="22">
        <f>+K165</f>
        <v>12</v>
      </c>
      <c r="I169" s="1" t="str">
        <f>+F165</f>
        <v>E17</v>
      </c>
      <c r="J169" t="str">
        <f>VLOOKUP(I169,Results!$N$2:$O$9,2,FALSE)</f>
        <v>Green Wizards</v>
      </c>
      <c r="K169" s="22">
        <f>+H165</f>
        <v>16</v>
      </c>
    </row>
    <row r="170" spans="2:11" x14ac:dyDescent="0.3">
      <c r="B170" t="str">
        <f t="shared" ref="B170:B176" si="28">CONCATENATE(E170,F170)</f>
        <v>25E16</v>
      </c>
      <c r="C170" t="str">
        <f t="shared" si="25"/>
        <v>25E12</v>
      </c>
      <c r="D170" s="11">
        <f>+'Results Input'!E98</f>
        <v>46094</v>
      </c>
      <c r="E170" s="28">
        <f>+'Results Input'!F98</f>
        <v>25</v>
      </c>
      <c r="F170" s="22" t="str">
        <f>+'Results Input'!G98</f>
        <v>E16</v>
      </c>
      <c r="G170" t="str">
        <f>VLOOKUP(F170,Results!$N$2:$O$9,2,FALSE)</f>
        <v>Sharks</v>
      </c>
      <c r="H170" s="22">
        <f>+'Results Input'!I98</f>
        <v>15</v>
      </c>
      <c r="I170" s="22" t="str">
        <f>+'Results Input'!J98</f>
        <v>E12</v>
      </c>
      <c r="J170" t="str">
        <f>VLOOKUP(I170,Results!$N$2:$O$9,2,FALSE)</f>
        <v>Clippers</v>
      </c>
      <c r="K170" s="22">
        <f>+'Results Input'!L98</f>
        <v>12</v>
      </c>
    </row>
    <row r="171" spans="2:11" x14ac:dyDescent="0.3">
      <c r="B171" t="str">
        <f t="shared" si="28"/>
        <v>25E11</v>
      </c>
      <c r="C171" t="str">
        <f t="shared" si="25"/>
        <v>25E15</v>
      </c>
      <c r="D171" s="11">
        <f>+D170</f>
        <v>46094</v>
      </c>
      <c r="E171" s="29">
        <f>+E170</f>
        <v>25</v>
      </c>
      <c r="F171" s="22" t="str">
        <f>+'Results Input'!G99</f>
        <v>E11</v>
      </c>
      <c r="G171" t="str">
        <f>VLOOKUP(F171,Results!$N$2:$O$9,2,FALSE)</f>
        <v>Hagrids</v>
      </c>
      <c r="H171" s="22">
        <f>+'Results Input'!I99</f>
        <v>17</v>
      </c>
      <c r="I171" s="22" t="str">
        <f>+'Results Input'!J99</f>
        <v>E15</v>
      </c>
      <c r="J171" t="str">
        <f>VLOOKUP(I171,Results!$N$2:$O$9,2,FALSE)</f>
        <v>Odd Jobs</v>
      </c>
      <c r="K171" s="22">
        <f>+'Results Input'!L99</f>
        <v>13</v>
      </c>
    </row>
    <row r="172" spans="2:11" x14ac:dyDescent="0.3">
      <c r="B172" t="str">
        <f t="shared" si="28"/>
        <v>25E17</v>
      </c>
      <c r="C172" t="str">
        <f t="shared" si="25"/>
        <v>25E13</v>
      </c>
      <c r="D172" s="11">
        <f>+D170</f>
        <v>46094</v>
      </c>
      <c r="E172" s="29">
        <f>+E170</f>
        <v>25</v>
      </c>
      <c r="F172" s="22" t="str">
        <f>+'Results Input'!G100</f>
        <v>E17</v>
      </c>
      <c r="G172" t="str">
        <f>VLOOKUP(F172,Results!$N$2:$O$9,2,FALSE)</f>
        <v>Green Wizards</v>
      </c>
      <c r="H172" s="22">
        <f>+'Results Input'!I100</f>
        <v>10</v>
      </c>
      <c r="I172" s="22" t="str">
        <f>+'Results Input'!J100</f>
        <v>E13</v>
      </c>
      <c r="J172" t="str">
        <f>VLOOKUP(I172,Results!$N$2:$O$9,2,FALSE)</f>
        <v>Oddments</v>
      </c>
      <c r="K172" s="22">
        <f>+'Results Input'!L100</f>
        <v>14</v>
      </c>
    </row>
    <row r="173" spans="2:11" x14ac:dyDescent="0.3">
      <c r="B173" t="str">
        <f t="shared" si="28"/>
        <v>25E14</v>
      </c>
      <c r="C173" t="str">
        <f t="shared" si="25"/>
        <v>25X</v>
      </c>
      <c r="D173" s="11">
        <f>+D170</f>
        <v>46094</v>
      </c>
      <c r="E173" s="29">
        <f>+E170</f>
        <v>25</v>
      </c>
      <c r="F173" s="22" t="str">
        <f>+'Results Input'!G101</f>
        <v>E14</v>
      </c>
      <c r="G173" t="str">
        <f>VLOOKUP(F173,Results!$N$2:$O$9,2,FALSE)</f>
        <v>Golfers</v>
      </c>
      <c r="H173" s="22">
        <f>+'Results Input'!I101</f>
        <v>0</v>
      </c>
      <c r="I173" s="22" t="str">
        <f>+'Results Input'!J101</f>
        <v>X</v>
      </c>
      <c r="J173" t="str">
        <f>VLOOKUP(I173,Results!$N$2:$O$9,2,FALSE)</f>
        <v>No Match</v>
      </c>
      <c r="K173" s="26"/>
    </row>
    <row r="174" spans="2:11" x14ac:dyDescent="0.3">
      <c r="B174" t="str">
        <f t="shared" si="28"/>
        <v>25E12</v>
      </c>
      <c r="C174" t="str">
        <f t="shared" si="25"/>
        <v>25E16</v>
      </c>
      <c r="D174" s="11">
        <f>+D170</f>
        <v>46094</v>
      </c>
      <c r="E174" s="29">
        <f>+E170</f>
        <v>25</v>
      </c>
      <c r="F174" s="22" t="str">
        <f>+I170</f>
        <v>E12</v>
      </c>
      <c r="G174" t="str">
        <f>VLOOKUP(F174,Results!$N$2:$O$9,2,FALSE)</f>
        <v>Clippers</v>
      </c>
      <c r="H174" s="22">
        <f>+K170</f>
        <v>12</v>
      </c>
      <c r="I174" s="1" t="str">
        <f>+F170</f>
        <v>E16</v>
      </c>
      <c r="J174" t="str">
        <f>VLOOKUP(I174,Results!$N$2:$O$9,2,FALSE)</f>
        <v>Sharks</v>
      </c>
      <c r="K174" s="22">
        <f>+H170</f>
        <v>15</v>
      </c>
    </row>
    <row r="175" spans="2:11" x14ac:dyDescent="0.3">
      <c r="B175" t="str">
        <f t="shared" si="28"/>
        <v>25E15</v>
      </c>
      <c r="C175" t="str">
        <f t="shared" si="25"/>
        <v>25E11</v>
      </c>
      <c r="D175" s="11">
        <f>+D170</f>
        <v>46094</v>
      </c>
      <c r="E175" s="29">
        <f>+E170</f>
        <v>25</v>
      </c>
      <c r="F175" s="22" t="str">
        <f>+I171</f>
        <v>E15</v>
      </c>
      <c r="G175" t="str">
        <f>VLOOKUP(F175,Results!$N$2:$O$9,2,FALSE)</f>
        <v>Odd Jobs</v>
      </c>
      <c r="H175" s="22">
        <f>+K171</f>
        <v>13</v>
      </c>
      <c r="I175" s="1" t="str">
        <f>+F171</f>
        <v>E11</v>
      </c>
      <c r="J175" t="str">
        <f>VLOOKUP(I175,Results!$N$2:$O$9,2,FALSE)</f>
        <v>Hagrids</v>
      </c>
      <c r="K175" s="22">
        <f>+H171</f>
        <v>17</v>
      </c>
    </row>
    <row r="176" spans="2:11" x14ac:dyDescent="0.3">
      <c r="B176" t="str">
        <f t="shared" si="28"/>
        <v>25E13</v>
      </c>
      <c r="C176" t="str">
        <f t="shared" si="25"/>
        <v>25E17</v>
      </c>
      <c r="D176" s="11">
        <f>+D170</f>
        <v>46094</v>
      </c>
      <c r="E176" s="29">
        <f>+E170</f>
        <v>25</v>
      </c>
      <c r="F176" s="22" t="str">
        <f>+I172</f>
        <v>E13</v>
      </c>
      <c r="G176" t="str">
        <f>VLOOKUP(F176,Results!$N$2:$O$9,2,FALSE)</f>
        <v>Oddments</v>
      </c>
      <c r="H176" s="22">
        <f>+K172</f>
        <v>14</v>
      </c>
      <c r="I176" s="1" t="str">
        <f>+F172</f>
        <v>E17</v>
      </c>
      <c r="J176" t="str">
        <f>VLOOKUP(I176,Results!$N$2:$O$9,2,FALSE)</f>
        <v>Green Wizards</v>
      </c>
      <c r="K176" s="22">
        <f>+H172</f>
        <v>10</v>
      </c>
    </row>
    <row r="177" spans="2:11" x14ac:dyDescent="0.3">
      <c r="B177" t="str">
        <f t="shared" ref="B177:B183" si="29">CONCATENATE(E177,F177)</f>
        <v>26E14</v>
      </c>
      <c r="C177" t="str">
        <f t="shared" si="25"/>
        <v>26E17</v>
      </c>
      <c r="D177" s="11">
        <f>+'Results Input'!E102</f>
        <v>46100</v>
      </c>
      <c r="E177" s="28">
        <f>+'Results Input'!F102</f>
        <v>26</v>
      </c>
      <c r="F177" s="22" t="str">
        <f>+'Results Input'!G102</f>
        <v>E14</v>
      </c>
      <c r="G177" t="str">
        <f>VLOOKUP(F177,Results!$N$2:$O$9,2,FALSE)</f>
        <v>Golfers</v>
      </c>
      <c r="H177" s="22">
        <f>+'Results Input'!I102</f>
        <v>12</v>
      </c>
      <c r="I177" s="22" t="str">
        <f>+'Results Input'!J102</f>
        <v>E17</v>
      </c>
      <c r="J177" t="str">
        <f>VLOOKUP(I177,Results!$N$2:$O$9,2,FALSE)</f>
        <v>Green Wizards</v>
      </c>
      <c r="K177" s="22">
        <f>+'Results Input'!L102</f>
        <v>8</v>
      </c>
    </row>
    <row r="178" spans="2:11" x14ac:dyDescent="0.3">
      <c r="B178" t="str">
        <f t="shared" si="29"/>
        <v>26E15</v>
      </c>
      <c r="C178" t="str">
        <f t="shared" si="25"/>
        <v>26E12</v>
      </c>
      <c r="D178" s="11">
        <f>+D177</f>
        <v>46100</v>
      </c>
      <c r="E178" s="29">
        <f>+E177</f>
        <v>26</v>
      </c>
      <c r="F178" s="22" t="str">
        <f>+'Results Input'!G103</f>
        <v>E15</v>
      </c>
      <c r="G178" t="str">
        <f>VLOOKUP(F178,Results!$N$2:$O$9,2,FALSE)</f>
        <v>Odd Jobs</v>
      </c>
      <c r="H178" s="22">
        <f>+'Results Input'!I103</f>
        <v>8</v>
      </c>
      <c r="I178" s="22" t="str">
        <f>+'Results Input'!J103</f>
        <v>E12</v>
      </c>
      <c r="J178" t="str">
        <f>VLOOKUP(I178,Results!$N$2:$O$9,2,FALSE)</f>
        <v>Clippers</v>
      </c>
      <c r="K178" s="22">
        <f>+'Results Input'!L103</f>
        <v>11</v>
      </c>
    </row>
    <row r="179" spans="2:11" x14ac:dyDescent="0.3">
      <c r="B179" t="str">
        <f t="shared" si="29"/>
        <v>26E11</v>
      </c>
      <c r="C179" t="str">
        <f t="shared" si="25"/>
        <v>26E16</v>
      </c>
      <c r="D179" s="11">
        <f>+D177</f>
        <v>46100</v>
      </c>
      <c r="E179" s="29">
        <f>+E177</f>
        <v>26</v>
      </c>
      <c r="F179" s="22" t="str">
        <f>+'Results Input'!G104</f>
        <v>E11</v>
      </c>
      <c r="G179" t="str">
        <f>VLOOKUP(F179,Results!$N$2:$O$9,2,FALSE)</f>
        <v>Hagrids</v>
      </c>
      <c r="H179" s="22">
        <f>+'Results Input'!I104</f>
        <v>9</v>
      </c>
      <c r="I179" s="22" t="str">
        <f>+'Results Input'!J104</f>
        <v>E16</v>
      </c>
      <c r="J179" t="str">
        <f>VLOOKUP(I179,Results!$N$2:$O$9,2,FALSE)</f>
        <v>Sharks</v>
      </c>
      <c r="K179" s="22">
        <f>+'Results Input'!L104</f>
        <v>14</v>
      </c>
    </row>
    <row r="180" spans="2:11" x14ac:dyDescent="0.3">
      <c r="B180" t="str">
        <f t="shared" si="29"/>
        <v>26E13</v>
      </c>
      <c r="C180" t="str">
        <f t="shared" si="25"/>
        <v>26X</v>
      </c>
      <c r="D180" s="11">
        <f>+D177</f>
        <v>46100</v>
      </c>
      <c r="E180" s="29">
        <f>+E177</f>
        <v>26</v>
      </c>
      <c r="F180" s="22" t="str">
        <f>+'Results Input'!G105</f>
        <v>E13</v>
      </c>
      <c r="G180" t="str">
        <f>VLOOKUP(F180,Results!$N$2:$O$9,2,FALSE)</f>
        <v>Oddments</v>
      </c>
      <c r="H180" s="22">
        <f>+'Results Input'!I105</f>
        <v>0</v>
      </c>
      <c r="I180" s="22" t="str">
        <f>+'Results Input'!J105</f>
        <v>X</v>
      </c>
      <c r="J180" t="str">
        <f>VLOOKUP(I180,Results!$N$2:$O$9,2,FALSE)</f>
        <v>No Match</v>
      </c>
      <c r="K180" s="26"/>
    </row>
    <row r="181" spans="2:11" x14ac:dyDescent="0.3">
      <c r="B181" t="str">
        <f t="shared" si="29"/>
        <v>26E17</v>
      </c>
      <c r="C181" t="str">
        <f t="shared" si="25"/>
        <v>26E14</v>
      </c>
      <c r="D181" s="11">
        <f>+D177</f>
        <v>46100</v>
      </c>
      <c r="E181" s="29">
        <f>+E177</f>
        <v>26</v>
      </c>
      <c r="F181" s="22" t="str">
        <f>+I177</f>
        <v>E17</v>
      </c>
      <c r="G181" t="str">
        <f>VLOOKUP(F181,Results!$N$2:$O$9,2,FALSE)</f>
        <v>Green Wizards</v>
      </c>
      <c r="H181" s="22">
        <f>+K177</f>
        <v>8</v>
      </c>
      <c r="I181" s="1" t="str">
        <f>+F177</f>
        <v>E14</v>
      </c>
      <c r="J181" t="str">
        <f>VLOOKUP(I181,Results!$N$2:$O$9,2,FALSE)</f>
        <v>Golfers</v>
      </c>
      <c r="K181" s="22">
        <f>+H177</f>
        <v>12</v>
      </c>
    </row>
    <row r="182" spans="2:11" x14ac:dyDescent="0.3">
      <c r="B182" t="str">
        <f t="shared" si="29"/>
        <v>26E12</v>
      </c>
      <c r="C182" t="str">
        <f t="shared" si="25"/>
        <v>26E15</v>
      </c>
      <c r="D182" s="11">
        <f>+D177</f>
        <v>46100</v>
      </c>
      <c r="E182" s="29">
        <f>+E177</f>
        <v>26</v>
      </c>
      <c r="F182" s="22" t="str">
        <f>+I178</f>
        <v>E12</v>
      </c>
      <c r="G182" t="str">
        <f>VLOOKUP(F182,Results!$N$2:$O$9,2,FALSE)</f>
        <v>Clippers</v>
      </c>
      <c r="H182" s="22">
        <f>+K178</f>
        <v>11</v>
      </c>
      <c r="I182" s="1" t="str">
        <f>+F178</f>
        <v>E15</v>
      </c>
      <c r="J182" t="str">
        <f>VLOOKUP(I182,Results!$N$2:$O$9,2,FALSE)</f>
        <v>Odd Jobs</v>
      </c>
      <c r="K182" s="22">
        <f>+H178</f>
        <v>8</v>
      </c>
    </row>
    <row r="183" spans="2:11" x14ac:dyDescent="0.3">
      <c r="B183" t="str">
        <f t="shared" si="29"/>
        <v>26E16</v>
      </c>
      <c r="C183" t="str">
        <f t="shared" si="25"/>
        <v>26E11</v>
      </c>
      <c r="D183" s="11">
        <f>+D177</f>
        <v>46100</v>
      </c>
      <c r="E183" s="29">
        <f>+E177</f>
        <v>26</v>
      </c>
      <c r="F183" s="22" t="str">
        <f>+I179</f>
        <v>E16</v>
      </c>
      <c r="G183" t="str">
        <f>VLOOKUP(F183,Results!$N$2:$O$9,2,FALSE)</f>
        <v>Sharks</v>
      </c>
      <c r="H183" s="22">
        <f>+K179</f>
        <v>14</v>
      </c>
      <c r="I183" s="1" t="str">
        <f>+F179</f>
        <v>E11</v>
      </c>
      <c r="J183" t="str">
        <f>VLOOKUP(I183,Results!$N$2:$O$9,2,FALSE)</f>
        <v>Hagrids</v>
      </c>
      <c r="K183" s="22">
        <f>+H179</f>
        <v>9</v>
      </c>
    </row>
    <row r="184" spans="2:11" x14ac:dyDescent="0.3">
      <c r="B184" t="str">
        <f t="shared" ref="B184:B190" si="30">CONCATENATE(E184,F184)</f>
        <v>27E14</v>
      </c>
      <c r="C184" t="str">
        <f t="shared" si="25"/>
        <v>27E11</v>
      </c>
      <c r="D184" s="11">
        <f>+'Results Input'!E106</f>
        <v>46108</v>
      </c>
      <c r="E184" s="28">
        <f>+'Results Input'!F106</f>
        <v>27</v>
      </c>
      <c r="F184" s="22" t="str">
        <f>+'Results Input'!G106</f>
        <v>E14</v>
      </c>
      <c r="G184" t="str">
        <f>VLOOKUP(F184,Results!$N$2:$O$9,2,FALSE)</f>
        <v>Golfers</v>
      </c>
      <c r="H184" s="22">
        <f>+'Results Input'!I106</f>
        <v>26</v>
      </c>
      <c r="I184" s="22" t="str">
        <f>+'Results Input'!J106</f>
        <v>E11</v>
      </c>
      <c r="J184" t="str">
        <f>VLOOKUP(I184,Results!$N$2:$O$9,2,FALSE)</f>
        <v>Hagrids</v>
      </c>
      <c r="K184" s="22">
        <f>+'Results Input'!L106</f>
        <v>4</v>
      </c>
    </row>
    <row r="185" spans="2:11" x14ac:dyDescent="0.3">
      <c r="B185" t="str">
        <f t="shared" si="30"/>
        <v>27E17</v>
      </c>
      <c r="C185" t="str">
        <f t="shared" si="25"/>
        <v>27E15</v>
      </c>
      <c r="D185" s="11">
        <f>+D184</f>
        <v>46108</v>
      </c>
      <c r="E185" s="29">
        <f>+E184</f>
        <v>27</v>
      </c>
      <c r="F185" s="22" t="str">
        <f>+'Results Input'!G107</f>
        <v>E17</v>
      </c>
      <c r="G185" t="str">
        <f>VLOOKUP(F185,Results!$N$2:$O$9,2,FALSE)</f>
        <v>Green Wizards</v>
      </c>
      <c r="H185" s="22">
        <f>+'Results Input'!I107</f>
        <v>17</v>
      </c>
      <c r="I185" s="22" t="str">
        <f>+'Results Input'!J107</f>
        <v>E15</v>
      </c>
      <c r="J185" t="str">
        <f>VLOOKUP(I185,Results!$N$2:$O$9,2,FALSE)</f>
        <v>Odd Jobs</v>
      </c>
      <c r="K185" s="22">
        <f>+'Results Input'!L107</f>
        <v>13</v>
      </c>
    </row>
    <row r="186" spans="2:11" x14ac:dyDescent="0.3">
      <c r="B186" t="str">
        <f t="shared" si="30"/>
        <v>27E13</v>
      </c>
      <c r="C186" t="str">
        <f t="shared" si="25"/>
        <v>27E16</v>
      </c>
      <c r="D186" s="11">
        <f>+D184</f>
        <v>46108</v>
      </c>
      <c r="E186" s="29">
        <f>+E184</f>
        <v>27</v>
      </c>
      <c r="F186" s="22" t="str">
        <f>+'Results Input'!G108</f>
        <v>E13</v>
      </c>
      <c r="G186" t="str">
        <f>VLOOKUP(F186,Results!$N$2:$O$9,2,FALSE)</f>
        <v>Oddments</v>
      </c>
      <c r="H186" s="22">
        <f>+'Results Input'!I108</f>
        <v>11</v>
      </c>
      <c r="I186" s="22" t="str">
        <f>+'Results Input'!J108</f>
        <v>E16</v>
      </c>
      <c r="J186" t="str">
        <f>VLOOKUP(I186,Results!$N$2:$O$9,2,FALSE)</f>
        <v>Sharks</v>
      </c>
      <c r="K186" s="22">
        <f>+'Results Input'!L108</f>
        <v>14</v>
      </c>
    </row>
    <row r="187" spans="2:11" x14ac:dyDescent="0.3">
      <c r="B187" t="str">
        <f t="shared" si="30"/>
        <v>27E12</v>
      </c>
      <c r="C187" t="str">
        <f t="shared" si="25"/>
        <v>27X</v>
      </c>
      <c r="D187" s="11">
        <f>+D184</f>
        <v>46108</v>
      </c>
      <c r="E187" s="29">
        <f>+E184</f>
        <v>27</v>
      </c>
      <c r="F187" s="22" t="str">
        <f>+'Results Input'!G109</f>
        <v>E12</v>
      </c>
      <c r="G187" t="str">
        <f>VLOOKUP(F187,Results!$N$2:$O$9,2,FALSE)</f>
        <v>Clippers</v>
      </c>
      <c r="H187" s="22">
        <f>+'Results Input'!I109</f>
        <v>0</v>
      </c>
      <c r="I187" s="22" t="str">
        <f>+'Results Input'!J109</f>
        <v>X</v>
      </c>
      <c r="J187" t="str">
        <f>VLOOKUP(I187,Results!$N$2:$O$9,2,FALSE)</f>
        <v>No Match</v>
      </c>
      <c r="K187" s="26"/>
    </row>
    <row r="188" spans="2:11" x14ac:dyDescent="0.3">
      <c r="B188" t="str">
        <f t="shared" si="30"/>
        <v>27E11</v>
      </c>
      <c r="C188" t="str">
        <f t="shared" si="25"/>
        <v>27E14</v>
      </c>
      <c r="D188" s="11">
        <f>+D184</f>
        <v>46108</v>
      </c>
      <c r="E188" s="29">
        <f>+E184</f>
        <v>27</v>
      </c>
      <c r="F188" s="22" t="str">
        <f>+I184</f>
        <v>E11</v>
      </c>
      <c r="G188" t="str">
        <f>VLOOKUP(F188,Results!$N$2:$O$9,2,FALSE)</f>
        <v>Hagrids</v>
      </c>
      <c r="H188" s="22">
        <f>+K184</f>
        <v>4</v>
      </c>
      <c r="I188" s="1" t="str">
        <f>+F184</f>
        <v>E14</v>
      </c>
      <c r="J188" t="str">
        <f>VLOOKUP(I188,Results!$N$2:$O$9,2,FALSE)</f>
        <v>Golfers</v>
      </c>
      <c r="K188" s="22">
        <f>+H184</f>
        <v>26</v>
      </c>
    </row>
    <row r="189" spans="2:11" x14ac:dyDescent="0.3">
      <c r="B189" t="str">
        <f t="shared" si="30"/>
        <v>27E15</v>
      </c>
      <c r="C189" t="str">
        <f t="shared" si="25"/>
        <v>27E17</v>
      </c>
      <c r="D189" s="11">
        <f>+D184</f>
        <v>46108</v>
      </c>
      <c r="E189" s="29">
        <f>+E184</f>
        <v>27</v>
      </c>
      <c r="F189" s="22" t="str">
        <f>+I185</f>
        <v>E15</v>
      </c>
      <c r="G189" t="str">
        <f>VLOOKUP(F189,Results!$N$2:$O$9,2,FALSE)</f>
        <v>Odd Jobs</v>
      </c>
      <c r="H189" s="22">
        <f>+K185</f>
        <v>13</v>
      </c>
      <c r="I189" s="1" t="str">
        <f>+F185</f>
        <v>E17</v>
      </c>
      <c r="J189" t="str">
        <f>VLOOKUP(I189,Results!$N$2:$O$9,2,FALSE)</f>
        <v>Green Wizards</v>
      </c>
      <c r="K189" s="22">
        <f>+H185</f>
        <v>17</v>
      </c>
    </row>
    <row r="190" spans="2:11" x14ac:dyDescent="0.3">
      <c r="B190" t="str">
        <f t="shared" si="30"/>
        <v>27E16</v>
      </c>
      <c r="C190" t="str">
        <f t="shared" si="25"/>
        <v>27E13</v>
      </c>
      <c r="D190" s="11">
        <f>+D184</f>
        <v>46108</v>
      </c>
      <c r="E190" s="29">
        <f>+E184</f>
        <v>27</v>
      </c>
      <c r="F190" s="22" t="str">
        <f>+I186</f>
        <v>E16</v>
      </c>
      <c r="G190" t="str">
        <f>VLOOKUP(F190,Results!$N$2:$O$9,2,FALSE)</f>
        <v>Sharks</v>
      </c>
      <c r="H190" s="22">
        <f>+K186</f>
        <v>14</v>
      </c>
      <c r="I190" s="1" t="str">
        <f>+F186</f>
        <v>E13</v>
      </c>
      <c r="J190" t="str">
        <f>VLOOKUP(I190,Results!$N$2:$O$9,2,FALSE)</f>
        <v>Oddments</v>
      </c>
      <c r="K190" s="22">
        <f>+H186</f>
        <v>11</v>
      </c>
    </row>
    <row r="191" spans="2:11" x14ac:dyDescent="0.3">
      <c r="B191" t="str">
        <f t="shared" ref="B191:B197" si="31">CONCATENATE(E191,F191)</f>
        <v>28E15</v>
      </c>
      <c r="C191" t="str">
        <f t="shared" ref="C191:C197" si="32">CONCATENATE(E191,I191)</f>
        <v>28E13</v>
      </c>
      <c r="D191" s="11">
        <f>+'Results Input'!E110</f>
        <v>46114</v>
      </c>
      <c r="E191" s="28">
        <f>+'Results Input'!F110</f>
        <v>28</v>
      </c>
      <c r="F191" s="22" t="str">
        <f>+'Results Input'!G110</f>
        <v>E15</v>
      </c>
      <c r="G191" t="str">
        <f>VLOOKUP(F191,Results!$N$2:$O$9,2,FALSE)</f>
        <v>Odd Jobs</v>
      </c>
      <c r="H191" s="22">
        <f>+'Results Input'!I110</f>
        <v>18</v>
      </c>
      <c r="I191" s="22" t="str">
        <f>+'Results Input'!J110</f>
        <v>E13</v>
      </c>
      <c r="J191" t="str">
        <f>VLOOKUP(I191,Results!$N$2:$O$9,2,FALSE)</f>
        <v>Oddments</v>
      </c>
      <c r="K191" s="22">
        <f>+'Results Input'!L110</f>
        <v>6</v>
      </c>
    </row>
    <row r="192" spans="2:11" x14ac:dyDescent="0.3">
      <c r="B192" t="str">
        <f t="shared" si="31"/>
        <v>28E16</v>
      </c>
      <c r="C192" t="str">
        <f t="shared" si="32"/>
        <v>28E14</v>
      </c>
      <c r="D192" s="11">
        <f>+D191</f>
        <v>46114</v>
      </c>
      <c r="E192" s="29">
        <f>+E191</f>
        <v>28</v>
      </c>
      <c r="F192" s="22" t="str">
        <f>+'Results Input'!G111</f>
        <v>E16</v>
      </c>
      <c r="G192" t="str">
        <f>VLOOKUP(F192,Results!$N$2:$O$9,2,FALSE)</f>
        <v>Sharks</v>
      </c>
      <c r="H192" s="22">
        <f>+'Results Input'!I111</f>
        <v>20</v>
      </c>
      <c r="I192" s="22" t="str">
        <f>+'Results Input'!J111</f>
        <v>E14</v>
      </c>
      <c r="J192" t="str">
        <f>VLOOKUP(I192,Results!$N$2:$O$9,2,FALSE)</f>
        <v>Golfers</v>
      </c>
      <c r="K192" s="22">
        <f>+'Results Input'!L111</f>
        <v>10</v>
      </c>
    </row>
    <row r="193" spans="2:11" x14ac:dyDescent="0.3">
      <c r="B193" t="str">
        <f t="shared" si="31"/>
        <v>28E12</v>
      </c>
      <c r="C193" t="str">
        <f t="shared" si="32"/>
        <v>28E17</v>
      </c>
      <c r="D193" s="11">
        <f>+D191</f>
        <v>46114</v>
      </c>
      <c r="E193" s="29">
        <f>+E191</f>
        <v>28</v>
      </c>
      <c r="F193" s="22" t="str">
        <f>+'Results Input'!G112</f>
        <v>E12</v>
      </c>
      <c r="G193" t="str">
        <f>VLOOKUP(F193,Results!$N$2:$O$9,2,FALSE)</f>
        <v>Clippers</v>
      </c>
      <c r="H193" s="22">
        <f>+'Results Input'!I112</f>
        <v>9</v>
      </c>
      <c r="I193" s="22" t="str">
        <f>+'Results Input'!J112</f>
        <v>E17</v>
      </c>
      <c r="J193" t="str">
        <f>VLOOKUP(I193,Results!$N$2:$O$9,2,FALSE)</f>
        <v>Green Wizards</v>
      </c>
      <c r="K193" s="22">
        <f>+'Results Input'!L112</f>
        <v>18</v>
      </c>
    </row>
    <row r="194" spans="2:11" x14ac:dyDescent="0.3">
      <c r="B194" t="str">
        <f t="shared" si="31"/>
        <v>28E11</v>
      </c>
      <c r="C194" t="str">
        <f t="shared" si="32"/>
        <v>28X</v>
      </c>
      <c r="D194" s="11">
        <f>+D191</f>
        <v>46114</v>
      </c>
      <c r="E194" s="29">
        <f>+E191</f>
        <v>28</v>
      </c>
      <c r="F194" s="22" t="str">
        <f>+'Results Input'!G113</f>
        <v>E11</v>
      </c>
      <c r="G194" t="str">
        <f>VLOOKUP(F194,Results!$N$2:$O$9,2,FALSE)</f>
        <v>Hagrids</v>
      </c>
      <c r="H194" s="22">
        <f>+'Results Input'!I113</f>
        <v>0</v>
      </c>
      <c r="I194" s="22" t="str">
        <f>+'Results Input'!J113</f>
        <v>X</v>
      </c>
      <c r="J194" t="str">
        <f>VLOOKUP(I194,Results!$N$2:$O$9,2,FALSE)</f>
        <v>No Match</v>
      </c>
      <c r="K194" s="22">
        <f>+'Results Input'!L113</f>
        <v>0</v>
      </c>
    </row>
    <row r="195" spans="2:11" x14ac:dyDescent="0.3">
      <c r="B195" t="str">
        <f t="shared" si="31"/>
        <v>28E13</v>
      </c>
      <c r="C195" t="str">
        <f t="shared" si="32"/>
        <v>28E15</v>
      </c>
      <c r="D195" s="11">
        <f>+D191</f>
        <v>46114</v>
      </c>
      <c r="E195" s="29">
        <f>+E191</f>
        <v>28</v>
      </c>
      <c r="F195" s="22" t="str">
        <f>+I191</f>
        <v>E13</v>
      </c>
      <c r="G195" t="str">
        <f>VLOOKUP(F195,Results!$N$2:$O$9,2,FALSE)</f>
        <v>Oddments</v>
      </c>
      <c r="H195" s="22">
        <f>+K191</f>
        <v>6</v>
      </c>
      <c r="I195" s="1" t="str">
        <f>+F191</f>
        <v>E15</v>
      </c>
      <c r="J195" t="str">
        <f>VLOOKUP(I195,Results!$N$2:$O$9,2,FALSE)</f>
        <v>Odd Jobs</v>
      </c>
      <c r="K195" s="22">
        <f>+H191</f>
        <v>18</v>
      </c>
    </row>
    <row r="196" spans="2:11" x14ac:dyDescent="0.3">
      <c r="B196" t="str">
        <f t="shared" si="31"/>
        <v>28E14</v>
      </c>
      <c r="C196" t="str">
        <f t="shared" si="32"/>
        <v>28E16</v>
      </c>
      <c r="D196" s="11">
        <f>+D191</f>
        <v>46114</v>
      </c>
      <c r="E196" s="29">
        <f>+E191</f>
        <v>28</v>
      </c>
      <c r="F196" s="22" t="str">
        <f>+I192</f>
        <v>E14</v>
      </c>
      <c r="G196" t="str">
        <f>VLOOKUP(F196,Results!$N$2:$O$9,2,FALSE)</f>
        <v>Golfers</v>
      </c>
      <c r="H196" s="22">
        <f>+K192</f>
        <v>10</v>
      </c>
      <c r="I196" s="1" t="str">
        <f>+F192</f>
        <v>E16</v>
      </c>
      <c r="J196" t="str">
        <f>VLOOKUP(I196,Results!$N$2:$O$9,2,FALSE)</f>
        <v>Sharks</v>
      </c>
      <c r="K196" s="22">
        <f>+H192</f>
        <v>20</v>
      </c>
    </row>
    <row r="197" spans="2:11" x14ac:dyDescent="0.3">
      <c r="B197" t="str">
        <f t="shared" si="31"/>
        <v>28E17</v>
      </c>
      <c r="C197" t="str">
        <f t="shared" si="32"/>
        <v>28E12</v>
      </c>
      <c r="D197" s="11">
        <f>+D191</f>
        <v>46114</v>
      </c>
      <c r="E197" s="29">
        <f>+E191</f>
        <v>28</v>
      </c>
      <c r="F197" s="22" t="str">
        <f>+I193</f>
        <v>E17</v>
      </c>
      <c r="G197" t="str">
        <f>VLOOKUP(F197,Results!$N$2:$O$9,2,FALSE)</f>
        <v>Green Wizards</v>
      </c>
      <c r="H197" s="22">
        <f>+K193</f>
        <v>18</v>
      </c>
      <c r="I197" s="1" t="str">
        <f>+F193</f>
        <v>E12</v>
      </c>
      <c r="J197" t="str">
        <f>VLOOKUP(I197,Results!$N$2:$O$9,2,FALSE)</f>
        <v>Clippers</v>
      </c>
      <c r="K197" s="22">
        <f>+H193</f>
        <v>9</v>
      </c>
    </row>
    <row r="198" spans="2:11" x14ac:dyDescent="0.3">
      <c r="D198" s="11"/>
      <c r="E198" s="7"/>
      <c r="F198" s="10"/>
      <c r="G198"/>
      <c r="H198" s="10"/>
    </row>
    <row r="199" spans="2:11" x14ac:dyDescent="0.3">
      <c r="D199" s="11"/>
      <c r="E199" s="7"/>
      <c r="F199" s="10"/>
      <c r="G199"/>
      <c r="H199" s="22">
        <f>SUM(H2:H198)</f>
        <v>2109</v>
      </c>
    </row>
    <row r="200" spans="2:11" x14ac:dyDescent="0.3">
      <c r="D200" s="11"/>
      <c r="E200" s="7"/>
      <c r="F200" s="10"/>
      <c r="G200"/>
      <c r="H200" s="10"/>
    </row>
    <row r="201" spans="2:11" x14ac:dyDescent="0.3">
      <c r="D201" s="11"/>
      <c r="E201" s="7"/>
      <c r="F201" s="10"/>
      <c r="G201"/>
      <c r="H201" s="10"/>
    </row>
    <row r="202" spans="2:11" x14ac:dyDescent="0.3">
      <c r="D202" s="11"/>
      <c r="E202" s="7"/>
      <c r="F202" s="10"/>
      <c r="G202"/>
      <c r="H202" s="10"/>
    </row>
    <row r="203" spans="2:11" x14ac:dyDescent="0.3">
      <c r="D203" s="11"/>
      <c r="E203" s="7"/>
      <c r="F203" s="10"/>
      <c r="G203"/>
      <c r="H203" s="10"/>
    </row>
    <row r="204" spans="2:11" x14ac:dyDescent="0.3">
      <c r="D204" s="11"/>
      <c r="E204" s="7"/>
      <c r="F204" s="10"/>
      <c r="G204"/>
      <c r="H204" s="10"/>
    </row>
    <row r="205" spans="2:11" x14ac:dyDescent="0.3">
      <c r="D205" s="11"/>
      <c r="E205" s="7"/>
      <c r="F205" s="10"/>
      <c r="G205"/>
      <c r="H205" s="10"/>
    </row>
    <row r="206" spans="2:11" x14ac:dyDescent="0.3">
      <c r="D206" s="11"/>
      <c r="E206" s="7"/>
      <c r="F206" s="10"/>
      <c r="G206"/>
      <c r="H206" s="10"/>
    </row>
    <row r="207" spans="2:11" x14ac:dyDescent="0.3">
      <c r="D207" s="11"/>
      <c r="E207" s="7"/>
      <c r="F207" s="10"/>
      <c r="G207"/>
      <c r="H207" s="10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31"/>
  <sheetViews>
    <sheetView workbookViewId="0">
      <selection activeCell="R21" sqref="R21"/>
    </sheetView>
  </sheetViews>
  <sheetFormatPr defaultRowHeight="14.4" x14ac:dyDescent="0.3"/>
  <cols>
    <col min="1" max="1" width="2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33</v>
      </c>
      <c r="I1" s="92" t="s">
        <v>38</v>
      </c>
      <c r="J1" s="92"/>
      <c r="K1" s="92"/>
      <c r="L1" s="92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E17</v>
      </c>
      <c r="C3" s="1">
        <v>1</v>
      </c>
      <c r="D3" s="20" t="str">
        <f t="shared" ref="D3:D30" si="0">CONCATENATE(C3,B3)</f>
        <v>1E17</v>
      </c>
      <c r="E3" s="20" t="str">
        <f t="shared" ref="E3:E30" si="1">CONCATENATE(C3,H3)</f>
        <v>1X</v>
      </c>
      <c r="F3" s="19"/>
      <c r="G3" s="15">
        <f>+Results!D2</f>
        <v>45919</v>
      </c>
      <c r="H3" s="16" t="str">
        <f>VLOOKUP($D3,Results!$B$2:$I$197,8,FALSE)</f>
        <v>X</v>
      </c>
      <c r="I3" s="17" t="str">
        <f>VLOOKUP(H3,Results!$N$2:$O$9,2,FALSE)</f>
        <v>No Match</v>
      </c>
      <c r="J3" s="82">
        <f>SUM(K3:M3)</f>
        <v>0</v>
      </c>
      <c r="K3" s="64">
        <f>IF(H3="X",0,IF(N3&gt;O3,1,0))</f>
        <v>0</v>
      </c>
      <c r="L3" s="67">
        <f>IF(OR(C3&gt;Results!$F$1,N3="N"),0,IF(H3="X",0,IF(N3=O3,1,0)))</f>
        <v>0</v>
      </c>
      <c r="M3" s="66">
        <f>IF(H3="X",0,IF(N3&lt;O3,1,0))</f>
        <v>0</v>
      </c>
      <c r="N3" s="73">
        <f>IF($C3&gt;Results!$F$1," ",(VLOOKUP($D3,Results!$B$2:$H$197,7,FALSE)))</f>
        <v>0</v>
      </c>
      <c r="O3" s="74">
        <f>IF($C3&gt;Results!$F$1," ",(VLOOKUP($E3,Results!$C$2:$K$197,9,FALSE)))</f>
        <v>0</v>
      </c>
      <c r="P3" s="77">
        <f>IF(J3=" "," ",SUM(K3*2)+L3*1)</f>
        <v>0</v>
      </c>
    </row>
    <row r="4" spans="2:18" x14ac:dyDescent="0.3">
      <c r="B4" t="str">
        <f t="shared" ref="B4:B30" si="2">+$H$1</f>
        <v>E17</v>
      </c>
      <c r="C4" s="1">
        <v>2</v>
      </c>
      <c r="D4" s="20" t="str">
        <f t="shared" si="0"/>
        <v>2E17</v>
      </c>
      <c r="E4" s="20" t="str">
        <f t="shared" si="1"/>
        <v>2E11</v>
      </c>
      <c r="F4" s="19"/>
      <c r="G4" s="15">
        <f>+Results!D9</f>
        <v>45925</v>
      </c>
      <c r="H4" s="16" t="str">
        <f>VLOOKUP($D4,Results!$B$2:$I$197,8,FALSE)</f>
        <v>E11</v>
      </c>
      <c r="I4" s="17" t="str">
        <f>VLOOKUP(H4,Results!$N$2:$O$9,2,FALSE)</f>
        <v>Hagrids</v>
      </c>
      <c r="J4" s="82">
        <f t="shared" ref="J4:J30" si="3">SUM(K4:M4)</f>
        <v>1</v>
      </c>
      <c r="K4" s="64">
        <f t="shared" ref="K4:K30" si="4">IF(H4="X",0,IF(N4&gt;O4,1,0))</f>
        <v>1</v>
      </c>
      <c r="L4" s="67">
        <f>IF(OR(C4&gt;Results!$F$1,N4="N"),0,IF(H4="X",0,IF(N4=O4,1,0)))</f>
        <v>0</v>
      </c>
      <c r="M4" s="66">
        <f>IF(H4="X",0,IF(N4&lt;O4,1,0))</f>
        <v>0</v>
      </c>
      <c r="N4" s="73">
        <f>IF($C4&gt;Results!$F$1," ",(VLOOKUP($D4,Results!$B$2:$H$197,7,FALSE)))</f>
        <v>16</v>
      </c>
      <c r="O4" s="74">
        <f>IF($C4&gt;Results!$F$1," ",(VLOOKUP($E4,Results!$C$2:$K$197,9,FALSE)))</f>
        <v>11</v>
      </c>
      <c r="P4" s="77">
        <f>IF(J4=" "," ",SUM(K4*2)+L4*1)</f>
        <v>2</v>
      </c>
    </row>
    <row r="5" spans="2:18" x14ac:dyDescent="0.3">
      <c r="B5" t="str">
        <f t="shared" si="2"/>
        <v>E17</v>
      </c>
      <c r="C5" s="1">
        <v>3</v>
      </c>
      <c r="D5" s="20" t="str">
        <f t="shared" si="0"/>
        <v>3E17</v>
      </c>
      <c r="E5" s="20" t="str">
        <f t="shared" si="1"/>
        <v>3E16</v>
      </c>
      <c r="F5" s="19"/>
      <c r="G5" s="15">
        <f>+Results!D16</f>
        <v>45933</v>
      </c>
      <c r="H5" s="16" t="str">
        <f>VLOOKUP($D5,Results!$B$2:$I$197,8,FALSE)</f>
        <v>E16</v>
      </c>
      <c r="I5" s="17" t="str">
        <f>VLOOKUP(H5,Results!$N$2:$O$9,2,FALSE)</f>
        <v>Sharks</v>
      </c>
      <c r="J5" s="82">
        <f t="shared" si="3"/>
        <v>1</v>
      </c>
      <c r="K5" s="64">
        <f t="shared" si="4"/>
        <v>0</v>
      </c>
      <c r="L5" s="67">
        <f>IF(OR(C5&gt;Results!$F$1,N5="N"),0,IF(H5="X",0,IF(N5=O5,1,0)))</f>
        <v>0</v>
      </c>
      <c r="M5" s="66">
        <f t="shared" ref="M5:M30" si="5">IF(H5="X",0,IF(N5&lt;O5,1,0))</f>
        <v>1</v>
      </c>
      <c r="N5" s="73">
        <f>IF($C5&gt;Results!$F$1," ",(VLOOKUP($D5,Results!$B$2:$H$197,7,FALSE)))</f>
        <v>9</v>
      </c>
      <c r="O5" s="74">
        <f>IF($C5&gt;Results!$F$1," ",(VLOOKUP($E5,Results!$C$2:$K$197,9,FALSE)))</f>
        <v>21</v>
      </c>
      <c r="P5" s="77">
        <f>IF(J5=" "," ",SUM(K5*2)+L5*1)</f>
        <v>0</v>
      </c>
    </row>
    <row r="6" spans="2:18" x14ac:dyDescent="0.3">
      <c r="B6" t="str">
        <f t="shared" si="2"/>
        <v>E17</v>
      </c>
      <c r="C6" s="1">
        <v>4</v>
      </c>
      <c r="D6" s="20" t="str">
        <f t="shared" si="0"/>
        <v>4E17</v>
      </c>
      <c r="E6" s="20" t="str">
        <f t="shared" si="1"/>
        <v>4E13</v>
      </c>
      <c r="F6" s="19"/>
      <c r="G6" s="15">
        <f>+Results!D23</f>
        <v>45940</v>
      </c>
      <c r="H6" s="16" t="str">
        <f>VLOOKUP($D6,Results!$B$2:$I$197,8,FALSE)</f>
        <v>E13</v>
      </c>
      <c r="I6" s="17" t="str">
        <f>VLOOKUP(H6,Results!$N$2:$O$9,2,FALSE)</f>
        <v>Oddments</v>
      </c>
      <c r="J6" s="82">
        <f t="shared" si="3"/>
        <v>1</v>
      </c>
      <c r="K6" s="64">
        <f t="shared" si="4"/>
        <v>1</v>
      </c>
      <c r="L6" s="67">
        <f>IF(OR(C6&gt;Results!$F$1,N6="N"),0,IF(H6="X",0,IF(N6=O6,1,0)))</f>
        <v>0</v>
      </c>
      <c r="M6" s="66">
        <f t="shared" si="5"/>
        <v>0</v>
      </c>
      <c r="N6" s="73">
        <f>IF($C6&gt;Results!$F$1," ",(VLOOKUP($D6,Results!$B$2:$H$197,7,FALSE)))</f>
        <v>19</v>
      </c>
      <c r="O6" s="74">
        <f>IF($C6&gt;Results!$F$1," ",(VLOOKUP($E6,Results!$C$2:$K$197,9,FALSE)))</f>
        <v>14</v>
      </c>
      <c r="P6" s="77">
        <f t="shared" ref="P6:P30" si="6">IF(J6=" "," ",SUM(K6*2)+L6*1)</f>
        <v>2</v>
      </c>
    </row>
    <row r="7" spans="2:18" x14ac:dyDescent="0.3">
      <c r="B7" t="str">
        <f t="shared" si="2"/>
        <v>E17</v>
      </c>
      <c r="C7" s="1">
        <v>5</v>
      </c>
      <c r="D7" s="20" t="str">
        <f t="shared" si="0"/>
        <v>5E17</v>
      </c>
      <c r="E7" s="20" t="str">
        <f t="shared" si="1"/>
        <v>5E14</v>
      </c>
      <c r="F7" s="19"/>
      <c r="G7" s="18">
        <f>+Results!D30</f>
        <v>45946</v>
      </c>
      <c r="H7" s="16" t="str">
        <f>VLOOKUP($D7,Results!$B$2:$I$197,8,FALSE)</f>
        <v>E14</v>
      </c>
      <c r="I7" s="17" t="str">
        <f>VLOOKUP(H7,Results!$N$2:$O$9,2,FALSE)</f>
        <v>Golfers</v>
      </c>
      <c r="J7" s="82">
        <f t="shared" si="3"/>
        <v>1</v>
      </c>
      <c r="K7" s="64">
        <f t="shared" si="4"/>
        <v>1</v>
      </c>
      <c r="L7" s="67">
        <f>IF(OR(C7&gt;Results!$F$1,N7="N"),0,IF(H7="X",0,IF(N7=O7,1,0)))</f>
        <v>0</v>
      </c>
      <c r="M7" s="66">
        <f t="shared" si="5"/>
        <v>0</v>
      </c>
      <c r="N7" s="73">
        <f>IF($C7&gt;Results!$F$1," ",(VLOOKUP($D7,Results!$B$2:$H$197,7,FALSE)))</f>
        <v>24</v>
      </c>
      <c r="O7" s="74">
        <f>IF($C7&gt;Results!$F$1," ",(VLOOKUP($E7,Results!$C$2:$K$197,9,FALSE)))</f>
        <v>5</v>
      </c>
      <c r="P7" s="77">
        <f t="shared" si="6"/>
        <v>2</v>
      </c>
    </row>
    <row r="8" spans="2:18" x14ac:dyDescent="0.3">
      <c r="B8" t="str">
        <f t="shared" si="2"/>
        <v>E17</v>
      </c>
      <c r="C8" s="1">
        <v>6</v>
      </c>
      <c r="D8" s="20" t="str">
        <f t="shared" si="0"/>
        <v>6E17</v>
      </c>
      <c r="E8" s="20" t="str">
        <f t="shared" si="1"/>
        <v>6E15</v>
      </c>
      <c r="F8" s="19"/>
      <c r="G8" s="15">
        <f>+Results!D37</f>
        <v>45954</v>
      </c>
      <c r="H8" s="16" t="str">
        <f>VLOOKUP($D8,Results!$B$2:$I$197,8,FALSE)</f>
        <v>E15</v>
      </c>
      <c r="I8" s="17" t="str">
        <f>VLOOKUP(H8,Results!$N$2:$O$9,2,FALSE)</f>
        <v>Odd Jobs</v>
      </c>
      <c r="J8" s="82">
        <f t="shared" si="3"/>
        <v>1</v>
      </c>
      <c r="K8" s="64">
        <f t="shared" si="4"/>
        <v>1</v>
      </c>
      <c r="L8" s="67">
        <f>IF(OR(C8&gt;Results!$F$1,N8="N"),0,IF(H8="X",0,IF(N8=O8,1,0)))</f>
        <v>0</v>
      </c>
      <c r="M8" s="66">
        <f t="shared" si="5"/>
        <v>0</v>
      </c>
      <c r="N8" s="73">
        <f>IF($C8&gt;Results!$F$1," ",(VLOOKUP($D8,Results!$B$2:$H$197,7,FALSE)))</f>
        <v>10</v>
      </c>
      <c r="O8" s="74">
        <f>IF($C8&gt;Results!$F$1," ",(VLOOKUP($E8,Results!$C$2:$K$197,9,FALSE)))</f>
        <v>0</v>
      </c>
      <c r="P8" s="77">
        <f t="shared" si="6"/>
        <v>2</v>
      </c>
      <c r="R8" t="s">
        <v>51</v>
      </c>
    </row>
    <row r="9" spans="2:18" x14ac:dyDescent="0.3">
      <c r="B9" t="str">
        <f t="shared" si="2"/>
        <v>E17</v>
      </c>
      <c r="C9" s="1">
        <v>7</v>
      </c>
      <c r="D9" s="20" t="str">
        <f t="shared" si="0"/>
        <v>7E17</v>
      </c>
      <c r="E9" s="20" t="str">
        <f t="shared" si="1"/>
        <v>7E12</v>
      </c>
      <c r="F9" s="19"/>
      <c r="G9" s="15">
        <f>+Results!D44</f>
        <v>45960</v>
      </c>
      <c r="H9" s="16" t="str">
        <f>VLOOKUP($D9,Results!$B$2:$I$197,8,FALSE)</f>
        <v>E12</v>
      </c>
      <c r="I9" s="17" t="str">
        <f>VLOOKUP(H9,Results!$N$2:$O$9,2,FALSE)</f>
        <v>Clippers</v>
      </c>
      <c r="J9" s="82">
        <f t="shared" si="3"/>
        <v>1</v>
      </c>
      <c r="K9" s="64">
        <f t="shared" si="4"/>
        <v>1</v>
      </c>
      <c r="L9" s="67">
        <f>IF(OR(C9&gt;Results!$F$1,N9="N"),0,IF(H9="X",0,IF(N9=O9,1,0)))</f>
        <v>0</v>
      </c>
      <c r="M9" s="66">
        <f t="shared" si="5"/>
        <v>0</v>
      </c>
      <c r="N9" s="73">
        <f>IF($C9&gt;Results!$F$1," ",(VLOOKUP($D9,Results!$B$2:$H$197,7,FALSE)))</f>
        <v>16</v>
      </c>
      <c r="O9" s="74">
        <f>IF($C9&gt;Results!$F$1," ",(VLOOKUP($E9,Results!$C$2:$K$197,9,FALSE)))</f>
        <v>8</v>
      </c>
      <c r="P9" s="77">
        <f t="shared" si="6"/>
        <v>2</v>
      </c>
    </row>
    <row r="10" spans="2:18" x14ac:dyDescent="0.3">
      <c r="B10" t="str">
        <f t="shared" si="2"/>
        <v>E17</v>
      </c>
      <c r="C10" s="1">
        <v>8</v>
      </c>
      <c r="D10" s="20" t="str">
        <f t="shared" si="0"/>
        <v>8E17</v>
      </c>
      <c r="E10" s="20" t="str">
        <f t="shared" si="1"/>
        <v>8X</v>
      </c>
      <c r="F10" s="19"/>
      <c r="G10" s="15">
        <f>+Results!D51</f>
        <v>45968</v>
      </c>
      <c r="H10" s="16" t="str">
        <f>VLOOKUP($D10,Results!$B$2:$I$197,8,FALSE)</f>
        <v>X</v>
      </c>
      <c r="I10" s="17" t="str">
        <f>VLOOKUP(H10,Results!$N$2:$O$9,2,FALSE)</f>
        <v>No Match</v>
      </c>
      <c r="J10" s="82">
        <f t="shared" si="3"/>
        <v>0</v>
      </c>
      <c r="K10" s="64">
        <f t="shared" si="4"/>
        <v>0</v>
      </c>
      <c r="L10" s="67">
        <f>IF(OR(C10&gt;Results!$F$1,N10="N"),0,IF(H10="X",0,IF(N10=O10,1,0)))</f>
        <v>0</v>
      </c>
      <c r="M10" s="66">
        <f t="shared" si="5"/>
        <v>0</v>
      </c>
      <c r="N10" s="73">
        <f>IF($C10&gt;Results!$F$1," ",(VLOOKUP($D10,Results!$B$2:$H$197,7,FALSE)))</f>
        <v>0</v>
      </c>
      <c r="O10" s="74">
        <f>IF($C10&gt;Results!$F$1," ",(VLOOKUP($E10,Results!$C$2:$K$197,9,FALSE)))</f>
        <v>0</v>
      </c>
      <c r="P10" s="77">
        <f t="shared" si="6"/>
        <v>0</v>
      </c>
    </row>
    <row r="11" spans="2:18" x14ac:dyDescent="0.3">
      <c r="B11" t="str">
        <f t="shared" si="2"/>
        <v>E17</v>
      </c>
      <c r="C11" s="1">
        <v>9</v>
      </c>
      <c r="D11" s="20" t="str">
        <f t="shared" si="0"/>
        <v>9E17</v>
      </c>
      <c r="E11" s="20" t="str">
        <f t="shared" si="1"/>
        <v>9E11</v>
      </c>
      <c r="F11" s="19"/>
      <c r="G11" s="18">
        <f>+Results!D58</f>
        <v>45974</v>
      </c>
      <c r="H11" s="16" t="str">
        <f>VLOOKUP($D11,Results!$B$2:$I$197,8,FALSE)</f>
        <v>E11</v>
      </c>
      <c r="I11" s="17" t="str">
        <f>VLOOKUP(H11,Results!$N$2:$O$9,2,FALSE)</f>
        <v>Hagrids</v>
      </c>
      <c r="J11" s="82">
        <f t="shared" si="3"/>
        <v>1</v>
      </c>
      <c r="K11" s="64">
        <f t="shared" si="4"/>
        <v>1</v>
      </c>
      <c r="L11" s="67">
        <f>IF(OR(C11&gt;Results!$F$1,N11="N"),0,IF(H11="X",0,IF(N11=O11,1,0)))</f>
        <v>0</v>
      </c>
      <c r="M11" s="66">
        <f t="shared" si="5"/>
        <v>0</v>
      </c>
      <c r="N11" s="73">
        <f>IF($C11&gt;Results!$F$1," ",(VLOOKUP($D11,Results!$B$2:$H$197,7,FALSE)))</f>
        <v>26</v>
      </c>
      <c r="O11" s="74">
        <f>IF($C11&gt;Results!$F$1," ",(VLOOKUP($E11,Results!$C$2:$K$197,9,FALSE)))</f>
        <v>9</v>
      </c>
      <c r="P11" s="77">
        <f t="shared" si="6"/>
        <v>2</v>
      </c>
    </row>
    <row r="12" spans="2:18" x14ac:dyDescent="0.3">
      <c r="B12" t="str">
        <f t="shared" si="2"/>
        <v>E17</v>
      </c>
      <c r="C12" s="1">
        <v>10</v>
      </c>
      <c r="D12" s="20" t="str">
        <f t="shared" si="0"/>
        <v>10E17</v>
      </c>
      <c r="E12" s="20" t="str">
        <f t="shared" si="1"/>
        <v>10E16</v>
      </c>
      <c r="F12" s="19"/>
      <c r="G12" s="18">
        <f>+Results!D65</f>
        <v>45982</v>
      </c>
      <c r="H12" s="16" t="str">
        <f>VLOOKUP($D12,Results!$B$2:$I$197,8,FALSE)</f>
        <v>E16</v>
      </c>
      <c r="I12" s="17" t="str">
        <f>VLOOKUP(H12,Results!$N$2:$O$9,2,FALSE)</f>
        <v>Sharks</v>
      </c>
      <c r="J12" s="82">
        <f t="shared" si="3"/>
        <v>1</v>
      </c>
      <c r="K12" s="64">
        <f t="shared" si="4"/>
        <v>1</v>
      </c>
      <c r="L12" s="67">
        <f>IF(OR(C12&gt;Results!$F$1,N12="N"),0,IF(H12="X",0,IF(N12=O12,1,0)))</f>
        <v>0</v>
      </c>
      <c r="M12" s="66">
        <f t="shared" si="5"/>
        <v>0</v>
      </c>
      <c r="N12" s="73">
        <f>IF($C12&gt;Results!$F$1," ",(VLOOKUP($D12,Results!$B$2:$H$197,7,FALSE)))</f>
        <v>13</v>
      </c>
      <c r="O12" s="74">
        <f>IF($C12&gt;Results!$F$1," ",(VLOOKUP($E12,Results!$C$2:$K$197,9,FALSE)))</f>
        <v>11</v>
      </c>
      <c r="P12" s="77">
        <f t="shared" si="6"/>
        <v>2</v>
      </c>
    </row>
    <row r="13" spans="2:18" x14ac:dyDescent="0.3">
      <c r="B13" t="str">
        <f t="shared" si="2"/>
        <v>E17</v>
      </c>
      <c r="C13" s="1">
        <v>11</v>
      </c>
      <c r="D13" s="20" t="str">
        <f t="shared" si="0"/>
        <v>11E17</v>
      </c>
      <c r="E13" s="20" t="str">
        <f t="shared" si="1"/>
        <v>11E13</v>
      </c>
      <c r="F13" s="19"/>
      <c r="G13" s="18">
        <f>+Results!D72</f>
        <v>45988</v>
      </c>
      <c r="H13" s="16" t="str">
        <f>VLOOKUP($D13,Results!$B$2:$I$197,8,FALSE)</f>
        <v>E13</v>
      </c>
      <c r="I13" s="17" t="str">
        <f>VLOOKUP(H13,Results!$N$2:$O$9,2,FALSE)</f>
        <v>Oddments</v>
      </c>
      <c r="J13" s="82">
        <f t="shared" si="3"/>
        <v>1</v>
      </c>
      <c r="K13" s="64">
        <f t="shared" si="4"/>
        <v>0</v>
      </c>
      <c r="L13" s="67">
        <f>IF(OR(C13&gt;Results!$F$1,N13="N"),0,IF(H13="X",0,IF(N13=O13,1,0)))</f>
        <v>0</v>
      </c>
      <c r="M13" s="66">
        <f t="shared" si="5"/>
        <v>1</v>
      </c>
      <c r="N13" s="73">
        <f>IF($C13&gt;Results!$F$1," ",(VLOOKUP($D13,Results!$B$2:$H$197,7,FALSE)))</f>
        <v>8</v>
      </c>
      <c r="O13" s="74">
        <f>IF($C13&gt;Results!$F$1," ",(VLOOKUP($E13,Results!$C$2:$K$197,9,FALSE)))</f>
        <v>16</v>
      </c>
      <c r="P13" s="77">
        <f t="shared" si="6"/>
        <v>0</v>
      </c>
    </row>
    <row r="14" spans="2:18" x14ac:dyDescent="0.3">
      <c r="B14" t="str">
        <f t="shared" si="2"/>
        <v>E17</v>
      </c>
      <c r="C14" s="1">
        <v>12</v>
      </c>
      <c r="D14" s="20" t="str">
        <f t="shared" si="0"/>
        <v>12E17</v>
      </c>
      <c r="E14" s="20" t="str">
        <f t="shared" si="1"/>
        <v>12E14</v>
      </c>
      <c r="F14" s="19"/>
      <c r="G14" s="15">
        <f>+Results!D79</f>
        <v>45996</v>
      </c>
      <c r="H14" s="16" t="str">
        <f>VLOOKUP($D14,Results!$B$2:$I$197,8,FALSE)</f>
        <v>E14</v>
      </c>
      <c r="I14" s="17" t="str">
        <f>VLOOKUP(H14,Results!$N$2:$O$9,2,FALSE)</f>
        <v>Golfers</v>
      </c>
      <c r="J14" s="82">
        <f t="shared" si="3"/>
        <v>1</v>
      </c>
      <c r="K14" s="64">
        <f t="shared" si="4"/>
        <v>0</v>
      </c>
      <c r="L14" s="67">
        <f>IF(OR(C14&gt;Results!$F$1,N14="N"),0,IF(H14="X",0,IF(N14=O14,1,0)))</f>
        <v>0</v>
      </c>
      <c r="M14" s="66">
        <f t="shared" si="5"/>
        <v>1</v>
      </c>
      <c r="N14" s="73">
        <f>IF($C14&gt;Results!$F$1," ",(VLOOKUP($D14,Results!$B$2:$H$197,7,FALSE)))</f>
        <v>8</v>
      </c>
      <c r="O14" s="74">
        <f>IF($C14&gt;Results!$F$1," ",(VLOOKUP($E14,Results!$C$2:$K$197,9,FALSE)))</f>
        <v>16</v>
      </c>
      <c r="P14" s="77">
        <f t="shared" si="6"/>
        <v>0</v>
      </c>
    </row>
    <row r="15" spans="2:18" x14ac:dyDescent="0.3">
      <c r="B15" t="str">
        <f t="shared" si="2"/>
        <v>E17</v>
      </c>
      <c r="C15" s="1">
        <v>13</v>
      </c>
      <c r="D15" s="20" t="str">
        <f t="shared" si="0"/>
        <v>13E17</v>
      </c>
      <c r="E15" s="20" t="str">
        <f t="shared" si="1"/>
        <v>13E15</v>
      </c>
      <c r="F15" s="19"/>
      <c r="G15" s="15">
        <f>+Results!D86</f>
        <v>46002</v>
      </c>
      <c r="H15" s="16" t="str">
        <f>VLOOKUP($D15,Results!$B$2:$I$197,8,FALSE)</f>
        <v>E15</v>
      </c>
      <c r="I15" s="17" t="str">
        <f>VLOOKUP(H15,Results!$N$2:$O$9,2,FALSE)</f>
        <v>Odd Jobs</v>
      </c>
      <c r="J15" s="82">
        <f t="shared" si="3"/>
        <v>1</v>
      </c>
      <c r="K15" s="64">
        <f t="shared" si="4"/>
        <v>1</v>
      </c>
      <c r="L15" s="67">
        <f>IF(OR(C15&gt;Results!$F$1,N15="N"),0,IF(H15="X",0,IF(N15=O15,1,0)))</f>
        <v>0</v>
      </c>
      <c r="M15" s="66">
        <f t="shared" si="5"/>
        <v>0</v>
      </c>
      <c r="N15" s="73">
        <f>IF($C15&gt;Results!$F$1," ",(VLOOKUP($D15,Results!$B$2:$H$197,7,FALSE)))</f>
        <v>14</v>
      </c>
      <c r="O15" s="74">
        <f>IF($C15&gt;Results!$F$1," ",(VLOOKUP($E15,Results!$C$2:$K$197,9,FALSE)))</f>
        <v>10</v>
      </c>
      <c r="P15" s="77">
        <f t="shared" si="6"/>
        <v>2</v>
      </c>
    </row>
    <row r="16" spans="2:18" x14ac:dyDescent="0.3">
      <c r="B16" t="str">
        <f t="shared" si="2"/>
        <v>E17</v>
      </c>
      <c r="C16" s="1">
        <v>14</v>
      </c>
      <c r="D16" s="20" t="str">
        <f t="shared" si="0"/>
        <v>14E17</v>
      </c>
      <c r="E16" s="20" t="str">
        <f t="shared" si="1"/>
        <v>14E12</v>
      </c>
      <c r="F16" s="19"/>
      <c r="G16" s="15">
        <f>+Results!D93</f>
        <v>46010</v>
      </c>
      <c r="H16" s="16" t="str">
        <f>VLOOKUP($D16,Results!$B$2:$I$197,8,FALSE)</f>
        <v>E12</v>
      </c>
      <c r="I16" s="17" t="str">
        <f>VLOOKUP(H16,Results!$N$2:$O$9,2,FALSE)</f>
        <v>Clippers</v>
      </c>
      <c r="J16" s="82">
        <f t="shared" si="3"/>
        <v>1</v>
      </c>
      <c r="K16" s="64">
        <f t="shared" si="4"/>
        <v>1</v>
      </c>
      <c r="L16" s="67">
        <f>IF(OR(C16&gt;Results!$F$1,N16="N"),0,IF(H16="X",0,IF(N16=O16,1,0)))</f>
        <v>0</v>
      </c>
      <c r="M16" s="66">
        <f t="shared" si="5"/>
        <v>0</v>
      </c>
      <c r="N16" s="73">
        <f>IF($C16&gt;Results!$F$1," ",(VLOOKUP($D16,Results!$B$2:$H$197,7,FALSE)))</f>
        <v>19</v>
      </c>
      <c r="O16" s="74">
        <f>IF($C16&gt;Results!$F$1," ",(VLOOKUP($E16,Results!$C$2:$K$197,9,FALSE)))</f>
        <v>10</v>
      </c>
      <c r="P16" s="77">
        <f t="shared" si="6"/>
        <v>2</v>
      </c>
    </row>
    <row r="17" spans="2:18" x14ac:dyDescent="0.3">
      <c r="B17" t="str">
        <f t="shared" si="2"/>
        <v>E17</v>
      </c>
      <c r="C17" s="1">
        <v>15</v>
      </c>
      <c r="D17" s="20" t="str">
        <f t="shared" si="0"/>
        <v>15E17</v>
      </c>
      <c r="E17" s="20" t="str">
        <f t="shared" si="1"/>
        <v>15X</v>
      </c>
      <c r="F17" s="19"/>
      <c r="G17" s="15">
        <f>+Results!D100</f>
        <v>46024</v>
      </c>
      <c r="H17" s="16" t="str">
        <f>VLOOKUP($D17,Results!$B$2:$I$197,8,FALSE)</f>
        <v>X</v>
      </c>
      <c r="I17" s="17" t="str">
        <f>VLOOKUP(H17,Results!$N$2:$O$9,2,FALSE)</f>
        <v>No Match</v>
      </c>
      <c r="J17" s="82">
        <f t="shared" si="3"/>
        <v>0</v>
      </c>
      <c r="K17" s="64">
        <f t="shared" si="4"/>
        <v>0</v>
      </c>
      <c r="L17" s="67">
        <f>IF(OR(C17&gt;Results!$F$1,N17="N"),0,IF(H17="X",0,IF(N17=O17,1,0)))</f>
        <v>0</v>
      </c>
      <c r="M17" s="66">
        <f t="shared" si="5"/>
        <v>0</v>
      </c>
      <c r="N17" s="73">
        <f>IF($C17&gt;Results!$F$1," ",(VLOOKUP($D17,Results!$B$2:$H$197,7,FALSE)))</f>
        <v>0</v>
      </c>
      <c r="O17" s="74">
        <f>IF($C17&gt;Results!$F$1," ",(VLOOKUP($E17,Results!$C$2:$K$197,9,FALSE)))</f>
        <v>0</v>
      </c>
      <c r="P17" s="77">
        <f t="shared" si="6"/>
        <v>0</v>
      </c>
    </row>
    <row r="18" spans="2:18" x14ac:dyDescent="0.3">
      <c r="B18" t="str">
        <f t="shared" si="2"/>
        <v>E17</v>
      </c>
      <c r="C18" s="1">
        <v>16</v>
      </c>
      <c r="D18" s="20" t="str">
        <f t="shared" si="0"/>
        <v>16E17</v>
      </c>
      <c r="E18" s="20" t="str">
        <f t="shared" si="1"/>
        <v>16E11</v>
      </c>
      <c r="F18" s="19"/>
      <c r="G18" s="18">
        <f>+Results!D107</f>
        <v>46030</v>
      </c>
      <c r="H18" s="16" t="str">
        <f>VLOOKUP($D18,Results!$B$2:$I$197,8,FALSE)</f>
        <v>E11</v>
      </c>
      <c r="I18" s="17" t="str">
        <f>VLOOKUP(H18,Results!$N$2:$O$9,2,FALSE)</f>
        <v>Hagrids</v>
      </c>
      <c r="J18" s="82">
        <f t="shared" si="3"/>
        <v>1</v>
      </c>
      <c r="K18" s="64">
        <f t="shared" si="4"/>
        <v>0</v>
      </c>
      <c r="L18" s="67">
        <f>IF(OR(C18&gt;Results!$F$1,N18="N"),0,IF(H18="X",0,IF(N18=O18,1,0)))</f>
        <v>0</v>
      </c>
      <c r="M18" s="66">
        <f t="shared" si="5"/>
        <v>1</v>
      </c>
      <c r="N18" s="73">
        <f>IF($C18&gt;Results!$F$1," ",(VLOOKUP($D18,Results!$B$2:$H$197,7,FALSE)))</f>
        <v>8</v>
      </c>
      <c r="O18" s="74">
        <f>IF($C18&gt;Results!$F$1," ",(VLOOKUP($E18,Results!$C$2:$K$197,9,FALSE)))</f>
        <v>17</v>
      </c>
      <c r="P18" s="77">
        <f t="shared" si="6"/>
        <v>0</v>
      </c>
    </row>
    <row r="19" spans="2:18" x14ac:dyDescent="0.3">
      <c r="B19" t="str">
        <f t="shared" si="2"/>
        <v>E17</v>
      </c>
      <c r="C19" s="1">
        <v>17</v>
      </c>
      <c r="D19" s="20" t="str">
        <f t="shared" si="0"/>
        <v>17E17</v>
      </c>
      <c r="E19" s="20" t="str">
        <f t="shared" si="1"/>
        <v>17E16</v>
      </c>
      <c r="F19" s="19"/>
      <c r="G19" s="15">
        <f>+Results!D114</f>
        <v>46038</v>
      </c>
      <c r="H19" s="16" t="str">
        <f>VLOOKUP($D19,Results!$B$2:$I$197,8,FALSE)</f>
        <v>E16</v>
      </c>
      <c r="I19" s="17" t="str">
        <f>VLOOKUP(H19,Results!$N$2:$O$9,2,FALSE)</f>
        <v>Sharks</v>
      </c>
      <c r="J19" s="82">
        <f t="shared" si="3"/>
        <v>1</v>
      </c>
      <c r="K19" s="64">
        <f t="shared" si="4"/>
        <v>1</v>
      </c>
      <c r="L19" s="67">
        <f>IF(OR(C19&gt;Results!$F$1,N19="N"),0,IF(H19="X",0,IF(N19=O19,1,0)))</f>
        <v>0</v>
      </c>
      <c r="M19" s="66">
        <f t="shared" si="5"/>
        <v>0</v>
      </c>
      <c r="N19" s="73">
        <f>IF($C19&gt;Results!$F$1," ",(VLOOKUP($D19,Results!$B$2:$H$197,7,FALSE)))</f>
        <v>23</v>
      </c>
      <c r="O19" s="74">
        <f>IF($C19&gt;Results!$F$1," ",(VLOOKUP($E19,Results!$C$2:$K$197,9,FALSE)))</f>
        <v>9</v>
      </c>
      <c r="P19" s="77">
        <f t="shared" si="6"/>
        <v>2</v>
      </c>
    </row>
    <row r="20" spans="2:18" x14ac:dyDescent="0.3">
      <c r="B20" t="str">
        <f t="shared" si="2"/>
        <v>E17</v>
      </c>
      <c r="C20" s="1">
        <v>18</v>
      </c>
      <c r="D20" s="20" t="str">
        <f t="shared" si="0"/>
        <v>18E17</v>
      </c>
      <c r="E20" s="20" t="str">
        <f t="shared" si="1"/>
        <v>18E13</v>
      </c>
      <c r="F20" s="19"/>
      <c r="G20" s="18">
        <f>+Results!D121</f>
        <v>46044</v>
      </c>
      <c r="H20" s="16" t="str">
        <f>VLOOKUP($D20,Results!$B$2:$I$197,8,FALSE)</f>
        <v>E13</v>
      </c>
      <c r="I20" s="17" t="str">
        <f>VLOOKUP(H20,Results!$N$2:$O$9,2,FALSE)</f>
        <v>Oddments</v>
      </c>
      <c r="J20" s="82">
        <f t="shared" si="3"/>
        <v>1</v>
      </c>
      <c r="K20" s="64">
        <f t="shared" si="4"/>
        <v>0</v>
      </c>
      <c r="L20" s="67">
        <f>IF(OR(C20&gt;Results!$F$1,N20="N"),0,IF(H20="X",0,IF(N20=O20,1,0)))</f>
        <v>0</v>
      </c>
      <c r="M20" s="66">
        <f t="shared" si="5"/>
        <v>1</v>
      </c>
      <c r="N20" s="73">
        <f>IF($C20&gt;Results!$F$1," ",(VLOOKUP($D20,Results!$B$2:$H$197,7,FALSE)))</f>
        <v>13</v>
      </c>
      <c r="O20" s="74">
        <f>IF($C20&gt;Results!$F$1," ",(VLOOKUP($E20,Results!$C$2:$K$197,9,FALSE)))</f>
        <v>14</v>
      </c>
      <c r="P20" s="77">
        <f t="shared" si="6"/>
        <v>0</v>
      </c>
    </row>
    <row r="21" spans="2:18" x14ac:dyDescent="0.3">
      <c r="B21" t="str">
        <f t="shared" si="2"/>
        <v>E17</v>
      </c>
      <c r="C21" s="1">
        <v>19</v>
      </c>
      <c r="D21" s="20" t="str">
        <f t="shared" si="0"/>
        <v>19E17</v>
      </c>
      <c r="E21" s="20" t="str">
        <f t="shared" si="1"/>
        <v>19E14</v>
      </c>
      <c r="F21" s="19"/>
      <c r="G21" s="15">
        <f>+Results!D128</f>
        <v>46052</v>
      </c>
      <c r="H21" s="16" t="str">
        <f>VLOOKUP($D21,Results!$B$2:$I$197,8,FALSE)</f>
        <v>E14</v>
      </c>
      <c r="I21" s="17" t="str">
        <f>VLOOKUP(H21,Results!$N$2:$O$9,2,FALSE)</f>
        <v>Golfers</v>
      </c>
      <c r="J21" s="82">
        <f t="shared" si="3"/>
        <v>1</v>
      </c>
      <c r="K21" s="64">
        <f t="shared" si="4"/>
        <v>0</v>
      </c>
      <c r="L21" s="67">
        <f>IF(OR(C21&gt;Results!$F$1,N21="N"),0,IF(H21="X",0,IF(N21=O21,1,0)))</f>
        <v>0</v>
      </c>
      <c r="M21" s="66">
        <f t="shared" si="5"/>
        <v>1</v>
      </c>
      <c r="N21" s="73">
        <f>IF($C21&gt;Results!$F$1," ",(VLOOKUP($D21,Results!$B$2:$H$197,7,FALSE)))</f>
        <v>11</v>
      </c>
      <c r="O21" s="74">
        <f>IF($C21&gt;Results!$F$1," ",(VLOOKUP($E21,Results!$C$2:$K$197,9,FALSE)))</f>
        <v>16</v>
      </c>
      <c r="P21" s="77">
        <f t="shared" si="6"/>
        <v>0</v>
      </c>
      <c r="R21" t="s">
        <v>54</v>
      </c>
    </row>
    <row r="22" spans="2:18" x14ac:dyDescent="0.3">
      <c r="B22" t="str">
        <f t="shared" si="2"/>
        <v>E17</v>
      </c>
      <c r="C22" s="1">
        <v>20</v>
      </c>
      <c r="D22" s="20" t="str">
        <f t="shared" si="0"/>
        <v>20E17</v>
      </c>
      <c r="E22" s="20" t="str">
        <f t="shared" si="1"/>
        <v>20E15</v>
      </c>
      <c r="F22" s="19"/>
      <c r="G22" s="18">
        <f>+Results!D135</f>
        <v>46058</v>
      </c>
      <c r="H22" s="16" t="str">
        <f>VLOOKUP($D22,Results!$B$2:$I$197,8,FALSE)</f>
        <v>E15</v>
      </c>
      <c r="I22" s="17" t="str">
        <f>VLOOKUP(H22,Results!$N$2:$O$9,2,FALSE)</f>
        <v>Odd Jobs</v>
      </c>
      <c r="J22" s="82">
        <f t="shared" si="3"/>
        <v>1</v>
      </c>
      <c r="K22" s="64">
        <f t="shared" si="4"/>
        <v>1</v>
      </c>
      <c r="L22" s="67">
        <f>IF(OR(C22&gt;Results!$F$1,N22="N"),0,IF(H22="X",0,IF(N22=O22,1,0)))</f>
        <v>0</v>
      </c>
      <c r="M22" s="66">
        <f t="shared" si="5"/>
        <v>0</v>
      </c>
      <c r="N22" s="73">
        <f>IF($C22&gt;Results!$F$1," ",(VLOOKUP($D22,Results!$B$2:$H$197,7,FALSE)))</f>
        <v>26</v>
      </c>
      <c r="O22" s="74">
        <f>IF($C22&gt;Results!$F$1," ",(VLOOKUP($E22,Results!$C$2:$K$197,9,FALSE)))</f>
        <v>4</v>
      </c>
      <c r="P22" s="77">
        <f t="shared" si="6"/>
        <v>2</v>
      </c>
    </row>
    <row r="23" spans="2:18" x14ac:dyDescent="0.3">
      <c r="B23" t="str">
        <f t="shared" si="2"/>
        <v>E17</v>
      </c>
      <c r="C23" s="1">
        <v>21</v>
      </c>
      <c r="D23" s="20" t="str">
        <f t="shared" si="0"/>
        <v>21E17</v>
      </c>
      <c r="E23" s="20" t="str">
        <f t="shared" si="1"/>
        <v>21E12</v>
      </c>
      <c r="F23" s="19"/>
      <c r="G23" s="15">
        <f>+Results!D142</f>
        <v>46066</v>
      </c>
      <c r="H23" s="16" t="str">
        <f>VLOOKUP($D23,Results!$B$2:$I$197,8,FALSE)</f>
        <v>E12</v>
      </c>
      <c r="I23" s="17" t="str">
        <f>VLOOKUP(H23,Results!$N$2:$O$9,2,FALSE)</f>
        <v>Clippers</v>
      </c>
      <c r="J23" s="82">
        <f t="shared" si="3"/>
        <v>1</v>
      </c>
      <c r="K23" s="64">
        <f t="shared" si="4"/>
        <v>1</v>
      </c>
      <c r="L23" s="67">
        <f>IF(OR(C23&gt;Results!$F$1,N23="N"),0,IF(H23="X",0,IF(N23=O23,1,0)))</f>
        <v>0</v>
      </c>
      <c r="M23" s="66">
        <f t="shared" si="5"/>
        <v>0</v>
      </c>
      <c r="N23" s="73">
        <f>IF($C23&gt;Results!$F$1," ",(VLOOKUP($D23,Results!$B$2:$H$197,7,FALSE)))</f>
        <v>16</v>
      </c>
      <c r="O23" s="74">
        <f>IF($C23&gt;Results!$F$1," ",(VLOOKUP($E23,Results!$C$2:$K$197,9,FALSE)))</f>
        <v>7</v>
      </c>
      <c r="P23" s="77">
        <f t="shared" si="6"/>
        <v>2</v>
      </c>
    </row>
    <row r="24" spans="2:18" x14ac:dyDescent="0.3">
      <c r="B24" t="str">
        <f t="shared" si="2"/>
        <v>E17</v>
      </c>
      <c r="C24" s="1">
        <v>22</v>
      </c>
      <c r="D24" s="20" t="str">
        <f t="shared" si="0"/>
        <v>22E17</v>
      </c>
      <c r="E24" s="20" t="str">
        <f t="shared" si="1"/>
        <v>22X</v>
      </c>
      <c r="F24" s="19"/>
      <c r="G24" s="18">
        <f>+Results!D149</f>
        <v>46072</v>
      </c>
      <c r="H24" s="16" t="str">
        <f>VLOOKUP($D24,Results!$B$2:$I$197,8,FALSE)</f>
        <v>X</v>
      </c>
      <c r="I24" s="17" t="str">
        <f>VLOOKUP(H24,Results!$N$2:$O$9,2,FALSE)</f>
        <v>No Match</v>
      </c>
      <c r="J24" s="82">
        <f t="shared" si="3"/>
        <v>0</v>
      </c>
      <c r="K24" s="64">
        <f t="shared" si="4"/>
        <v>0</v>
      </c>
      <c r="L24" s="67">
        <f>IF(OR(C24&gt;Results!$F$1,N24="N"),0,IF(H24="X",0,IF(N24=O24,1,0)))</f>
        <v>0</v>
      </c>
      <c r="M24" s="66">
        <f t="shared" si="5"/>
        <v>0</v>
      </c>
      <c r="N24" s="73">
        <f>IF($C24&gt;Results!$F$1," ",(VLOOKUP($D24,Results!$B$2:$H$197,7,FALSE)))</f>
        <v>0</v>
      </c>
      <c r="O24" s="74">
        <f>IF($C24&gt;Results!$F$1," ",(VLOOKUP($E24,Results!$C$2:$K$197,9,FALSE)))</f>
        <v>0</v>
      </c>
      <c r="P24" s="77">
        <f t="shared" si="6"/>
        <v>0</v>
      </c>
    </row>
    <row r="25" spans="2:18" x14ac:dyDescent="0.3">
      <c r="B25" t="str">
        <f t="shared" si="2"/>
        <v>E17</v>
      </c>
      <c r="C25" s="1">
        <v>23</v>
      </c>
      <c r="D25" s="20" t="str">
        <f t="shared" si="0"/>
        <v>23E17</v>
      </c>
      <c r="E25" s="20" t="str">
        <f t="shared" si="1"/>
        <v>23E11</v>
      </c>
      <c r="F25" s="19"/>
      <c r="G25" s="15">
        <f>+Results!D156</f>
        <v>46080</v>
      </c>
      <c r="H25" s="16" t="str">
        <f>VLOOKUP($D25,Results!$B$2:$I$197,8,FALSE)</f>
        <v>E11</v>
      </c>
      <c r="I25" s="17" t="str">
        <f>VLOOKUP(H25,Results!$N$2:$O$9,2,FALSE)</f>
        <v>Hagrids</v>
      </c>
      <c r="J25" s="82">
        <f t="shared" si="3"/>
        <v>1</v>
      </c>
      <c r="K25" s="64">
        <f t="shared" si="4"/>
        <v>1</v>
      </c>
      <c r="L25" s="67">
        <f>IF(OR(C25&gt;Results!$F$1,N25="N"),0,IF(H25="X",0,IF(N25=O25,1,0)))</f>
        <v>0</v>
      </c>
      <c r="M25" s="66">
        <f t="shared" si="5"/>
        <v>0</v>
      </c>
      <c r="N25" s="73">
        <f>IF($C25&gt;Results!$F$1," ",(VLOOKUP($D25,Results!$B$2:$H$197,7,FALSE)))</f>
        <v>15</v>
      </c>
      <c r="O25" s="74">
        <f>IF($C25&gt;Results!$F$1," ",(VLOOKUP($E25,Results!$C$2:$K$197,9,FALSE)))</f>
        <v>6</v>
      </c>
      <c r="P25" s="77">
        <f t="shared" si="6"/>
        <v>2</v>
      </c>
    </row>
    <row r="26" spans="2:18" x14ac:dyDescent="0.3">
      <c r="B26" t="str">
        <f t="shared" si="2"/>
        <v>E17</v>
      </c>
      <c r="C26" s="1">
        <v>24</v>
      </c>
      <c r="D26" s="20" t="str">
        <f t="shared" si="0"/>
        <v>24E17</v>
      </c>
      <c r="E26" s="20" t="str">
        <f t="shared" si="1"/>
        <v>24E16</v>
      </c>
      <c r="F26" s="19"/>
      <c r="G26" s="15">
        <f>+Results!D163</f>
        <v>46086</v>
      </c>
      <c r="H26" s="16" t="str">
        <f>VLOOKUP($D26,Results!$B$2:$I$197,8,FALSE)</f>
        <v>E16</v>
      </c>
      <c r="I26" s="17" t="str">
        <f>VLOOKUP(H26,Results!$N$2:$O$9,2,FALSE)</f>
        <v>Sharks</v>
      </c>
      <c r="J26" s="82">
        <f t="shared" si="3"/>
        <v>1</v>
      </c>
      <c r="K26" s="64">
        <f t="shared" si="4"/>
        <v>1</v>
      </c>
      <c r="L26" s="67">
        <f>IF(OR(C26&gt;Results!$F$1,N26="N"),0,IF(H26="X",0,IF(N26=O26,1,0)))</f>
        <v>0</v>
      </c>
      <c r="M26" s="66">
        <f t="shared" si="5"/>
        <v>0</v>
      </c>
      <c r="N26" s="73">
        <f>IF($C26&gt;Results!$F$1," ",(VLOOKUP($D26,Results!$B$2:$H$197,7,FALSE)))</f>
        <v>16</v>
      </c>
      <c r="O26" s="74">
        <f>IF($C26&gt;Results!$F$1," ",(VLOOKUP($E26,Results!$C$2:$K$197,9,FALSE)))</f>
        <v>12</v>
      </c>
      <c r="P26" s="77">
        <f t="shared" si="6"/>
        <v>2</v>
      </c>
    </row>
    <row r="27" spans="2:18" x14ac:dyDescent="0.3">
      <c r="B27" t="str">
        <f t="shared" si="2"/>
        <v>E17</v>
      </c>
      <c r="C27" s="1">
        <v>25</v>
      </c>
      <c r="D27" s="20" t="str">
        <f t="shared" si="0"/>
        <v>25E17</v>
      </c>
      <c r="E27" s="20" t="str">
        <f t="shared" si="1"/>
        <v>25E13</v>
      </c>
      <c r="F27" s="19"/>
      <c r="G27" s="15">
        <f>+Results!D170</f>
        <v>46094</v>
      </c>
      <c r="H27" s="16" t="str">
        <f>VLOOKUP($D27,Results!$B$2:$I$197,8,FALSE)</f>
        <v>E13</v>
      </c>
      <c r="I27" s="17" t="str">
        <f>VLOOKUP(H27,Results!$N$2:$O$9,2,FALSE)</f>
        <v>Oddments</v>
      </c>
      <c r="J27" s="82">
        <f t="shared" si="3"/>
        <v>1</v>
      </c>
      <c r="K27" s="64">
        <f t="shared" si="4"/>
        <v>0</v>
      </c>
      <c r="L27" s="67">
        <f>IF(OR(C27&gt;Results!$F$1,N27="N"),0,IF(H27="X",0,IF(N27=O27,1,0)))</f>
        <v>0</v>
      </c>
      <c r="M27" s="66">
        <f t="shared" si="5"/>
        <v>1</v>
      </c>
      <c r="N27" s="73">
        <f>IF($C27&gt;Results!$F$1," ",(VLOOKUP($D27,Results!$B$2:$H$197,7,FALSE)))</f>
        <v>10</v>
      </c>
      <c r="O27" s="74">
        <f>IF($C27&gt;Results!$F$1," ",(VLOOKUP($E27,Results!$C$2:$K$197,9,FALSE)))</f>
        <v>14</v>
      </c>
      <c r="P27" s="77">
        <f t="shared" si="6"/>
        <v>0</v>
      </c>
    </row>
    <row r="28" spans="2:18" x14ac:dyDescent="0.3">
      <c r="B28" t="str">
        <f t="shared" si="2"/>
        <v>E17</v>
      </c>
      <c r="C28" s="1">
        <v>26</v>
      </c>
      <c r="D28" s="20" t="str">
        <f t="shared" si="0"/>
        <v>26E17</v>
      </c>
      <c r="E28" s="20" t="str">
        <f t="shared" si="1"/>
        <v>26E14</v>
      </c>
      <c r="F28" s="19"/>
      <c r="G28" s="15">
        <f>+Results!D177</f>
        <v>46100</v>
      </c>
      <c r="H28" s="16" t="str">
        <f>VLOOKUP($D28,Results!$B$2:$I$197,8,FALSE)</f>
        <v>E14</v>
      </c>
      <c r="I28" s="17" t="str">
        <f>VLOOKUP(H28,Results!$N$2:$O$9,2,FALSE)</f>
        <v>Golfers</v>
      </c>
      <c r="J28" s="82">
        <f t="shared" si="3"/>
        <v>1</v>
      </c>
      <c r="K28" s="64">
        <f t="shared" si="4"/>
        <v>0</v>
      </c>
      <c r="L28" s="67">
        <f>IF(OR(C28&gt;Results!$F$1,N28="N"),0,IF(H28="X",0,IF(N28=O28,1,0)))</f>
        <v>0</v>
      </c>
      <c r="M28" s="66">
        <f t="shared" si="5"/>
        <v>1</v>
      </c>
      <c r="N28" s="73">
        <f>IF($C28&gt;Results!$F$1," ",(VLOOKUP($D28,Results!$B$2:$H$197,7,FALSE)))</f>
        <v>8</v>
      </c>
      <c r="O28" s="74">
        <f>IF($C28&gt;Results!$F$1," ",(VLOOKUP($E28,Results!$C$2:$K$197,9,FALSE)))</f>
        <v>12</v>
      </c>
      <c r="P28" s="77">
        <f t="shared" si="6"/>
        <v>0</v>
      </c>
    </row>
    <row r="29" spans="2:18" x14ac:dyDescent="0.3">
      <c r="B29" t="str">
        <f t="shared" si="2"/>
        <v>E17</v>
      </c>
      <c r="C29" s="1">
        <v>27</v>
      </c>
      <c r="D29" s="20" t="str">
        <f t="shared" si="0"/>
        <v>27E17</v>
      </c>
      <c r="E29" s="20" t="str">
        <f t="shared" si="1"/>
        <v>27E15</v>
      </c>
      <c r="F29" s="19"/>
      <c r="G29" s="15">
        <f>+Results!D184</f>
        <v>46108</v>
      </c>
      <c r="H29" s="16" t="str">
        <f>VLOOKUP($D29,Results!$B$2:$I$197,8,FALSE)</f>
        <v>E15</v>
      </c>
      <c r="I29" s="17" t="str">
        <f>VLOOKUP(H29,Results!$N$2:$O$9,2,FALSE)</f>
        <v>Odd Jobs</v>
      </c>
      <c r="J29" s="82">
        <f t="shared" si="3"/>
        <v>1</v>
      </c>
      <c r="K29" s="64">
        <f t="shared" si="4"/>
        <v>1</v>
      </c>
      <c r="L29" s="67">
        <f>IF(OR(C29&gt;Results!$F$1,N29="N"),0,IF(H29="X",0,IF(N29=O29,1,0)))</f>
        <v>0</v>
      </c>
      <c r="M29" s="66">
        <f t="shared" si="5"/>
        <v>0</v>
      </c>
      <c r="N29" s="73">
        <f>IF($C29&gt;Results!$F$1," ",(VLOOKUP($D29,Results!$B$2:$H$197,7,FALSE)))</f>
        <v>17</v>
      </c>
      <c r="O29" s="74">
        <f>IF($C29&gt;Results!$F$1," ",(VLOOKUP($E29,Results!$C$2:$K$197,9,FALSE)))</f>
        <v>13</v>
      </c>
      <c r="P29" s="77">
        <f t="shared" si="6"/>
        <v>2</v>
      </c>
    </row>
    <row r="30" spans="2:18" x14ac:dyDescent="0.3">
      <c r="B30" t="str">
        <f t="shared" si="2"/>
        <v>E17</v>
      </c>
      <c r="C30" s="1">
        <v>28</v>
      </c>
      <c r="D30" s="20" t="str">
        <f t="shared" si="0"/>
        <v>28E17</v>
      </c>
      <c r="E30" s="20" t="str">
        <f t="shared" si="1"/>
        <v>28E12</v>
      </c>
      <c r="F30" s="19"/>
      <c r="G30" s="18">
        <f>+Results!D191</f>
        <v>46114</v>
      </c>
      <c r="H30" s="16" t="str">
        <f>VLOOKUP($D30,Results!$B$2:$I$197,8,FALSE)</f>
        <v>E12</v>
      </c>
      <c r="I30" s="17" t="str">
        <f>VLOOKUP(H30,Results!$N$2:$O$9,2,FALSE)</f>
        <v>Clippers</v>
      </c>
      <c r="J30" s="82">
        <f t="shared" si="3"/>
        <v>1</v>
      </c>
      <c r="K30" s="64">
        <f t="shared" si="4"/>
        <v>1</v>
      </c>
      <c r="L30" s="67">
        <f>IF(OR(C30&gt;Results!$F$1,N30="N"),0,IF(H30="X",0,IF(N30=O30,1,0)))</f>
        <v>0</v>
      </c>
      <c r="M30" s="66">
        <f t="shared" si="5"/>
        <v>0</v>
      </c>
      <c r="N30" s="73">
        <f>IF($C30&gt;Results!$F$1," ",(VLOOKUP($D30,Results!$B$2:$H$197,7,FALSE)))</f>
        <v>18</v>
      </c>
      <c r="O30" s="74">
        <f>IF($C30&gt;Results!$F$1," ",(VLOOKUP($E30,Results!$C$2:$K$197,9,FALSE)))</f>
        <v>9</v>
      </c>
      <c r="P30" s="77">
        <f t="shared" si="6"/>
        <v>2</v>
      </c>
    </row>
    <row r="31" spans="2:18" ht="15.6" x14ac:dyDescent="0.3">
      <c r="G31" s="23"/>
      <c r="H31" s="24"/>
      <c r="I31" s="25" t="s">
        <v>0</v>
      </c>
      <c r="J31" s="83">
        <f t="shared" ref="J31:P31" si="7">SUM(J3:J30)</f>
        <v>24</v>
      </c>
      <c r="K31" s="68">
        <f t="shared" si="7"/>
        <v>16</v>
      </c>
      <c r="L31" s="69">
        <f t="shared" si="7"/>
        <v>0</v>
      </c>
      <c r="M31" s="70">
        <f t="shared" si="7"/>
        <v>8</v>
      </c>
      <c r="N31" s="75">
        <f t="shared" si="7"/>
        <v>363</v>
      </c>
      <c r="O31" s="76">
        <f t="shared" si="7"/>
        <v>264</v>
      </c>
      <c r="P31" s="78">
        <f t="shared" si="7"/>
        <v>32</v>
      </c>
    </row>
  </sheetData>
  <mergeCells count="1">
    <mergeCell ref="I1:L1"/>
  </mergeCells>
  <conditionalFormatting sqref="H3:H30">
    <cfRule type="containsText" dxfId="1" priority="2" operator="containsText" text="X">
      <formula>NOT(ISERROR(SEARCH("X",H3)))</formula>
    </cfRule>
  </conditionalFormatting>
  <conditionalFormatting sqref="I3:I30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123"/>
  <sheetViews>
    <sheetView workbookViewId="0">
      <pane xSplit="2" ySplit="1" topLeftCell="E95" activePane="bottomRight" state="frozen"/>
      <selection pane="topRight" activeCell="B1" sqref="B1"/>
      <selection pane="bottomLeft" activeCell="A2" sqref="A2"/>
      <selection pane="bottomRight" activeCell="M31" sqref="M31"/>
    </sheetView>
  </sheetViews>
  <sheetFormatPr defaultRowHeight="14.4" x14ac:dyDescent="0.3"/>
  <cols>
    <col min="1" max="1" width="2" customWidth="1"/>
    <col min="2" max="3" width="8.109375" hidden="1" customWidth="1"/>
    <col min="4" max="4" width="2.109375" hidden="1" customWidth="1"/>
    <col min="5" max="5" width="8.6640625" style="1" customWidth="1"/>
    <col min="6" max="6" width="6.109375" style="1" bestFit="1" customWidth="1"/>
    <col min="7" max="7" width="6.33203125" style="1" customWidth="1"/>
    <col min="8" max="8" width="14" style="1" bestFit="1" customWidth="1"/>
    <col min="9" max="9" width="5.109375" style="1" customWidth="1"/>
    <col min="11" max="11" width="14" bestFit="1" customWidth="1"/>
    <col min="12" max="12" width="8.5546875" customWidth="1"/>
  </cols>
  <sheetData>
    <row r="1" spans="2:13" x14ac:dyDescent="0.3">
      <c r="F1" s="1" t="s">
        <v>1</v>
      </c>
      <c r="G1" s="26">
        <v>28</v>
      </c>
    </row>
    <row r="2" spans="2:13" x14ac:dyDescent="0.3">
      <c r="B2" t="str">
        <f t="shared" ref="B2:B30" si="0">CONCATENATE(F2,G2)</f>
        <v>1E11</v>
      </c>
      <c r="C2" t="str">
        <f>CONCATENATE(F2,J2)</f>
        <v>1E12</v>
      </c>
      <c r="E2" s="8">
        <v>45919</v>
      </c>
      <c r="F2" s="9">
        <v>1</v>
      </c>
      <c r="G2" s="10" t="s">
        <v>24</v>
      </c>
      <c r="H2" t="str">
        <f>VLOOKUP(G2,Results!$N$2:$O$9,2,FALSE)</f>
        <v>Hagrids</v>
      </c>
      <c r="I2" s="26">
        <v>18</v>
      </c>
      <c r="J2" s="10" t="s">
        <v>25</v>
      </c>
      <c r="K2" t="str">
        <f>VLOOKUP(J2,Results!$N$2:$O$9,2,FALSE)</f>
        <v>Clippers</v>
      </c>
      <c r="L2" s="26">
        <v>8</v>
      </c>
    </row>
    <row r="3" spans="2:13" x14ac:dyDescent="0.3">
      <c r="B3" t="str">
        <f t="shared" si="0"/>
        <v>1E15</v>
      </c>
      <c r="C3" t="str">
        <f t="shared" ref="C3:C31" si="1">CONCATENATE(F3,J3)</f>
        <v>1E16</v>
      </c>
      <c r="E3" s="11">
        <f>+E2</f>
        <v>45919</v>
      </c>
      <c r="F3" s="7">
        <f>+F2</f>
        <v>1</v>
      </c>
      <c r="G3" s="10" t="s">
        <v>31</v>
      </c>
      <c r="H3" t="str">
        <f>VLOOKUP(G3,Results!$N$2:$O$9,2,FALSE)</f>
        <v>Odd Jobs</v>
      </c>
      <c r="I3" s="26">
        <v>12</v>
      </c>
      <c r="J3" s="10" t="s">
        <v>32</v>
      </c>
      <c r="K3" t="str">
        <f>VLOOKUP(J3,Results!$N$2:$O$9,2,FALSE)</f>
        <v>Sharks</v>
      </c>
      <c r="L3" s="26">
        <v>13</v>
      </c>
    </row>
    <row r="4" spans="2:13" x14ac:dyDescent="0.3">
      <c r="B4" t="str">
        <f t="shared" si="0"/>
        <v>1E13</v>
      </c>
      <c r="C4" t="str">
        <f t="shared" si="1"/>
        <v>1E14</v>
      </c>
      <c r="E4" s="11">
        <f>+E2</f>
        <v>45919</v>
      </c>
      <c r="F4" s="7">
        <f>+F2</f>
        <v>1</v>
      </c>
      <c r="G4" s="10" t="s">
        <v>27</v>
      </c>
      <c r="H4" t="str">
        <f>VLOOKUP(G4,Results!$N$2:$O$9,2,FALSE)</f>
        <v>Oddments</v>
      </c>
      <c r="I4" s="26">
        <v>8</v>
      </c>
      <c r="J4" s="10" t="s">
        <v>29</v>
      </c>
      <c r="K4" t="str">
        <f>VLOOKUP(J4,Results!$N$2:$O$9,2,FALSE)</f>
        <v>Golfers</v>
      </c>
      <c r="L4" s="26">
        <v>26</v>
      </c>
    </row>
    <row r="5" spans="2:13" x14ac:dyDescent="0.3">
      <c r="B5" t="str">
        <f>CONCATENATE(F5,G5)</f>
        <v>1E17</v>
      </c>
      <c r="C5" t="str">
        <f t="shared" si="1"/>
        <v>1X</v>
      </c>
      <c r="E5" s="11">
        <f>+E2</f>
        <v>45919</v>
      </c>
      <c r="F5" s="7">
        <f>+F2</f>
        <v>1</v>
      </c>
      <c r="G5" s="10" t="s">
        <v>33</v>
      </c>
      <c r="H5" t="str">
        <f>VLOOKUP(G5,Results!$N$2:$O$9,2,FALSE)</f>
        <v>Green Wizards</v>
      </c>
      <c r="I5" s="26"/>
      <c r="J5" s="10" t="s">
        <v>15</v>
      </c>
      <c r="K5" t="str">
        <f>VLOOKUP(J5,Results!$N$2:$O$9,2,FALSE)</f>
        <v>No Match</v>
      </c>
      <c r="L5" s="27"/>
    </row>
    <row r="6" spans="2:13" x14ac:dyDescent="0.3">
      <c r="B6" t="str">
        <f t="shared" si="0"/>
        <v>2E14</v>
      </c>
      <c r="C6" t="str">
        <f t="shared" si="1"/>
        <v>2E15</v>
      </c>
      <c r="E6" s="8">
        <v>45925</v>
      </c>
      <c r="F6" s="9">
        <v>2</v>
      </c>
      <c r="G6" s="10" t="s">
        <v>29</v>
      </c>
      <c r="H6" t="str">
        <f>VLOOKUP(G6,Results!$N$2:$O$9,2,FALSE)</f>
        <v>Golfers</v>
      </c>
      <c r="I6" s="26">
        <v>12</v>
      </c>
      <c r="J6" s="10" t="s">
        <v>31</v>
      </c>
      <c r="K6" t="str">
        <f>VLOOKUP(J6,Results!$N$2:$O$9,2,FALSE)</f>
        <v>Odd Jobs</v>
      </c>
      <c r="L6" s="26">
        <v>10</v>
      </c>
    </row>
    <row r="7" spans="2:13" x14ac:dyDescent="0.3">
      <c r="B7" t="str">
        <f t="shared" si="0"/>
        <v>2E17</v>
      </c>
      <c r="C7" t="str">
        <f t="shared" si="1"/>
        <v>2E11</v>
      </c>
      <c r="E7" s="11">
        <f>+E6</f>
        <v>45925</v>
      </c>
      <c r="F7" s="7">
        <f>+F6</f>
        <v>2</v>
      </c>
      <c r="G7" s="10" t="s">
        <v>33</v>
      </c>
      <c r="H7" t="str">
        <f>VLOOKUP(G7,Results!$N$2:$O$9,2,FALSE)</f>
        <v>Green Wizards</v>
      </c>
      <c r="I7" s="26">
        <v>16</v>
      </c>
      <c r="J7" s="10" t="s">
        <v>24</v>
      </c>
      <c r="K7" t="str">
        <f>VLOOKUP(J7,Results!$N$2:$O$9,2,FALSE)</f>
        <v>Hagrids</v>
      </c>
      <c r="L7" s="26">
        <v>11</v>
      </c>
    </row>
    <row r="8" spans="2:13" x14ac:dyDescent="0.3">
      <c r="B8" t="str">
        <f t="shared" si="0"/>
        <v>2E12</v>
      </c>
      <c r="C8" t="str">
        <f t="shared" si="1"/>
        <v>2E13</v>
      </c>
      <c r="E8" s="11">
        <f>+E6</f>
        <v>45925</v>
      </c>
      <c r="F8" s="7">
        <f>+F6</f>
        <v>2</v>
      </c>
      <c r="G8" s="10" t="s">
        <v>25</v>
      </c>
      <c r="H8" t="str">
        <f>VLOOKUP(G8,Results!$N$2:$O$9,2,FALSE)</f>
        <v>Clippers</v>
      </c>
      <c r="I8" s="26">
        <v>12</v>
      </c>
      <c r="J8" s="10" t="s">
        <v>27</v>
      </c>
      <c r="K8" t="str">
        <f>VLOOKUP(J8,Results!$N$2:$O$9,2,FALSE)</f>
        <v>Oddments</v>
      </c>
      <c r="L8" s="26">
        <v>7</v>
      </c>
    </row>
    <row r="9" spans="2:13" x14ac:dyDescent="0.3">
      <c r="B9" t="str">
        <f t="shared" si="0"/>
        <v>2E16</v>
      </c>
      <c r="C9" t="str">
        <f t="shared" si="1"/>
        <v>2X</v>
      </c>
      <c r="E9" s="11">
        <f>+E6</f>
        <v>45925</v>
      </c>
      <c r="F9" s="7">
        <f>+F6</f>
        <v>2</v>
      </c>
      <c r="G9" s="10" t="s">
        <v>32</v>
      </c>
      <c r="H9" t="str">
        <f>VLOOKUP(G9,Results!$N$2:$O$9,2,FALSE)</f>
        <v>Sharks</v>
      </c>
      <c r="I9" s="26"/>
      <c r="J9" s="10" t="s">
        <v>15</v>
      </c>
      <c r="K9" t="str">
        <f>VLOOKUP(J9,Results!$N$2:$O$9,2,FALSE)</f>
        <v>No Match</v>
      </c>
      <c r="L9" s="27"/>
    </row>
    <row r="10" spans="2:13" x14ac:dyDescent="0.3">
      <c r="B10" t="str">
        <f t="shared" si="0"/>
        <v>3E16</v>
      </c>
      <c r="C10" t="str">
        <f t="shared" si="1"/>
        <v>3E17</v>
      </c>
      <c r="E10" s="8">
        <v>45933</v>
      </c>
      <c r="F10" s="9">
        <v>3</v>
      </c>
      <c r="G10" s="10" t="s">
        <v>32</v>
      </c>
      <c r="H10" t="str">
        <f>VLOOKUP(G10,Results!$N$2:$O$9,2,FALSE)</f>
        <v>Sharks</v>
      </c>
      <c r="I10" s="26">
        <v>21</v>
      </c>
      <c r="J10" s="10" t="s">
        <v>33</v>
      </c>
      <c r="K10" t="str">
        <f>VLOOKUP(J10,Results!$N$2:$O$9,2,FALSE)</f>
        <v>Green Wizards</v>
      </c>
      <c r="L10" s="26">
        <v>9</v>
      </c>
    </row>
    <row r="11" spans="2:13" x14ac:dyDescent="0.3">
      <c r="B11" t="str">
        <f t="shared" si="0"/>
        <v>3E11</v>
      </c>
      <c r="C11" t="str">
        <f t="shared" si="1"/>
        <v>3E13</v>
      </c>
      <c r="E11" s="11">
        <f>+E10</f>
        <v>45933</v>
      </c>
      <c r="F11" s="7">
        <f>+F10</f>
        <v>3</v>
      </c>
      <c r="G11" s="10" t="s">
        <v>24</v>
      </c>
      <c r="H11" t="str">
        <f>VLOOKUP(G11,Results!$N$2:$O$9,2,FALSE)</f>
        <v>Hagrids</v>
      </c>
      <c r="I11" s="26">
        <v>16</v>
      </c>
      <c r="J11" s="10" t="s">
        <v>27</v>
      </c>
      <c r="K11" t="str">
        <f>VLOOKUP(J11,Results!$N$2:$O$9,2,FALSE)</f>
        <v>Oddments</v>
      </c>
      <c r="L11" s="26">
        <v>9</v>
      </c>
    </row>
    <row r="12" spans="2:13" x14ac:dyDescent="0.3">
      <c r="B12" t="str">
        <f t="shared" si="0"/>
        <v>3E14</v>
      </c>
      <c r="C12" t="str">
        <f t="shared" si="1"/>
        <v>3E12</v>
      </c>
      <c r="E12" s="11">
        <f>+E10</f>
        <v>45933</v>
      </c>
      <c r="F12" s="7">
        <f>+F10</f>
        <v>3</v>
      </c>
      <c r="G12" s="10" t="s">
        <v>29</v>
      </c>
      <c r="H12" t="str">
        <f>VLOOKUP(G12,Results!$N$2:$O$9,2,FALSE)</f>
        <v>Golfers</v>
      </c>
      <c r="I12" s="26">
        <v>15</v>
      </c>
      <c r="J12" s="10" t="s">
        <v>25</v>
      </c>
      <c r="K12" t="str">
        <f>VLOOKUP(J12,Results!$N$2:$O$9,2,FALSE)</f>
        <v>Clippers</v>
      </c>
      <c r="L12" s="26">
        <v>5</v>
      </c>
    </row>
    <row r="13" spans="2:13" x14ac:dyDescent="0.3">
      <c r="B13" t="str">
        <f t="shared" si="0"/>
        <v>3E15</v>
      </c>
      <c r="C13" t="str">
        <f t="shared" si="1"/>
        <v>3X</v>
      </c>
      <c r="E13" s="11">
        <f>+E10</f>
        <v>45933</v>
      </c>
      <c r="F13" s="7">
        <f>+F10</f>
        <v>3</v>
      </c>
      <c r="G13" s="10" t="s">
        <v>31</v>
      </c>
      <c r="H13" t="str">
        <f>VLOOKUP(G13,Results!$N$2:$O$9,2,FALSE)</f>
        <v>Odd Jobs</v>
      </c>
      <c r="I13" s="26"/>
      <c r="J13" s="10" t="s">
        <v>15</v>
      </c>
      <c r="K13" t="str">
        <f>VLOOKUP(J13,Results!$N$2:$O$9,2,FALSE)</f>
        <v>No Match</v>
      </c>
      <c r="L13" s="27"/>
    </row>
    <row r="14" spans="2:13" x14ac:dyDescent="0.3">
      <c r="B14" t="str">
        <f t="shared" si="0"/>
        <v>4E13</v>
      </c>
      <c r="C14" t="str">
        <f t="shared" si="1"/>
        <v>4E17</v>
      </c>
      <c r="E14" s="8">
        <v>45940</v>
      </c>
      <c r="F14" s="9">
        <v>4</v>
      </c>
      <c r="G14" s="10" t="s">
        <v>27</v>
      </c>
      <c r="H14" t="str">
        <f>VLOOKUP(G14,Results!$N$2:$O$9,2,FALSE)</f>
        <v>Oddments</v>
      </c>
      <c r="I14" s="26">
        <v>14</v>
      </c>
      <c r="J14" s="10" t="s">
        <v>33</v>
      </c>
      <c r="K14" t="str">
        <f>VLOOKUP(J14,Results!$N$2:$O$9,2,FALSE)</f>
        <v>Green Wizards</v>
      </c>
      <c r="L14" s="26">
        <v>19</v>
      </c>
    </row>
    <row r="15" spans="2:13" x14ac:dyDescent="0.3">
      <c r="B15" t="str">
        <f t="shared" si="0"/>
        <v>4E15</v>
      </c>
      <c r="C15" t="str">
        <f t="shared" si="1"/>
        <v>4E11</v>
      </c>
      <c r="E15" s="11">
        <f>+E14</f>
        <v>45940</v>
      </c>
      <c r="F15" s="7">
        <f>+F14</f>
        <v>4</v>
      </c>
      <c r="G15" s="10" t="s">
        <v>31</v>
      </c>
      <c r="H15" t="str">
        <f>VLOOKUP(G15,Results!$N$2:$O$9,2,FALSE)</f>
        <v>Odd Jobs</v>
      </c>
      <c r="I15" s="26">
        <v>9</v>
      </c>
      <c r="J15" s="10" t="s">
        <v>24</v>
      </c>
      <c r="K15" t="str">
        <f>VLOOKUP(J15,Results!$N$2:$O$9,2,FALSE)</f>
        <v>Hagrids</v>
      </c>
      <c r="L15" s="26">
        <v>14</v>
      </c>
      <c r="M15" t="s">
        <v>49</v>
      </c>
    </row>
    <row r="16" spans="2:13" x14ac:dyDescent="0.3">
      <c r="B16" t="str">
        <f t="shared" si="0"/>
        <v>4E12</v>
      </c>
      <c r="C16" t="str">
        <f t="shared" si="1"/>
        <v>4E16</v>
      </c>
      <c r="E16" s="11">
        <f>+E14</f>
        <v>45940</v>
      </c>
      <c r="F16" s="7">
        <f>+F14</f>
        <v>4</v>
      </c>
      <c r="G16" s="10" t="s">
        <v>25</v>
      </c>
      <c r="H16" t="str">
        <f>VLOOKUP(G16,Results!$N$2:$O$9,2,FALSE)</f>
        <v>Clippers</v>
      </c>
      <c r="I16" s="26">
        <v>17</v>
      </c>
      <c r="J16" s="10" t="s">
        <v>32</v>
      </c>
      <c r="K16" t="str">
        <f>VLOOKUP(J16,Results!$N$2:$O$9,2,FALSE)</f>
        <v>Sharks</v>
      </c>
      <c r="L16" s="26">
        <v>7</v>
      </c>
    </row>
    <row r="17" spans="2:13" x14ac:dyDescent="0.3">
      <c r="B17" t="str">
        <f t="shared" si="0"/>
        <v>4E14</v>
      </c>
      <c r="C17" t="str">
        <f t="shared" si="1"/>
        <v>4X</v>
      </c>
      <c r="E17" s="11">
        <f>+E14</f>
        <v>45940</v>
      </c>
      <c r="F17" s="7">
        <f>+F14</f>
        <v>4</v>
      </c>
      <c r="G17" s="10" t="s">
        <v>29</v>
      </c>
      <c r="H17" t="str">
        <f>VLOOKUP(G17,Results!$N$2:$O$9,2,FALSE)</f>
        <v>Golfers</v>
      </c>
      <c r="I17" s="26"/>
      <c r="J17" s="10" t="s">
        <v>15</v>
      </c>
      <c r="K17" t="str">
        <f>VLOOKUP(J17,Results!$N$2:$O$9,2,FALSE)</f>
        <v>No Match</v>
      </c>
      <c r="L17" s="27"/>
    </row>
    <row r="18" spans="2:13" x14ac:dyDescent="0.3">
      <c r="B18" t="str">
        <f t="shared" si="0"/>
        <v>5E16</v>
      </c>
      <c r="C18" t="str">
        <f t="shared" si="1"/>
        <v>5E11</v>
      </c>
      <c r="E18" s="8">
        <v>45946</v>
      </c>
      <c r="F18" s="9">
        <v>5</v>
      </c>
      <c r="G18" s="10" t="s">
        <v>32</v>
      </c>
      <c r="H18" t="str">
        <f>VLOOKUP(G18,Results!$N$2:$O$9,2,FALSE)</f>
        <v>Sharks</v>
      </c>
      <c r="I18" s="26">
        <v>10</v>
      </c>
      <c r="J18" s="10" t="s">
        <v>24</v>
      </c>
      <c r="K18" t="str">
        <f>VLOOKUP(J18,Results!$N$2:$O$9,2,FALSE)</f>
        <v>Hagrids</v>
      </c>
      <c r="L18" s="26">
        <v>16</v>
      </c>
    </row>
    <row r="19" spans="2:13" x14ac:dyDescent="0.3">
      <c r="B19" t="str">
        <f t="shared" si="0"/>
        <v>5E12</v>
      </c>
      <c r="C19" t="str">
        <f t="shared" si="1"/>
        <v>5E15</v>
      </c>
      <c r="E19" s="11">
        <f>+E18</f>
        <v>45946</v>
      </c>
      <c r="F19" s="7">
        <f>+F18</f>
        <v>5</v>
      </c>
      <c r="G19" s="10" t="s">
        <v>25</v>
      </c>
      <c r="H19" t="str">
        <f>VLOOKUP(G19,Results!$N$2:$O$9,2,FALSE)</f>
        <v>Clippers</v>
      </c>
      <c r="I19" s="26">
        <v>17</v>
      </c>
      <c r="J19" s="10" t="s">
        <v>31</v>
      </c>
      <c r="K19" t="str">
        <f>VLOOKUP(J19,Results!$N$2:$O$9,2,FALSE)</f>
        <v>Odd Jobs</v>
      </c>
      <c r="L19" s="26">
        <v>9</v>
      </c>
    </row>
    <row r="20" spans="2:13" x14ac:dyDescent="0.3">
      <c r="B20" t="str">
        <f t="shared" si="0"/>
        <v>5E17</v>
      </c>
      <c r="C20" t="str">
        <f t="shared" si="1"/>
        <v>5E14</v>
      </c>
      <c r="E20" s="11">
        <f>+E18</f>
        <v>45946</v>
      </c>
      <c r="F20" s="7">
        <f>+F18</f>
        <v>5</v>
      </c>
      <c r="G20" s="10" t="s">
        <v>33</v>
      </c>
      <c r="H20" t="str">
        <f>VLOOKUP(G20,Results!$N$2:$O$9,2,FALSE)</f>
        <v>Green Wizards</v>
      </c>
      <c r="I20" s="26">
        <v>24</v>
      </c>
      <c r="J20" s="10" t="s">
        <v>29</v>
      </c>
      <c r="K20" t="str">
        <f>VLOOKUP(J20,Results!$N$2:$O$9,2,FALSE)</f>
        <v>Golfers</v>
      </c>
      <c r="L20" s="26">
        <v>5</v>
      </c>
    </row>
    <row r="21" spans="2:13" x14ac:dyDescent="0.3">
      <c r="B21" t="str">
        <f t="shared" si="0"/>
        <v>5E13</v>
      </c>
      <c r="C21" t="str">
        <f t="shared" si="1"/>
        <v>5X</v>
      </c>
      <c r="E21" s="11">
        <f>+E18</f>
        <v>45946</v>
      </c>
      <c r="F21" s="7">
        <f>+F18</f>
        <v>5</v>
      </c>
      <c r="G21" s="10" t="s">
        <v>27</v>
      </c>
      <c r="H21" t="str">
        <f>VLOOKUP(G21,Results!$N$2:$O$9,2,FALSE)</f>
        <v>Oddments</v>
      </c>
      <c r="I21" s="26"/>
      <c r="J21" s="10" t="s">
        <v>15</v>
      </c>
      <c r="K21" t="str">
        <f>VLOOKUP(J21,Results!$N$2:$O$9,2,FALSE)</f>
        <v>No Match</v>
      </c>
      <c r="L21" s="27"/>
    </row>
    <row r="22" spans="2:13" x14ac:dyDescent="0.3">
      <c r="B22" t="str">
        <f t="shared" si="0"/>
        <v>6E16</v>
      </c>
      <c r="C22" t="str">
        <f t="shared" si="1"/>
        <v>6E13</v>
      </c>
      <c r="E22" s="8">
        <v>45954</v>
      </c>
      <c r="F22" s="9">
        <v>6</v>
      </c>
      <c r="G22" s="10" t="s">
        <v>32</v>
      </c>
      <c r="H22" t="str">
        <f>VLOOKUP(G22,Results!$N$2:$O$9,2,FALSE)</f>
        <v>Sharks</v>
      </c>
      <c r="I22" s="26">
        <v>21</v>
      </c>
      <c r="J22" s="10" t="s">
        <v>27</v>
      </c>
      <c r="K22" t="str">
        <f>VLOOKUP(J22,Results!$N$2:$O$9,2,FALSE)</f>
        <v>Oddments</v>
      </c>
      <c r="L22" s="26">
        <v>14</v>
      </c>
    </row>
    <row r="23" spans="2:13" x14ac:dyDescent="0.3">
      <c r="B23" t="str">
        <f t="shared" si="0"/>
        <v>6E15</v>
      </c>
      <c r="C23" t="str">
        <f t="shared" si="1"/>
        <v>6E17</v>
      </c>
      <c r="E23" s="11">
        <f>+E22</f>
        <v>45954</v>
      </c>
      <c r="F23" s="7">
        <f>+F22</f>
        <v>6</v>
      </c>
      <c r="G23" s="10" t="s">
        <v>31</v>
      </c>
      <c r="H23" t="str">
        <f>VLOOKUP(G23,Results!$N$2:$O$9,2,FALSE)</f>
        <v>Odd Jobs</v>
      </c>
      <c r="I23" s="26">
        <v>0</v>
      </c>
      <c r="J23" s="10" t="s">
        <v>33</v>
      </c>
      <c r="K23" t="str">
        <f>VLOOKUP(J23,Results!$N$2:$O$9,2,FALSE)</f>
        <v>Green Wizards</v>
      </c>
      <c r="L23" s="26">
        <v>10</v>
      </c>
      <c r="M23" t="s">
        <v>51</v>
      </c>
    </row>
    <row r="24" spans="2:13" x14ac:dyDescent="0.3">
      <c r="B24" t="str">
        <f t="shared" si="0"/>
        <v>6E11</v>
      </c>
      <c r="C24" t="str">
        <f t="shared" si="1"/>
        <v>6E14</v>
      </c>
      <c r="E24" s="11">
        <f>+E22</f>
        <v>45954</v>
      </c>
      <c r="F24" s="7">
        <f>+F22</f>
        <v>6</v>
      </c>
      <c r="G24" s="10" t="s">
        <v>24</v>
      </c>
      <c r="H24" t="str">
        <f>VLOOKUP(G24,Results!$N$2:$O$9,2,FALSE)</f>
        <v>Hagrids</v>
      </c>
      <c r="I24" s="26">
        <v>15</v>
      </c>
      <c r="J24" s="10" t="s">
        <v>29</v>
      </c>
      <c r="K24" t="str">
        <f>VLOOKUP(J24,Results!$N$2:$O$9,2,FALSE)</f>
        <v>Golfers</v>
      </c>
      <c r="L24" s="26">
        <v>15</v>
      </c>
    </row>
    <row r="25" spans="2:13" x14ac:dyDescent="0.3">
      <c r="B25" t="str">
        <f t="shared" si="0"/>
        <v>6E12</v>
      </c>
      <c r="C25" t="str">
        <f t="shared" si="1"/>
        <v>6X</v>
      </c>
      <c r="E25" s="11">
        <f>+E22</f>
        <v>45954</v>
      </c>
      <c r="F25" s="7">
        <f>+F22</f>
        <v>6</v>
      </c>
      <c r="G25" s="10" t="s">
        <v>25</v>
      </c>
      <c r="H25" t="str">
        <f>VLOOKUP(G25,Results!$N$2:$O$9,2,FALSE)</f>
        <v>Clippers</v>
      </c>
      <c r="I25" s="26"/>
      <c r="J25" s="10" t="s">
        <v>15</v>
      </c>
      <c r="K25" t="str">
        <f>VLOOKUP(J25,Results!$N$2:$O$9,2,FALSE)</f>
        <v>No Match</v>
      </c>
      <c r="L25" s="27"/>
    </row>
    <row r="26" spans="2:13" x14ac:dyDescent="0.3">
      <c r="B26" t="str">
        <f t="shared" si="0"/>
        <v>7E17</v>
      </c>
      <c r="C26" t="str">
        <f t="shared" si="1"/>
        <v>7E12</v>
      </c>
      <c r="E26" s="8">
        <v>45960</v>
      </c>
      <c r="F26" s="9">
        <v>7</v>
      </c>
      <c r="G26" s="10" t="s">
        <v>33</v>
      </c>
      <c r="H26" t="str">
        <f>VLOOKUP(G26,Results!$N$2:$O$9,2,FALSE)</f>
        <v>Green Wizards</v>
      </c>
      <c r="I26" s="26">
        <v>16</v>
      </c>
      <c r="J26" s="10" t="s">
        <v>25</v>
      </c>
      <c r="K26" t="str">
        <f>VLOOKUP(J26,Results!$N$2:$O$9,2,FALSE)</f>
        <v>Clippers</v>
      </c>
      <c r="L26" s="26">
        <v>8</v>
      </c>
    </row>
    <row r="27" spans="2:13" x14ac:dyDescent="0.3">
      <c r="B27" t="str">
        <f t="shared" si="0"/>
        <v>7E14</v>
      </c>
      <c r="C27" t="str">
        <f t="shared" si="1"/>
        <v>7E16</v>
      </c>
      <c r="E27" s="11">
        <f>+E26</f>
        <v>45960</v>
      </c>
      <c r="F27" s="7">
        <f>+F26</f>
        <v>7</v>
      </c>
      <c r="G27" s="10" t="s">
        <v>29</v>
      </c>
      <c r="H27" t="str">
        <f>VLOOKUP(G27,Results!$N$2:$O$9,2,FALSE)</f>
        <v>Golfers</v>
      </c>
      <c r="I27" s="26">
        <v>20</v>
      </c>
      <c r="J27" s="10" t="s">
        <v>32</v>
      </c>
      <c r="K27" t="str">
        <f>VLOOKUP(J27,Results!$N$2:$O$9,2,FALSE)</f>
        <v>Sharks</v>
      </c>
      <c r="L27" s="26">
        <v>8</v>
      </c>
    </row>
    <row r="28" spans="2:13" x14ac:dyDescent="0.3">
      <c r="B28" t="str">
        <f t="shared" si="0"/>
        <v>7E13</v>
      </c>
      <c r="C28" t="str">
        <f t="shared" si="1"/>
        <v>7E15</v>
      </c>
      <c r="E28" s="11">
        <f>+E26</f>
        <v>45960</v>
      </c>
      <c r="F28" s="7">
        <f>+F26</f>
        <v>7</v>
      </c>
      <c r="G28" s="10" t="s">
        <v>27</v>
      </c>
      <c r="H28" t="str">
        <f>VLOOKUP(G28,Results!$N$2:$O$9,2,FALSE)</f>
        <v>Oddments</v>
      </c>
      <c r="I28" s="26">
        <v>10</v>
      </c>
      <c r="J28" s="10" t="s">
        <v>31</v>
      </c>
      <c r="K28" t="str">
        <f>VLOOKUP(J28,Results!$N$2:$O$9,2,FALSE)</f>
        <v>Odd Jobs</v>
      </c>
      <c r="L28" s="26">
        <v>0</v>
      </c>
      <c r="M28" t="s">
        <v>50</v>
      </c>
    </row>
    <row r="29" spans="2:13" x14ac:dyDescent="0.3">
      <c r="B29" t="str">
        <f t="shared" si="0"/>
        <v>7E11</v>
      </c>
      <c r="C29" t="str">
        <f t="shared" si="1"/>
        <v>7X</v>
      </c>
      <c r="E29" s="11">
        <f>+E26</f>
        <v>45960</v>
      </c>
      <c r="F29" s="7">
        <f>+F26</f>
        <v>7</v>
      </c>
      <c r="G29" s="10" t="s">
        <v>24</v>
      </c>
      <c r="H29" t="str">
        <f>VLOOKUP(G29,Results!$N$2:$O$9,2,FALSE)</f>
        <v>Hagrids</v>
      </c>
      <c r="I29" s="26"/>
      <c r="J29" s="10" t="s">
        <v>15</v>
      </c>
      <c r="K29" t="str">
        <f>VLOOKUP(J29,Results!$N$2:$O$9,2,FALSE)</f>
        <v>No Match</v>
      </c>
      <c r="L29" s="27"/>
    </row>
    <row r="30" spans="2:13" x14ac:dyDescent="0.3">
      <c r="B30" t="str">
        <f t="shared" si="0"/>
        <v>8E14</v>
      </c>
      <c r="C30" t="str">
        <f t="shared" si="1"/>
        <v>8E13</v>
      </c>
      <c r="E30" s="8">
        <v>45968</v>
      </c>
      <c r="F30" s="9">
        <v>8</v>
      </c>
      <c r="G30" s="10" t="s">
        <v>29</v>
      </c>
      <c r="H30" t="str">
        <f>VLOOKUP(G30,Results!$N$2:$O$9,2,FALSE)</f>
        <v>Golfers</v>
      </c>
      <c r="I30" s="26">
        <v>17</v>
      </c>
      <c r="J30" s="10" t="s">
        <v>27</v>
      </c>
      <c r="K30" t="str">
        <f>VLOOKUP(J30,Results!$N$2:$O$9,2,FALSE)</f>
        <v>Oddments</v>
      </c>
      <c r="L30" s="26">
        <v>4</v>
      </c>
    </row>
    <row r="31" spans="2:13" x14ac:dyDescent="0.3">
      <c r="B31" t="str">
        <f t="shared" ref="B31:B59" si="2">CONCATENATE(F31,G31)</f>
        <v>8E16</v>
      </c>
      <c r="C31" t="str">
        <f t="shared" si="1"/>
        <v>8E15</v>
      </c>
      <c r="E31" s="11">
        <f>+E30</f>
        <v>45968</v>
      </c>
      <c r="F31" s="7">
        <f>+F30</f>
        <v>8</v>
      </c>
      <c r="G31" s="10" t="s">
        <v>32</v>
      </c>
      <c r="H31" t="str">
        <f>VLOOKUP(G31,Results!$N$2:$O$9,2,FALSE)</f>
        <v>Sharks</v>
      </c>
      <c r="I31" s="26">
        <v>10</v>
      </c>
      <c r="J31" s="10" t="s">
        <v>31</v>
      </c>
      <c r="K31" t="str">
        <f>VLOOKUP(J31,Results!$N$2:$O$9,2,FALSE)</f>
        <v>Odd Jobs</v>
      </c>
      <c r="L31" s="26">
        <v>0</v>
      </c>
      <c r="M31" t="s">
        <v>56</v>
      </c>
    </row>
    <row r="32" spans="2:13" x14ac:dyDescent="0.3">
      <c r="B32" t="str">
        <f t="shared" si="2"/>
        <v>8E12</v>
      </c>
      <c r="C32" t="str">
        <f t="shared" ref="C32:C60" si="3">CONCATENATE(F32,J32)</f>
        <v>8E11</v>
      </c>
      <c r="E32" s="11">
        <f>+E30</f>
        <v>45968</v>
      </c>
      <c r="F32" s="7">
        <f>+F30</f>
        <v>8</v>
      </c>
      <c r="G32" s="10" t="s">
        <v>25</v>
      </c>
      <c r="H32" t="str">
        <f>VLOOKUP(G32,Results!$N$2:$O$9,2,FALSE)</f>
        <v>Clippers</v>
      </c>
      <c r="I32" s="26">
        <v>18</v>
      </c>
      <c r="J32" s="10" t="s">
        <v>24</v>
      </c>
      <c r="K32" t="str">
        <f>VLOOKUP(J32,Results!$N$2:$O$9,2,FALSE)</f>
        <v>Hagrids</v>
      </c>
      <c r="L32" s="26">
        <v>9</v>
      </c>
    </row>
    <row r="33" spans="2:12" x14ac:dyDescent="0.3">
      <c r="B33" t="str">
        <f t="shared" si="2"/>
        <v>8E17</v>
      </c>
      <c r="C33" t="str">
        <f t="shared" si="3"/>
        <v>8X</v>
      </c>
      <c r="E33" s="11">
        <f>+E30</f>
        <v>45968</v>
      </c>
      <c r="F33" s="7">
        <f>+F30</f>
        <v>8</v>
      </c>
      <c r="G33" s="10" t="s">
        <v>33</v>
      </c>
      <c r="H33" t="str">
        <f>VLOOKUP(G33,Results!$N$2:$O$9,2,FALSE)</f>
        <v>Green Wizards</v>
      </c>
      <c r="I33" s="26"/>
      <c r="J33" s="10" t="s">
        <v>15</v>
      </c>
      <c r="K33" t="str">
        <f>VLOOKUP(J33,Results!$N$2:$O$9,2,FALSE)</f>
        <v>No Match</v>
      </c>
      <c r="L33" s="27"/>
    </row>
    <row r="34" spans="2:12" x14ac:dyDescent="0.3">
      <c r="B34" t="str">
        <f t="shared" si="2"/>
        <v>9E13</v>
      </c>
      <c r="C34" t="str">
        <f t="shared" si="3"/>
        <v>9E12</v>
      </c>
      <c r="E34" s="8">
        <v>45974</v>
      </c>
      <c r="F34" s="9">
        <v>9</v>
      </c>
      <c r="G34" s="10" t="s">
        <v>27</v>
      </c>
      <c r="H34" t="str">
        <f>VLOOKUP(G34,Results!$N$2:$O$9,2,FALSE)</f>
        <v>Oddments</v>
      </c>
      <c r="I34" s="26">
        <v>16</v>
      </c>
      <c r="J34" s="10" t="s">
        <v>25</v>
      </c>
      <c r="K34" t="str">
        <f>VLOOKUP(J34,Results!$N$2:$O$9,2,FALSE)</f>
        <v>Clippers</v>
      </c>
      <c r="L34" s="26">
        <v>16</v>
      </c>
    </row>
    <row r="35" spans="2:12" x14ac:dyDescent="0.3">
      <c r="B35" t="str">
        <f t="shared" si="2"/>
        <v>9E11</v>
      </c>
      <c r="C35" t="str">
        <f t="shared" si="3"/>
        <v>9E17</v>
      </c>
      <c r="E35" s="11">
        <f>+E34</f>
        <v>45974</v>
      </c>
      <c r="F35" s="7">
        <f>+F34</f>
        <v>9</v>
      </c>
      <c r="G35" s="10" t="s">
        <v>24</v>
      </c>
      <c r="H35" t="str">
        <f>VLOOKUP(G35,Results!$N$2:$O$9,2,FALSE)</f>
        <v>Hagrids</v>
      </c>
      <c r="I35" s="26">
        <v>9</v>
      </c>
      <c r="J35" s="10" t="s">
        <v>33</v>
      </c>
      <c r="K35" t="str">
        <f>VLOOKUP(J35,Results!$N$2:$O$9,2,FALSE)</f>
        <v>Green Wizards</v>
      </c>
      <c r="L35" s="26">
        <v>26</v>
      </c>
    </row>
    <row r="36" spans="2:12" x14ac:dyDescent="0.3">
      <c r="B36" t="str">
        <f t="shared" si="2"/>
        <v>9E15</v>
      </c>
      <c r="C36" t="str">
        <f t="shared" si="3"/>
        <v>9E14</v>
      </c>
      <c r="E36" s="11">
        <f>+E34</f>
        <v>45974</v>
      </c>
      <c r="F36" s="7">
        <f>+F34</f>
        <v>9</v>
      </c>
      <c r="G36" s="10" t="s">
        <v>31</v>
      </c>
      <c r="H36" t="str">
        <f>VLOOKUP(G36,Results!$N$2:$O$9,2,FALSE)</f>
        <v>Odd Jobs</v>
      </c>
      <c r="I36" s="26">
        <v>7</v>
      </c>
      <c r="J36" s="10" t="s">
        <v>29</v>
      </c>
      <c r="K36" t="str">
        <f>VLOOKUP(J36,Results!$N$2:$O$9,2,FALSE)</f>
        <v>Golfers</v>
      </c>
      <c r="L36" s="26">
        <v>15</v>
      </c>
    </row>
    <row r="37" spans="2:12" x14ac:dyDescent="0.3">
      <c r="B37" t="str">
        <f t="shared" si="2"/>
        <v>9E16</v>
      </c>
      <c r="C37" t="str">
        <f t="shared" si="3"/>
        <v>9X</v>
      </c>
      <c r="E37" s="11">
        <f>+E34</f>
        <v>45974</v>
      </c>
      <c r="F37" s="7">
        <f>+F34</f>
        <v>9</v>
      </c>
      <c r="G37" s="10" t="s">
        <v>32</v>
      </c>
      <c r="H37" t="str">
        <f>VLOOKUP(G37,Results!$N$2:$O$9,2,FALSE)</f>
        <v>Sharks</v>
      </c>
      <c r="I37" s="26"/>
      <c r="J37" s="10" t="s">
        <v>15</v>
      </c>
      <c r="K37" t="str">
        <f>VLOOKUP(J37,Results!$N$2:$O$9,2,FALSE)</f>
        <v>No Match</v>
      </c>
      <c r="L37" s="27"/>
    </row>
    <row r="38" spans="2:12" x14ac:dyDescent="0.3">
      <c r="B38" t="str">
        <f t="shared" si="2"/>
        <v>10E12</v>
      </c>
      <c r="C38" t="str">
        <f t="shared" si="3"/>
        <v>10E14</v>
      </c>
      <c r="E38" s="8">
        <v>45982</v>
      </c>
      <c r="F38" s="9">
        <v>10</v>
      </c>
      <c r="G38" s="10" t="s">
        <v>25</v>
      </c>
      <c r="H38" t="str">
        <f>VLOOKUP(G38,Results!$N$2:$O$9,2,FALSE)</f>
        <v>Clippers</v>
      </c>
      <c r="I38" s="26">
        <v>12</v>
      </c>
      <c r="J38" s="10" t="s">
        <v>29</v>
      </c>
      <c r="K38" t="str">
        <f>VLOOKUP(J38,Results!$N$2:$O$9,2,FALSE)</f>
        <v>Golfers</v>
      </c>
      <c r="L38" s="26">
        <v>11</v>
      </c>
    </row>
    <row r="39" spans="2:12" x14ac:dyDescent="0.3">
      <c r="B39" t="str">
        <f t="shared" si="2"/>
        <v>10E13</v>
      </c>
      <c r="C39" t="str">
        <f t="shared" si="3"/>
        <v>10E11</v>
      </c>
      <c r="E39" s="11">
        <f>+E38</f>
        <v>45982</v>
      </c>
      <c r="F39" s="7">
        <f>+F38</f>
        <v>10</v>
      </c>
      <c r="G39" s="10" t="s">
        <v>27</v>
      </c>
      <c r="H39" t="str">
        <f>VLOOKUP(G39,Results!$N$2:$O$9,2,FALSE)</f>
        <v>Oddments</v>
      </c>
      <c r="I39" s="26">
        <v>6</v>
      </c>
      <c r="J39" s="10" t="s">
        <v>24</v>
      </c>
      <c r="K39" t="str">
        <f>VLOOKUP(J39,Results!$N$2:$O$9,2,FALSE)</f>
        <v>Hagrids</v>
      </c>
      <c r="L39" s="26">
        <v>11</v>
      </c>
    </row>
    <row r="40" spans="2:12" x14ac:dyDescent="0.3">
      <c r="B40" t="str">
        <f t="shared" si="2"/>
        <v>10E17</v>
      </c>
      <c r="C40" t="str">
        <f t="shared" si="3"/>
        <v>10E16</v>
      </c>
      <c r="E40" s="11">
        <f>+E38</f>
        <v>45982</v>
      </c>
      <c r="F40" s="7">
        <f>+F38</f>
        <v>10</v>
      </c>
      <c r="G40" s="10" t="s">
        <v>33</v>
      </c>
      <c r="H40" t="str">
        <f>VLOOKUP(G40,Results!$N$2:$O$9,2,FALSE)</f>
        <v>Green Wizards</v>
      </c>
      <c r="I40" s="26">
        <v>13</v>
      </c>
      <c r="J40" s="10" t="s">
        <v>32</v>
      </c>
      <c r="K40" t="str">
        <f>VLOOKUP(J40,Results!$N$2:$O$9,2,FALSE)</f>
        <v>Sharks</v>
      </c>
      <c r="L40" s="26">
        <v>11</v>
      </c>
    </row>
    <row r="41" spans="2:12" x14ac:dyDescent="0.3">
      <c r="B41" t="str">
        <f t="shared" si="2"/>
        <v>10E15</v>
      </c>
      <c r="C41" t="str">
        <f t="shared" si="3"/>
        <v>10X</v>
      </c>
      <c r="E41" s="11">
        <f>+E38</f>
        <v>45982</v>
      </c>
      <c r="F41" s="7">
        <f>+F38</f>
        <v>10</v>
      </c>
      <c r="G41" s="10" t="s">
        <v>31</v>
      </c>
      <c r="H41" t="str">
        <f>VLOOKUP(G41,Results!$N$2:$O$9,2,FALSE)</f>
        <v>Odd Jobs</v>
      </c>
      <c r="I41" s="26"/>
      <c r="J41" s="10" t="s">
        <v>15</v>
      </c>
      <c r="K41" t="str">
        <f>VLOOKUP(J41,Results!$N$2:$O$9,2,FALSE)</f>
        <v>No Match</v>
      </c>
      <c r="L41" s="27"/>
    </row>
    <row r="42" spans="2:12" x14ac:dyDescent="0.3">
      <c r="B42" t="str">
        <f t="shared" si="2"/>
        <v>11E16</v>
      </c>
      <c r="C42" t="str">
        <f t="shared" si="3"/>
        <v>11E12</v>
      </c>
      <c r="E42" s="8">
        <v>45988</v>
      </c>
      <c r="F42" s="9">
        <v>11</v>
      </c>
      <c r="G42" s="10" t="s">
        <v>32</v>
      </c>
      <c r="H42" t="str">
        <f>VLOOKUP(G42,Results!$N$2:$O$9,2,FALSE)</f>
        <v>Sharks</v>
      </c>
      <c r="I42" s="26">
        <v>13</v>
      </c>
      <c r="J42" s="10" t="s">
        <v>25</v>
      </c>
      <c r="K42" t="str">
        <f>VLOOKUP(J42,Results!$N$2:$O$9,2,FALSE)</f>
        <v>Clippers</v>
      </c>
      <c r="L42" s="26">
        <v>13</v>
      </c>
    </row>
    <row r="43" spans="2:12" x14ac:dyDescent="0.3">
      <c r="B43" t="str">
        <f t="shared" si="2"/>
        <v>11E11</v>
      </c>
      <c r="C43" t="str">
        <f t="shared" si="3"/>
        <v>11E15</v>
      </c>
      <c r="E43" s="11">
        <f>+E42</f>
        <v>45988</v>
      </c>
      <c r="F43" s="7">
        <f>+F42</f>
        <v>11</v>
      </c>
      <c r="G43" s="10" t="s">
        <v>24</v>
      </c>
      <c r="H43" t="str">
        <f>VLOOKUP(G43,Results!$N$2:$O$9,2,FALSE)</f>
        <v>Hagrids</v>
      </c>
      <c r="I43" s="26">
        <v>14</v>
      </c>
      <c r="J43" s="10" t="s">
        <v>31</v>
      </c>
      <c r="K43" t="str">
        <f>VLOOKUP(J43,Results!$N$2:$O$9,2,FALSE)</f>
        <v>Odd Jobs</v>
      </c>
      <c r="L43" s="26">
        <v>11</v>
      </c>
    </row>
    <row r="44" spans="2:12" x14ac:dyDescent="0.3">
      <c r="B44" t="str">
        <f t="shared" si="2"/>
        <v>11E17</v>
      </c>
      <c r="C44" t="str">
        <f t="shared" si="3"/>
        <v>11E13</v>
      </c>
      <c r="E44" s="11">
        <f>+E42</f>
        <v>45988</v>
      </c>
      <c r="F44" s="7">
        <f>+F42</f>
        <v>11</v>
      </c>
      <c r="G44" s="10" t="s">
        <v>33</v>
      </c>
      <c r="H44" t="str">
        <f>VLOOKUP(G44,Results!$N$2:$O$9,2,FALSE)</f>
        <v>Green Wizards</v>
      </c>
      <c r="I44" s="26">
        <v>8</v>
      </c>
      <c r="J44" s="10" t="s">
        <v>27</v>
      </c>
      <c r="K44" t="str">
        <f>VLOOKUP(J44,Results!$N$2:$O$9,2,FALSE)</f>
        <v>Oddments</v>
      </c>
      <c r="L44" s="26">
        <v>16</v>
      </c>
    </row>
    <row r="45" spans="2:12" x14ac:dyDescent="0.3">
      <c r="B45" t="str">
        <f t="shared" si="2"/>
        <v>11E14</v>
      </c>
      <c r="C45" t="str">
        <f t="shared" si="3"/>
        <v>11X</v>
      </c>
      <c r="E45" s="11">
        <f>+E42</f>
        <v>45988</v>
      </c>
      <c r="F45" s="7">
        <f>+F42</f>
        <v>11</v>
      </c>
      <c r="G45" s="10" t="s">
        <v>29</v>
      </c>
      <c r="H45" t="str">
        <f>VLOOKUP(G45,Results!$N$2:$O$9,2,FALSE)</f>
        <v>Golfers</v>
      </c>
      <c r="I45" s="26"/>
      <c r="J45" s="10" t="s">
        <v>15</v>
      </c>
      <c r="K45" t="str">
        <f>VLOOKUP(J45,Results!$N$2:$O$9,2,FALSE)</f>
        <v>No Match</v>
      </c>
      <c r="L45" s="27"/>
    </row>
    <row r="46" spans="2:12" x14ac:dyDescent="0.3">
      <c r="B46" t="str">
        <f t="shared" si="2"/>
        <v>12E14</v>
      </c>
      <c r="C46" t="str">
        <f t="shared" si="3"/>
        <v>12E17</v>
      </c>
      <c r="E46" s="8">
        <v>45996</v>
      </c>
      <c r="F46" s="9">
        <v>12</v>
      </c>
      <c r="G46" s="10" t="s">
        <v>29</v>
      </c>
      <c r="H46" t="str">
        <f>VLOOKUP(G46,Results!$N$2:$O$9,2,FALSE)</f>
        <v>Golfers</v>
      </c>
      <c r="I46" s="26">
        <v>16</v>
      </c>
      <c r="J46" s="10" t="s">
        <v>33</v>
      </c>
      <c r="K46" t="str">
        <f>VLOOKUP(J46,Results!$N$2:$O$9,2,FALSE)</f>
        <v>Green Wizards</v>
      </c>
      <c r="L46" s="26">
        <v>8</v>
      </c>
    </row>
    <row r="47" spans="2:12" x14ac:dyDescent="0.3">
      <c r="B47" t="str">
        <f t="shared" si="2"/>
        <v>12E15</v>
      </c>
      <c r="C47" t="str">
        <f t="shared" si="3"/>
        <v>12E12</v>
      </c>
      <c r="E47" s="11">
        <f>+E46</f>
        <v>45996</v>
      </c>
      <c r="F47" s="7">
        <f>+F46</f>
        <v>12</v>
      </c>
      <c r="G47" s="10" t="s">
        <v>31</v>
      </c>
      <c r="H47" t="str">
        <f>VLOOKUP(G47,Results!$N$2:$O$9,2,FALSE)</f>
        <v>Odd Jobs</v>
      </c>
      <c r="I47" s="26">
        <v>19</v>
      </c>
      <c r="J47" s="10" t="s">
        <v>25</v>
      </c>
      <c r="K47" t="str">
        <f>VLOOKUP(J47,Results!$N$2:$O$9,2,FALSE)</f>
        <v>Clippers</v>
      </c>
      <c r="L47" s="26">
        <v>12</v>
      </c>
    </row>
    <row r="48" spans="2:12" x14ac:dyDescent="0.3">
      <c r="B48" t="str">
        <f t="shared" si="2"/>
        <v>12E11</v>
      </c>
      <c r="C48" t="str">
        <f t="shared" si="3"/>
        <v>12E16</v>
      </c>
      <c r="E48" s="11">
        <f>+E46</f>
        <v>45996</v>
      </c>
      <c r="F48" s="7">
        <f>+F46</f>
        <v>12</v>
      </c>
      <c r="G48" s="10" t="s">
        <v>24</v>
      </c>
      <c r="H48" t="str">
        <f>VLOOKUP(G48,Results!$N$2:$O$9,2,FALSE)</f>
        <v>Hagrids</v>
      </c>
      <c r="I48" s="26">
        <v>10</v>
      </c>
      <c r="J48" s="10" t="s">
        <v>32</v>
      </c>
      <c r="K48" t="str">
        <f>VLOOKUP(J48,Results!$N$2:$O$9,2,FALSE)</f>
        <v>Sharks</v>
      </c>
      <c r="L48" s="26">
        <v>10</v>
      </c>
    </row>
    <row r="49" spans="2:14" x14ac:dyDescent="0.3">
      <c r="B49" t="str">
        <f t="shared" si="2"/>
        <v>12E13</v>
      </c>
      <c r="C49" t="str">
        <f t="shared" si="3"/>
        <v>12X</v>
      </c>
      <c r="E49" s="11">
        <f>+E46</f>
        <v>45996</v>
      </c>
      <c r="F49" s="7">
        <f>+F46</f>
        <v>12</v>
      </c>
      <c r="G49" s="10" t="s">
        <v>27</v>
      </c>
      <c r="H49" t="str">
        <f>VLOOKUP(G49,Results!$N$2:$O$9,2,FALSE)</f>
        <v>Oddments</v>
      </c>
      <c r="I49" s="26"/>
      <c r="J49" s="10" t="s">
        <v>15</v>
      </c>
      <c r="K49" t="str">
        <f>VLOOKUP(J49,Results!$N$2:$O$9,2,FALSE)</f>
        <v>No Match</v>
      </c>
      <c r="L49" s="27"/>
    </row>
    <row r="50" spans="2:14" x14ac:dyDescent="0.3">
      <c r="B50" t="str">
        <f t="shared" si="2"/>
        <v>13E14</v>
      </c>
      <c r="C50" t="str">
        <f t="shared" si="3"/>
        <v>13E11</v>
      </c>
      <c r="E50" s="8">
        <v>46002</v>
      </c>
      <c r="F50" s="9">
        <v>13</v>
      </c>
      <c r="G50" s="10" t="s">
        <v>29</v>
      </c>
      <c r="H50" t="str">
        <f>VLOOKUP(G50,Results!$N$2:$O$9,2,FALSE)</f>
        <v>Golfers</v>
      </c>
      <c r="I50" s="26">
        <v>23</v>
      </c>
      <c r="J50" s="10" t="s">
        <v>24</v>
      </c>
      <c r="K50" t="str">
        <f>VLOOKUP(J50,Results!$N$2:$O$9,2,FALSE)</f>
        <v>Hagrids</v>
      </c>
      <c r="L50" s="26">
        <v>7</v>
      </c>
    </row>
    <row r="51" spans="2:14" x14ac:dyDescent="0.3">
      <c r="B51" t="str">
        <f t="shared" si="2"/>
        <v>13E17</v>
      </c>
      <c r="C51" t="str">
        <f t="shared" si="3"/>
        <v>13E15</v>
      </c>
      <c r="E51" s="11">
        <f>+E50</f>
        <v>46002</v>
      </c>
      <c r="F51" s="7">
        <f>+F50</f>
        <v>13</v>
      </c>
      <c r="G51" s="10" t="s">
        <v>33</v>
      </c>
      <c r="H51" t="str">
        <f>VLOOKUP(G51,Results!$N$2:$O$9,2,FALSE)</f>
        <v>Green Wizards</v>
      </c>
      <c r="I51" s="26">
        <v>14</v>
      </c>
      <c r="J51" s="10" t="s">
        <v>31</v>
      </c>
      <c r="K51" t="str">
        <f>VLOOKUP(J51,Results!$N$2:$O$9,2,FALSE)</f>
        <v>Odd Jobs</v>
      </c>
      <c r="L51" s="26">
        <v>10</v>
      </c>
    </row>
    <row r="52" spans="2:14" x14ac:dyDescent="0.3">
      <c r="B52" t="str">
        <f t="shared" si="2"/>
        <v>13E13</v>
      </c>
      <c r="C52" t="str">
        <f t="shared" si="3"/>
        <v>13E16</v>
      </c>
      <c r="E52" s="11">
        <f>+E50</f>
        <v>46002</v>
      </c>
      <c r="F52" s="7">
        <f>+F50</f>
        <v>13</v>
      </c>
      <c r="G52" s="10" t="s">
        <v>27</v>
      </c>
      <c r="H52" t="str">
        <f>VLOOKUP(G52,Results!$N$2:$O$9,2,FALSE)</f>
        <v>Oddments</v>
      </c>
      <c r="I52" s="26">
        <v>7</v>
      </c>
      <c r="J52" s="10" t="s">
        <v>32</v>
      </c>
      <c r="K52" t="str">
        <f>VLOOKUP(J52,Results!$N$2:$O$9,2,FALSE)</f>
        <v>Sharks</v>
      </c>
      <c r="L52" s="26">
        <v>13</v>
      </c>
    </row>
    <row r="53" spans="2:14" x14ac:dyDescent="0.3">
      <c r="B53" t="str">
        <f t="shared" si="2"/>
        <v>13E12</v>
      </c>
      <c r="C53" t="str">
        <f t="shared" si="3"/>
        <v>13X</v>
      </c>
      <c r="E53" s="11">
        <f>+E50</f>
        <v>46002</v>
      </c>
      <c r="F53" s="7">
        <f>+F50</f>
        <v>13</v>
      </c>
      <c r="G53" s="10" t="s">
        <v>25</v>
      </c>
      <c r="H53" t="str">
        <f>VLOOKUP(G53,Results!$N$2:$O$9,2,FALSE)</f>
        <v>Clippers</v>
      </c>
      <c r="I53" s="26"/>
      <c r="J53" s="10" t="s">
        <v>15</v>
      </c>
      <c r="K53" t="str">
        <f>VLOOKUP(J53,Results!$N$2:$O$9,2,FALSE)</f>
        <v>No Match</v>
      </c>
      <c r="L53" s="27"/>
    </row>
    <row r="54" spans="2:14" x14ac:dyDescent="0.3">
      <c r="B54" t="str">
        <f t="shared" si="2"/>
        <v>14E15</v>
      </c>
      <c r="C54" t="str">
        <f t="shared" si="3"/>
        <v>14E13</v>
      </c>
      <c r="E54" s="8">
        <v>46010</v>
      </c>
      <c r="F54" s="9">
        <v>14</v>
      </c>
      <c r="G54" s="10" t="s">
        <v>31</v>
      </c>
      <c r="H54" t="str">
        <f>VLOOKUP(G54,Results!$N$2:$O$9,2,FALSE)</f>
        <v>Odd Jobs</v>
      </c>
      <c r="I54" s="26">
        <v>14</v>
      </c>
      <c r="J54" s="10" t="s">
        <v>27</v>
      </c>
      <c r="K54" t="str">
        <f>VLOOKUP(J54,Results!$N$2:$O$9,2,FALSE)</f>
        <v>Oddments</v>
      </c>
      <c r="L54" s="26">
        <v>11</v>
      </c>
    </row>
    <row r="55" spans="2:14" x14ac:dyDescent="0.3">
      <c r="B55" t="str">
        <f t="shared" si="2"/>
        <v>14E16</v>
      </c>
      <c r="C55" t="str">
        <f t="shared" si="3"/>
        <v>14E14</v>
      </c>
      <c r="E55" s="11">
        <f>+E54</f>
        <v>46010</v>
      </c>
      <c r="F55" s="7">
        <f>+F54</f>
        <v>14</v>
      </c>
      <c r="G55" s="10" t="s">
        <v>32</v>
      </c>
      <c r="H55" t="str">
        <f>VLOOKUP(G55,Results!$N$2:$O$9,2,FALSE)</f>
        <v>Sharks</v>
      </c>
      <c r="I55" s="26">
        <v>13</v>
      </c>
      <c r="J55" s="10" t="s">
        <v>29</v>
      </c>
      <c r="K55" t="str">
        <f>VLOOKUP(J55,Results!$N$2:$O$9,2,FALSE)</f>
        <v>Golfers</v>
      </c>
      <c r="L55" s="26">
        <v>13</v>
      </c>
      <c r="M55" t="s">
        <v>52</v>
      </c>
    </row>
    <row r="56" spans="2:14" x14ac:dyDescent="0.3">
      <c r="B56" t="str">
        <f t="shared" si="2"/>
        <v>14E12</v>
      </c>
      <c r="C56" t="str">
        <f t="shared" si="3"/>
        <v>14E17</v>
      </c>
      <c r="E56" s="11">
        <f>+E54</f>
        <v>46010</v>
      </c>
      <c r="F56" s="7">
        <f>+F54</f>
        <v>14</v>
      </c>
      <c r="G56" s="10" t="s">
        <v>25</v>
      </c>
      <c r="H56" t="str">
        <f>VLOOKUP(G56,Results!$N$2:$O$9,2,FALSE)</f>
        <v>Clippers</v>
      </c>
      <c r="I56" s="26">
        <v>10</v>
      </c>
      <c r="J56" s="10" t="s">
        <v>33</v>
      </c>
      <c r="K56" t="str">
        <f>VLOOKUP(J56,Results!$N$2:$O$9,2,FALSE)</f>
        <v>Green Wizards</v>
      </c>
      <c r="L56" s="26">
        <v>19</v>
      </c>
    </row>
    <row r="57" spans="2:14" x14ac:dyDescent="0.3">
      <c r="B57" t="str">
        <f t="shared" si="2"/>
        <v>14E11</v>
      </c>
      <c r="C57" t="str">
        <f t="shared" si="3"/>
        <v>14X</v>
      </c>
      <c r="E57" s="11">
        <f>+E54</f>
        <v>46010</v>
      </c>
      <c r="F57" s="7">
        <f>+F54</f>
        <v>14</v>
      </c>
      <c r="G57" s="10" t="s">
        <v>24</v>
      </c>
      <c r="H57" t="str">
        <f>VLOOKUP(G57,Results!$N$2:$O$9,2,FALSE)</f>
        <v>Hagrids</v>
      </c>
      <c r="I57" s="26"/>
      <c r="J57" s="10" t="s">
        <v>15</v>
      </c>
      <c r="K57" t="str">
        <f>VLOOKUP(J57,Results!$N$2:$O$9,2,FALSE)</f>
        <v>No Match</v>
      </c>
      <c r="L57" s="27"/>
    </row>
    <row r="58" spans="2:14" x14ac:dyDescent="0.3">
      <c r="B58" t="str">
        <f t="shared" si="2"/>
        <v>15E11</v>
      </c>
      <c r="C58" t="str">
        <f t="shared" si="3"/>
        <v>15E12</v>
      </c>
      <c r="E58" s="8">
        <v>46024</v>
      </c>
      <c r="F58" s="9">
        <v>15</v>
      </c>
      <c r="G58" s="10" t="s">
        <v>24</v>
      </c>
      <c r="H58" t="str">
        <f>VLOOKUP(G58,Results!$N$2:$O$9,2,FALSE)</f>
        <v>Hagrids</v>
      </c>
      <c r="I58" s="26">
        <v>23</v>
      </c>
      <c r="J58" s="10" t="s">
        <v>25</v>
      </c>
      <c r="K58" t="str">
        <f>VLOOKUP(J58,Results!$N$2:$O$9,2,FALSE)</f>
        <v>Clippers</v>
      </c>
      <c r="L58" s="26">
        <v>7</v>
      </c>
      <c r="M58" t="s">
        <v>53</v>
      </c>
      <c r="N58" s="10"/>
    </row>
    <row r="59" spans="2:14" x14ac:dyDescent="0.3">
      <c r="B59" t="str">
        <f t="shared" si="2"/>
        <v>15E15</v>
      </c>
      <c r="C59" t="str">
        <f t="shared" si="3"/>
        <v>15E16</v>
      </c>
      <c r="E59" s="11">
        <f>+E58</f>
        <v>46024</v>
      </c>
      <c r="F59" s="7">
        <f>+F58</f>
        <v>15</v>
      </c>
      <c r="G59" s="10" t="s">
        <v>31</v>
      </c>
      <c r="H59" t="str">
        <f>VLOOKUP(G59,Results!$N$2:$O$9,2,FALSE)</f>
        <v>Odd Jobs</v>
      </c>
      <c r="I59" s="26">
        <v>12</v>
      </c>
      <c r="J59" s="10" t="s">
        <v>32</v>
      </c>
      <c r="K59" t="str">
        <f>VLOOKUP(J59,Results!$N$2:$O$9,2,FALSE)</f>
        <v>Sharks</v>
      </c>
      <c r="L59" s="26">
        <v>9</v>
      </c>
      <c r="M59" s="10"/>
      <c r="N59" s="10"/>
    </row>
    <row r="60" spans="2:14" x14ac:dyDescent="0.3">
      <c r="B60" t="str">
        <f t="shared" ref="B60:B88" si="4">CONCATENATE(F60,G60)</f>
        <v>15E13</v>
      </c>
      <c r="C60" t="str">
        <f t="shared" si="3"/>
        <v>15E14</v>
      </c>
      <c r="E60" s="11">
        <f>+E58</f>
        <v>46024</v>
      </c>
      <c r="F60" s="7">
        <f>+F58</f>
        <v>15</v>
      </c>
      <c r="G60" s="10" t="s">
        <v>27</v>
      </c>
      <c r="H60" t="str">
        <f>VLOOKUP(G60,Results!$N$2:$O$9,2,FALSE)</f>
        <v>Oddments</v>
      </c>
      <c r="I60" s="26">
        <v>9</v>
      </c>
      <c r="J60" s="10" t="s">
        <v>29</v>
      </c>
      <c r="K60" t="str">
        <f>VLOOKUP(J60,Results!$N$2:$O$9,2,FALSE)</f>
        <v>Golfers</v>
      </c>
      <c r="L60" s="26">
        <v>18</v>
      </c>
      <c r="M60" s="10"/>
      <c r="N60" s="10"/>
    </row>
    <row r="61" spans="2:14" x14ac:dyDescent="0.3">
      <c r="B61" t="str">
        <f t="shared" si="4"/>
        <v>15E17</v>
      </c>
      <c r="C61" t="str">
        <f t="shared" ref="C61:C88" si="5">CONCATENATE(F61,J61)</f>
        <v>15X</v>
      </c>
      <c r="E61" s="11">
        <f>+E58</f>
        <v>46024</v>
      </c>
      <c r="F61" s="7">
        <f>+F58</f>
        <v>15</v>
      </c>
      <c r="G61" s="10" t="s">
        <v>33</v>
      </c>
      <c r="H61" t="str">
        <f>VLOOKUP(G61,Results!$N$2:$O$9,2,FALSE)</f>
        <v>Green Wizards</v>
      </c>
      <c r="I61" s="26"/>
      <c r="J61" s="10" t="s">
        <v>15</v>
      </c>
      <c r="K61" t="str">
        <f>VLOOKUP(J61,Results!$N$2:$O$9,2,FALSE)</f>
        <v>No Match</v>
      </c>
      <c r="L61" s="27"/>
      <c r="M61" s="10"/>
      <c r="N61" s="10"/>
    </row>
    <row r="62" spans="2:14" x14ac:dyDescent="0.3">
      <c r="B62" t="str">
        <f t="shared" si="4"/>
        <v>16E14</v>
      </c>
      <c r="C62" t="str">
        <f t="shared" si="5"/>
        <v>16E15</v>
      </c>
      <c r="E62" s="8">
        <v>46030</v>
      </c>
      <c r="F62" s="9">
        <v>16</v>
      </c>
      <c r="G62" s="10" t="s">
        <v>29</v>
      </c>
      <c r="H62" t="str">
        <f>VLOOKUP(G62,Results!$N$2:$O$9,2,FALSE)</f>
        <v>Golfers</v>
      </c>
      <c r="I62" s="26">
        <v>13</v>
      </c>
      <c r="J62" s="10" t="s">
        <v>31</v>
      </c>
      <c r="K62" t="str">
        <f>VLOOKUP(J62,Results!$N$2:$O$9,2,FALSE)</f>
        <v>Odd Jobs</v>
      </c>
      <c r="L62" s="26">
        <v>11</v>
      </c>
    </row>
    <row r="63" spans="2:14" x14ac:dyDescent="0.3">
      <c r="B63" t="str">
        <f t="shared" si="4"/>
        <v>16E17</v>
      </c>
      <c r="C63" t="str">
        <f t="shared" si="5"/>
        <v>16E11</v>
      </c>
      <c r="E63" s="11">
        <f>+E62</f>
        <v>46030</v>
      </c>
      <c r="F63" s="7">
        <f>+F62</f>
        <v>16</v>
      </c>
      <c r="G63" s="10" t="s">
        <v>33</v>
      </c>
      <c r="H63" t="str">
        <f>VLOOKUP(G63,Results!$N$2:$O$9,2,FALSE)</f>
        <v>Green Wizards</v>
      </c>
      <c r="I63" s="26">
        <v>8</v>
      </c>
      <c r="J63" s="10" t="s">
        <v>24</v>
      </c>
      <c r="K63" t="str">
        <f>VLOOKUP(J63,Results!$N$2:$O$9,2,FALSE)</f>
        <v>Hagrids</v>
      </c>
      <c r="L63" s="26">
        <v>17</v>
      </c>
    </row>
    <row r="64" spans="2:14" x14ac:dyDescent="0.3">
      <c r="B64" t="str">
        <f t="shared" si="4"/>
        <v>16E12</v>
      </c>
      <c r="C64" t="str">
        <f t="shared" si="5"/>
        <v>16E13</v>
      </c>
      <c r="E64" s="11">
        <f>+E62</f>
        <v>46030</v>
      </c>
      <c r="F64" s="7">
        <f>+F62</f>
        <v>16</v>
      </c>
      <c r="G64" s="10" t="s">
        <v>25</v>
      </c>
      <c r="H64" t="str">
        <f>VLOOKUP(G64,Results!$N$2:$O$9,2,FALSE)</f>
        <v>Clippers</v>
      </c>
      <c r="I64" s="26">
        <v>14</v>
      </c>
      <c r="J64" s="10" t="s">
        <v>27</v>
      </c>
      <c r="K64" t="str">
        <f>VLOOKUP(J64,Results!$N$2:$O$9,2,FALSE)</f>
        <v>Oddments</v>
      </c>
      <c r="L64" s="26">
        <v>16</v>
      </c>
    </row>
    <row r="65" spans="2:13" x14ac:dyDescent="0.3">
      <c r="B65" t="str">
        <f t="shared" si="4"/>
        <v>16E16</v>
      </c>
      <c r="C65" t="str">
        <f t="shared" si="5"/>
        <v>16X</v>
      </c>
      <c r="E65" s="11">
        <f>+E62</f>
        <v>46030</v>
      </c>
      <c r="F65" s="7">
        <f>+F62</f>
        <v>16</v>
      </c>
      <c r="G65" s="10" t="s">
        <v>32</v>
      </c>
      <c r="H65" t="str">
        <f>VLOOKUP(G65,Results!$N$2:$O$9,2,FALSE)</f>
        <v>Sharks</v>
      </c>
      <c r="I65" s="26"/>
      <c r="J65" s="10" t="s">
        <v>15</v>
      </c>
      <c r="K65" t="str">
        <f>VLOOKUP(J65,Results!$N$2:$O$9,2,FALSE)</f>
        <v>No Match</v>
      </c>
      <c r="L65" s="27"/>
    </row>
    <row r="66" spans="2:13" x14ac:dyDescent="0.3">
      <c r="B66" t="str">
        <f t="shared" si="4"/>
        <v>17E16</v>
      </c>
      <c r="C66" t="str">
        <f t="shared" si="5"/>
        <v>17E17</v>
      </c>
      <c r="E66" s="8">
        <v>46038</v>
      </c>
      <c r="F66" s="9">
        <v>17</v>
      </c>
      <c r="G66" s="10" t="s">
        <v>32</v>
      </c>
      <c r="H66" t="str">
        <f>VLOOKUP(G66,Results!$N$2:$O$9,2,FALSE)</f>
        <v>Sharks</v>
      </c>
      <c r="I66" s="26">
        <v>9</v>
      </c>
      <c r="J66" s="10" t="s">
        <v>33</v>
      </c>
      <c r="K66" t="str">
        <f>VLOOKUP(J66,Results!$N$2:$O$9,2,FALSE)</f>
        <v>Green Wizards</v>
      </c>
      <c r="L66" s="26">
        <v>23</v>
      </c>
    </row>
    <row r="67" spans="2:13" x14ac:dyDescent="0.3">
      <c r="B67" t="str">
        <f t="shared" si="4"/>
        <v>17E11</v>
      </c>
      <c r="C67" t="str">
        <f t="shared" si="5"/>
        <v>17E13</v>
      </c>
      <c r="E67" s="11">
        <f>+E66</f>
        <v>46038</v>
      </c>
      <c r="F67" s="7">
        <f>+F66</f>
        <v>17</v>
      </c>
      <c r="G67" s="10" t="s">
        <v>24</v>
      </c>
      <c r="H67" t="str">
        <f>VLOOKUP(G67,Results!$N$2:$O$9,2,FALSE)</f>
        <v>Hagrids</v>
      </c>
      <c r="I67" s="26">
        <v>20</v>
      </c>
      <c r="J67" s="10" t="s">
        <v>27</v>
      </c>
      <c r="K67" t="str">
        <f>VLOOKUP(J67,Results!$N$2:$O$9,2,FALSE)</f>
        <v>Oddments</v>
      </c>
      <c r="L67" s="26">
        <v>7</v>
      </c>
    </row>
    <row r="68" spans="2:13" x14ac:dyDescent="0.3">
      <c r="B68" t="str">
        <f t="shared" si="4"/>
        <v>17E14</v>
      </c>
      <c r="C68" t="str">
        <f t="shared" si="5"/>
        <v>17E12</v>
      </c>
      <c r="E68" s="11">
        <f>+E66</f>
        <v>46038</v>
      </c>
      <c r="F68" s="7">
        <f>+F66</f>
        <v>17</v>
      </c>
      <c r="G68" s="10" t="s">
        <v>29</v>
      </c>
      <c r="H68" t="str">
        <f>VLOOKUP(G68,Results!$N$2:$O$9,2,FALSE)</f>
        <v>Golfers</v>
      </c>
      <c r="I68" s="26">
        <v>15</v>
      </c>
      <c r="J68" s="10" t="s">
        <v>25</v>
      </c>
      <c r="K68" t="str">
        <f>VLOOKUP(J68,Results!$N$2:$O$9,2,FALSE)</f>
        <v>Clippers</v>
      </c>
      <c r="L68" s="26">
        <v>6</v>
      </c>
    </row>
    <row r="69" spans="2:13" x14ac:dyDescent="0.3">
      <c r="B69" t="str">
        <f t="shared" si="4"/>
        <v>17E15</v>
      </c>
      <c r="C69" t="str">
        <f t="shared" si="5"/>
        <v>17X</v>
      </c>
      <c r="E69" s="11">
        <f>+E66</f>
        <v>46038</v>
      </c>
      <c r="F69" s="7">
        <f>+F66</f>
        <v>17</v>
      </c>
      <c r="G69" s="10" t="s">
        <v>31</v>
      </c>
      <c r="H69" t="str">
        <f>VLOOKUP(G69,Results!$N$2:$O$9,2,FALSE)</f>
        <v>Odd Jobs</v>
      </c>
      <c r="I69" s="26"/>
      <c r="J69" s="10" t="s">
        <v>15</v>
      </c>
      <c r="K69" t="str">
        <f>VLOOKUP(J69,Results!$N$2:$O$9,2,FALSE)</f>
        <v>No Match</v>
      </c>
      <c r="L69" s="27"/>
    </row>
    <row r="70" spans="2:13" x14ac:dyDescent="0.3">
      <c r="B70" t="str">
        <f t="shared" si="4"/>
        <v>18E13</v>
      </c>
      <c r="C70" t="str">
        <f t="shared" si="5"/>
        <v>18E17</v>
      </c>
      <c r="E70" s="8">
        <v>46044</v>
      </c>
      <c r="F70" s="9">
        <v>18</v>
      </c>
      <c r="G70" s="10" t="s">
        <v>27</v>
      </c>
      <c r="H70" t="str">
        <f>VLOOKUP(G70,Results!$N$2:$O$9,2,FALSE)</f>
        <v>Oddments</v>
      </c>
      <c r="I70" s="26">
        <v>14</v>
      </c>
      <c r="J70" s="10" t="s">
        <v>33</v>
      </c>
      <c r="K70" t="str">
        <f>VLOOKUP(J70,Results!$N$2:$O$9,2,FALSE)</f>
        <v>Green Wizards</v>
      </c>
      <c r="L70" s="26">
        <v>13</v>
      </c>
    </row>
    <row r="71" spans="2:13" x14ac:dyDescent="0.3">
      <c r="B71" t="str">
        <f t="shared" si="4"/>
        <v>18E15</v>
      </c>
      <c r="C71" t="str">
        <f t="shared" si="5"/>
        <v>18E11</v>
      </c>
      <c r="E71" s="11">
        <f>+E70</f>
        <v>46044</v>
      </c>
      <c r="F71" s="7">
        <f>+F70</f>
        <v>18</v>
      </c>
      <c r="G71" s="10" t="s">
        <v>31</v>
      </c>
      <c r="H71" t="str">
        <f>VLOOKUP(G71,Results!$N$2:$O$9,2,FALSE)</f>
        <v>Odd Jobs</v>
      </c>
      <c r="I71" s="26">
        <v>8</v>
      </c>
      <c r="J71" s="10" t="s">
        <v>24</v>
      </c>
      <c r="K71" t="str">
        <f>VLOOKUP(J71,Results!$N$2:$O$9,2,FALSE)</f>
        <v>Hagrids</v>
      </c>
      <c r="L71" s="26">
        <v>15</v>
      </c>
    </row>
    <row r="72" spans="2:13" x14ac:dyDescent="0.3">
      <c r="B72" t="str">
        <f t="shared" si="4"/>
        <v>18E12</v>
      </c>
      <c r="C72" t="str">
        <f t="shared" si="5"/>
        <v>18E16</v>
      </c>
      <c r="E72" s="11">
        <f>+E70</f>
        <v>46044</v>
      </c>
      <c r="F72" s="7">
        <f>+F70</f>
        <v>18</v>
      </c>
      <c r="G72" s="10" t="s">
        <v>25</v>
      </c>
      <c r="H72" t="str">
        <f>VLOOKUP(G72,Results!$N$2:$O$9,2,FALSE)</f>
        <v>Clippers</v>
      </c>
      <c r="I72" s="26">
        <v>26</v>
      </c>
      <c r="J72" s="10" t="s">
        <v>32</v>
      </c>
      <c r="K72" t="str">
        <f>VLOOKUP(J72,Results!$N$2:$O$9,2,FALSE)</f>
        <v>Sharks</v>
      </c>
      <c r="L72" s="26">
        <v>5</v>
      </c>
    </row>
    <row r="73" spans="2:13" x14ac:dyDescent="0.3">
      <c r="B73" t="str">
        <f t="shared" si="4"/>
        <v>18E14</v>
      </c>
      <c r="C73" t="str">
        <f t="shared" si="5"/>
        <v>18X</v>
      </c>
      <c r="E73" s="11">
        <f>+E70</f>
        <v>46044</v>
      </c>
      <c r="F73" s="7">
        <f>+F70</f>
        <v>18</v>
      </c>
      <c r="G73" s="10" t="s">
        <v>29</v>
      </c>
      <c r="H73" t="str">
        <f>VLOOKUP(G73,Results!$N$2:$O$9,2,FALSE)</f>
        <v>Golfers</v>
      </c>
      <c r="I73" s="26"/>
      <c r="J73" s="10" t="s">
        <v>15</v>
      </c>
      <c r="K73" t="str">
        <f>VLOOKUP(J73,Results!$N$2:$O$9,2,FALSE)</f>
        <v>No Match</v>
      </c>
      <c r="L73" s="27"/>
    </row>
    <row r="74" spans="2:13" x14ac:dyDescent="0.3">
      <c r="B74" t="str">
        <f t="shared" si="4"/>
        <v>19E16</v>
      </c>
      <c r="C74" t="str">
        <f t="shared" si="5"/>
        <v>19E11</v>
      </c>
      <c r="E74" s="8">
        <v>46052</v>
      </c>
      <c r="F74" s="9">
        <v>19</v>
      </c>
      <c r="G74" s="10" t="s">
        <v>32</v>
      </c>
      <c r="H74" t="str">
        <f>VLOOKUP(G74,Results!$N$2:$O$9,2,FALSE)</f>
        <v>Sharks</v>
      </c>
      <c r="I74" s="26">
        <v>7</v>
      </c>
      <c r="J74" s="10" t="s">
        <v>24</v>
      </c>
      <c r="K74" t="str">
        <f>VLOOKUP(J74,Results!$N$2:$O$9,2,FALSE)</f>
        <v>Hagrids</v>
      </c>
      <c r="L74" s="26">
        <v>12</v>
      </c>
    </row>
    <row r="75" spans="2:13" x14ac:dyDescent="0.3">
      <c r="B75" t="str">
        <f t="shared" si="4"/>
        <v>19E12</v>
      </c>
      <c r="C75" t="str">
        <f t="shared" si="5"/>
        <v>19E15</v>
      </c>
      <c r="E75" s="11">
        <f>+E74</f>
        <v>46052</v>
      </c>
      <c r="F75" s="7">
        <f>+F74</f>
        <v>19</v>
      </c>
      <c r="G75" s="10" t="s">
        <v>25</v>
      </c>
      <c r="H75" t="str">
        <f>VLOOKUP(G75,Results!$N$2:$O$9,2,FALSE)</f>
        <v>Clippers</v>
      </c>
      <c r="I75" s="26">
        <v>17</v>
      </c>
      <c r="J75" s="10" t="s">
        <v>31</v>
      </c>
      <c r="K75" t="str">
        <f>VLOOKUP(J75,Results!$N$2:$O$9,2,FALSE)</f>
        <v>Odd Jobs</v>
      </c>
      <c r="L75" s="26">
        <v>6</v>
      </c>
    </row>
    <row r="76" spans="2:13" x14ac:dyDescent="0.3">
      <c r="B76" t="str">
        <f t="shared" si="4"/>
        <v>19E17</v>
      </c>
      <c r="C76" t="str">
        <f t="shared" si="5"/>
        <v>19E14</v>
      </c>
      <c r="E76" s="11">
        <f>+E74</f>
        <v>46052</v>
      </c>
      <c r="F76" s="7">
        <f>+F74</f>
        <v>19</v>
      </c>
      <c r="G76" s="10" t="s">
        <v>33</v>
      </c>
      <c r="H76" t="str">
        <f>VLOOKUP(G76,Results!$N$2:$O$9,2,FALSE)</f>
        <v>Green Wizards</v>
      </c>
      <c r="I76" s="26">
        <v>11</v>
      </c>
      <c r="J76" s="10" t="s">
        <v>29</v>
      </c>
      <c r="K76" t="str">
        <f>VLOOKUP(J76,Results!$N$2:$O$9,2,FALSE)</f>
        <v>Golfers</v>
      </c>
      <c r="L76" s="26">
        <v>16</v>
      </c>
      <c r="M76" t="s">
        <v>54</v>
      </c>
    </row>
    <row r="77" spans="2:13" x14ac:dyDescent="0.3">
      <c r="B77" t="str">
        <f t="shared" si="4"/>
        <v>19E13</v>
      </c>
      <c r="C77" t="str">
        <f t="shared" si="5"/>
        <v>19X</v>
      </c>
      <c r="E77" s="11">
        <f>+E74</f>
        <v>46052</v>
      </c>
      <c r="F77" s="7">
        <f>+F74</f>
        <v>19</v>
      </c>
      <c r="G77" s="10" t="s">
        <v>27</v>
      </c>
      <c r="H77" t="str">
        <f>VLOOKUP(G77,Results!$N$2:$O$9,2,FALSE)</f>
        <v>Oddments</v>
      </c>
      <c r="I77" s="26"/>
      <c r="J77" s="10" t="s">
        <v>15</v>
      </c>
      <c r="K77" t="str">
        <f>VLOOKUP(J77,Results!$N$2:$O$9,2,FALSE)</f>
        <v>No Match</v>
      </c>
      <c r="L77" s="27"/>
    </row>
    <row r="78" spans="2:13" x14ac:dyDescent="0.3">
      <c r="B78" t="str">
        <f t="shared" si="4"/>
        <v>20E16</v>
      </c>
      <c r="C78" t="str">
        <f t="shared" si="5"/>
        <v>20E13</v>
      </c>
      <c r="E78" s="8">
        <v>46058</v>
      </c>
      <c r="F78" s="9">
        <v>20</v>
      </c>
      <c r="G78" s="10" t="s">
        <v>32</v>
      </c>
      <c r="H78" t="str">
        <f>VLOOKUP(G78,Results!$N$2:$O$9,2,FALSE)</f>
        <v>Sharks</v>
      </c>
      <c r="I78" s="26">
        <v>16</v>
      </c>
      <c r="J78" s="10" t="s">
        <v>27</v>
      </c>
      <c r="K78" t="str">
        <f>VLOOKUP(J78,Results!$N$2:$O$9,2,FALSE)</f>
        <v>Oddments</v>
      </c>
      <c r="L78" s="26">
        <v>11</v>
      </c>
    </row>
    <row r="79" spans="2:13" x14ac:dyDescent="0.3">
      <c r="B79" t="str">
        <f t="shared" si="4"/>
        <v>20E15</v>
      </c>
      <c r="C79" t="str">
        <f t="shared" si="5"/>
        <v>20E17</v>
      </c>
      <c r="E79" s="11">
        <f>+E78</f>
        <v>46058</v>
      </c>
      <c r="F79" s="7">
        <f>+F78</f>
        <v>20</v>
      </c>
      <c r="G79" s="10" t="s">
        <v>31</v>
      </c>
      <c r="H79" t="str">
        <f>VLOOKUP(G79,Results!$N$2:$O$9,2,FALSE)</f>
        <v>Odd Jobs</v>
      </c>
      <c r="I79" s="26">
        <v>4</v>
      </c>
      <c r="J79" s="10" t="s">
        <v>33</v>
      </c>
      <c r="K79" t="str">
        <f>VLOOKUP(J79,Results!$N$2:$O$9,2,FALSE)</f>
        <v>Green Wizards</v>
      </c>
      <c r="L79" s="26">
        <v>26</v>
      </c>
    </row>
    <row r="80" spans="2:13" x14ac:dyDescent="0.3">
      <c r="B80" t="str">
        <f t="shared" si="4"/>
        <v>20E11</v>
      </c>
      <c r="C80" t="str">
        <f t="shared" si="5"/>
        <v>20E14</v>
      </c>
      <c r="E80" s="11">
        <f>+E78</f>
        <v>46058</v>
      </c>
      <c r="F80" s="7">
        <f>+F78</f>
        <v>20</v>
      </c>
      <c r="G80" s="10" t="s">
        <v>24</v>
      </c>
      <c r="H80" t="str">
        <f>VLOOKUP(G80,Results!$N$2:$O$9,2,FALSE)</f>
        <v>Hagrids</v>
      </c>
      <c r="I80" s="26">
        <v>11</v>
      </c>
      <c r="J80" s="10" t="s">
        <v>29</v>
      </c>
      <c r="K80" t="str">
        <f>VLOOKUP(J80,Results!$N$2:$O$9,2,FALSE)</f>
        <v>Golfers</v>
      </c>
      <c r="L80" s="26">
        <v>9</v>
      </c>
    </row>
    <row r="81" spans="2:13" x14ac:dyDescent="0.3">
      <c r="B81" t="str">
        <f t="shared" si="4"/>
        <v>20E12</v>
      </c>
      <c r="C81" t="str">
        <f t="shared" si="5"/>
        <v>20X</v>
      </c>
      <c r="E81" s="11">
        <f>+E78</f>
        <v>46058</v>
      </c>
      <c r="F81" s="7">
        <f>+F78</f>
        <v>20</v>
      </c>
      <c r="G81" s="10" t="s">
        <v>25</v>
      </c>
      <c r="H81" t="str">
        <f>VLOOKUP(G81,Results!$N$2:$O$9,2,FALSE)</f>
        <v>Clippers</v>
      </c>
      <c r="I81" s="26"/>
      <c r="J81" s="10" t="s">
        <v>15</v>
      </c>
      <c r="K81" t="str">
        <f>VLOOKUP(J81,Results!$N$2:$O$9,2,FALSE)</f>
        <v>No Match</v>
      </c>
      <c r="L81" s="27"/>
    </row>
    <row r="82" spans="2:13" x14ac:dyDescent="0.3">
      <c r="B82" t="str">
        <f t="shared" si="4"/>
        <v>21E17</v>
      </c>
      <c r="C82" t="str">
        <f t="shared" si="5"/>
        <v>21E12</v>
      </c>
      <c r="E82" s="8">
        <v>46066</v>
      </c>
      <c r="F82" s="9">
        <v>21</v>
      </c>
      <c r="G82" s="10" t="s">
        <v>33</v>
      </c>
      <c r="H82" t="str">
        <f>VLOOKUP(G82,Results!$N$2:$O$9,2,FALSE)</f>
        <v>Green Wizards</v>
      </c>
      <c r="I82" s="26">
        <v>16</v>
      </c>
      <c r="J82" s="10" t="s">
        <v>25</v>
      </c>
      <c r="K82" t="str">
        <f>VLOOKUP(J82,Results!$N$2:$O$9,2,FALSE)</f>
        <v>Clippers</v>
      </c>
      <c r="L82" s="26">
        <v>7</v>
      </c>
    </row>
    <row r="83" spans="2:13" x14ac:dyDescent="0.3">
      <c r="B83" t="str">
        <f t="shared" si="4"/>
        <v>21E14</v>
      </c>
      <c r="C83" t="str">
        <f t="shared" si="5"/>
        <v>21E16</v>
      </c>
      <c r="E83" s="11">
        <f>+E82</f>
        <v>46066</v>
      </c>
      <c r="F83" s="7">
        <f>+F82</f>
        <v>21</v>
      </c>
      <c r="G83" s="10" t="s">
        <v>29</v>
      </c>
      <c r="H83" t="str">
        <f>VLOOKUP(G83,Results!$N$2:$O$9,2,FALSE)</f>
        <v>Golfers</v>
      </c>
      <c r="I83" s="26">
        <v>10</v>
      </c>
      <c r="J83" s="10" t="s">
        <v>32</v>
      </c>
      <c r="K83" t="str">
        <f>VLOOKUP(J83,Results!$N$2:$O$9,2,FALSE)</f>
        <v>Sharks</v>
      </c>
      <c r="L83" s="26">
        <v>8</v>
      </c>
    </row>
    <row r="84" spans="2:13" x14ac:dyDescent="0.3">
      <c r="B84" t="str">
        <f t="shared" si="4"/>
        <v>21E13</v>
      </c>
      <c r="C84" t="str">
        <f t="shared" si="5"/>
        <v>21E15</v>
      </c>
      <c r="E84" s="11">
        <f>+E82</f>
        <v>46066</v>
      </c>
      <c r="F84" s="7">
        <f>+F82</f>
        <v>21</v>
      </c>
      <c r="G84" s="10" t="s">
        <v>27</v>
      </c>
      <c r="H84" t="str">
        <f>VLOOKUP(G84,Results!$N$2:$O$9,2,FALSE)</f>
        <v>Oddments</v>
      </c>
      <c r="I84" s="26">
        <v>10</v>
      </c>
      <c r="J84" s="10" t="s">
        <v>31</v>
      </c>
      <c r="K84" t="str">
        <f>VLOOKUP(J84,Results!$N$2:$O$9,2,FALSE)</f>
        <v>Odd Jobs</v>
      </c>
      <c r="L84" s="26">
        <v>17</v>
      </c>
    </row>
    <row r="85" spans="2:13" x14ac:dyDescent="0.3">
      <c r="B85" t="str">
        <f t="shared" si="4"/>
        <v>21E11</v>
      </c>
      <c r="C85" t="str">
        <f t="shared" si="5"/>
        <v>21X</v>
      </c>
      <c r="E85" s="11">
        <f>+E82</f>
        <v>46066</v>
      </c>
      <c r="F85" s="7">
        <f>+F82</f>
        <v>21</v>
      </c>
      <c r="G85" s="10" t="s">
        <v>24</v>
      </c>
      <c r="H85" t="str">
        <f>VLOOKUP(G85,Results!$N$2:$O$9,2,FALSE)</f>
        <v>Hagrids</v>
      </c>
      <c r="I85" s="26"/>
      <c r="J85" s="10" t="s">
        <v>15</v>
      </c>
      <c r="K85" t="str">
        <f>VLOOKUP(J85,Results!$N$2:$O$9,2,FALSE)</f>
        <v>No Match</v>
      </c>
      <c r="L85" s="27"/>
    </row>
    <row r="86" spans="2:13" x14ac:dyDescent="0.3">
      <c r="B86" t="str">
        <f t="shared" si="4"/>
        <v>22E14</v>
      </c>
      <c r="C86" t="str">
        <f t="shared" si="5"/>
        <v>22E13</v>
      </c>
      <c r="E86" s="8">
        <v>46072</v>
      </c>
      <c r="F86" s="9">
        <v>22</v>
      </c>
      <c r="G86" s="10" t="s">
        <v>29</v>
      </c>
      <c r="H86" t="str">
        <f>VLOOKUP(G86,Results!$N$2:$O$9,2,FALSE)</f>
        <v>Golfers</v>
      </c>
      <c r="I86" s="26">
        <v>16</v>
      </c>
      <c r="J86" s="10" t="s">
        <v>27</v>
      </c>
      <c r="K86" t="str">
        <f>VLOOKUP(J86,Results!$N$2:$O$9,2,FALSE)</f>
        <v>Oddments</v>
      </c>
      <c r="L86" s="26">
        <v>17</v>
      </c>
    </row>
    <row r="87" spans="2:13" x14ac:dyDescent="0.3">
      <c r="B87" t="str">
        <f t="shared" si="4"/>
        <v>22E16</v>
      </c>
      <c r="C87" t="str">
        <f t="shared" si="5"/>
        <v>22E15</v>
      </c>
      <c r="E87" s="11">
        <f>+E86</f>
        <v>46072</v>
      </c>
      <c r="F87" s="7">
        <f>+F86</f>
        <v>22</v>
      </c>
      <c r="G87" s="10" t="s">
        <v>32</v>
      </c>
      <c r="H87" t="str">
        <f>VLOOKUP(G87,Results!$N$2:$O$9,2,FALSE)</f>
        <v>Sharks</v>
      </c>
      <c r="I87" s="26">
        <v>19</v>
      </c>
      <c r="J87" s="10" t="s">
        <v>31</v>
      </c>
      <c r="K87" t="str">
        <f>VLOOKUP(J87,Results!$N$2:$O$9,2,FALSE)</f>
        <v>Odd Jobs</v>
      </c>
      <c r="L87" s="26">
        <v>6</v>
      </c>
    </row>
    <row r="88" spans="2:13" x14ac:dyDescent="0.3">
      <c r="B88" t="str">
        <f t="shared" si="4"/>
        <v>22E12</v>
      </c>
      <c r="C88" t="str">
        <f t="shared" si="5"/>
        <v>22E11</v>
      </c>
      <c r="E88" s="11">
        <f>+E86</f>
        <v>46072</v>
      </c>
      <c r="F88" s="7">
        <f>+F86</f>
        <v>22</v>
      </c>
      <c r="G88" s="10" t="s">
        <v>25</v>
      </c>
      <c r="H88" t="str">
        <f>VLOOKUP(G88,Results!$N$2:$O$9,2,FALSE)</f>
        <v>Clippers</v>
      </c>
      <c r="I88" s="26">
        <v>8</v>
      </c>
      <c r="J88" s="10" t="s">
        <v>24</v>
      </c>
      <c r="K88" t="str">
        <f>VLOOKUP(J88,Results!$N$2:$O$9,2,FALSE)</f>
        <v>Hagrids</v>
      </c>
      <c r="L88" s="26">
        <v>13</v>
      </c>
    </row>
    <row r="89" spans="2:13" x14ac:dyDescent="0.3">
      <c r="B89" t="str">
        <f t="shared" ref="B89:B109" si="6">CONCATENATE(F89,G89)</f>
        <v>22E17</v>
      </c>
      <c r="C89" t="str">
        <f t="shared" ref="C89:C109" si="7">CONCATENATE(F89,J89)</f>
        <v>22X</v>
      </c>
      <c r="E89" s="11">
        <f>+E86</f>
        <v>46072</v>
      </c>
      <c r="F89" s="7">
        <f>+F86</f>
        <v>22</v>
      </c>
      <c r="G89" s="10" t="s">
        <v>33</v>
      </c>
      <c r="H89" t="str">
        <f>VLOOKUP(G89,Results!$N$2:$O$9,2,FALSE)</f>
        <v>Green Wizards</v>
      </c>
      <c r="I89" s="26"/>
      <c r="J89" s="10" t="s">
        <v>15</v>
      </c>
      <c r="K89" t="str">
        <f>VLOOKUP(J89,Results!$N$2:$O$9,2,FALSE)</f>
        <v>No Match</v>
      </c>
      <c r="L89" s="27"/>
    </row>
    <row r="90" spans="2:13" x14ac:dyDescent="0.3">
      <c r="B90" t="str">
        <f t="shared" si="6"/>
        <v>23E13</v>
      </c>
      <c r="C90" t="str">
        <f t="shared" si="7"/>
        <v>23E12</v>
      </c>
      <c r="E90" s="8">
        <v>46080</v>
      </c>
      <c r="F90" s="9">
        <v>23</v>
      </c>
      <c r="G90" s="10" t="s">
        <v>27</v>
      </c>
      <c r="H90" t="str">
        <f>VLOOKUP(G90,Results!$N$2:$O$9,2,FALSE)</f>
        <v>Oddments</v>
      </c>
      <c r="I90" s="26">
        <v>13</v>
      </c>
      <c r="J90" s="10" t="s">
        <v>25</v>
      </c>
      <c r="K90" t="str">
        <f>VLOOKUP(J90,Results!$N$2:$O$9,2,FALSE)</f>
        <v>Clippers</v>
      </c>
      <c r="L90" s="26">
        <v>5</v>
      </c>
      <c r="M90" t="s">
        <v>55</v>
      </c>
    </row>
    <row r="91" spans="2:13" x14ac:dyDescent="0.3">
      <c r="B91" t="str">
        <f t="shared" si="6"/>
        <v>23E11</v>
      </c>
      <c r="C91" t="str">
        <f t="shared" si="7"/>
        <v>23E17</v>
      </c>
      <c r="E91" s="11">
        <f>+E90</f>
        <v>46080</v>
      </c>
      <c r="F91" s="7">
        <f>+F90</f>
        <v>23</v>
      </c>
      <c r="G91" s="10" t="s">
        <v>24</v>
      </c>
      <c r="H91" t="str">
        <f>VLOOKUP(G91,Results!$N$2:$O$9,2,FALSE)</f>
        <v>Hagrids</v>
      </c>
      <c r="I91" s="26">
        <v>6</v>
      </c>
      <c r="J91" s="10" t="s">
        <v>33</v>
      </c>
      <c r="K91" t="str">
        <f>VLOOKUP(J91,Results!$N$2:$O$9,2,FALSE)</f>
        <v>Green Wizards</v>
      </c>
      <c r="L91" s="26">
        <v>15</v>
      </c>
    </row>
    <row r="92" spans="2:13" x14ac:dyDescent="0.3">
      <c r="B92" t="str">
        <f t="shared" si="6"/>
        <v>23E15</v>
      </c>
      <c r="C92" t="str">
        <f t="shared" si="7"/>
        <v>23E14</v>
      </c>
      <c r="E92" s="11">
        <f>+E90</f>
        <v>46080</v>
      </c>
      <c r="F92" s="7">
        <f>+F90</f>
        <v>23</v>
      </c>
      <c r="G92" s="10" t="s">
        <v>31</v>
      </c>
      <c r="H92" t="str">
        <f>VLOOKUP(G92,Results!$N$2:$O$9,2,FALSE)</f>
        <v>Odd Jobs</v>
      </c>
      <c r="I92" s="26">
        <v>9</v>
      </c>
      <c r="J92" s="10" t="s">
        <v>29</v>
      </c>
      <c r="K92" t="str">
        <f>VLOOKUP(J92,Results!$N$2:$O$9,2,FALSE)</f>
        <v>Golfers</v>
      </c>
      <c r="L92" s="26">
        <v>16</v>
      </c>
    </row>
    <row r="93" spans="2:13" x14ac:dyDescent="0.3">
      <c r="B93" t="str">
        <f t="shared" si="6"/>
        <v>23E16</v>
      </c>
      <c r="C93" t="str">
        <f t="shared" si="7"/>
        <v>23X</v>
      </c>
      <c r="E93" s="11">
        <f>+E90</f>
        <v>46080</v>
      </c>
      <c r="F93" s="7">
        <f>+F90</f>
        <v>23</v>
      </c>
      <c r="G93" s="10" t="s">
        <v>32</v>
      </c>
      <c r="H93" t="str">
        <f>VLOOKUP(G93,Results!$N$2:$O$9,2,FALSE)</f>
        <v>Sharks</v>
      </c>
      <c r="I93" s="26"/>
      <c r="J93" s="10" t="s">
        <v>15</v>
      </c>
      <c r="K93" t="str">
        <f>VLOOKUP(J93,Results!$N$2:$O$9,2,FALSE)</f>
        <v>No Match</v>
      </c>
      <c r="L93" s="27"/>
    </row>
    <row r="94" spans="2:13" x14ac:dyDescent="0.3">
      <c r="B94" t="str">
        <f t="shared" si="6"/>
        <v>24E12</v>
      </c>
      <c r="C94" t="str">
        <f t="shared" si="7"/>
        <v>24E14</v>
      </c>
      <c r="E94" s="8">
        <v>46086</v>
      </c>
      <c r="F94" s="9">
        <v>24</v>
      </c>
      <c r="G94" s="10" t="s">
        <v>25</v>
      </c>
      <c r="H94" t="str">
        <f>VLOOKUP(G94,Results!$N$2:$O$9,2,FALSE)</f>
        <v>Clippers</v>
      </c>
      <c r="I94" s="26">
        <v>7</v>
      </c>
      <c r="J94" s="10" t="s">
        <v>29</v>
      </c>
      <c r="K94" t="str">
        <f>VLOOKUP(J94,Results!$N$2:$O$9,2,FALSE)</f>
        <v>Golfers</v>
      </c>
      <c r="L94" s="26">
        <v>22</v>
      </c>
    </row>
    <row r="95" spans="2:13" x14ac:dyDescent="0.3">
      <c r="B95" t="str">
        <f t="shared" si="6"/>
        <v>24E13</v>
      </c>
      <c r="C95" t="str">
        <f t="shared" si="7"/>
        <v>24E11</v>
      </c>
      <c r="E95" s="11">
        <f>+E94</f>
        <v>46086</v>
      </c>
      <c r="F95" s="7">
        <f>+F94</f>
        <v>24</v>
      </c>
      <c r="G95" s="10" t="s">
        <v>27</v>
      </c>
      <c r="H95" t="str">
        <f>VLOOKUP(G95,Results!$N$2:$O$9,2,FALSE)</f>
        <v>Oddments</v>
      </c>
      <c r="I95" s="26">
        <v>12</v>
      </c>
      <c r="J95" s="10" t="s">
        <v>24</v>
      </c>
      <c r="K95" t="str">
        <f>VLOOKUP(J95,Results!$N$2:$O$9,2,FALSE)</f>
        <v>Hagrids</v>
      </c>
      <c r="L95" s="26">
        <v>15</v>
      </c>
    </row>
    <row r="96" spans="2:13" x14ac:dyDescent="0.3">
      <c r="B96" t="str">
        <f t="shared" si="6"/>
        <v>24E17</v>
      </c>
      <c r="C96" t="str">
        <f t="shared" si="7"/>
        <v>24E16</v>
      </c>
      <c r="E96" s="11">
        <f>+E94</f>
        <v>46086</v>
      </c>
      <c r="F96" s="7">
        <f>+F94</f>
        <v>24</v>
      </c>
      <c r="G96" s="10" t="s">
        <v>33</v>
      </c>
      <c r="H96" t="str">
        <f>VLOOKUP(G96,Results!$N$2:$O$9,2,FALSE)</f>
        <v>Green Wizards</v>
      </c>
      <c r="I96" s="26">
        <v>16</v>
      </c>
      <c r="J96" s="10" t="s">
        <v>32</v>
      </c>
      <c r="K96" t="str">
        <f>VLOOKUP(J96,Results!$N$2:$O$9,2,FALSE)</f>
        <v>Sharks</v>
      </c>
      <c r="L96" s="26">
        <v>12</v>
      </c>
    </row>
    <row r="97" spans="2:12" x14ac:dyDescent="0.3">
      <c r="B97" t="str">
        <f t="shared" si="6"/>
        <v>24E15</v>
      </c>
      <c r="C97" t="str">
        <f t="shared" si="7"/>
        <v>24X</v>
      </c>
      <c r="E97" s="11">
        <f>+E94</f>
        <v>46086</v>
      </c>
      <c r="F97" s="7">
        <f>+F94</f>
        <v>24</v>
      </c>
      <c r="G97" s="10" t="s">
        <v>31</v>
      </c>
      <c r="H97" t="str">
        <f>VLOOKUP(G97,Results!$N$2:$O$9,2,FALSE)</f>
        <v>Odd Jobs</v>
      </c>
      <c r="I97" s="26"/>
      <c r="J97" s="10" t="s">
        <v>15</v>
      </c>
      <c r="K97" t="str">
        <f>VLOOKUP(J97,Results!$N$2:$O$9,2,FALSE)</f>
        <v>No Match</v>
      </c>
      <c r="L97" s="27"/>
    </row>
    <row r="98" spans="2:12" x14ac:dyDescent="0.3">
      <c r="B98" t="str">
        <f t="shared" si="6"/>
        <v>25E16</v>
      </c>
      <c r="C98" t="str">
        <f t="shared" si="7"/>
        <v>25E12</v>
      </c>
      <c r="E98" s="8">
        <v>46094</v>
      </c>
      <c r="F98" s="9">
        <v>25</v>
      </c>
      <c r="G98" s="10" t="s">
        <v>32</v>
      </c>
      <c r="H98" t="str">
        <f>VLOOKUP(G98,Results!$N$2:$O$9,2,FALSE)</f>
        <v>Sharks</v>
      </c>
      <c r="I98" s="26">
        <v>15</v>
      </c>
      <c r="J98" s="10" t="s">
        <v>25</v>
      </c>
      <c r="K98" t="str">
        <f>VLOOKUP(J98,Results!$N$2:$O$9,2,FALSE)</f>
        <v>Clippers</v>
      </c>
      <c r="L98" s="26">
        <v>12</v>
      </c>
    </row>
    <row r="99" spans="2:12" x14ac:dyDescent="0.3">
      <c r="B99" t="str">
        <f t="shared" si="6"/>
        <v>25E11</v>
      </c>
      <c r="C99" t="str">
        <f t="shared" si="7"/>
        <v>25E15</v>
      </c>
      <c r="E99" s="11">
        <f>+E98</f>
        <v>46094</v>
      </c>
      <c r="F99" s="7">
        <f>+F98</f>
        <v>25</v>
      </c>
      <c r="G99" s="10" t="s">
        <v>24</v>
      </c>
      <c r="H99" t="str">
        <f>VLOOKUP(G99,Results!$N$2:$O$9,2,FALSE)</f>
        <v>Hagrids</v>
      </c>
      <c r="I99" s="26">
        <v>17</v>
      </c>
      <c r="J99" s="10" t="s">
        <v>31</v>
      </c>
      <c r="K99" t="str">
        <f>VLOOKUP(J99,Results!$N$2:$O$9,2,FALSE)</f>
        <v>Odd Jobs</v>
      </c>
      <c r="L99" s="26">
        <v>13</v>
      </c>
    </row>
    <row r="100" spans="2:12" x14ac:dyDescent="0.3">
      <c r="B100" t="str">
        <f t="shared" si="6"/>
        <v>25E17</v>
      </c>
      <c r="C100" t="str">
        <f t="shared" si="7"/>
        <v>25E13</v>
      </c>
      <c r="E100" s="11">
        <f>+E98</f>
        <v>46094</v>
      </c>
      <c r="F100" s="7">
        <f>+F98</f>
        <v>25</v>
      </c>
      <c r="G100" s="10" t="s">
        <v>33</v>
      </c>
      <c r="H100" t="str">
        <f>VLOOKUP(G100,Results!$N$2:$O$9,2,FALSE)</f>
        <v>Green Wizards</v>
      </c>
      <c r="I100" s="26">
        <v>10</v>
      </c>
      <c r="J100" s="10" t="s">
        <v>27</v>
      </c>
      <c r="K100" t="str">
        <f>VLOOKUP(J100,Results!$N$2:$O$9,2,FALSE)</f>
        <v>Oddments</v>
      </c>
      <c r="L100" s="26">
        <v>14</v>
      </c>
    </row>
    <row r="101" spans="2:12" x14ac:dyDescent="0.3">
      <c r="B101" t="str">
        <f t="shared" si="6"/>
        <v>25E14</v>
      </c>
      <c r="C101" t="str">
        <f t="shared" si="7"/>
        <v>25X</v>
      </c>
      <c r="E101" s="11">
        <f>+E98</f>
        <v>46094</v>
      </c>
      <c r="F101" s="7">
        <f>+F98</f>
        <v>25</v>
      </c>
      <c r="G101" s="10" t="s">
        <v>29</v>
      </c>
      <c r="H101" t="str">
        <f>VLOOKUP(G101,Results!$N$2:$O$9,2,FALSE)</f>
        <v>Golfers</v>
      </c>
      <c r="I101" s="26"/>
      <c r="J101" s="10" t="s">
        <v>15</v>
      </c>
      <c r="K101" t="str">
        <f>VLOOKUP(J101,Results!$N$2:$O$9,2,FALSE)</f>
        <v>No Match</v>
      </c>
      <c r="L101" s="27"/>
    </row>
    <row r="102" spans="2:12" x14ac:dyDescent="0.3">
      <c r="B102" t="str">
        <f t="shared" si="6"/>
        <v>26E14</v>
      </c>
      <c r="C102" t="str">
        <f t="shared" si="7"/>
        <v>26E17</v>
      </c>
      <c r="E102" s="8">
        <v>46100</v>
      </c>
      <c r="F102" s="9">
        <v>26</v>
      </c>
      <c r="G102" s="10" t="s">
        <v>29</v>
      </c>
      <c r="H102" t="str">
        <f>VLOOKUP(G102,Results!$N$2:$O$9,2,FALSE)</f>
        <v>Golfers</v>
      </c>
      <c r="I102" s="26">
        <v>12</v>
      </c>
      <c r="J102" s="10" t="s">
        <v>33</v>
      </c>
      <c r="K102" t="str">
        <f>VLOOKUP(J102,Results!$N$2:$O$9,2,FALSE)</f>
        <v>Green Wizards</v>
      </c>
      <c r="L102" s="26">
        <v>8</v>
      </c>
    </row>
    <row r="103" spans="2:12" x14ac:dyDescent="0.3">
      <c r="B103" t="str">
        <f t="shared" si="6"/>
        <v>26E15</v>
      </c>
      <c r="C103" t="str">
        <f t="shared" si="7"/>
        <v>26E12</v>
      </c>
      <c r="E103" s="11">
        <f>+E102</f>
        <v>46100</v>
      </c>
      <c r="F103" s="7">
        <f>+F102</f>
        <v>26</v>
      </c>
      <c r="G103" s="10" t="s">
        <v>31</v>
      </c>
      <c r="H103" t="str">
        <f>VLOOKUP(G103,Results!$N$2:$O$9,2,FALSE)</f>
        <v>Odd Jobs</v>
      </c>
      <c r="I103" s="26">
        <v>8</v>
      </c>
      <c r="J103" s="10" t="s">
        <v>25</v>
      </c>
      <c r="K103" t="str">
        <f>VLOOKUP(J103,Results!$N$2:$O$9,2,FALSE)</f>
        <v>Clippers</v>
      </c>
      <c r="L103" s="26">
        <v>11</v>
      </c>
    </row>
    <row r="104" spans="2:12" x14ac:dyDescent="0.3">
      <c r="B104" t="str">
        <f t="shared" si="6"/>
        <v>26E11</v>
      </c>
      <c r="C104" t="str">
        <f t="shared" si="7"/>
        <v>26E16</v>
      </c>
      <c r="E104" s="11">
        <f>+E102</f>
        <v>46100</v>
      </c>
      <c r="F104" s="7">
        <f>+F102</f>
        <v>26</v>
      </c>
      <c r="G104" s="10" t="s">
        <v>24</v>
      </c>
      <c r="H104" t="str">
        <f>VLOOKUP(G104,Results!$N$2:$O$9,2,FALSE)</f>
        <v>Hagrids</v>
      </c>
      <c r="I104" s="26">
        <v>9</v>
      </c>
      <c r="J104" s="10" t="s">
        <v>32</v>
      </c>
      <c r="K104" t="str">
        <f>VLOOKUP(J104,Results!$N$2:$O$9,2,FALSE)</f>
        <v>Sharks</v>
      </c>
      <c r="L104" s="26">
        <v>14</v>
      </c>
    </row>
    <row r="105" spans="2:12" x14ac:dyDescent="0.3">
      <c r="B105" t="str">
        <f t="shared" si="6"/>
        <v>26E13</v>
      </c>
      <c r="C105" t="str">
        <f t="shared" si="7"/>
        <v>26X</v>
      </c>
      <c r="E105" s="11">
        <f>+E102</f>
        <v>46100</v>
      </c>
      <c r="F105" s="7">
        <f>+F102</f>
        <v>26</v>
      </c>
      <c r="G105" s="10" t="s">
        <v>27</v>
      </c>
      <c r="H105" t="str">
        <f>VLOOKUP(G105,Results!$N$2:$O$9,2,FALSE)</f>
        <v>Oddments</v>
      </c>
      <c r="I105" s="26"/>
      <c r="J105" s="10" t="s">
        <v>15</v>
      </c>
      <c r="K105" t="str">
        <f>VLOOKUP(J105,Results!$N$2:$O$9,2,FALSE)</f>
        <v>No Match</v>
      </c>
      <c r="L105" s="27"/>
    </row>
    <row r="106" spans="2:12" x14ac:dyDescent="0.3">
      <c r="B106" t="str">
        <f t="shared" si="6"/>
        <v>27E14</v>
      </c>
      <c r="C106" t="str">
        <f t="shared" si="7"/>
        <v>27E11</v>
      </c>
      <c r="E106" s="8">
        <v>46108</v>
      </c>
      <c r="F106" s="9">
        <v>27</v>
      </c>
      <c r="G106" s="10" t="s">
        <v>29</v>
      </c>
      <c r="H106" t="str">
        <f>VLOOKUP(G106,Results!$N$2:$O$9,2,FALSE)</f>
        <v>Golfers</v>
      </c>
      <c r="I106" s="26">
        <v>26</v>
      </c>
      <c r="J106" s="10" t="s">
        <v>24</v>
      </c>
      <c r="K106" t="str">
        <f>VLOOKUP(J106,Results!$N$2:$O$9,2,FALSE)</f>
        <v>Hagrids</v>
      </c>
      <c r="L106" s="26">
        <v>4</v>
      </c>
    </row>
    <row r="107" spans="2:12" x14ac:dyDescent="0.3">
      <c r="B107" t="str">
        <f t="shared" si="6"/>
        <v>27E17</v>
      </c>
      <c r="C107" t="str">
        <f t="shared" si="7"/>
        <v>27E15</v>
      </c>
      <c r="E107" s="11">
        <f>+E106</f>
        <v>46108</v>
      </c>
      <c r="F107" s="7">
        <f>+F106</f>
        <v>27</v>
      </c>
      <c r="G107" s="10" t="s">
        <v>33</v>
      </c>
      <c r="H107" t="str">
        <f>VLOOKUP(G107,Results!$N$2:$O$9,2,FALSE)</f>
        <v>Green Wizards</v>
      </c>
      <c r="I107" s="26">
        <v>17</v>
      </c>
      <c r="J107" s="10" t="s">
        <v>31</v>
      </c>
      <c r="K107" t="str">
        <f>VLOOKUP(J107,Results!$N$2:$O$9,2,FALSE)</f>
        <v>Odd Jobs</v>
      </c>
      <c r="L107" s="26">
        <v>13</v>
      </c>
    </row>
    <row r="108" spans="2:12" x14ac:dyDescent="0.3">
      <c r="B108" t="str">
        <f t="shared" si="6"/>
        <v>27E13</v>
      </c>
      <c r="C108" t="str">
        <f t="shared" si="7"/>
        <v>27E16</v>
      </c>
      <c r="E108" s="11">
        <f>+E106</f>
        <v>46108</v>
      </c>
      <c r="F108" s="7">
        <f>+F106</f>
        <v>27</v>
      </c>
      <c r="G108" s="10" t="s">
        <v>27</v>
      </c>
      <c r="H108" t="str">
        <f>VLOOKUP(G108,Results!$N$2:$O$9,2,FALSE)</f>
        <v>Oddments</v>
      </c>
      <c r="I108" s="26">
        <v>11</v>
      </c>
      <c r="J108" s="10" t="s">
        <v>32</v>
      </c>
      <c r="K108" t="str">
        <f>VLOOKUP(J108,Results!$N$2:$O$9,2,FALSE)</f>
        <v>Sharks</v>
      </c>
      <c r="L108" s="26">
        <v>14</v>
      </c>
    </row>
    <row r="109" spans="2:12" x14ac:dyDescent="0.3">
      <c r="B109" t="str">
        <f t="shared" si="6"/>
        <v>27E12</v>
      </c>
      <c r="C109" t="str">
        <f t="shared" si="7"/>
        <v>27X</v>
      </c>
      <c r="E109" s="11">
        <f>+E106</f>
        <v>46108</v>
      </c>
      <c r="F109" s="7">
        <f>+F106</f>
        <v>27</v>
      </c>
      <c r="G109" s="10" t="s">
        <v>25</v>
      </c>
      <c r="H109" t="str">
        <f>VLOOKUP(G109,Results!$N$2:$O$9,2,FALSE)</f>
        <v>Clippers</v>
      </c>
      <c r="I109" s="26"/>
      <c r="J109" s="10" t="s">
        <v>15</v>
      </c>
      <c r="K109" t="str">
        <f>VLOOKUP(J109,Results!$N$2:$O$9,2,FALSE)</f>
        <v>No Match</v>
      </c>
      <c r="L109" s="27"/>
    </row>
    <row r="110" spans="2:12" x14ac:dyDescent="0.3">
      <c r="B110" t="str">
        <f t="shared" ref="B110:B113" si="8">CONCATENATE(F110,G110)</f>
        <v>28E15</v>
      </c>
      <c r="C110" t="str">
        <f t="shared" ref="C110:C113" si="9">CONCATENATE(F110,J110)</f>
        <v>28E13</v>
      </c>
      <c r="E110" s="8">
        <v>46114</v>
      </c>
      <c r="F110" s="9">
        <v>28</v>
      </c>
      <c r="G110" s="10" t="s">
        <v>31</v>
      </c>
      <c r="H110" t="str">
        <f>VLOOKUP(G110,Results!$N$2:$O$9,2,FALSE)</f>
        <v>Odd Jobs</v>
      </c>
      <c r="I110" s="26">
        <v>18</v>
      </c>
      <c r="J110" s="10" t="s">
        <v>27</v>
      </c>
      <c r="K110" t="str">
        <f>VLOOKUP(J110,Results!$N$2:$O$9,2,FALSE)</f>
        <v>Oddments</v>
      </c>
      <c r="L110" s="26">
        <v>6</v>
      </c>
    </row>
    <row r="111" spans="2:12" x14ac:dyDescent="0.3">
      <c r="B111" t="str">
        <f t="shared" si="8"/>
        <v>28E16</v>
      </c>
      <c r="C111" t="str">
        <f t="shared" si="9"/>
        <v>28E14</v>
      </c>
      <c r="E111" s="11">
        <f>+E110</f>
        <v>46114</v>
      </c>
      <c r="F111" s="7">
        <f>+F110</f>
        <v>28</v>
      </c>
      <c r="G111" s="10" t="s">
        <v>32</v>
      </c>
      <c r="H111" t="str">
        <f>VLOOKUP(G111,Results!$N$2:$O$9,2,FALSE)</f>
        <v>Sharks</v>
      </c>
      <c r="I111" s="26">
        <v>20</v>
      </c>
      <c r="J111" s="10" t="s">
        <v>29</v>
      </c>
      <c r="K111" t="str">
        <f>VLOOKUP(J111,Results!$N$2:$O$9,2,FALSE)</f>
        <v>Golfers</v>
      </c>
      <c r="L111" s="26">
        <v>10</v>
      </c>
    </row>
    <row r="112" spans="2:12" x14ac:dyDescent="0.3">
      <c r="B112" t="str">
        <f t="shared" si="8"/>
        <v>28E12</v>
      </c>
      <c r="C112" t="str">
        <f t="shared" si="9"/>
        <v>28E17</v>
      </c>
      <c r="E112" s="11">
        <f>+E110</f>
        <v>46114</v>
      </c>
      <c r="F112" s="7">
        <f>+F110</f>
        <v>28</v>
      </c>
      <c r="G112" s="10" t="s">
        <v>25</v>
      </c>
      <c r="H112" t="str">
        <f>VLOOKUP(G112,Results!$N$2:$O$9,2,FALSE)</f>
        <v>Clippers</v>
      </c>
      <c r="I112" s="26">
        <v>9</v>
      </c>
      <c r="J112" s="10" t="s">
        <v>33</v>
      </c>
      <c r="K112" t="str">
        <f>VLOOKUP(J112,Results!$N$2:$O$9,2,FALSE)</f>
        <v>Green Wizards</v>
      </c>
      <c r="L112" s="26">
        <v>18</v>
      </c>
    </row>
    <row r="113" spans="2:12" x14ac:dyDescent="0.3">
      <c r="B113" t="str">
        <f t="shared" si="8"/>
        <v>28E11</v>
      </c>
      <c r="C113" t="str">
        <f t="shared" si="9"/>
        <v>28X</v>
      </c>
      <c r="E113" s="11">
        <f>+E110</f>
        <v>46114</v>
      </c>
      <c r="F113" s="7">
        <f>+F110</f>
        <v>28</v>
      </c>
      <c r="G113" s="10" t="s">
        <v>24</v>
      </c>
      <c r="H113" t="str">
        <f>VLOOKUP(G113,Results!$N$2:$O$9,2,FALSE)</f>
        <v>Hagrids</v>
      </c>
      <c r="I113" s="26"/>
      <c r="J113" s="10" t="s">
        <v>15</v>
      </c>
      <c r="K113" t="str">
        <f>VLOOKUP(J113,Results!$N$2:$O$9,2,FALSE)</f>
        <v>No Match</v>
      </c>
      <c r="L113" s="27"/>
    </row>
    <row r="114" spans="2:12" x14ac:dyDescent="0.3">
      <c r="E114" s="11"/>
      <c r="F114" s="7"/>
      <c r="G114" s="10"/>
      <c r="H114"/>
      <c r="I114" s="10"/>
    </row>
    <row r="115" spans="2:12" x14ac:dyDescent="0.3">
      <c r="E115" s="11"/>
      <c r="F115" s="7"/>
      <c r="G115" s="10"/>
      <c r="H115"/>
      <c r="I115" s="22">
        <f>SUM(I2:I114)</f>
        <v>1123</v>
      </c>
      <c r="J115" s="30"/>
      <c r="K115" s="30"/>
      <c r="L115" s="22">
        <f>SUM(L2:L114)</f>
        <v>986</v>
      </c>
    </row>
    <row r="116" spans="2:12" x14ac:dyDescent="0.3">
      <c r="E116" s="11"/>
      <c r="F116" s="7"/>
      <c r="G116" s="10"/>
      <c r="H116"/>
      <c r="I116" s="22">
        <f>+I115+L115</f>
        <v>2109</v>
      </c>
      <c r="J116" s="30"/>
      <c r="K116" s="30"/>
      <c r="L116" s="30"/>
    </row>
    <row r="117" spans="2:12" x14ac:dyDescent="0.3">
      <c r="E117" s="11"/>
      <c r="F117" s="7"/>
      <c r="G117" s="10"/>
      <c r="H117"/>
      <c r="I117" s="10"/>
    </row>
    <row r="118" spans="2:12" x14ac:dyDescent="0.3">
      <c r="E118" s="11"/>
      <c r="F118" s="7"/>
      <c r="G118" s="10"/>
      <c r="H118"/>
      <c r="I118" s="10"/>
    </row>
    <row r="119" spans="2:12" x14ac:dyDescent="0.3">
      <c r="E119" s="11"/>
      <c r="F119" s="7"/>
      <c r="G119" s="10"/>
      <c r="H119"/>
      <c r="I119" s="10"/>
    </row>
    <row r="120" spans="2:12" x14ac:dyDescent="0.3">
      <c r="E120" s="11"/>
      <c r="F120" s="7"/>
      <c r="G120" s="10"/>
      <c r="H120"/>
      <c r="I120" s="10"/>
    </row>
    <row r="121" spans="2:12" x14ac:dyDescent="0.3">
      <c r="E121" s="11"/>
      <c r="F121" s="7"/>
      <c r="G121" s="10"/>
      <c r="H121"/>
      <c r="I121" s="10"/>
    </row>
    <row r="122" spans="2:12" x14ac:dyDescent="0.3">
      <c r="E122" s="11"/>
      <c r="F122" s="7"/>
      <c r="G122" s="10"/>
      <c r="H122"/>
      <c r="I122" s="10"/>
    </row>
    <row r="123" spans="2:12" x14ac:dyDescent="0.3">
      <c r="E123" s="11"/>
      <c r="F123" s="7"/>
      <c r="G123" s="10"/>
      <c r="H123"/>
      <c r="I123" s="10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1"/>
  <sheetViews>
    <sheetView tabSelected="1" zoomScale="85" zoomScaleNormal="85" workbookViewId="0">
      <selection activeCell="I2" sqref="I2:L2"/>
    </sheetView>
  </sheetViews>
  <sheetFormatPr defaultColWidth="9.33203125" defaultRowHeight="35.25" customHeight="1" x14ac:dyDescent="0.4"/>
  <cols>
    <col min="1" max="1" width="4.88671875" style="3" customWidth="1"/>
    <col min="2" max="2" width="9.109375" style="3" customWidth="1"/>
    <col min="3" max="3" width="7.88671875" style="3" customWidth="1"/>
    <col min="4" max="4" width="24.6640625" style="3" customWidth="1"/>
    <col min="5" max="5" width="11.5546875" style="2" customWidth="1"/>
    <col min="6" max="6" width="10.5546875" style="2" customWidth="1"/>
    <col min="7" max="7" width="10.6640625" style="2" customWidth="1"/>
    <col min="8" max="8" width="10.5546875" style="2" customWidth="1"/>
    <col min="9" max="9" width="9.109375" style="4" customWidth="1"/>
    <col min="10" max="10" width="11.109375" style="4" customWidth="1"/>
    <col min="11" max="11" width="9" style="4" customWidth="1"/>
    <col min="12" max="12" width="12" style="4" customWidth="1"/>
    <col min="13" max="16384" width="9.33203125" style="3"/>
  </cols>
  <sheetData>
    <row r="1" spans="2:12" ht="35.25" customHeight="1" thickBot="1" x14ac:dyDescent="0.45"/>
    <row r="2" spans="2:12" ht="35.25" customHeight="1" thickBot="1" x14ac:dyDescent="0.45">
      <c r="B2" s="88" t="s">
        <v>48</v>
      </c>
      <c r="C2" s="89"/>
      <c r="D2" s="89"/>
      <c r="E2" s="89"/>
      <c r="F2" s="89" t="s">
        <v>45</v>
      </c>
      <c r="G2" s="89"/>
      <c r="H2" s="89"/>
      <c r="I2" s="90" t="s">
        <v>57</v>
      </c>
      <c r="J2" s="90"/>
      <c r="K2" s="90"/>
      <c r="L2" s="91"/>
    </row>
    <row r="3" spans="2:12" s="2" customFormat="1" ht="48.75" customHeight="1" x14ac:dyDescent="0.4">
      <c r="B3" s="37"/>
      <c r="C3" s="86" t="s">
        <v>16</v>
      </c>
      <c r="D3" s="87"/>
      <c r="E3" s="79" t="s">
        <v>6</v>
      </c>
      <c r="F3" s="42" t="s">
        <v>7</v>
      </c>
      <c r="G3" s="43" t="s">
        <v>8</v>
      </c>
      <c r="H3" s="44" t="s">
        <v>9</v>
      </c>
      <c r="I3" s="49" t="s">
        <v>10</v>
      </c>
      <c r="J3" s="50" t="s">
        <v>11</v>
      </c>
      <c r="K3" s="51" t="s">
        <v>17</v>
      </c>
      <c r="L3" s="37" t="s">
        <v>12</v>
      </c>
    </row>
    <row r="4" spans="2:12" ht="30" customHeight="1" x14ac:dyDescent="0.4">
      <c r="B4" s="38" t="s">
        <v>18</v>
      </c>
      <c r="C4" s="40" t="str">
        <f>+'E14 GOLFERS'!$H$1</f>
        <v>E14</v>
      </c>
      <c r="D4" s="84" t="str">
        <f>+'E14 GOLFERS'!$I$1</f>
        <v>GOLFERS</v>
      </c>
      <c r="E4" s="80">
        <f>'E14 GOLFERS'!$J$31</f>
        <v>24</v>
      </c>
      <c r="F4" s="45">
        <f>'E14 GOLFERS'!$K$31</f>
        <v>17</v>
      </c>
      <c r="G4" s="31">
        <f>'E14 GOLFERS'!$L$31</f>
        <v>2</v>
      </c>
      <c r="H4" s="46">
        <f>'E14 GOLFERS'!$M$31</f>
        <v>5</v>
      </c>
      <c r="I4" s="52">
        <f>'E14 GOLFERS'!$N$31</f>
        <v>371</v>
      </c>
      <c r="J4" s="32">
        <f>'E14 GOLFERS'!$O$31</f>
        <v>242</v>
      </c>
      <c r="K4" s="53">
        <f>I4-J4</f>
        <v>129</v>
      </c>
      <c r="L4" s="56">
        <f>'E14 GOLFERS'!$P$31</f>
        <v>36</v>
      </c>
    </row>
    <row r="5" spans="2:12" ht="30" customHeight="1" x14ac:dyDescent="0.4">
      <c r="B5" s="38" t="s">
        <v>46</v>
      </c>
      <c r="C5" s="40" t="str">
        <f>+'E17 GREEN WIZARDS'!$H$1</f>
        <v>E17</v>
      </c>
      <c r="D5" s="84" t="str">
        <f>+'E17 GREEN WIZARDS'!$I$1</f>
        <v>GREEN WIZARDS</v>
      </c>
      <c r="E5" s="80">
        <f>'E17 GREEN WIZARDS'!$J$31</f>
        <v>24</v>
      </c>
      <c r="F5" s="45">
        <f>'E17 GREEN WIZARDS'!$K$31</f>
        <v>16</v>
      </c>
      <c r="G5" s="31">
        <f>'E17 GREEN WIZARDS'!$L$31</f>
        <v>0</v>
      </c>
      <c r="H5" s="46">
        <f>'E17 GREEN WIZARDS'!$M$31</f>
        <v>8</v>
      </c>
      <c r="I5" s="52">
        <f>'E17 GREEN WIZARDS'!$N$31</f>
        <v>363</v>
      </c>
      <c r="J5" s="32">
        <f>'E17 GREEN WIZARDS'!$O$31</f>
        <v>264</v>
      </c>
      <c r="K5" s="53">
        <f>I5-J5</f>
        <v>99</v>
      </c>
      <c r="L5" s="56">
        <f>'E17 GREEN WIZARDS'!$P$31</f>
        <v>32</v>
      </c>
    </row>
    <row r="6" spans="2:12" ht="30" customHeight="1" x14ac:dyDescent="0.4">
      <c r="B6" s="38" t="s">
        <v>19</v>
      </c>
      <c r="C6" s="40" t="str">
        <f>+'E11 HAGRIDS'!$H$1</f>
        <v>E11</v>
      </c>
      <c r="D6" s="84" t="str">
        <f>+'E11 HAGRIDS'!$I$1</f>
        <v>HAGRIDS</v>
      </c>
      <c r="E6" s="80">
        <f>'E11 HAGRIDS'!$J$31</f>
        <v>24</v>
      </c>
      <c r="F6" s="45">
        <f>'E11 HAGRIDS'!$K$31</f>
        <v>15</v>
      </c>
      <c r="G6" s="31">
        <f>'E11 HAGRIDS'!$L$31</f>
        <v>2</v>
      </c>
      <c r="H6" s="46">
        <f>'E11 HAGRIDS'!$M$31</f>
        <v>7</v>
      </c>
      <c r="I6" s="52">
        <f>'E11 HAGRIDS'!$N$31</f>
        <v>312</v>
      </c>
      <c r="J6" s="32">
        <f>'E11 HAGRIDS'!$O$31</f>
        <v>295</v>
      </c>
      <c r="K6" s="53">
        <f>I6-J6</f>
        <v>17</v>
      </c>
      <c r="L6" s="56">
        <f>'E11 HAGRIDS'!$P$31</f>
        <v>32</v>
      </c>
    </row>
    <row r="7" spans="2:12" ht="30" customHeight="1" x14ac:dyDescent="0.4">
      <c r="B7" s="38" t="s">
        <v>20</v>
      </c>
      <c r="C7" s="40" t="str">
        <f>+'E16 SHARKS'!$H$1</f>
        <v>E16</v>
      </c>
      <c r="D7" s="84" t="str">
        <f>+'E16 SHARKS'!$I$1</f>
        <v>SHARKS</v>
      </c>
      <c r="E7" s="80">
        <f>'E16 SHARKS'!$J$31</f>
        <v>24</v>
      </c>
      <c r="F7" s="45">
        <f>'E16 SHARKS'!$K$31</f>
        <v>11</v>
      </c>
      <c r="G7" s="31">
        <f>'E16 SHARKS'!$L$31</f>
        <v>3</v>
      </c>
      <c r="H7" s="46">
        <f>'E16 SHARKS'!$M$31</f>
        <v>10</v>
      </c>
      <c r="I7" s="52">
        <f>'E16 SHARKS'!$N$31</f>
        <v>298</v>
      </c>
      <c r="J7" s="32">
        <f>'E16 SHARKS'!$O$31</f>
        <v>302</v>
      </c>
      <c r="K7" s="53">
        <f>I7-J7</f>
        <v>-4</v>
      </c>
      <c r="L7" s="56">
        <f>'E16 SHARKS'!$P$31</f>
        <v>25</v>
      </c>
    </row>
    <row r="8" spans="2:12" ht="30" customHeight="1" x14ac:dyDescent="0.4">
      <c r="B8" s="38" t="s">
        <v>47</v>
      </c>
      <c r="C8" s="40" t="str">
        <f>+'E12 CLIPPERS'!$H$1</f>
        <v>E12</v>
      </c>
      <c r="D8" s="84" t="str">
        <f>+'E12 CLIPPERS'!$I$1</f>
        <v>CLIPPERS</v>
      </c>
      <c r="E8" s="80">
        <f>'E12 CLIPPERS'!$J$31</f>
        <v>24</v>
      </c>
      <c r="F8" s="45">
        <f>'E12 CLIPPERS'!$K$31</f>
        <v>8</v>
      </c>
      <c r="G8" s="31">
        <f>'E12 CLIPPERS'!$L$31</f>
        <v>2</v>
      </c>
      <c r="H8" s="46">
        <f>'E12 CLIPPERS'!$M$31</f>
        <v>14</v>
      </c>
      <c r="I8" s="52">
        <f>'E12 CLIPPERS'!$N$31</f>
        <v>277</v>
      </c>
      <c r="J8" s="32">
        <f>'E12 CLIPPERS'!$O$31</f>
        <v>329</v>
      </c>
      <c r="K8" s="53">
        <f>I8-J8</f>
        <v>-52</v>
      </c>
      <c r="L8" s="56">
        <f>'E12 CLIPPERS'!$P$31</f>
        <v>18</v>
      </c>
    </row>
    <row r="9" spans="2:12" ht="30" customHeight="1" x14ac:dyDescent="0.4">
      <c r="B9" s="38" t="s">
        <v>21</v>
      </c>
      <c r="C9" s="40" t="str">
        <f>+'E13 ODDMENTS'!$H$1</f>
        <v>E13</v>
      </c>
      <c r="D9" s="84" t="str">
        <f>+'E13 ODDMENTS'!$I$1</f>
        <v>ODDMENTS</v>
      </c>
      <c r="E9" s="80">
        <f>'E13 ODDMENTS'!$J$31</f>
        <v>24</v>
      </c>
      <c r="F9" s="45">
        <f>'E13 ODDMENTS'!$K$31</f>
        <v>7</v>
      </c>
      <c r="G9" s="31">
        <f>'E13 ODDMENTS'!$L$31</f>
        <v>1</v>
      </c>
      <c r="H9" s="46">
        <f>'E13 ODDMENTS'!$M$31</f>
        <v>16</v>
      </c>
      <c r="I9" s="52">
        <f>'E13 ODDMENTS'!$N$31</f>
        <v>262</v>
      </c>
      <c r="J9" s="32">
        <f>'E13 ODDMENTS'!$O$31</f>
        <v>349</v>
      </c>
      <c r="K9" s="53">
        <f>I9-J9</f>
        <v>-87</v>
      </c>
      <c r="L9" s="56">
        <f>'E13 ODDMENTS'!$P$31</f>
        <v>15</v>
      </c>
    </row>
    <row r="10" spans="2:12" ht="35.25" customHeight="1" thickBot="1" x14ac:dyDescent="0.45">
      <c r="B10" s="39" t="s">
        <v>22</v>
      </c>
      <c r="C10" s="41" t="str">
        <f>+'E15 ODD JOBS'!$H$1</f>
        <v>E15</v>
      </c>
      <c r="D10" s="85" t="str">
        <f>+'E15 ODD JOBS'!$I$1</f>
        <v>ODD JOBS</v>
      </c>
      <c r="E10" s="81">
        <f>'E15 ODD JOBS'!$J$31</f>
        <v>24</v>
      </c>
      <c r="F10" s="47">
        <f>'E15 ODD JOBS'!$K$31</f>
        <v>5</v>
      </c>
      <c r="G10" s="35">
        <f>'E15 ODD JOBS'!$L$31</f>
        <v>0</v>
      </c>
      <c r="H10" s="48">
        <f>'E15 ODD JOBS'!$M$31</f>
        <v>19</v>
      </c>
      <c r="I10" s="54">
        <f>'E15 ODD JOBS'!$N$31</f>
        <v>226</v>
      </c>
      <c r="J10" s="36">
        <f>'E15 ODD JOBS'!$O$31</f>
        <v>328</v>
      </c>
      <c r="K10" s="55">
        <f>I10-J10</f>
        <v>-102</v>
      </c>
      <c r="L10" s="57">
        <f>'E15 ODD JOBS'!$P$31</f>
        <v>10</v>
      </c>
    </row>
    <row r="11" spans="2:12" s="6" customFormat="1" ht="30" customHeight="1" x14ac:dyDescent="0.5">
      <c r="B11" s="33"/>
      <c r="C11" s="34"/>
      <c r="D11" s="58" t="s">
        <v>23</v>
      </c>
      <c r="E11" s="59">
        <f t="shared" ref="E11:L11" si="0">SUM(E4:E10)</f>
        <v>168</v>
      </c>
      <c r="F11" s="60">
        <f t="shared" si="0"/>
        <v>79</v>
      </c>
      <c r="G11" s="61">
        <f t="shared" si="0"/>
        <v>10</v>
      </c>
      <c r="H11" s="62">
        <f t="shared" si="0"/>
        <v>79</v>
      </c>
      <c r="I11" s="60">
        <f t="shared" si="0"/>
        <v>2109</v>
      </c>
      <c r="J11" s="61">
        <f t="shared" si="0"/>
        <v>2109</v>
      </c>
      <c r="K11" s="62">
        <f t="shared" si="0"/>
        <v>0</v>
      </c>
      <c r="L11" s="63">
        <f t="shared" si="0"/>
        <v>168</v>
      </c>
    </row>
  </sheetData>
  <sortState xmlns:xlrd2="http://schemas.microsoft.com/office/spreadsheetml/2017/richdata2" ref="C4:L10">
    <sortCondition descending="1" ref="L4:L10"/>
    <sortCondition descending="1" ref="K4:K10"/>
    <sortCondition descending="1" ref="I4:I10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31"/>
  <sheetViews>
    <sheetView workbookViewId="0">
      <selection activeCell="R17" sqref="R17"/>
    </sheetView>
  </sheetViews>
  <sheetFormatPr defaultRowHeight="14.4" x14ac:dyDescent="0.3"/>
  <cols>
    <col min="1" max="1" width="2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  <col min="18" max="18" width="14.88671875" bestFit="1" customWidth="1"/>
  </cols>
  <sheetData>
    <row r="1" spans="2:18" ht="18" x14ac:dyDescent="0.35">
      <c r="C1"/>
      <c r="E1"/>
      <c r="F1"/>
      <c r="G1" s="5"/>
      <c r="H1" s="1" t="s">
        <v>24</v>
      </c>
      <c r="I1" s="92" t="s">
        <v>42</v>
      </c>
      <c r="J1" s="92"/>
      <c r="K1" s="92"/>
      <c r="L1" s="92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E11</v>
      </c>
      <c r="C3" s="1">
        <v>1</v>
      </c>
      <c r="D3" s="20" t="str">
        <f t="shared" ref="D3:D30" si="0">CONCATENATE(C3,B3)</f>
        <v>1E11</v>
      </c>
      <c r="E3" s="20" t="str">
        <f t="shared" ref="E3:E30" si="1">CONCATENATE(C3,H3)</f>
        <v>1E12</v>
      </c>
      <c r="F3" s="19"/>
      <c r="G3" s="15">
        <f>+Results!D2</f>
        <v>45919</v>
      </c>
      <c r="H3" s="16" t="str">
        <f>VLOOKUP($D3,Results!$B$2:$I$197,8,FALSE)</f>
        <v>E12</v>
      </c>
      <c r="I3" s="17" t="str">
        <f>VLOOKUP(H3,Results!$N$2:$O$9,2,FALSE)</f>
        <v>Clippers</v>
      </c>
      <c r="J3" s="82">
        <f>SUM(K3:M3)</f>
        <v>1</v>
      </c>
      <c r="K3" s="64">
        <f>IF(H3="X",0,IF(N3&gt;O3,1,0))</f>
        <v>1</v>
      </c>
      <c r="L3" s="67">
        <f>IF(OR(C3&gt;Results!$F$1,N3="N"),0,IF(H3="X",0,IF(N3=O3,1,0)))</f>
        <v>0</v>
      </c>
      <c r="M3" s="66">
        <f>IF(H3="X",0,IF(N3&lt;O3,1,0))</f>
        <v>0</v>
      </c>
      <c r="N3" s="73">
        <f>IF($C3&gt;Results!$F$1," ",(VLOOKUP($D3,Results!$B$2:$H$197,7,FALSE)))</f>
        <v>18</v>
      </c>
      <c r="O3" s="74">
        <f>IF($C3&gt;Results!$F$1," ",(VLOOKUP($E3,Results!$C$2:$K$197,9,FALSE)))</f>
        <v>8</v>
      </c>
      <c r="P3" s="77">
        <f>IF(J3=" "," ",SUM(K3*2)+L3*1)</f>
        <v>2</v>
      </c>
    </row>
    <row r="4" spans="2:18" x14ac:dyDescent="0.3">
      <c r="B4" t="str">
        <f t="shared" ref="B4:B30" si="2">+$H$1</f>
        <v>E11</v>
      </c>
      <c r="C4" s="1">
        <v>2</v>
      </c>
      <c r="D4" s="20" t="str">
        <f t="shared" si="0"/>
        <v>2E11</v>
      </c>
      <c r="E4" s="20" t="str">
        <f t="shared" si="1"/>
        <v>2E17</v>
      </c>
      <c r="F4" s="19"/>
      <c r="G4" s="15">
        <f>+Results!D9</f>
        <v>45925</v>
      </c>
      <c r="H4" s="16" t="str">
        <f>VLOOKUP($D4,Results!$B$2:$I$197,8,FALSE)</f>
        <v>E17</v>
      </c>
      <c r="I4" s="17" t="str">
        <f>VLOOKUP(H4,Results!$N$2:$O$9,2,FALSE)</f>
        <v>Green Wizards</v>
      </c>
      <c r="J4" s="82">
        <f t="shared" ref="J4:J30" si="3">SUM(K4:M4)</f>
        <v>1</v>
      </c>
      <c r="K4" s="64">
        <f t="shared" ref="K4:K30" si="4">IF(H4="X",0,IF(N4&gt;O4,1,0))</f>
        <v>0</v>
      </c>
      <c r="L4" s="67">
        <f>IF(OR(C4&gt;Results!$F$1,N4="N"),0,IF(H4="X",0,IF(N4=O4,1,0)))</f>
        <v>0</v>
      </c>
      <c r="M4" s="66">
        <f>IF(H4="X",0,IF(N4&lt;O4,1,0))</f>
        <v>1</v>
      </c>
      <c r="N4" s="73">
        <f>IF($C4&gt;Results!$F$1," ",(VLOOKUP($D4,Results!$B$2:$H$197,7,FALSE)))</f>
        <v>11</v>
      </c>
      <c r="O4" s="74">
        <f>IF($C4&gt;Results!$F$1," ",(VLOOKUP($E4,Results!$C$2:$K$197,9,FALSE)))</f>
        <v>16</v>
      </c>
      <c r="P4" s="77">
        <f>IF(J4=" "," ",SUM(K4*2)+L4*1)</f>
        <v>0</v>
      </c>
    </row>
    <row r="5" spans="2:18" x14ac:dyDescent="0.3">
      <c r="B5" t="str">
        <f t="shared" si="2"/>
        <v>E11</v>
      </c>
      <c r="C5" s="1">
        <v>3</v>
      </c>
      <c r="D5" s="20" t="str">
        <f t="shared" si="0"/>
        <v>3E11</v>
      </c>
      <c r="E5" s="20" t="str">
        <f t="shared" si="1"/>
        <v>3E13</v>
      </c>
      <c r="F5" s="19"/>
      <c r="G5" s="15">
        <f>+Results!D16</f>
        <v>45933</v>
      </c>
      <c r="H5" s="16" t="str">
        <f>VLOOKUP($D5,Results!$B$2:$I$197,8,FALSE)</f>
        <v>E13</v>
      </c>
      <c r="I5" s="17" t="str">
        <f>VLOOKUP(H5,Results!$N$2:$O$9,2,FALSE)</f>
        <v>Oddments</v>
      </c>
      <c r="J5" s="82">
        <f t="shared" si="3"/>
        <v>1</v>
      </c>
      <c r="K5" s="64">
        <f t="shared" si="4"/>
        <v>1</v>
      </c>
      <c r="L5" s="67">
        <f>IF(OR(C5&gt;Results!$F$1,N5="N"),0,IF(H5="X",0,IF(N5=O5,1,0)))</f>
        <v>0</v>
      </c>
      <c r="M5" s="66">
        <f t="shared" ref="M5:M30" si="5">IF(H5="X",0,IF(N5&lt;O5,1,0))</f>
        <v>0</v>
      </c>
      <c r="N5" s="73">
        <f>IF($C5&gt;Results!$F$1," ",(VLOOKUP($D5,Results!$B$2:$H$197,7,FALSE)))</f>
        <v>16</v>
      </c>
      <c r="O5" s="74">
        <f>IF($C5&gt;Results!$F$1," ",(VLOOKUP($E5,Results!$C$2:$K$197,9,FALSE)))</f>
        <v>9</v>
      </c>
      <c r="P5" s="77">
        <f>IF(J5=" "," ",SUM(K5*2)+L5*1)</f>
        <v>2</v>
      </c>
    </row>
    <row r="6" spans="2:18" x14ac:dyDescent="0.3">
      <c r="B6" t="str">
        <f t="shared" si="2"/>
        <v>E11</v>
      </c>
      <c r="C6" s="1">
        <v>4</v>
      </c>
      <c r="D6" s="20" t="str">
        <f t="shared" si="0"/>
        <v>4E11</v>
      </c>
      <c r="E6" s="20" t="str">
        <f t="shared" si="1"/>
        <v>4E15</v>
      </c>
      <c r="F6" s="19"/>
      <c r="G6" s="15">
        <f>+Results!D23</f>
        <v>45940</v>
      </c>
      <c r="H6" s="16" t="str">
        <f>VLOOKUP($D6,Results!$B$2:$I$197,8,FALSE)</f>
        <v>E15</v>
      </c>
      <c r="I6" s="17" t="str">
        <f>VLOOKUP(H6,Results!$N$2:$O$9,2,FALSE)</f>
        <v>Odd Jobs</v>
      </c>
      <c r="J6" s="82">
        <f t="shared" si="3"/>
        <v>1</v>
      </c>
      <c r="K6" s="64">
        <f t="shared" si="4"/>
        <v>1</v>
      </c>
      <c r="L6" s="67">
        <f>IF(OR(C6&gt;Results!$F$1,N6="N"),0,IF(H6="X",0,IF(N6=O6,1,0)))</f>
        <v>0</v>
      </c>
      <c r="M6" s="66">
        <f t="shared" si="5"/>
        <v>0</v>
      </c>
      <c r="N6" s="73">
        <f>IF($C6&gt;Results!$F$1," ",(VLOOKUP($D6,Results!$B$2:$H$197,7,FALSE)))</f>
        <v>14</v>
      </c>
      <c r="O6" s="74">
        <f>IF($C6&gt;Results!$F$1," ",(VLOOKUP($E6,Results!$C$2:$K$197,9,FALSE)))</f>
        <v>9</v>
      </c>
      <c r="P6" s="77">
        <f t="shared" ref="P6:P30" si="6">IF(J6=" "," ",SUM(K6*2)+L6*1)</f>
        <v>2</v>
      </c>
      <c r="R6" t="s">
        <v>49</v>
      </c>
    </row>
    <row r="7" spans="2:18" x14ac:dyDescent="0.3">
      <c r="B7" t="str">
        <f t="shared" si="2"/>
        <v>E11</v>
      </c>
      <c r="C7" s="1">
        <v>5</v>
      </c>
      <c r="D7" s="20" t="str">
        <f t="shared" si="0"/>
        <v>5E11</v>
      </c>
      <c r="E7" s="20" t="str">
        <f t="shared" si="1"/>
        <v>5E16</v>
      </c>
      <c r="F7" s="19"/>
      <c r="G7" s="18">
        <f>+Results!D30</f>
        <v>45946</v>
      </c>
      <c r="H7" s="16" t="str">
        <f>VLOOKUP($D7,Results!$B$2:$I$197,8,FALSE)</f>
        <v>E16</v>
      </c>
      <c r="I7" s="17" t="str">
        <f>VLOOKUP(H7,Results!$N$2:$O$9,2,FALSE)</f>
        <v>Sharks</v>
      </c>
      <c r="J7" s="82">
        <f t="shared" si="3"/>
        <v>1</v>
      </c>
      <c r="K7" s="64">
        <f t="shared" si="4"/>
        <v>1</v>
      </c>
      <c r="L7" s="67">
        <f>IF(OR(C7&gt;Results!$F$1,N7="N"),0,IF(H7="X",0,IF(N7=O7,1,0)))</f>
        <v>0</v>
      </c>
      <c r="M7" s="66">
        <f t="shared" si="5"/>
        <v>0</v>
      </c>
      <c r="N7" s="73">
        <f>IF($C7&gt;Results!$F$1," ",(VLOOKUP($D7,Results!$B$2:$H$197,7,FALSE)))</f>
        <v>16</v>
      </c>
      <c r="O7" s="74">
        <f>IF($C7&gt;Results!$F$1," ",(VLOOKUP($E7,Results!$C$2:$K$197,9,FALSE)))</f>
        <v>10</v>
      </c>
      <c r="P7" s="77">
        <f t="shared" si="6"/>
        <v>2</v>
      </c>
    </row>
    <row r="8" spans="2:18" x14ac:dyDescent="0.3">
      <c r="B8" t="str">
        <f t="shared" si="2"/>
        <v>E11</v>
      </c>
      <c r="C8" s="1">
        <v>6</v>
      </c>
      <c r="D8" s="20" t="str">
        <f t="shared" si="0"/>
        <v>6E11</v>
      </c>
      <c r="E8" s="20" t="str">
        <f t="shared" si="1"/>
        <v>6E14</v>
      </c>
      <c r="F8" s="19"/>
      <c r="G8" s="15">
        <f>+Results!D37</f>
        <v>45954</v>
      </c>
      <c r="H8" s="16" t="str">
        <f>VLOOKUP($D8,Results!$B$2:$I$197,8,FALSE)</f>
        <v>E14</v>
      </c>
      <c r="I8" s="17" t="str">
        <f>VLOOKUP(H8,Results!$N$2:$O$9,2,FALSE)</f>
        <v>Golfers</v>
      </c>
      <c r="J8" s="82">
        <f t="shared" si="3"/>
        <v>1</v>
      </c>
      <c r="K8" s="64">
        <f t="shared" si="4"/>
        <v>0</v>
      </c>
      <c r="L8" s="67">
        <f>IF(OR(C8&gt;Results!$F$1,N8="N"),0,IF(H8="X",0,IF(N8=O8,1,0)))</f>
        <v>1</v>
      </c>
      <c r="M8" s="66">
        <f t="shared" si="5"/>
        <v>0</v>
      </c>
      <c r="N8" s="73">
        <f>IF($C8&gt;Results!$F$1," ",(VLOOKUP($D8,Results!$B$2:$H$197,7,FALSE)))</f>
        <v>15</v>
      </c>
      <c r="O8" s="74">
        <f>IF($C8&gt;Results!$F$1," ",(VLOOKUP($E8,Results!$C$2:$K$197,9,FALSE)))</f>
        <v>15</v>
      </c>
      <c r="P8" s="77">
        <f t="shared" si="6"/>
        <v>1</v>
      </c>
    </row>
    <row r="9" spans="2:18" x14ac:dyDescent="0.3">
      <c r="B9" t="str">
        <f t="shared" si="2"/>
        <v>E11</v>
      </c>
      <c r="C9" s="1">
        <v>7</v>
      </c>
      <c r="D9" s="20" t="str">
        <f t="shared" si="0"/>
        <v>7E11</v>
      </c>
      <c r="E9" s="20" t="str">
        <f t="shared" si="1"/>
        <v>7X</v>
      </c>
      <c r="F9" s="19"/>
      <c r="G9" s="15">
        <f>+Results!D44</f>
        <v>45960</v>
      </c>
      <c r="H9" s="16" t="str">
        <f>VLOOKUP($D9,Results!$B$2:$I$197,8,FALSE)</f>
        <v>X</v>
      </c>
      <c r="I9" s="17" t="str">
        <f>VLOOKUP(H9,Results!$N$2:$O$9,2,FALSE)</f>
        <v>No Match</v>
      </c>
      <c r="J9" s="82">
        <f t="shared" si="3"/>
        <v>0</v>
      </c>
      <c r="K9" s="64">
        <f t="shared" si="4"/>
        <v>0</v>
      </c>
      <c r="L9" s="67">
        <f>IF(OR(C9&gt;Results!$F$1,N9="N"),0,IF(H9="X",0,IF(N9=O9,1,0)))</f>
        <v>0</v>
      </c>
      <c r="M9" s="66">
        <f t="shared" si="5"/>
        <v>0</v>
      </c>
      <c r="N9" s="73">
        <f>IF($C9&gt;Results!$F$1," ",(VLOOKUP($D9,Results!$B$2:$H$197,7,FALSE)))</f>
        <v>0</v>
      </c>
      <c r="O9" s="74">
        <f>IF($C9&gt;Results!$F$1," ",(VLOOKUP($E9,Results!$C$2:$K$197,9,FALSE)))</f>
        <v>0</v>
      </c>
      <c r="P9" s="77">
        <f t="shared" si="6"/>
        <v>0</v>
      </c>
    </row>
    <row r="10" spans="2:18" x14ac:dyDescent="0.3">
      <c r="B10" t="str">
        <f t="shared" si="2"/>
        <v>E11</v>
      </c>
      <c r="C10" s="1">
        <v>8</v>
      </c>
      <c r="D10" s="20" t="str">
        <f t="shared" si="0"/>
        <v>8E11</v>
      </c>
      <c r="E10" s="20" t="str">
        <f t="shared" si="1"/>
        <v>8E12</v>
      </c>
      <c r="F10" s="19"/>
      <c r="G10" s="15">
        <f>+Results!D51</f>
        <v>45968</v>
      </c>
      <c r="H10" s="16" t="str">
        <f>VLOOKUP($D10,Results!$B$2:$I$197,8,FALSE)</f>
        <v>E12</v>
      </c>
      <c r="I10" s="17" t="str">
        <f>VLOOKUP(H10,Results!$N$2:$O$9,2,FALSE)</f>
        <v>Clippers</v>
      </c>
      <c r="J10" s="82">
        <f t="shared" si="3"/>
        <v>1</v>
      </c>
      <c r="K10" s="64">
        <f t="shared" si="4"/>
        <v>0</v>
      </c>
      <c r="L10" s="67">
        <f>IF(OR(C10&gt;Results!$F$1,N10="N"),0,IF(H10="X",0,IF(N10=O10,1,0)))</f>
        <v>0</v>
      </c>
      <c r="M10" s="66">
        <f t="shared" si="5"/>
        <v>1</v>
      </c>
      <c r="N10" s="73">
        <f>IF($C10&gt;Results!$F$1," ",(VLOOKUP($D10,Results!$B$2:$H$197,7,FALSE)))</f>
        <v>9</v>
      </c>
      <c r="O10" s="74">
        <f>IF($C10&gt;Results!$F$1," ",(VLOOKUP($E10,Results!$C$2:$K$197,9,FALSE)))</f>
        <v>18</v>
      </c>
      <c r="P10" s="77">
        <f t="shared" si="6"/>
        <v>0</v>
      </c>
    </row>
    <row r="11" spans="2:18" x14ac:dyDescent="0.3">
      <c r="B11" t="str">
        <f t="shared" si="2"/>
        <v>E11</v>
      </c>
      <c r="C11" s="1">
        <v>9</v>
      </c>
      <c r="D11" s="20" t="str">
        <f t="shared" si="0"/>
        <v>9E11</v>
      </c>
      <c r="E11" s="20" t="str">
        <f t="shared" si="1"/>
        <v>9E17</v>
      </c>
      <c r="F11" s="19"/>
      <c r="G11" s="18">
        <f>+Results!D58</f>
        <v>45974</v>
      </c>
      <c r="H11" s="16" t="str">
        <f>VLOOKUP($D11,Results!$B$2:$I$197,8,FALSE)</f>
        <v>E17</v>
      </c>
      <c r="I11" s="17" t="str">
        <f>VLOOKUP(H11,Results!$N$2:$O$9,2,FALSE)</f>
        <v>Green Wizards</v>
      </c>
      <c r="J11" s="82">
        <f t="shared" si="3"/>
        <v>1</v>
      </c>
      <c r="K11" s="64">
        <f t="shared" si="4"/>
        <v>0</v>
      </c>
      <c r="L11" s="67">
        <f>IF(OR(C11&gt;Results!$F$1,N11="N"),0,IF(H11="X",0,IF(N11=O11,1,0)))</f>
        <v>0</v>
      </c>
      <c r="M11" s="66">
        <f t="shared" si="5"/>
        <v>1</v>
      </c>
      <c r="N11" s="73">
        <f>IF($C11&gt;Results!$F$1," ",(VLOOKUP($D11,Results!$B$2:$H$197,7,FALSE)))</f>
        <v>9</v>
      </c>
      <c r="O11" s="74">
        <f>IF($C11&gt;Results!$F$1," ",(VLOOKUP($E11,Results!$C$2:$K$197,9,FALSE)))</f>
        <v>26</v>
      </c>
      <c r="P11" s="77">
        <f t="shared" si="6"/>
        <v>0</v>
      </c>
    </row>
    <row r="12" spans="2:18" x14ac:dyDescent="0.3">
      <c r="B12" t="str">
        <f t="shared" si="2"/>
        <v>E11</v>
      </c>
      <c r="C12" s="1">
        <v>10</v>
      </c>
      <c r="D12" s="20" t="str">
        <f t="shared" si="0"/>
        <v>10E11</v>
      </c>
      <c r="E12" s="20" t="str">
        <f t="shared" si="1"/>
        <v>10E13</v>
      </c>
      <c r="F12" s="19"/>
      <c r="G12" s="18">
        <f>+Results!D65</f>
        <v>45982</v>
      </c>
      <c r="H12" s="16" t="str">
        <f>VLOOKUP($D12,Results!$B$2:$I$197,8,FALSE)</f>
        <v>E13</v>
      </c>
      <c r="I12" s="17" t="str">
        <f>VLOOKUP(H12,Results!$N$2:$O$9,2,FALSE)</f>
        <v>Oddments</v>
      </c>
      <c r="J12" s="82">
        <f t="shared" si="3"/>
        <v>1</v>
      </c>
      <c r="K12" s="64">
        <f t="shared" si="4"/>
        <v>1</v>
      </c>
      <c r="L12" s="67">
        <f>IF(OR(C12&gt;Results!$F$1,N12="N"),0,IF(H12="X",0,IF(N12=O12,1,0)))</f>
        <v>0</v>
      </c>
      <c r="M12" s="66">
        <f t="shared" si="5"/>
        <v>0</v>
      </c>
      <c r="N12" s="73">
        <f>IF($C12&gt;Results!$F$1," ",(VLOOKUP($D12,Results!$B$2:$H$197,7,FALSE)))</f>
        <v>11</v>
      </c>
      <c r="O12" s="74">
        <f>IF($C12&gt;Results!$F$1," ",(VLOOKUP($E12,Results!$C$2:$K$197,9,FALSE)))</f>
        <v>6</v>
      </c>
      <c r="P12" s="77">
        <f t="shared" si="6"/>
        <v>2</v>
      </c>
    </row>
    <row r="13" spans="2:18" x14ac:dyDescent="0.3">
      <c r="B13" t="str">
        <f t="shared" si="2"/>
        <v>E11</v>
      </c>
      <c r="C13" s="1">
        <v>11</v>
      </c>
      <c r="D13" s="20" t="str">
        <f t="shared" si="0"/>
        <v>11E11</v>
      </c>
      <c r="E13" s="20" t="str">
        <f t="shared" si="1"/>
        <v>11E15</v>
      </c>
      <c r="F13" s="19"/>
      <c r="G13" s="18">
        <f>+Results!D72</f>
        <v>45988</v>
      </c>
      <c r="H13" s="16" t="str">
        <f>VLOOKUP($D13,Results!$B$2:$I$197,8,FALSE)</f>
        <v>E15</v>
      </c>
      <c r="I13" s="17" t="str">
        <f>VLOOKUP(H13,Results!$N$2:$O$9,2,FALSE)</f>
        <v>Odd Jobs</v>
      </c>
      <c r="J13" s="82">
        <f t="shared" si="3"/>
        <v>1</v>
      </c>
      <c r="K13" s="64">
        <f t="shared" si="4"/>
        <v>1</v>
      </c>
      <c r="L13" s="67">
        <f>IF(OR(C13&gt;Results!$F$1,N13="N"),0,IF(H13="X",0,IF(N13=O13,1,0)))</f>
        <v>0</v>
      </c>
      <c r="M13" s="66">
        <f t="shared" si="5"/>
        <v>0</v>
      </c>
      <c r="N13" s="73">
        <f>IF($C13&gt;Results!$F$1," ",(VLOOKUP($D13,Results!$B$2:$H$197,7,FALSE)))</f>
        <v>14</v>
      </c>
      <c r="O13" s="74">
        <f>IF($C13&gt;Results!$F$1," ",(VLOOKUP($E13,Results!$C$2:$K$197,9,FALSE)))</f>
        <v>11</v>
      </c>
      <c r="P13" s="77">
        <f t="shared" si="6"/>
        <v>2</v>
      </c>
    </row>
    <row r="14" spans="2:18" x14ac:dyDescent="0.3">
      <c r="B14" t="str">
        <f t="shared" si="2"/>
        <v>E11</v>
      </c>
      <c r="C14" s="1">
        <v>12</v>
      </c>
      <c r="D14" s="20" t="str">
        <f t="shared" si="0"/>
        <v>12E11</v>
      </c>
      <c r="E14" s="20" t="str">
        <f t="shared" si="1"/>
        <v>12E16</v>
      </c>
      <c r="F14" s="19"/>
      <c r="G14" s="15">
        <f>+Results!D79</f>
        <v>45996</v>
      </c>
      <c r="H14" s="16" t="str">
        <f>VLOOKUP($D14,Results!$B$2:$I$197,8,FALSE)</f>
        <v>E16</v>
      </c>
      <c r="I14" s="17" t="str">
        <f>VLOOKUP(H14,Results!$N$2:$O$9,2,FALSE)</f>
        <v>Sharks</v>
      </c>
      <c r="J14" s="82">
        <f t="shared" si="3"/>
        <v>1</v>
      </c>
      <c r="K14" s="64">
        <f t="shared" si="4"/>
        <v>0</v>
      </c>
      <c r="L14" s="67">
        <f>IF(OR(C14&gt;Results!$F$1,N14="N"),0,IF(H14="X",0,IF(N14=O14,1,0)))</f>
        <v>1</v>
      </c>
      <c r="M14" s="66">
        <f t="shared" si="5"/>
        <v>0</v>
      </c>
      <c r="N14" s="73">
        <f>IF($C14&gt;Results!$F$1," ",(VLOOKUP($D14,Results!$B$2:$H$197,7,FALSE)))</f>
        <v>10</v>
      </c>
      <c r="O14" s="74">
        <f>IF($C14&gt;Results!$F$1," ",(VLOOKUP($E14,Results!$C$2:$K$197,9,FALSE)))</f>
        <v>10</v>
      </c>
      <c r="P14" s="77">
        <f t="shared" si="6"/>
        <v>1</v>
      </c>
    </row>
    <row r="15" spans="2:18" x14ac:dyDescent="0.3">
      <c r="B15" t="str">
        <f t="shared" si="2"/>
        <v>E11</v>
      </c>
      <c r="C15" s="1">
        <v>13</v>
      </c>
      <c r="D15" s="20" t="str">
        <f t="shared" si="0"/>
        <v>13E11</v>
      </c>
      <c r="E15" s="20" t="str">
        <f t="shared" si="1"/>
        <v>13E14</v>
      </c>
      <c r="F15" s="19"/>
      <c r="G15" s="15">
        <f>+Results!D86</f>
        <v>46002</v>
      </c>
      <c r="H15" s="16" t="str">
        <f>VLOOKUP($D15,Results!$B$2:$I$197,8,FALSE)</f>
        <v>E14</v>
      </c>
      <c r="I15" s="17" t="str">
        <f>VLOOKUP(H15,Results!$N$2:$O$9,2,FALSE)</f>
        <v>Golfers</v>
      </c>
      <c r="J15" s="82">
        <f t="shared" si="3"/>
        <v>1</v>
      </c>
      <c r="K15" s="64">
        <f t="shared" si="4"/>
        <v>0</v>
      </c>
      <c r="L15" s="67">
        <f>IF(OR(C15&gt;Results!$F$1,N15="N"),0,IF(H15="X",0,IF(N15=O15,1,0)))</f>
        <v>0</v>
      </c>
      <c r="M15" s="66">
        <f t="shared" si="5"/>
        <v>1</v>
      </c>
      <c r="N15" s="73">
        <f>IF($C15&gt;Results!$F$1," ",(VLOOKUP($D15,Results!$B$2:$H$197,7,FALSE)))</f>
        <v>7</v>
      </c>
      <c r="O15" s="74">
        <f>IF($C15&gt;Results!$F$1," ",(VLOOKUP($E15,Results!$C$2:$K$197,9,FALSE)))</f>
        <v>23</v>
      </c>
      <c r="P15" s="77">
        <f t="shared" si="6"/>
        <v>0</v>
      </c>
    </row>
    <row r="16" spans="2:18" x14ac:dyDescent="0.3">
      <c r="B16" t="str">
        <f t="shared" si="2"/>
        <v>E11</v>
      </c>
      <c r="C16" s="1">
        <v>14</v>
      </c>
      <c r="D16" s="20" t="str">
        <f t="shared" si="0"/>
        <v>14E11</v>
      </c>
      <c r="E16" s="20" t="str">
        <f t="shared" si="1"/>
        <v>14X</v>
      </c>
      <c r="F16" s="19"/>
      <c r="G16" s="15">
        <f>+Results!D93</f>
        <v>46010</v>
      </c>
      <c r="H16" s="16" t="str">
        <f>VLOOKUP($D16,Results!$B$2:$I$197,8,FALSE)</f>
        <v>X</v>
      </c>
      <c r="I16" s="17" t="str">
        <f>VLOOKUP(H16,Results!$N$2:$O$9,2,FALSE)</f>
        <v>No Match</v>
      </c>
      <c r="J16" s="82">
        <f t="shared" si="3"/>
        <v>0</v>
      </c>
      <c r="K16" s="64">
        <f t="shared" si="4"/>
        <v>0</v>
      </c>
      <c r="L16" s="67">
        <f>IF(OR(C16&gt;Results!$F$1,N16="N"),0,IF(H16="X",0,IF(N16=O16,1,0)))</f>
        <v>0</v>
      </c>
      <c r="M16" s="66">
        <f t="shared" si="5"/>
        <v>0</v>
      </c>
      <c r="N16" s="73">
        <f>IF($C16&gt;Results!$F$1," ",(VLOOKUP($D16,Results!$B$2:$H$197,7,FALSE)))</f>
        <v>0</v>
      </c>
      <c r="O16" s="74">
        <f>IF($C16&gt;Results!$F$1," ",(VLOOKUP($E16,Results!$C$2:$K$197,9,FALSE)))</f>
        <v>0</v>
      </c>
      <c r="P16" s="77">
        <f t="shared" si="6"/>
        <v>0</v>
      </c>
    </row>
    <row r="17" spans="2:18" x14ac:dyDescent="0.3">
      <c r="B17" t="str">
        <f t="shared" si="2"/>
        <v>E11</v>
      </c>
      <c r="C17" s="1">
        <v>15</v>
      </c>
      <c r="D17" s="20" t="str">
        <f t="shared" si="0"/>
        <v>15E11</v>
      </c>
      <c r="E17" s="20" t="str">
        <f t="shared" si="1"/>
        <v>15E12</v>
      </c>
      <c r="F17" s="19"/>
      <c r="G17" s="15">
        <f>+Results!D100</f>
        <v>46024</v>
      </c>
      <c r="H17" s="16" t="str">
        <f>VLOOKUP($D17,Results!$B$2:$I$197,8,FALSE)</f>
        <v>E12</v>
      </c>
      <c r="I17" s="17" t="str">
        <f>VLOOKUP(H17,Results!$N$2:$O$9,2,FALSE)</f>
        <v>Clippers</v>
      </c>
      <c r="J17" s="82">
        <f t="shared" si="3"/>
        <v>1</v>
      </c>
      <c r="K17" s="64">
        <f t="shared" si="4"/>
        <v>1</v>
      </c>
      <c r="L17" s="67">
        <f>IF(OR(C17&gt;Results!$F$1,N17="N"),0,IF(H17="X",0,IF(N17=O17,1,0)))</f>
        <v>0</v>
      </c>
      <c r="M17" s="66">
        <f t="shared" si="5"/>
        <v>0</v>
      </c>
      <c r="N17" s="73">
        <f>IF($C17&gt;Results!$F$1," ",(VLOOKUP($D17,Results!$B$2:$H$197,7,FALSE)))</f>
        <v>23</v>
      </c>
      <c r="O17" s="74">
        <f>IF($C17&gt;Results!$F$1," ",(VLOOKUP($E17,Results!$C$2:$K$197,9,FALSE)))</f>
        <v>7</v>
      </c>
      <c r="P17" s="77">
        <f t="shared" si="6"/>
        <v>2</v>
      </c>
      <c r="R17" t="s">
        <v>53</v>
      </c>
    </row>
    <row r="18" spans="2:18" x14ac:dyDescent="0.3">
      <c r="B18" t="str">
        <f t="shared" si="2"/>
        <v>E11</v>
      </c>
      <c r="C18" s="1">
        <v>16</v>
      </c>
      <c r="D18" s="20" t="str">
        <f t="shared" si="0"/>
        <v>16E11</v>
      </c>
      <c r="E18" s="20" t="str">
        <f t="shared" si="1"/>
        <v>16E17</v>
      </c>
      <c r="F18" s="19"/>
      <c r="G18" s="18">
        <f>+Results!D107</f>
        <v>46030</v>
      </c>
      <c r="H18" s="16" t="str">
        <f>VLOOKUP($D18,Results!$B$2:$I$197,8,FALSE)</f>
        <v>E17</v>
      </c>
      <c r="I18" s="17" t="str">
        <f>VLOOKUP(H18,Results!$N$2:$O$9,2,FALSE)</f>
        <v>Green Wizards</v>
      </c>
      <c r="J18" s="82">
        <f t="shared" si="3"/>
        <v>1</v>
      </c>
      <c r="K18" s="64">
        <f t="shared" si="4"/>
        <v>1</v>
      </c>
      <c r="L18" s="67">
        <f>IF(OR(C18&gt;Results!$F$1,N18="N"),0,IF(H18="X",0,IF(N18=O18,1,0)))</f>
        <v>0</v>
      </c>
      <c r="M18" s="66">
        <f t="shared" si="5"/>
        <v>0</v>
      </c>
      <c r="N18" s="73">
        <f>IF($C18&gt;Results!$F$1," ",(VLOOKUP($D18,Results!$B$2:$H$197,7,FALSE)))</f>
        <v>17</v>
      </c>
      <c r="O18" s="74">
        <f>IF($C18&gt;Results!$F$1," ",(VLOOKUP($E18,Results!$C$2:$K$197,9,FALSE)))</f>
        <v>8</v>
      </c>
      <c r="P18" s="77">
        <f t="shared" si="6"/>
        <v>2</v>
      </c>
    </row>
    <row r="19" spans="2:18" x14ac:dyDescent="0.3">
      <c r="B19" t="str">
        <f t="shared" si="2"/>
        <v>E11</v>
      </c>
      <c r="C19" s="1">
        <v>17</v>
      </c>
      <c r="D19" s="20" t="str">
        <f t="shared" si="0"/>
        <v>17E11</v>
      </c>
      <c r="E19" s="20" t="str">
        <f t="shared" si="1"/>
        <v>17E13</v>
      </c>
      <c r="F19" s="19"/>
      <c r="G19" s="15">
        <f>+Results!D114</f>
        <v>46038</v>
      </c>
      <c r="H19" s="16" t="str">
        <f>VLOOKUP($D19,Results!$B$2:$I$197,8,FALSE)</f>
        <v>E13</v>
      </c>
      <c r="I19" s="17" t="str">
        <f>VLOOKUP(H19,Results!$N$2:$O$9,2,FALSE)</f>
        <v>Oddments</v>
      </c>
      <c r="J19" s="82">
        <f t="shared" si="3"/>
        <v>1</v>
      </c>
      <c r="K19" s="64">
        <f t="shared" si="4"/>
        <v>1</v>
      </c>
      <c r="L19" s="67">
        <f>IF(OR(C19&gt;Results!$F$1,N19="N"),0,IF(H19="X",0,IF(N19=O19,1,0)))</f>
        <v>0</v>
      </c>
      <c r="M19" s="66">
        <f t="shared" si="5"/>
        <v>0</v>
      </c>
      <c r="N19" s="73">
        <f>IF($C19&gt;Results!$F$1," ",(VLOOKUP($D19,Results!$B$2:$H$197,7,FALSE)))</f>
        <v>20</v>
      </c>
      <c r="O19" s="74">
        <f>IF($C19&gt;Results!$F$1," ",(VLOOKUP($E19,Results!$C$2:$K$197,9,FALSE)))</f>
        <v>7</v>
      </c>
      <c r="P19" s="77">
        <f t="shared" si="6"/>
        <v>2</v>
      </c>
    </row>
    <row r="20" spans="2:18" x14ac:dyDescent="0.3">
      <c r="B20" t="str">
        <f t="shared" si="2"/>
        <v>E11</v>
      </c>
      <c r="C20" s="1">
        <v>18</v>
      </c>
      <c r="D20" s="20" t="str">
        <f t="shared" si="0"/>
        <v>18E11</v>
      </c>
      <c r="E20" s="20" t="str">
        <f t="shared" si="1"/>
        <v>18E15</v>
      </c>
      <c r="F20" s="19"/>
      <c r="G20" s="18">
        <f>+Results!D121</f>
        <v>46044</v>
      </c>
      <c r="H20" s="16" t="str">
        <f>VLOOKUP($D20,Results!$B$2:$I$197,8,FALSE)</f>
        <v>E15</v>
      </c>
      <c r="I20" s="17" t="str">
        <f>VLOOKUP(H20,Results!$N$2:$O$9,2,FALSE)</f>
        <v>Odd Jobs</v>
      </c>
      <c r="J20" s="82">
        <f t="shared" si="3"/>
        <v>1</v>
      </c>
      <c r="K20" s="64">
        <f t="shared" si="4"/>
        <v>1</v>
      </c>
      <c r="L20" s="67">
        <f>IF(OR(C20&gt;Results!$F$1,N20="N"),0,IF(H20="X",0,IF(N20=O20,1,0)))</f>
        <v>0</v>
      </c>
      <c r="M20" s="66">
        <f t="shared" si="5"/>
        <v>0</v>
      </c>
      <c r="N20" s="73">
        <f>IF($C20&gt;Results!$F$1," ",(VLOOKUP($D20,Results!$B$2:$H$197,7,FALSE)))</f>
        <v>15</v>
      </c>
      <c r="O20" s="74">
        <f>IF($C20&gt;Results!$F$1," ",(VLOOKUP($E20,Results!$C$2:$K$197,9,FALSE)))</f>
        <v>8</v>
      </c>
      <c r="P20" s="77">
        <f t="shared" si="6"/>
        <v>2</v>
      </c>
    </row>
    <row r="21" spans="2:18" x14ac:dyDescent="0.3">
      <c r="B21" t="str">
        <f t="shared" si="2"/>
        <v>E11</v>
      </c>
      <c r="C21" s="1">
        <v>19</v>
      </c>
      <c r="D21" s="20" t="str">
        <f t="shared" si="0"/>
        <v>19E11</v>
      </c>
      <c r="E21" s="20" t="str">
        <f t="shared" si="1"/>
        <v>19E16</v>
      </c>
      <c r="F21" s="19"/>
      <c r="G21" s="15">
        <f>+Results!D128</f>
        <v>46052</v>
      </c>
      <c r="H21" s="16" t="str">
        <f>VLOOKUP($D21,Results!$B$2:$I$197,8,FALSE)</f>
        <v>E16</v>
      </c>
      <c r="I21" s="17" t="str">
        <f>VLOOKUP(H21,Results!$N$2:$O$9,2,FALSE)</f>
        <v>Sharks</v>
      </c>
      <c r="J21" s="82">
        <f t="shared" si="3"/>
        <v>1</v>
      </c>
      <c r="K21" s="64">
        <f t="shared" si="4"/>
        <v>1</v>
      </c>
      <c r="L21" s="67">
        <f>IF(OR(C21&gt;Results!$F$1,N21="N"),0,IF(H21="X",0,IF(N21=O21,1,0)))</f>
        <v>0</v>
      </c>
      <c r="M21" s="66">
        <f t="shared" si="5"/>
        <v>0</v>
      </c>
      <c r="N21" s="73">
        <f>IF($C21&gt;Results!$F$1," ",(VLOOKUP($D21,Results!$B$2:$H$197,7,FALSE)))</f>
        <v>12</v>
      </c>
      <c r="O21" s="74">
        <f>IF($C21&gt;Results!$F$1," ",(VLOOKUP($E21,Results!$C$2:$K$197,9,FALSE)))</f>
        <v>7</v>
      </c>
      <c r="P21" s="77">
        <f t="shared" si="6"/>
        <v>2</v>
      </c>
    </row>
    <row r="22" spans="2:18" x14ac:dyDescent="0.3">
      <c r="B22" t="str">
        <f t="shared" si="2"/>
        <v>E11</v>
      </c>
      <c r="C22" s="1">
        <v>20</v>
      </c>
      <c r="D22" s="20" t="str">
        <f t="shared" si="0"/>
        <v>20E11</v>
      </c>
      <c r="E22" s="20" t="str">
        <f t="shared" si="1"/>
        <v>20E14</v>
      </c>
      <c r="F22" s="19"/>
      <c r="G22" s="18">
        <f>+Results!D135</f>
        <v>46058</v>
      </c>
      <c r="H22" s="16" t="str">
        <f>VLOOKUP($D22,Results!$B$2:$I$197,8,FALSE)</f>
        <v>E14</v>
      </c>
      <c r="I22" s="17" t="str">
        <f>VLOOKUP(H22,Results!$N$2:$O$9,2,FALSE)</f>
        <v>Golfers</v>
      </c>
      <c r="J22" s="82">
        <f t="shared" si="3"/>
        <v>1</v>
      </c>
      <c r="K22" s="64">
        <f t="shared" si="4"/>
        <v>1</v>
      </c>
      <c r="L22" s="67">
        <f>IF(OR(C22&gt;Results!$F$1,N22="N"),0,IF(H22="X",0,IF(N22=O22,1,0)))</f>
        <v>0</v>
      </c>
      <c r="M22" s="66">
        <f t="shared" si="5"/>
        <v>0</v>
      </c>
      <c r="N22" s="73">
        <f>IF($C22&gt;Results!$F$1," ",(VLOOKUP($D22,Results!$B$2:$H$197,7,FALSE)))</f>
        <v>11</v>
      </c>
      <c r="O22" s="74">
        <f>IF($C22&gt;Results!$F$1," ",(VLOOKUP($E22,Results!$C$2:$K$197,9,FALSE)))</f>
        <v>9</v>
      </c>
      <c r="P22" s="77">
        <f t="shared" si="6"/>
        <v>2</v>
      </c>
    </row>
    <row r="23" spans="2:18" x14ac:dyDescent="0.3">
      <c r="B23" t="str">
        <f t="shared" si="2"/>
        <v>E11</v>
      </c>
      <c r="C23" s="1">
        <v>21</v>
      </c>
      <c r="D23" s="20" t="str">
        <f t="shared" si="0"/>
        <v>21E11</v>
      </c>
      <c r="E23" s="20" t="str">
        <f t="shared" si="1"/>
        <v>21X</v>
      </c>
      <c r="F23" s="19"/>
      <c r="G23" s="15">
        <f>+Results!D142</f>
        <v>46066</v>
      </c>
      <c r="H23" s="16" t="str">
        <f>VLOOKUP($D23,Results!$B$2:$I$197,8,FALSE)</f>
        <v>X</v>
      </c>
      <c r="I23" s="17" t="str">
        <f>VLOOKUP(H23,Results!$N$2:$O$9,2,FALSE)</f>
        <v>No Match</v>
      </c>
      <c r="J23" s="82">
        <f t="shared" si="3"/>
        <v>0</v>
      </c>
      <c r="K23" s="64">
        <f t="shared" si="4"/>
        <v>0</v>
      </c>
      <c r="L23" s="67">
        <f>IF(OR(C23&gt;Results!$F$1,N23="N"),0,IF(H23="X",0,IF(N23=O23,1,0)))</f>
        <v>0</v>
      </c>
      <c r="M23" s="66">
        <f t="shared" si="5"/>
        <v>0</v>
      </c>
      <c r="N23" s="73">
        <f>IF($C23&gt;Results!$F$1," ",(VLOOKUP($D23,Results!$B$2:$H$197,7,FALSE)))</f>
        <v>0</v>
      </c>
      <c r="O23" s="74">
        <f>IF($C23&gt;Results!$F$1," ",(VLOOKUP($E23,Results!$C$2:$K$197,9,FALSE)))</f>
        <v>0</v>
      </c>
      <c r="P23" s="77">
        <f t="shared" si="6"/>
        <v>0</v>
      </c>
    </row>
    <row r="24" spans="2:18" x14ac:dyDescent="0.3">
      <c r="B24" t="str">
        <f t="shared" si="2"/>
        <v>E11</v>
      </c>
      <c r="C24" s="1">
        <v>22</v>
      </c>
      <c r="D24" s="20" t="str">
        <f t="shared" si="0"/>
        <v>22E11</v>
      </c>
      <c r="E24" s="20" t="str">
        <f t="shared" si="1"/>
        <v>22E12</v>
      </c>
      <c r="F24" s="19"/>
      <c r="G24" s="18">
        <f>+Results!D149</f>
        <v>46072</v>
      </c>
      <c r="H24" s="16" t="str">
        <f>VLOOKUP($D24,Results!$B$2:$I$197,8,FALSE)</f>
        <v>E12</v>
      </c>
      <c r="I24" s="17" t="str">
        <f>VLOOKUP(H24,Results!$N$2:$O$9,2,FALSE)</f>
        <v>Clippers</v>
      </c>
      <c r="J24" s="82">
        <f t="shared" si="3"/>
        <v>1</v>
      </c>
      <c r="K24" s="64">
        <f t="shared" si="4"/>
        <v>1</v>
      </c>
      <c r="L24" s="67">
        <f>IF(OR(C24&gt;Results!$F$1,N24="N"),0,IF(H24="X",0,IF(N24=O24,1,0)))</f>
        <v>0</v>
      </c>
      <c r="M24" s="66">
        <f t="shared" si="5"/>
        <v>0</v>
      </c>
      <c r="N24" s="73">
        <f>IF($C24&gt;Results!$F$1," ",(VLOOKUP($D24,Results!$B$2:$H$197,7,FALSE)))</f>
        <v>13</v>
      </c>
      <c r="O24" s="74">
        <f>IF($C24&gt;Results!$F$1," ",(VLOOKUP($E24,Results!$C$2:$K$197,9,FALSE)))</f>
        <v>8</v>
      </c>
      <c r="P24" s="77">
        <f t="shared" si="6"/>
        <v>2</v>
      </c>
    </row>
    <row r="25" spans="2:18" x14ac:dyDescent="0.3">
      <c r="B25" t="str">
        <f t="shared" si="2"/>
        <v>E11</v>
      </c>
      <c r="C25" s="1">
        <v>23</v>
      </c>
      <c r="D25" s="20" t="str">
        <f t="shared" si="0"/>
        <v>23E11</v>
      </c>
      <c r="E25" s="20" t="str">
        <f t="shared" si="1"/>
        <v>23E17</v>
      </c>
      <c r="F25" s="19"/>
      <c r="G25" s="15">
        <f>+Results!D156</f>
        <v>46080</v>
      </c>
      <c r="H25" s="16" t="str">
        <f>VLOOKUP($D25,Results!$B$2:$I$197,8,FALSE)</f>
        <v>E17</v>
      </c>
      <c r="I25" s="17" t="str">
        <f>VLOOKUP(H25,Results!$N$2:$O$9,2,FALSE)</f>
        <v>Green Wizards</v>
      </c>
      <c r="J25" s="82">
        <f t="shared" si="3"/>
        <v>1</v>
      </c>
      <c r="K25" s="64">
        <f t="shared" si="4"/>
        <v>0</v>
      </c>
      <c r="L25" s="67">
        <f>IF(OR(C25&gt;Results!$F$1,N25="N"),0,IF(H25="X",0,IF(N25=O25,1,0)))</f>
        <v>0</v>
      </c>
      <c r="M25" s="66">
        <f t="shared" si="5"/>
        <v>1</v>
      </c>
      <c r="N25" s="73">
        <f>IF($C25&gt;Results!$F$1," ",(VLOOKUP($D25,Results!$B$2:$H$197,7,FALSE)))</f>
        <v>6</v>
      </c>
      <c r="O25" s="74">
        <f>IF($C25&gt;Results!$F$1," ",(VLOOKUP($E25,Results!$C$2:$K$197,9,FALSE)))</f>
        <v>15</v>
      </c>
      <c r="P25" s="77">
        <f t="shared" si="6"/>
        <v>0</v>
      </c>
    </row>
    <row r="26" spans="2:18" x14ac:dyDescent="0.3">
      <c r="B26" t="str">
        <f t="shared" si="2"/>
        <v>E11</v>
      </c>
      <c r="C26" s="1">
        <v>24</v>
      </c>
      <c r="D26" s="20" t="str">
        <f t="shared" si="0"/>
        <v>24E11</v>
      </c>
      <c r="E26" s="20" t="str">
        <f t="shared" si="1"/>
        <v>24E13</v>
      </c>
      <c r="F26" s="19"/>
      <c r="G26" s="15">
        <f>+Results!D163</f>
        <v>46086</v>
      </c>
      <c r="H26" s="16" t="str">
        <f>VLOOKUP($D26,Results!$B$2:$I$197,8,FALSE)</f>
        <v>E13</v>
      </c>
      <c r="I26" s="17" t="str">
        <f>VLOOKUP(H26,Results!$N$2:$O$9,2,FALSE)</f>
        <v>Oddments</v>
      </c>
      <c r="J26" s="82">
        <f t="shared" si="3"/>
        <v>1</v>
      </c>
      <c r="K26" s="64">
        <f t="shared" si="4"/>
        <v>1</v>
      </c>
      <c r="L26" s="67">
        <f>IF(OR(C26&gt;Results!$F$1,N26="N"),0,IF(H26="X",0,IF(N26=O26,1,0)))</f>
        <v>0</v>
      </c>
      <c r="M26" s="66">
        <f t="shared" si="5"/>
        <v>0</v>
      </c>
      <c r="N26" s="73">
        <f>IF($C26&gt;Results!$F$1," ",(VLOOKUP($D26,Results!$B$2:$H$197,7,FALSE)))</f>
        <v>15</v>
      </c>
      <c r="O26" s="74">
        <f>IF($C26&gt;Results!$F$1," ",(VLOOKUP($E26,Results!$C$2:$K$197,9,FALSE)))</f>
        <v>12</v>
      </c>
      <c r="P26" s="77">
        <f t="shared" si="6"/>
        <v>2</v>
      </c>
    </row>
    <row r="27" spans="2:18" x14ac:dyDescent="0.3">
      <c r="B27" t="str">
        <f t="shared" si="2"/>
        <v>E11</v>
      </c>
      <c r="C27" s="1">
        <v>25</v>
      </c>
      <c r="D27" s="20" t="str">
        <f t="shared" si="0"/>
        <v>25E11</v>
      </c>
      <c r="E27" s="20" t="str">
        <f t="shared" si="1"/>
        <v>25E15</v>
      </c>
      <c r="F27" s="19"/>
      <c r="G27" s="15">
        <f>+Results!D170</f>
        <v>46094</v>
      </c>
      <c r="H27" s="16" t="str">
        <f>VLOOKUP($D27,Results!$B$2:$I$197,8,FALSE)</f>
        <v>E15</v>
      </c>
      <c r="I27" s="17" t="str">
        <f>VLOOKUP(H27,Results!$N$2:$O$9,2,FALSE)</f>
        <v>Odd Jobs</v>
      </c>
      <c r="J27" s="82">
        <f t="shared" si="3"/>
        <v>1</v>
      </c>
      <c r="K27" s="64">
        <f t="shared" si="4"/>
        <v>1</v>
      </c>
      <c r="L27" s="67">
        <f>IF(OR(C27&gt;Results!$F$1,N27="N"),0,IF(H27="X",0,IF(N27=O27,1,0)))</f>
        <v>0</v>
      </c>
      <c r="M27" s="66">
        <f t="shared" si="5"/>
        <v>0</v>
      </c>
      <c r="N27" s="73">
        <f>IF($C27&gt;Results!$F$1," ",(VLOOKUP($D27,Results!$B$2:$H$197,7,FALSE)))</f>
        <v>17</v>
      </c>
      <c r="O27" s="74">
        <f>IF($C27&gt;Results!$F$1," ",(VLOOKUP($E27,Results!$C$2:$K$197,9,FALSE)))</f>
        <v>13</v>
      </c>
      <c r="P27" s="77">
        <f t="shared" si="6"/>
        <v>2</v>
      </c>
    </row>
    <row r="28" spans="2:18" x14ac:dyDescent="0.3">
      <c r="B28" t="str">
        <f t="shared" si="2"/>
        <v>E11</v>
      </c>
      <c r="C28" s="1">
        <v>26</v>
      </c>
      <c r="D28" s="20" t="str">
        <f t="shared" si="0"/>
        <v>26E11</v>
      </c>
      <c r="E28" s="20" t="str">
        <f t="shared" si="1"/>
        <v>26E16</v>
      </c>
      <c r="F28" s="19"/>
      <c r="G28" s="15">
        <f>+Results!D177</f>
        <v>46100</v>
      </c>
      <c r="H28" s="16" t="str">
        <f>VLOOKUP($D28,Results!$B$2:$I$197,8,FALSE)</f>
        <v>E16</v>
      </c>
      <c r="I28" s="17" t="str">
        <f>VLOOKUP(H28,Results!$N$2:$O$9,2,FALSE)</f>
        <v>Sharks</v>
      </c>
      <c r="J28" s="82">
        <f t="shared" si="3"/>
        <v>1</v>
      </c>
      <c r="K28" s="64">
        <f t="shared" si="4"/>
        <v>0</v>
      </c>
      <c r="L28" s="67">
        <f>IF(OR(C28&gt;Results!$F$1,N28="N"),0,IF(H28="X",0,IF(N28=O28,1,0)))</f>
        <v>0</v>
      </c>
      <c r="M28" s="66">
        <f t="shared" si="5"/>
        <v>1</v>
      </c>
      <c r="N28" s="73">
        <f>IF($C28&gt;Results!$F$1," ",(VLOOKUP($D28,Results!$B$2:$H$197,7,FALSE)))</f>
        <v>9</v>
      </c>
      <c r="O28" s="74">
        <f>IF($C28&gt;Results!$F$1," ",(VLOOKUP($E28,Results!$C$2:$K$197,9,FALSE)))</f>
        <v>14</v>
      </c>
      <c r="P28" s="77">
        <f t="shared" si="6"/>
        <v>0</v>
      </c>
    </row>
    <row r="29" spans="2:18" x14ac:dyDescent="0.3">
      <c r="B29" t="str">
        <f t="shared" si="2"/>
        <v>E11</v>
      </c>
      <c r="C29" s="1">
        <v>27</v>
      </c>
      <c r="D29" s="20" t="str">
        <f t="shared" ref="D29" si="7">CONCATENATE(C29,B29)</f>
        <v>27E11</v>
      </c>
      <c r="E29" s="20" t="str">
        <f t="shared" ref="E29" si="8">CONCATENATE(C29,H29)</f>
        <v>27E14</v>
      </c>
      <c r="F29" s="19"/>
      <c r="G29" s="15">
        <f>+Results!D184</f>
        <v>46108</v>
      </c>
      <c r="H29" s="16" t="str">
        <f>VLOOKUP($D29,Results!$B$2:$I$197,8,FALSE)</f>
        <v>E14</v>
      </c>
      <c r="I29" s="17" t="str">
        <f>VLOOKUP(H29,Results!$N$2:$O$9,2,FALSE)</f>
        <v>Golfers</v>
      </c>
      <c r="J29" s="82">
        <f t="shared" ref="J29" si="9">SUM(K29:M29)</f>
        <v>1</v>
      </c>
      <c r="K29" s="64">
        <f t="shared" ref="K29" si="10">IF(H29="X",0,IF(N29&gt;O29,1,0))</f>
        <v>0</v>
      </c>
      <c r="L29" s="67">
        <f>IF(OR(C29&gt;Results!$F$1,N29="N"),0,IF(H29="X",0,IF(N29=O29,1,0)))</f>
        <v>0</v>
      </c>
      <c r="M29" s="66">
        <f t="shared" ref="M29" si="11">IF(H29="X",0,IF(N29&lt;O29,1,0))</f>
        <v>1</v>
      </c>
      <c r="N29" s="73">
        <f>IF($C29&gt;Results!$F$1," ",(VLOOKUP($D29,Results!$B$2:$H$197,7,FALSE)))</f>
        <v>4</v>
      </c>
      <c r="O29" s="74">
        <f>IF($C29&gt;Results!$F$1," ",(VLOOKUP($E29,Results!$C$2:$K$197,9,FALSE)))</f>
        <v>26</v>
      </c>
      <c r="P29" s="77">
        <f t="shared" ref="P29" si="12">IF(J29=" "," ",SUM(K29*2)+L29*1)</f>
        <v>0</v>
      </c>
    </row>
    <row r="30" spans="2:18" x14ac:dyDescent="0.3">
      <c r="B30" t="str">
        <f t="shared" si="2"/>
        <v>E11</v>
      </c>
      <c r="C30" s="1">
        <v>28</v>
      </c>
      <c r="D30" s="20" t="str">
        <f t="shared" si="0"/>
        <v>28E11</v>
      </c>
      <c r="E30" s="20" t="str">
        <f t="shared" si="1"/>
        <v>28X</v>
      </c>
      <c r="F30" s="19"/>
      <c r="G30" s="18">
        <f>+Results!D191</f>
        <v>46114</v>
      </c>
      <c r="H30" s="16" t="str">
        <f>VLOOKUP($D30,Results!$B$2:$I$197,8,FALSE)</f>
        <v>X</v>
      </c>
      <c r="I30" s="17" t="str">
        <f>VLOOKUP(H30,Results!$N$2:$O$9,2,FALSE)</f>
        <v>No Match</v>
      </c>
      <c r="J30" s="82">
        <f t="shared" si="3"/>
        <v>0</v>
      </c>
      <c r="K30" s="64">
        <f t="shared" si="4"/>
        <v>0</v>
      </c>
      <c r="L30" s="67">
        <f>IF(OR(C30&gt;Results!$F$1,N30="N"),0,IF(H30="X",0,IF(N30=O30,1,0)))</f>
        <v>0</v>
      </c>
      <c r="M30" s="66">
        <f t="shared" si="5"/>
        <v>0</v>
      </c>
      <c r="N30" s="73">
        <f>IF($C30&gt;Results!$F$1," ",(VLOOKUP($D30,Results!$B$2:$H$197,7,FALSE)))</f>
        <v>0</v>
      </c>
      <c r="O30" s="74">
        <f>IF($C30&gt;Results!$F$1," ",(VLOOKUP($E30,Results!$C$2:$K$197,9,FALSE)))</f>
        <v>0</v>
      </c>
      <c r="P30" s="77">
        <f t="shared" si="6"/>
        <v>0</v>
      </c>
    </row>
    <row r="31" spans="2:18" ht="15.6" x14ac:dyDescent="0.3">
      <c r="G31" s="23"/>
      <c r="H31" s="24"/>
      <c r="I31" s="25" t="s">
        <v>0</v>
      </c>
      <c r="J31" s="83">
        <f t="shared" ref="J31:P31" si="13">SUM(J3:J30)</f>
        <v>24</v>
      </c>
      <c r="K31" s="68">
        <f t="shared" si="13"/>
        <v>15</v>
      </c>
      <c r="L31" s="69">
        <f t="shared" si="13"/>
        <v>2</v>
      </c>
      <c r="M31" s="70">
        <f t="shared" si="13"/>
        <v>7</v>
      </c>
      <c r="N31" s="75">
        <f t="shared" si="13"/>
        <v>312</v>
      </c>
      <c r="O31" s="76">
        <f t="shared" si="13"/>
        <v>295</v>
      </c>
      <c r="P31" s="78">
        <f t="shared" si="13"/>
        <v>32</v>
      </c>
    </row>
  </sheetData>
  <mergeCells count="1">
    <mergeCell ref="I1:L1"/>
  </mergeCells>
  <phoneticPr fontId="0" type="noConversion"/>
  <conditionalFormatting sqref="H3:H30">
    <cfRule type="containsText" dxfId="13" priority="2" operator="containsText" text="X">
      <formula>NOT(ISERROR(SEARCH("X",H3)))</formula>
    </cfRule>
  </conditionalFormatting>
  <conditionalFormatting sqref="I3:I30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31"/>
  <sheetViews>
    <sheetView workbookViewId="0">
      <selection activeCell="R25" sqref="R25"/>
    </sheetView>
  </sheetViews>
  <sheetFormatPr defaultRowHeight="14.4" x14ac:dyDescent="0.3"/>
  <cols>
    <col min="1" max="1" width="1.44140625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0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1" t="s">
        <v>25</v>
      </c>
      <c r="I1" s="92" t="s">
        <v>35</v>
      </c>
      <c r="J1" s="92"/>
      <c r="K1" s="92"/>
      <c r="L1" s="92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6" x14ac:dyDescent="0.3">
      <c r="B3" t="str">
        <f>+$H$1</f>
        <v>E12</v>
      </c>
      <c r="C3" s="1">
        <v>1</v>
      </c>
      <c r="D3" s="20" t="str">
        <f t="shared" ref="D3:D30" si="0">CONCATENATE(C3,B3)</f>
        <v>1E12</v>
      </c>
      <c r="E3" s="20" t="str">
        <f t="shared" ref="E3:E30" si="1">CONCATENATE(C3,H3)</f>
        <v>1E11</v>
      </c>
      <c r="F3" s="19"/>
      <c r="G3" s="15">
        <f>+Results!D2</f>
        <v>45919</v>
      </c>
      <c r="H3" s="16" t="str">
        <f>VLOOKUP($D3,Results!$B$2:$I$197,8,FALSE)</f>
        <v>E11</v>
      </c>
      <c r="I3" s="17" t="str">
        <f>VLOOKUP(H3,Results!$N$2:$O$9,2,FALSE)</f>
        <v>Hagrids</v>
      </c>
      <c r="J3" s="82">
        <f>SUM(K3:M3)</f>
        <v>1</v>
      </c>
      <c r="K3" s="64">
        <f>IF(H3="X",0,IF(N3&gt;O3,1,0))</f>
        <v>0</v>
      </c>
      <c r="L3" s="67">
        <f>IF(OR(C3&gt;Results!$F$1,N3="N"),0,IF(H3="X",0,IF(N3=O3,1,0)))</f>
        <v>0</v>
      </c>
      <c r="M3" s="66">
        <f>IF(H3="X",0,IF(N3&lt;O3,1,0))</f>
        <v>1</v>
      </c>
      <c r="N3" s="73">
        <f>IF($C3&gt;Results!$F$1," ",(VLOOKUP($D3,Results!$B$2:$H$197,7,FALSE)))</f>
        <v>8</v>
      </c>
      <c r="O3" s="74">
        <f>IF($C3&gt;Results!$F$1," ",(VLOOKUP($E3,Results!$C$2:$K$197,9,FALSE)))</f>
        <v>18</v>
      </c>
      <c r="P3" s="77">
        <f>IF(J3=" "," ",SUM(K3*2)+L3*1)</f>
        <v>0</v>
      </c>
    </row>
    <row r="4" spans="2:16" x14ac:dyDescent="0.3">
      <c r="B4" t="str">
        <f t="shared" ref="B4:B30" si="2">+$H$1</f>
        <v>E12</v>
      </c>
      <c r="C4" s="1">
        <v>2</v>
      </c>
      <c r="D4" s="20" t="str">
        <f t="shared" si="0"/>
        <v>2E12</v>
      </c>
      <c r="E4" s="20" t="str">
        <f t="shared" si="1"/>
        <v>2E13</v>
      </c>
      <c r="F4" s="19"/>
      <c r="G4" s="15">
        <f>+Results!D9</f>
        <v>45925</v>
      </c>
      <c r="H4" s="16" t="str">
        <f>VLOOKUP($D4,Results!$B$2:$I$197,8,FALSE)</f>
        <v>E13</v>
      </c>
      <c r="I4" s="17" t="str">
        <f>VLOOKUP(H4,Results!$N$2:$O$9,2,FALSE)</f>
        <v>Oddments</v>
      </c>
      <c r="J4" s="82">
        <f t="shared" ref="J4:J30" si="3">SUM(K4:M4)</f>
        <v>1</v>
      </c>
      <c r="K4" s="64">
        <f t="shared" ref="K4:K30" si="4">IF(H4="X",0,IF(N4&gt;O4,1,0))</f>
        <v>1</v>
      </c>
      <c r="L4" s="67">
        <f>IF(OR(C4&gt;Results!$F$1,N4="N"),0,IF(H4="X",0,IF(N4=O4,1,0)))</f>
        <v>0</v>
      </c>
      <c r="M4" s="66">
        <f>IF(H4="X",0,IF(N4&lt;O4,1,0))</f>
        <v>0</v>
      </c>
      <c r="N4" s="73">
        <f>IF($C4&gt;Results!$F$1," ",(VLOOKUP($D4,Results!$B$2:$H$197,7,FALSE)))</f>
        <v>12</v>
      </c>
      <c r="O4" s="74">
        <f>IF($C4&gt;Results!$F$1," ",(VLOOKUP($E4,Results!$C$2:$K$197,9,FALSE)))</f>
        <v>7</v>
      </c>
      <c r="P4" s="77">
        <f>IF(J4=" "," ",SUM(K4*2)+L4*1)</f>
        <v>2</v>
      </c>
    </row>
    <row r="5" spans="2:16" x14ac:dyDescent="0.3">
      <c r="B5" t="str">
        <f t="shared" si="2"/>
        <v>E12</v>
      </c>
      <c r="C5" s="1">
        <v>3</v>
      </c>
      <c r="D5" s="20" t="str">
        <f t="shared" si="0"/>
        <v>3E12</v>
      </c>
      <c r="E5" s="20" t="str">
        <f t="shared" si="1"/>
        <v>3E14</v>
      </c>
      <c r="F5" s="19"/>
      <c r="G5" s="15">
        <f>+Results!D16</f>
        <v>45933</v>
      </c>
      <c r="H5" s="16" t="str">
        <f>VLOOKUP($D5,Results!$B$2:$I$197,8,FALSE)</f>
        <v>E14</v>
      </c>
      <c r="I5" s="17" t="str">
        <f>VLOOKUP(H5,Results!$N$2:$O$9,2,FALSE)</f>
        <v>Golfers</v>
      </c>
      <c r="J5" s="82">
        <f t="shared" si="3"/>
        <v>1</v>
      </c>
      <c r="K5" s="64">
        <f t="shared" si="4"/>
        <v>0</v>
      </c>
      <c r="L5" s="67">
        <f>IF(OR(C5&gt;Results!$F$1,N5="N"),0,IF(H5="X",0,IF(N5=O5,1,0)))</f>
        <v>0</v>
      </c>
      <c r="M5" s="66">
        <f t="shared" ref="M5:M30" si="5">IF(H5="X",0,IF(N5&lt;O5,1,0))</f>
        <v>1</v>
      </c>
      <c r="N5" s="73">
        <f>IF($C5&gt;Results!$F$1," ",(VLOOKUP($D5,Results!$B$2:$H$197,7,FALSE)))</f>
        <v>5</v>
      </c>
      <c r="O5" s="74">
        <f>IF($C5&gt;Results!$F$1," ",(VLOOKUP($E5,Results!$C$2:$K$197,9,FALSE)))</f>
        <v>15</v>
      </c>
      <c r="P5" s="77">
        <f>IF(J5=" "," ",SUM(K5*2)+L5*1)</f>
        <v>0</v>
      </c>
    </row>
    <row r="6" spans="2:16" x14ac:dyDescent="0.3">
      <c r="B6" t="str">
        <f t="shared" si="2"/>
        <v>E12</v>
      </c>
      <c r="C6" s="1">
        <v>4</v>
      </c>
      <c r="D6" s="20" t="str">
        <f t="shared" si="0"/>
        <v>4E12</v>
      </c>
      <c r="E6" s="20" t="str">
        <f t="shared" si="1"/>
        <v>4E16</v>
      </c>
      <c r="F6" s="19"/>
      <c r="G6" s="15">
        <f>+Results!D23</f>
        <v>45940</v>
      </c>
      <c r="H6" s="16" t="str">
        <f>VLOOKUP($D6,Results!$B$2:$I$197,8,FALSE)</f>
        <v>E16</v>
      </c>
      <c r="I6" s="17" t="str">
        <f>VLOOKUP(H6,Results!$N$2:$O$9,2,FALSE)</f>
        <v>Sharks</v>
      </c>
      <c r="J6" s="82">
        <f t="shared" si="3"/>
        <v>1</v>
      </c>
      <c r="K6" s="64">
        <f t="shared" si="4"/>
        <v>1</v>
      </c>
      <c r="L6" s="67">
        <f>IF(OR(C6&gt;Results!$F$1,N6="N"),0,IF(H6="X",0,IF(N6=O6,1,0)))</f>
        <v>0</v>
      </c>
      <c r="M6" s="66">
        <f t="shared" si="5"/>
        <v>0</v>
      </c>
      <c r="N6" s="73">
        <f>IF($C6&gt;Results!$F$1," ",(VLOOKUP($D6,Results!$B$2:$H$197,7,FALSE)))</f>
        <v>17</v>
      </c>
      <c r="O6" s="74">
        <f>IF($C6&gt;Results!$F$1," ",(VLOOKUP($E6,Results!$C$2:$K$197,9,FALSE)))</f>
        <v>7</v>
      </c>
      <c r="P6" s="77">
        <f t="shared" ref="P6:P30" si="6">IF(J6=" "," ",SUM(K6*2)+L6*1)</f>
        <v>2</v>
      </c>
    </row>
    <row r="7" spans="2:16" x14ac:dyDescent="0.3">
      <c r="B7" t="str">
        <f t="shared" si="2"/>
        <v>E12</v>
      </c>
      <c r="C7" s="1">
        <v>5</v>
      </c>
      <c r="D7" s="20" t="str">
        <f t="shared" si="0"/>
        <v>5E12</v>
      </c>
      <c r="E7" s="20" t="str">
        <f t="shared" si="1"/>
        <v>5E15</v>
      </c>
      <c r="F7" s="19"/>
      <c r="G7" s="18">
        <f>+Results!D30</f>
        <v>45946</v>
      </c>
      <c r="H7" s="16" t="str">
        <f>VLOOKUP($D7,Results!$B$2:$I$197,8,FALSE)</f>
        <v>E15</v>
      </c>
      <c r="I7" s="17" t="str">
        <f>VLOOKUP(H7,Results!$N$2:$O$9,2,FALSE)</f>
        <v>Odd Jobs</v>
      </c>
      <c r="J7" s="82">
        <f t="shared" si="3"/>
        <v>1</v>
      </c>
      <c r="K7" s="64">
        <f t="shared" si="4"/>
        <v>1</v>
      </c>
      <c r="L7" s="67">
        <f>IF(OR(C7&gt;Results!$F$1,N7="N"),0,IF(H7="X",0,IF(N7=O7,1,0)))</f>
        <v>0</v>
      </c>
      <c r="M7" s="66">
        <f t="shared" si="5"/>
        <v>0</v>
      </c>
      <c r="N7" s="73">
        <f>IF($C7&gt;Results!$F$1," ",(VLOOKUP($D7,Results!$B$2:$H$197,7,FALSE)))</f>
        <v>17</v>
      </c>
      <c r="O7" s="74">
        <f>IF($C7&gt;Results!$F$1," ",(VLOOKUP($E7,Results!$C$2:$K$197,9,FALSE)))</f>
        <v>9</v>
      </c>
      <c r="P7" s="77">
        <f t="shared" si="6"/>
        <v>2</v>
      </c>
    </row>
    <row r="8" spans="2:16" x14ac:dyDescent="0.3">
      <c r="B8" t="str">
        <f t="shared" si="2"/>
        <v>E12</v>
      </c>
      <c r="C8" s="1">
        <v>6</v>
      </c>
      <c r="D8" s="20" t="str">
        <f t="shared" si="0"/>
        <v>6E12</v>
      </c>
      <c r="E8" s="20" t="str">
        <f t="shared" si="1"/>
        <v>6X</v>
      </c>
      <c r="F8" s="19"/>
      <c r="G8" s="15">
        <f>+Results!D37</f>
        <v>45954</v>
      </c>
      <c r="H8" s="16" t="str">
        <f>VLOOKUP($D8,Results!$B$2:$I$197,8,FALSE)</f>
        <v>X</v>
      </c>
      <c r="I8" s="17" t="str">
        <f>VLOOKUP(H8,Results!$N$2:$O$9,2,FALSE)</f>
        <v>No Match</v>
      </c>
      <c r="J8" s="82">
        <f t="shared" si="3"/>
        <v>0</v>
      </c>
      <c r="K8" s="64">
        <f t="shared" si="4"/>
        <v>0</v>
      </c>
      <c r="L8" s="67">
        <f>IF(OR(C8&gt;Results!$F$1,N8="N"),0,IF(H8="X",0,IF(N8=O8,1,0)))</f>
        <v>0</v>
      </c>
      <c r="M8" s="66">
        <f t="shared" si="5"/>
        <v>0</v>
      </c>
      <c r="N8" s="73">
        <f>IF($C8&gt;Results!$F$1," ",(VLOOKUP($D8,Results!$B$2:$H$197,7,FALSE)))</f>
        <v>0</v>
      </c>
      <c r="O8" s="74">
        <f>IF($C8&gt;Results!$F$1," ",(VLOOKUP($E8,Results!$C$2:$K$197,9,FALSE)))</f>
        <v>0</v>
      </c>
      <c r="P8" s="77">
        <f t="shared" si="6"/>
        <v>0</v>
      </c>
    </row>
    <row r="9" spans="2:16" x14ac:dyDescent="0.3">
      <c r="B9" t="str">
        <f t="shared" si="2"/>
        <v>E12</v>
      </c>
      <c r="C9" s="1">
        <v>7</v>
      </c>
      <c r="D9" s="20" t="str">
        <f t="shared" si="0"/>
        <v>7E12</v>
      </c>
      <c r="E9" s="20" t="str">
        <f t="shared" si="1"/>
        <v>7E17</v>
      </c>
      <c r="F9" s="19"/>
      <c r="G9" s="15">
        <f>+Results!D44</f>
        <v>45960</v>
      </c>
      <c r="H9" s="16" t="str">
        <f>VLOOKUP($D9,Results!$B$2:$I$197,8,FALSE)</f>
        <v>E17</v>
      </c>
      <c r="I9" s="17" t="str">
        <f>VLOOKUP(H9,Results!$N$2:$O$9,2,FALSE)</f>
        <v>Green Wizards</v>
      </c>
      <c r="J9" s="82">
        <f t="shared" si="3"/>
        <v>1</v>
      </c>
      <c r="K9" s="64">
        <f t="shared" si="4"/>
        <v>0</v>
      </c>
      <c r="L9" s="67">
        <f>IF(OR(C9&gt;Results!$F$1,N9="N"),0,IF(H9="X",0,IF(N9=O9,1,0)))</f>
        <v>0</v>
      </c>
      <c r="M9" s="66">
        <f t="shared" si="5"/>
        <v>1</v>
      </c>
      <c r="N9" s="73">
        <f>IF($C9&gt;Results!$F$1," ",(VLOOKUP($D9,Results!$B$2:$H$197,7,FALSE)))</f>
        <v>8</v>
      </c>
      <c r="O9" s="74">
        <f>IF($C9&gt;Results!$F$1," ",(VLOOKUP($E9,Results!$C$2:$K$197,9,FALSE)))</f>
        <v>16</v>
      </c>
      <c r="P9" s="77">
        <f t="shared" si="6"/>
        <v>0</v>
      </c>
    </row>
    <row r="10" spans="2:16" x14ac:dyDescent="0.3">
      <c r="B10" t="str">
        <f t="shared" si="2"/>
        <v>E12</v>
      </c>
      <c r="C10" s="1">
        <v>8</v>
      </c>
      <c r="D10" s="20" t="str">
        <f t="shared" si="0"/>
        <v>8E12</v>
      </c>
      <c r="E10" s="20" t="str">
        <f t="shared" si="1"/>
        <v>8E11</v>
      </c>
      <c r="F10" s="19"/>
      <c r="G10" s="15">
        <f>+Results!D51</f>
        <v>45968</v>
      </c>
      <c r="H10" s="16" t="str">
        <f>VLOOKUP($D10,Results!$B$2:$I$197,8,FALSE)</f>
        <v>E11</v>
      </c>
      <c r="I10" s="17" t="str">
        <f>VLOOKUP(H10,Results!$N$2:$O$9,2,FALSE)</f>
        <v>Hagrids</v>
      </c>
      <c r="J10" s="82">
        <f t="shared" si="3"/>
        <v>1</v>
      </c>
      <c r="K10" s="64">
        <f t="shared" si="4"/>
        <v>1</v>
      </c>
      <c r="L10" s="67">
        <f>IF(OR(C10&gt;Results!$F$1,N10="N"),0,IF(H10="X",0,IF(N10=O10,1,0)))</f>
        <v>0</v>
      </c>
      <c r="M10" s="66">
        <f t="shared" si="5"/>
        <v>0</v>
      </c>
      <c r="N10" s="73">
        <f>IF($C10&gt;Results!$F$1," ",(VLOOKUP($D10,Results!$B$2:$H$197,7,FALSE)))</f>
        <v>18</v>
      </c>
      <c r="O10" s="74">
        <f>IF($C10&gt;Results!$F$1," ",(VLOOKUP($E10,Results!$C$2:$K$197,9,FALSE)))</f>
        <v>9</v>
      </c>
      <c r="P10" s="77">
        <f t="shared" si="6"/>
        <v>2</v>
      </c>
    </row>
    <row r="11" spans="2:16" x14ac:dyDescent="0.3">
      <c r="B11" t="str">
        <f t="shared" si="2"/>
        <v>E12</v>
      </c>
      <c r="C11" s="1">
        <v>9</v>
      </c>
      <c r="D11" s="20" t="str">
        <f t="shared" si="0"/>
        <v>9E12</v>
      </c>
      <c r="E11" s="20" t="str">
        <f t="shared" si="1"/>
        <v>9E13</v>
      </c>
      <c r="F11" s="19"/>
      <c r="G11" s="18">
        <f>+Results!D58</f>
        <v>45974</v>
      </c>
      <c r="H11" s="16" t="str">
        <f>VLOOKUP($D11,Results!$B$2:$I$197,8,FALSE)</f>
        <v>E13</v>
      </c>
      <c r="I11" s="17" t="str">
        <f>VLOOKUP(H11,Results!$N$2:$O$9,2,FALSE)</f>
        <v>Oddments</v>
      </c>
      <c r="J11" s="82">
        <f t="shared" si="3"/>
        <v>1</v>
      </c>
      <c r="K11" s="64">
        <f t="shared" si="4"/>
        <v>0</v>
      </c>
      <c r="L11" s="67">
        <f>IF(OR(C11&gt;Results!$F$1,N11="N"),0,IF(H11="X",0,IF(N11=O11,1,0)))</f>
        <v>1</v>
      </c>
      <c r="M11" s="66">
        <f t="shared" si="5"/>
        <v>0</v>
      </c>
      <c r="N11" s="73">
        <f>IF($C11&gt;Results!$F$1," ",(VLOOKUP($D11,Results!$B$2:$H$197,7,FALSE)))</f>
        <v>16</v>
      </c>
      <c r="O11" s="74">
        <f>IF($C11&gt;Results!$F$1," ",(VLOOKUP($E11,Results!$C$2:$K$197,9,FALSE)))</f>
        <v>16</v>
      </c>
      <c r="P11" s="77">
        <f t="shared" si="6"/>
        <v>1</v>
      </c>
    </row>
    <row r="12" spans="2:16" x14ac:dyDescent="0.3">
      <c r="B12" t="str">
        <f t="shared" si="2"/>
        <v>E12</v>
      </c>
      <c r="C12" s="1">
        <v>10</v>
      </c>
      <c r="D12" s="20" t="str">
        <f t="shared" si="0"/>
        <v>10E12</v>
      </c>
      <c r="E12" s="20" t="str">
        <f t="shared" si="1"/>
        <v>10E14</v>
      </c>
      <c r="F12" s="19"/>
      <c r="G12" s="18">
        <f>+Results!D65</f>
        <v>45982</v>
      </c>
      <c r="H12" s="16" t="str">
        <f>VLOOKUP($D12,Results!$B$2:$I$197,8,FALSE)</f>
        <v>E14</v>
      </c>
      <c r="I12" s="17" t="str">
        <f>VLOOKUP(H12,Results!$N$2:$O$9,2,FALSE)</f>
        <v>Golfers</v>
      </c>
      <c r="J12" s="82">
        <f t="shared" si="3"/>
        <v>1</v>
      </c>
      <c r="K12" s="64">
        <f t="shared" si="4"/>
        <v>1</v>
      </c>
      <c r="L12" s="67">
        <f>IF(OR(C12&gt;Results!$F$1,N12="N"),0,IF(H12="X",0,IF(N12=O12,1,0)))</f>
        <v>0</v>
      </c>
      <c r="M12" s="66">
        <f t="shared" si="5"/>
        <v>0</v>
      </c>
      <c r="N12" s="73">
        <f>IF($C12&gt;Results!$F$1," ",(VLOOKUP($D12,Results!$B$2:$H$197,7,FALSE)))</f>
        <v>12</v>
      </c>
      <c r="O12" s="74">
        <f>IF($C12&gt;Results!$F$1," ",(VLOOKUP($E12,Results!$C$2:$K$197,9,FALSE)))</f>
        <v>11</v>
      </c>
      <c r="P12" s="77">
        <f t="shared" si="6"/>
        <v>2</v>
      </c>
    </row>
    <row r="13" spans="2:16" x14ac:dyDescent="0.3">
      <c r="B13" t="str">
        <f t="shared" si="2"/>
        <v>E12</v>
      </c>
      <c r="C13" s="1">
        <v>11</v>
      </c>
      <c r="D13" s="20" t="str">
        <f t="shared" si="0"/>
        <v>11E12</v>
      </c>
      <c r="E13" s="20" t="str">
        <f t="shared" si="1"/>
        <v>11E16</v>
      </c>
      <c r="F13" s="19"/>
      <c r="G13" s="18">
        <f>+Results!D72</f>
        <v>45988</v>
      </c>
      <c r="H13" s="16" t="str">
        <f>VLOOKUP($D13,Results!$B$2:$I$197,8,FALSE)</f>
        <v>E16</v>
      </c>
      <c r="I13" s="17" t="str">
        <f>VLOOKUP(H13,Results!$N$2:$O$9,2,FALSE)</f>
        <v>Sharks</v>
      </c>
      <c r="J13" s="82">
        <f t="shared" si="3"/>
        <v>1</v>
      </c>
      <c r="K13" s="64">
        <f t="shared" si="4"/>
        <v>0</v>
      </c>
      <c r="L13" s="67">
        <f>IF(OR(C13&gt;Results!$F$1,N13="N"),0,IF(H13="X",0,IF(N13=O13,1,0)))</f>
        <v>1</v>
      </c>
      <c r="M13" s="66">
        <f t="shared" si="5"/>
        <v>0</v>
      </c>
      <c r="N13" s="73">
        <f>IF($C13&gt;Results!$F$1," ",(VLOOKUP($D13,Results!$B$2:$H$197,7,FALSE)))</f>
        <v>13</v>
      </c>
      <c r="O13" s="74">
        <f>IF($C13&gt;Results!$F$1," ",(VLOOKUP($E13,Results!$C$2:$K$197,9,FALSE)))</f>
        <v>13</v>
      </c>
      <c r="P13" s="77">
        <f t="shared" si="6"/>
        <v>1</v>
      </c>
    </row>
    <row r="14" spans="2:16" x14ac:dyDescent="0.3">
      <c r="B14" t="str">
        <f t="shared" si="2"/>
        <v>E12</v>
      </c>
      <c r="C14" s="1">
        <v>12</v>
      </c>
      <c r="D14" s="20" t="str">
        <f t="shared" si="0"/>
        <v>12E12</v>
      </c>
      <c r="E14" s="20" t="str">
        <f t="shared" si="1"/>
        <v>12E15</v>
      </c>
      <c r="F14" s="19"/>
      <c r="G14" s="15">
        <f>+Results!D79</f>
        <v>45996</v>
      </c>
      <c r="H14" s="16" t="str">
        <f>VLOOKUP($D14,Results!$B$2:$I$197,8,FALSE)</f>
        <v>E15</v>
      </c>
      <c r="I14" s="17" t="str">
        <f>VLOOKUP(H14,Results!$N$2:$O$9,2,FALSE)</f>
        <v>Odd Jobs</v>
      </c>
      <c r="J14" s="82">
        <f t="shared" si="3"/>
        <v>1</v>
      </c>
      <c r="K14" s="64">
        <f t="shared" si="4"/>
        <v>0</v>
      </c>
      <c r="L14" s="67">
        <f>IF(OR(C14&gt;Results!$F$1,N14="N"),0,IF(H14="X",0,IF(N14=O14,1,0)))</f>
        <v>0</v>
      </c>
      <c r="M14" s="66">
        <f t="shared" si="5"/>
        <v>1</v>
      </c>
      <c r="N14" s="73">
        <f>IF($C14&gt;Results!$F$1," ",(VLOOKUP($D14,Results!$B$2:$H$197,7,FALSE)))</f>
        <v>12</v>
      </c>
      <c r="O14" s="74">
        <f>IF($C14&gt;Results!$F$1," ",(VLOOKUP($E14,Results!$C$2:$K$197,9,FALSE)))</f>
        <v>19</v>
      </c>
      <c r="P14" s="77">
        <f t="shared" si="6"/>
        <v>0</v>
      </c>
    </row>
    <row r="15" spans="2:16" x14ac:dyDescent="0.3">
      <c r="B15" t="str">
        <f t="shared" si="2"/>
        <v>E12</v>
      </c>
      <c r="C15" s="1">
        <v>13</v>
      </c>
      <c r="D15" s="20" t="str">
        <f t="shared" si="0"/>
        <v>13E12</v>
      </c>
      <c r="E15" s="20" t="str">
        <f t="shared" si="1"/>
        <v>13X</v>
      </c>
      <c r="F15" s="19"/>
      <c r="G15" s="15">
        <f>+Results!D86</f>
        <v>46002</v>
      </c>
      <c r="H15" s="16" t="str">
        <f>VLOOKUP($D15,Results!$B$2:$I$197,8,FALSE)</f>
        <v>X</v>
      </c>
      <c r="I15" s="17" t="str">
        <f>VLOOKUP(H15,Results!$N$2:$O$9,2,FALSE)</f>
        <v>No Match</v>
      </c>
      <c r="J15" s="82">
        <f t="shared" si="3"/>
        <v>0</v>
      </c>
      <c r="K15" s="64">
        <f t="shared" si="4"/>
        <v>0</v>
      </c>
      <c r="L15" s="67">
        <f>IF(OR(C15&gt;Results!$F$1,N15="N"),0,IF(H15="X",0,IF(N15=O15,1,0)))</f>
        <v>0</v>
      </c>
      <c r="M15" s="66">
        <f t="shared" si="5"/>
        <v>0</v>
      </c>
      <c r="N15" s="73">
        <f>IF($C15&gt;Results!$F$1," ",(VLOOKUP($D15,Results!$B$2:$H$197,7,FALSE)))</f>
        <v>0</v>
      </c>
      <c r="O15" s="74">
        <f>IF($C15&gt;Results!$F$1," ",(VLOOKUP($E15,Results!$C$2:$K$197,9,FALSE)))</f>
        <v>0</v>
      </c>
      <c r="P15" s="77">
        <f t="shared" si="6"/>
        <v>0</v>
      </c>
    </row>
    <row r="16" spans="2:16" x14ac:dyDescent="0.3">
      <c r="B16" t="str">
        <f t="shared" si="2"/>
        <v>E12</v>
      </c>
      <c r="C16" s="1">
        <v>14</v>
      </c>
      <c r="D16" s="20" t="str">
        <f t="shared" si="0"/>
        <v>14E12</v>
      </c>
      <c r="E16" s="20" t="str">
        <f t="shared" si="1"/>
        <v>14E17</v>
      </c>
      <c r="F16" s="19"/>
      <c r="G16" s="15">
        <f>+Results!D93</f>
        <v>46010</v>
      </c>
      <c r="H16" s="16" t="str">
        <f>VLOOKUP($D16,Results!$B$2:$I$197,8,FALSE)</f>
        <v>E17</v>
      </c>
      <c r="I16" s="17" t="str">
        <f>VLOOKUP(H16,Results!$N$2:$O$9,2,FALSE)</f>
        <v>Green Wizards</v>
      </c>
      <c r="J16" s="82">
        <f t="shared" si="3"/>
        <v>1</v>
      </c>
      <c r="K16" s="64">
        <f t="shared" si="4"/>
        <v>0</v>
      </c>
      <c r="L16" s="67">
        <f>IF(OR(C16&gt;Results!$F$1,N16="N"),0,IF(H16="X",0,IF(N16=O16,1,0)))</f>
        <v>0</v>
      </c>
      <c r="M16" s="66">
        <f t="shared" si="5"/>
        <v>1</v>
      </c>
      <c r="N16" s="73">
        <f>IF($C16&gt;Results!$F$1," ",(VLOOKUP($D16,Results!$B$2:$H$197,7,FALSE)))</f>
        <v>10</v>
      </c>
      <c r="O16" s="74">
        <f>IF($C16&gt;Results!$F$1," ",(VLOOKUP($E16,Results!$C$2:$K$197,9,FALSE)))</f>
        <v>19</v>
      </c>
      <c r="P16" s="77">
        <f t="shared" si="6"/>
        <v>0</v>
      </c>
    </row>
    <row r="17" spans="2:18" x14ac:dyDescent="0.3">
      <c r="B17" t="str">
        <f t="shared" si="2"/>
        <v>E12</v>
      </c>
      <c r="C17" s="1">
        <v>15</v>
      </c>
      <c r="D17" s="20" t="str">
        <f t="shared" si="0"/>
        <v>15E12</v>
      </c>
      <c r="E17" s="20" t="str">
        <f t="shared" si="1"/>
        <v>15E11</v>
      </c>
      <c r="F17" s="19"/>
      <c r="G17" s="15">
        <f>+Results!D100</f>
        <v>46024</v>
      </c>
      <c r="H17" s="16" t="str">
        <f>VLOOKUP($D17,Results!$B$2:$I$197,8,FALSE)</f>
        <v>E11</v>
      </c>
      <c r="I17" s="17" t="str">
        <f>VLOOKUP(H17,Results!$N$2:$O$9,2,FALSE)</f>
        <v>Hagrids</v>
      </c>
      <c r="J17" s="82">
        <f t="shared" si="3"/>
        <v>1</v>
      </c>
      <c r="K17" s="64">
        <f t="shared" si="4"/>
        <v>0</v>
      </c>
      <c r="L17" s="67">
        <f>IF(OR(C17&gt;Results!$F$1,N17="N"),0,IF(H17="X",0,IF(N17=O17,1,0)))</f>
        <v>0</v>
      </c>
      <c r="M17" s="66">
        <f t="shared" si="5"/>
        <v>1</v>
      </c>
      <c r="N17" s="73">
        <f>IF($C17&gt;Results!$F$1," ",(VLOOKUP($D17,Results!$B$2:$H$197,7,FALSE)))</f>
        <v>7</v>
      </c>
      <c r="O17" s="74">
        <f>IF($C17&gt;Results!$F$1," ",(VLOOKUP($E17,Results!$C$2:$K$197,9,FALSE)))</f>
        <v>23</v>
      </c>
      <c r="P17" s="77">
        <f t="shared" si="6"/>
        <v>0</v>
      </c>
      <c r="R17" t="s">
        <v>53</v>
      </c>
    </row>
    <row r="18" spans="2:18" x14ac:dyDescent="0.3">
      <c r="B18" t="str">
        <f t="shared" si="2"/>
        <v>E12</v>
      </c>
      <c r="C18" s="1">
        <v>16</v>
      </c>
      <c r="D18" s="20" t="str">
        <f t="shared" si="0"/>
        <v>16E12</v>
      </c>
      <c r="E18" s="20" t="str">
        <f t="shared" si="1"/>
        <v>16E13</v>
      </c>
      <c r="F18" s="19"/>
      <c r="G18" s="18">
        <f>+Results!D107</f>
        <v>46030</v>
      </c>
      <c r="H18" s="16" t="str">
        <f>VLOOKUP($D18,Results!$B$2:$I$197,8,FALSE)</f>
        <v>E13</v>
      </c>
      <c r="I18" s="17" t="str">
        <f>VLOOKUP(H18,Results!$N$2:$O$9,2,FALSE)</f>
        <v>Oddments</v>
      </c>
      <c r="J18" s="82">
        <f t="shared" si="3"/>
        <v>1</v>
      </c>
      <c r="K18" s="64">
        <f t="shared" si="4"/>
        <v>0</v>
      </c>
      <c r="L18" s="67">
        <f>IF(OR(C18&gt;Results!$F$1,N18="N"),0,IF(H18="X",0,IF(N18=O18,1,0)))</f>
        <v>0</v>
      </c>
      <c r="M18" s="66">
        <f t="shared" si="5"/>
        <v>1</v>
      </c>
      <c r="N18" s="73">
        <f>IF($C18&gt;Results!$F$1," ",(VLOOKUP($D18,Results!$B$2:$H$197,7,FALSE)))</f>
        <v>14</v>
      </c>
      <c r="O18" s="74">
        <f>IF($C18&gt;Results!$F$1," ",(VLOOKUP($E18,Results!$C$2:$K$197,9,FALSE)))</f>
        <v>16</v>
      </c>
      <c r="P18" s="77">
        <f t="shared" si="6"/>
        <v>0</v>
      </c>
    </row>
    <row r="19" spans="2:18" x14ac:dyDescent="0.3">
      <c r="B19" t="str">
        <f t="shared" si="2"/>
        <v>E12</v>
      </c>
      <c r="C19" s="1">
        <v>17</v>
      </c>
      <c r="D19" s="20" t="str">
        <f t="shared" si="0"/>
        <v>17E12</v>
      </c>
      <c r="E19" s="20" t="str">
        <f t="shared" si="1"/>
        <v>17E14</v>
      </c>
      <c r="F19" s="19"/>
      <c r="G19" s="15">
        <f>+Results!D114</f>
        <v>46038</v>
      </c>
      <c r="H19" s="16" t="str">
        <f>VLOOKUP($D19,Results!$B$2:$I$197,8,FALSE)</f>
        <v>E14</v>
      </c>
      <c r="I19" s="17" t="str">
        <f>VLOOKUP(H19,Results!$N$2:$O$9,2,FALSE)</f>
        <v>Golfers</v>
      </c>
      <c r="J19" s="82">
        <f t="shared" si="3"/>
        <v>1</v>
      </c>
      <c r="K19" s="64">
        <f t="shared" si="4"/>
        <v>0</v>
      </c>
      <c r="L19" s="67">
        <f>IF(OR(C19&gt;Results!$F$1,N19="N"),0,IF(H19="X",0,IF(N19=O19,1,0)))</f>
        <v>0</v>
      </c>
      <c r="M19" s="66">
        <f t="shared" si="5"/>
        <v>1</v>
      </c>
      <c r="N19" s="73">
        <f>IF($C19&gt;Results!$F$1," ",(VLOOKUP($D19,Results!$B$2:$H$197,7,FALSE)))</f>
        <v>6</v>
      </c>
      <c r="O19" s="74">
        <f>IF($C19&gt;Results!$F$1," ",(VLOOKUP($E19,Results!$C$2:$K$197,9,FALSE)))</f>
        <v>15</v>
      </c>
      <c r="P19" s="77">
        <f t="shared" si="6"/>
        <v>0</v>
      </c>
    </row>
    <row r="20" spans="2:18" x14ac:dyDescent="0.3">
      <c r="B20" t="str">
        <f t="shared" si="2"/>
        <v>E12</v>
      </c>
      <c r="C20" s="1">
        <v>18</v>
      </c>
      <c r="D20" s="20" t="str">
        <f t="shared" si="0"/>
        <v>18E12</v>
      </c>
      <c r="E20" s="20" t="str">
        <f t="shared" si="1"/>
        <v>18E16</v>
      </c>
      <c r="F20" s="19"/>
      <c r="G20" s="18">
        <f>+Results!D121</f>
        <v>46044</v>
      </c>
      <c r="H20" s="16" t="str">
        <f>VLOOKUP($D20,Results!$B$2:$I$197,8,FALSE)</f>
        <v>E16</v>
      </c>
      <c r="I20" s="17" t="str">
        <f>VLOOKUP(H20,Results!$N$2:$O$9,2,FALSE)</f>
        <v>Sharks</v>
      </c>
      <c r="J20" s="82">
        <f t="shared" si="3"/>
        <v>1</v>
      </c>
      <c r="K20" s="64">
        <f t="shared" si="4"/>
        <v>1</v>
      </c>
      <c r="L20" s="67">
        <f>IF(OR(C20&gt;Results!$F$1,N20="N"),0,IF(H20="X",0,IF(N20=O20,1,0)))</f>
        <v>0</v>
      </c>
      <c r="M20" s="66">
        <f t="shared" si="5"/>
        <v>0</v>
      </c>
      <c r="N20" s="73">
        <f>IF($C20&gt;Results!$F$1," ",(VLOOKUP($D20,Results!$B$2:$H$197,7,FALSE)))</f>
        <v>26</v>
      </c>
      <c r="O20" s="74">
        <f>IF($C20&gt;Results!$F$1," ",(VLOOKUP($E20,Results!$C$2:$K$197,9,FALSE)))</f>
        <v>5</v>
      </c>
      <c r="P20" s="77">
        <f t="shared" si="6"/>
        <v>2</v>
      </c>
    </row>
    <row r="21" spans="2:18" x14ac:dyDescent="0.3">
      <c r="B21" t="str">
        <f t="shared" si="2"/>
        <v>E12</v>
      </c>
      <c r="C21" s="1">
        <v>19</v>
      </c>
      <c r="D21" s="20" t="str">
        <f t="shared" si="0"/>
        <v>19E12</v>
      </c>
      <c r="E21" s="20" t="str">
        <f t="shared" si="1"/>
        <v>19E15</v>
      </c>
      <c r="F21" s="19"/>
      <c r="G21" s="15">
        <f>+Results!D128</f>
        <v>46052</v>
      </c>
      <c r="H21" s="16" t="str">
        <f>VLOOKUP($D21,Results!$B$2:$I$197,8,FALSE)</f>
        <v>E15</v>
      </c>
      <c r="I21" s="17" t="str">
        <f>VLOOKUP(H21,Results!$N$2:$O$9,2,FALSE)</f>
        <v>Odd Jobs</v>
      </c>
      <c r="J21" s="82">
        <f t="shared" si="3"/>
        <v>1</v>
      </c>
      <c r="K21" s="64">
        <f t="shared" si="4"/>
        <v>1</v>
      </c>
      <c r="L21" s="67">
        <f>IF(OR(C21&gt;Results!$F$1,N21="N"),0,IF(H21="X",0,IF(N21=O21,1,0)))</f>
        <v>0</v>
      </c>
      <c r="M21" s="66">
        <f t="shared" si="5"/>
        <v>0</v>
      </c>
      <c r="N21" s="73">
        <f>IF($C21&gt;Results!$F$1," ",(VLOOKUP($D21,Results!$B$2:$H$197,7,FALSE)))</f>
        <v>17</v>
      </c>
      <c r="O21" s="74">
        <f>IF($C21&gt;Results!$F$1," ",(VLOOKUP($E21,Results!$C$2:$K$197,9,FALSE)))</f>
        <v>6</v>
      </c>
      <c r="P21" s="77">
        <f t="shared" si="6"/>
        <v>2</v>
      </c>
    </row>
    <row r="22" spans="2:18" x14ac:dyDescent="0.3">
      <c r="B22" t="str">
        <f t="shared" si="2"/>
        <v>E12</v>
      </c>
      <c r="C22" s="1">
        <v>20</v>
      </c>
      <c r="D22" s="20" t="str">
        <f t="shared" si="0"/>
        <v>20E12</v>
      </c>
      <c r="E22" s="20" t="str">
        <f t="shared" si="1"/>
        <v>20X</v>
      </c>
      <c r="F22" s="19"/>
      <c r="G22" s="18">
        <f>+Results!D135</f>
        <v>46058</v>
      </c>
      <c r="H22" s="16" t="str">
        <f>VLOOKUP($D22,Results!$B$2:$I$197,8,FALSE)</f>
        <v>X</v>
      </c>
      <c r="I22" s="17" t="str">
        <f>VLOOKUP(H22,Results!$N$2:$O$9,2,FALSE)</f>
        <v>No Match</v>
      </c>
      <c r="J22" s="82">
        <f t="shared" si="3"/>
        <v>0</v>
      </c>
      <c r="K22" s="64">
        <f t="shared" si="4"/>
        <v>0</v>
      </c>
      <c r="L22" s="67">
        <f>IF(OR(C22&gt;Results!$F$1,N22="N"),0,IF(H22="X",0,IF(N22=O22,1,0)))</f>
        <v>0</v>
      </c>
      <c r="M22" s="66">
        <f t="shared" si="5"/>
        <v>0</v>
      </c>
      <c r="N22" s="73">
        <f>IF($C22&gt;Results!$F$1," ",(VLOOKUP($D22,Results!$B$2:$H$197,7,FALSE)))</f>
        <v>0</v>
      </c>
      <c r="O22" s="74">
        <f>IF($C22&gt;Results!$F$1," ",(VLOOKUP($E22,Results!$C$2:$K$197,9,FALSE)))</f>
        <v>0</v>
      </c>
      <c r="P22" s="77">
        <f t="shared" si="6"/>
        <v>0</v>
      </c>
    </row>
    <row r="23" spans="2:18" x14ac:dyDescent="0.3">
      <c r="B23" t="str">
        <f t="shared" si="2"/>
        <v>E12</v>
      </c>
      <c r="C23" s="1">
        <v>21</v>
      </c>
      <c r="D23" s="20" t="str">
        <f t="shared" si="0"/>
        <v>21E12</v>
      </c>
      <c r="E23" s="20" t="str">
        <f t="shared" si="1"/>
        <v>21E17</v>
      </c>
      <c r="F23" s="19"/>
      <c r="G23" s="15">
        <f>+Results!D142</f>
        <v>46066</v>
      </c>
      <c r="H23" s="16" t="str">
        <f>VLOOKUP($D23,Results!$B$2:$I$197,8,FALSE)</f>
        <v>E17</v>
      </c>
      <c r="I23" s="17" t="str">
        <f>VLOOKUP(H23,Results!$N$2:$O$9,2,FALSE)</f>
        <v>Green Wizards</v>
      </c>
      <c r="J23" s="82">
        <f t="shared" si="3"/>
        <v>1</v>
      </c>
      <c r="K23" s="64">
        <f t="shared" si="4"/>
        <v>0</v>
      </c>
      <c r="L23" s="67">
        <f>IF(OR(C23&gt;Results!$F$1,N23="N"),0,IF(H23="X",0,IF(N23=O23,1,0)))</f>
        <v>0</v>
      </c>
      <c r="M23" s="66">
        <f t="shared" si="5"/>
        <v>1</v>
      </c>
      <c r="N23" s="73">
        <f>IF($C23&gt;Results!$F$1," ",(VLOOKUP($D23,Results!$B$2:$H$197,7,FALSE)))</f>
        <v>7</v>
      </c>
      <c r="O23" s="74">
        <f>IF($C23&gt;Results!$F$1," ",(VLOOKUP($E23,Results!$C$2:$K$197,9,FALSE)))</f>
        <v>16</v>
      </c>
      <c r="P23" s="77">
        <f t="shared" si="6"/>
        <v>0</v>
      </c>
    </row>
    <row r="24" spans="2:18" x14ac:dyDescent="0.3">
      <c r="B24" t="str">
        <f t="shared" si="2"/>
        <v>E12</v>
      </c>
      <c r="C24" s="1">
        <v>22</v>
      </c>
      <c r="D24" s="20" t="str">
        <f t="shared" si="0"/>
        <v>22E12</v>
      </c>
      <c r="E24" s="20" t="str">
        <f t="shared" si="1"/>
        <v>22E11</v>
      </c>
      <c r="F24" s="19"/>
      <c r="G24" s="18">
        <f>+Results!D149</f>
        <v>46072</v>
      </c>
      <c r="H24" s="16" t="str">
        <f>VLOOKUP($D24,Results!$B$2:$I$197,8,FALSE)</f>
        <v>E11</v>
      </c>
      <c r="I24" s="17" t="str">
        <f>VLOOKUP(H24,Results!$N$2:$O$9,2,FALSE)</f>
        <v>Hagrids</v>
      </c>
      <c r="J24" s="82">
        <f t="shared" si="3"/>
        <v>1</v>
      </c>
      <c r="K24" s="64">
        <f t="shared" si="4"/>
        <v>0</v>
      </c>
      <c r="L24" s="67">
        <f>IF(OR(C24&gt;Results!$F$1,N24="N"),0,IF(H24="X",0,IF(N24=O24,1,0)))</f>
        <v>0</v>
      </c>
      <c r="M24" s="66">
        <f t="shared" si="5"/>
        <v>1</v>
      </c>
      <c r="N24" s="73">
        <f>IF($C24&gt;Results!$F$1," ",(VLOOKUP($D24,Results!$B$2:$H$197,7,FALSE)))</f>
        <v>8</v>
      </c>
      <c r="O24" s="74">
        <f>IF($C24&gt;Results!$F$1," ",(VLOOKUP($E24,Results!$C$2:$K$197,9,FALSE)))</f>
        <v>13</v>
      </c>
      <c r="P24" s="77">
        <f t="shared" si="6"/>
        <v>0</v>
      </c>
    </row>
    <row r="25" spans="2:18" x14ac:dyDescent="0.3">
      <c r="B25" t="str">
        <f t="shared" si="2"/>
        <v>E12</v>
      </c>
      <c r="C25" s="1">
        <v>23</v>
      </c>
      <c r="D25" s="20" t="str">
        <f t="shared" si="0"/>
        <v>23E12</v>
      </c>
      <c r="E25" s="20" t="str">
        <f t="shared" si="1"/>
        <v>23E13</v>
      </c>
      <c r="F25" s="19"/>
      <c r="G25" s="15">
        <f>+Results!D156</f>
        <v>46080</v>
      </c>
      <c r="H25" s="16" t="str">
        <f>VLOOKUP($D25,Results!$B$2:$I$197,8,FALSE)</f>
        <v>E13</v>
      </c>
      <c r="I25" s="17" t="str">
        <f>VLOOKUP(H25,Results!$N$2:$O$9,2,FALSE)</f>
        <v>Oddments</v>
      </c>
      <c r="J25" s="82">
        <f t="shared" si="3"/>
        <v>1</v>
      </c>
      <c r="K25" s="64">
        <f t="shared" si="4"/>
        <v>0</v>
      </c>
      <c r="L25" s="67">
        <f>IF(OR(C25&gt;Results!$F$1,N25="N"),0,IF(H25="X",0,IF(N25=O25,1,0)))</f>
        <v>0</v>
      </c>
      <c r="M25" s="66">
        <f t="shared" si="5"/>
        <v>1</v>
      </c>
      <c r="N25" s="73">
        <f>IF($C25&gt;Results!$F$1," ",(VLOOKUP($D25,Results!$B$2:$H$197,7,FALSE)))</f>
        <v>5</v>
      </c>
      <c r="O25" s="74">
        <f>IF($C25&gt;Results!$F$1," ",(VLOOKUP($E25,Results!$C$2:$K$197,9,FALSE)))</f>
        <v>13</v>
      </c>
      <c r="P25" s="77">
        <f t="shared" si="6"/>
        <v>0</v>
      </c>
      <c r="R25" t="s">
        <v>55</v>
      </c>
    </row>
    <row r="26" spans="2:18" x14ac:dyDescent="0.3">
      <c r="B26" t="str">
        <f t="shared" si="2"/>
        <v>E12</v>
      </c>
      <c r="C26" s="1">
        <v>24</v>
      </c>
      <c r="D26" s="20" t="str">
        <f t="shared" si="0"/>
        <v>24E12</v>
      </c>
      <c r="E26" s="20" t="str">
        <f t="shared" si="1"/>
        <v>24E14</v>
      </c>
      <c r="F26" s="19"/>
      <c r="G26" s="15">
        <f>+Results!D163</f>
        <v>46086</v>
      </c>
      <c r="H26" s="16" t="str">
        <f>VLOOKUP($D26,Results!$B$2:$I$197,8,FALSE)</f>
        <v>E14</v>
      </c>
      <c r="I26" s="17" t="str">
        <f>VLOOKUP(H26,Results!$N$2:$O$9,2,FALSE)</f>
        <v>Golfers</v>
      </c>
      <c r="J26" s="82">
        <f t="shared" si="3"/>
        <v>1</v>
      </c>
      <c r="K26" s="64">
        <f t="shared" si="4"/>
        <v>0</v>
      </c>
      <c r="L26" s="67">
        <f>IF(OR(C26&gt;Results!$F$1,N26="N"),0,IF(H26="X",0,IF(N26=O26,1,0)))</f>
        <v>0</v>
      </c>
      <c r="M26" s="66">
        <f t="shared" si="5"/>
        <v>1</v>
      </c>
      <c r="N26" s="73">
        <f>IF($C26&gt;Results!$F$1," ",(VLOOKUP($D26,Results!$B$2:$H$197,7,FALSE)))</f>
        <v>7</v>
      </c>
      <c r="O26" s="74">
        <f>IF($C26&gt;Results!$F$1," ",(VLOOKUP($E26,Results!$C$2:$K$197,9,FALSE)))</f>
        <v>22</v>
      </c>
      <c r="P26" s="77">
        <f t="shared" si="6"/>
        <v>0</v>
      </c>
    </row>
    <row r="27" spans="2:18" x14ac:dyDescent="0.3">
      <c r="B27" t="str">
        <f t="shared" si="2"/>
        <v>E12</v>
      </c>
      <c r="C27" s="1">
        <v>25</v>
      </c>
      <c r="D27" s="20" t="str">
        <f t="shared" si="0"/>
        <v>25E12</v>
      </c>
      <c r="E27" s="20" t="str">
        <f t="shared" si="1"/>
        <v>25E16</v>
      </c>
      <c r="F27" s="19"/>
      <c r="G27" s="15">
        <f>+Results!D170</f>
        <v>46094</v>
      </c>
      <c r="H27" s="16" t="str">
        <f>VLOOKUP($D27,Results!$B$2:$I$197,8,FALSE)</f>
        <v>E16</v>
      </c>
      <c r="I27" s="17" t="str">
        <f>VLOOKUP(H27,Results!$N$2:$O$9,2,FALSE)</f>
        <v>Sharks</v>
      </c>
      <c r="J27" s="82">
        <f t="shared" si="3"/>
        <v>1</v>
      </c>
      <c r="K27" s="64">
        <f t="shared" si="4"/>
        <v>0</v>
      </c>
      <c r="L27" s="67">
        <f>IF(OR(C27&gt;Results!$F$1,N27="N"),0,IF(H27="X",0,IF(N27=O27,1,0)))</f>
        <v>0</v>
      </c>
      <c r="M27" s="66">
        <f t="shared" si="5"/>
        <v>1</v>
      </c>
      <c r="N27" s="73">
        <f>IF($C27&gt;Results!$F$1," ",(VLOOKUP($D27,Results!$B$2:$H$197,7,FALSE)))</f>
        <v>12</v>
      </c>
      <c r="O27" s="74">
        <f>IF($C27&gt;Results!$F$1," ",(VLOOKUP($E27,Results!$C$2:$K$197,9,FALSE)))</f>
        <v>15</v>
      </c>
      <c r="P27" s="77">
        <f t="shared" si="6"/>
        <v>0</v>
      </c>
    </row>
    <row r="28" spans="2:18" x14ac:dyDescent="0.3">
      <c r="B28" t="str">
        <f t="shared" si="2"/>
        <v>E12</v>
      </c>
      <c r="C28" s="1">
        <v>26</v>
      </c>
      <c r="D28" s="20" t="str">
        <f t="shared" si="0"/>
        <v>26E12</v>
      </c>
      <c r="E28" s="20" t="str">
        <f t="shared" si="1"/>
        <v>26E15</v>
      </c>
      <c r="F28" s="19"/>
      <c r="G28" s="15">
        <f>+Results!D177</f>
        <v>46100</v>
      </c>
      <c r="H28" s="16" t="str">
        <f>VLOOKUP($D28,Results!$B$2:$I$197,8,FALSE)</f>
        <v>E15</v>
      </c>
      <c r="I28" s="17" t="str">
        <f>VLOOKUP(H28,Results!$N$2:$O$9,2,FALSE)</f>
        <v>Odd Jobs</v>
      </c>
      <c r="J28" s="82">
        <f t="shared" si="3"/>
        <v>1</v>
      </c>
      <c r="K28" s="64">
        <f t="shared" si="4"/>
        <v>1</v>
      </c>
      <c r="L28" s="67">
        <f>IF(OR(C28&gt;Results!$F$1,N28="N"),0,IF(H28="X",0,IF(N28=O28,1,0)))</f>
        <v>0</v>
      </c>
      <c r="M28" s="66">
        <f t="shared" si="5"/>
        <v>0</v>
      </c>
      <c r="N28" s="73">
        <f>IF($C28&gt;Results!$F$1," ",(VLOOKUP($D28,Results!$B$2:$H$197,7,FALSE)))</f>
        <v>11</v>
      </c>
      <c r="O28" s="74">
        <f>IF($C28&gt;Results!$F$1," ",(VLOOKUP($E28,Results!$C$2:$K$197,9,FALSE)))</f>
        <v>8</v>
      </c>
      <c r="P28" s="77">
        <f t="shared" si="6"/>
        <v>2</v>
      </c>
    </row>
    <row r="29" spans="2:18" x14ac:dyDescent="0.3">
      <c r="B29" t="str">
        <f t="shared" si="2"/>
        <v>E12</v>
      </c>
      <c r="C29" s="1">
        <v>27</v>
      </c>
      <c r="D29" s="20" t="str">
        <f t="shared" si="0"/>
        <v>27E12</v>
      </c>
      <c r="E29" s="20" t="str">
        <f t="shared" si="1"/>
        <v>27X</v>
      </c>
      <c r="F29" s="19"/>
      <c r="G29" s="15">
        <f>+Results!D184</f>
        <v>46108</v>
      </c>
      <c r="H29" s="16" t="str">
        <f>VLOOKUP($D29,Results!$B$2:$I$197,8,FALSE)</f>
        <v>X</v>
      </c>
      <c r="I29" s="17" t="str">
        <f>VLOOKUP(H29,Results!$N$2:$O$9,2,FALSE)</f>
        <v>No Match</v>
      </c>
      <c r="J29" s="82">
        <f t="shared" si="3"/>
        <v>0</v>
      </c>
      <c r="K29" s="64">
        <f t="shared" si="4"/>
        <v>0</v>
      </c>
      <c r="L29" s="67">
        <f>IF(OR(C29&gt;Results!$F$1,N29="N"),0,IF(H29="X",0,IF(N29=O29,1,0)))</f>
        <v>0</v>
      </c>
      <c r="M29" s="66">
        <f t="shared" si="5"/>
        <v>0</v>
      </c>
      <c r="N29" s="73">
        <f>IF($C29&gt;Results!$F$1," ",(VLOOKUP($D29,Results!$B$2:$H$197,7,FALSE)))</f>
        <v>0</v>
      </c>
      <c r="O29" s="74">
        <f>IF($C29&gt;Results!$F$1," ",(VLOOKUP($E29,Results!$C$2:$K$197,9,FALSE)))</f>
        <v>0</v>
      </c>
      <c r="P29" s="77">
        <f t="shared" si="6"/>
        <v>0</v>
      </c>
    </row>
    <row r="30" spans="2:18" x14ac:dyDescent="0.3">
      <c r="B30" t="str">
        <f t="shared" si="2"/>
        <v>E12</v>
      </c>
      <c r="C30" s="1">
        <v>28</v>
      </c>
      <c r="D30" s="20" t="str">
        <f t="shared" si="0"/>
        <v>28E12</v>
      </c>
      <c r="E30" s="20" t="str">
        <f t="shared" si="1"/>
        <v>28E17</v>
      </c>
      <c r="F30" s="19"/>
      <c r="G30" s="18">
        <f>+Results!D191</f>
        <v>46114</v>
      </c>
      <c r="H30" s="16" t="str">
        <f>VLOOKUP($D30,Results!$B$2:$I$197,8,FALSE)</f>
        <v>E17</v>
      </c>
      <c r="I30" s="17" t="str">
        <f>VLOOKUP(H30,Results!$N$2:$O$9,2,FALSE)</f>
        <v>Green Wizards</v>
      </c>
      <c r="J30" s="82">
        <f t="shared" si="3"/>
        <v>1</v>
      </c>
      <c r="K30" s="64">
        <f t="shared" si="4"/>
        <v>0</v>
      </c>
      <c r="L30" s="67">
        <f>IF(OR(C30&gt;Results!$F$1,N30="N"),0,IF(H30="X",0,IF(N30=O30,1,0)))</f>
        <v>0</v>
      </c>
      <c r="M30" s="66">
        <f t="shared" si="5"/>
        <v>1</v>
      </c>
      <c r="N30" s="73">
        <f>IF($C30&gt;Results!$F$1," ",(VLOOKUP($D30,Results!$B$2:$H$197,7,FALSE)))</f>
        <v>9</v>
      </c>
      <c r="O30" s="74">
        <f>IF($C30&gt;Results!$F$1," ",(VLOOKUP($E30,Results!$C$2:$K$197,9,FALSE)))</f>
        <v>18</v>
      </c>
      <c r="P30" s="77">
        <f t="shared" si="6"/>
        <v>0</v>
      </c>
    </row>
    <row r="31" spans="2:18" ht="15.6" x14ac:dyDescent="0.3">
      <c r="G31" s="23"/>
      <c r="H31" s="24"/>
      <c r="I31" s="25" t="s">
        <v>0</v>
      </c>
      <c r="J31" s="83">
        <f t="shared" ref="J31:P31" si="7">SUM(J3:J30)</f>
        <v>24</v>
      </c>
      <c r="K31" s="68">
        <f t="shared" si="7"/>
        <v>8</v>
      </c>
      <c r="L31" s="69">
        <f t="shared" si="7"/>
        <v>2</v>
      </c>
      <c r="M31" s="70">
        <f t="shared" si="7"/>
        <v>14</v>
      </c>
      <c r="N31" s="75">
        <f t="shared" si="7"/>
        <v>277</v>
      </c>
      <c r="O31" s="76">
        <f t="shared" si="7"/>
        <v>329</v>
      </c>
      <c r="P31" s="78">
        <f t="shared" si="7"/>
        <v>18</v>
      </c>
    </row>
  </sheetData>
  <mergeCells count="1">
    <mergeCell ref="I1:L1"/>
  </mergeCells>
  <conditionalFormatting sqref="H3:H30">
    <cfRule type="containsText" dxfId="11" priority="2" operator="containsText" text="X">
      <formula>NOT(ISERROR(SEARCH("X",H3)))</formula>
    </cfRule>
  </conditionalFormatting>
  <conditionalFormatting sqref="I3:I30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R31"/>
  <sheetViews>
    <sheetView workbookViewId="0">
      <selection activeCell="R25" sqref="R25"/>
    </sheetView>
  </sheetViews>
  <sheetFormatPr defaultRowHeight="14.4" x14ac:dyDescent="0.3"/>
  <cols>
    <col min="1" max="1" width="2.33203125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27</v>
      </c>
      <c r="I1" s="92" t="s">
        <v>36</v>
      </c>
      <c r="J1" s="92"/>
      <c r="K1" s="92"/>
      <c r="L1" s="92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E13</v>
      </c>
      <c r="C3" s="1">
        <v>1</v>
      </c>
      <c r="D3" s="20" t="str">
        <f t="shared" ref="D3:D30" si="0">CONCATENATE(C3,B3)</f>
        <v>1E13</v>
      </c>
      <c r="E3" s="20" t="str">
        <f t="shared" ref="E3:E30" si="1">CONCATENATE(C3,H3)</f>
        <v>1E14</v>
      </c>
      <c r="F3" s="19"/>
      <c r="G3" s="15">
        <f>+Results!D2</f>
        <v>45919</v>
      </c>
      <c r="H3" s="16" t="str">
        <f>VLOOKUP($D3,Results!$B$2:$I$197,8,FALSE)</f>
        <v>E14</v>
      </c>
      <c r="I3" s="17" t="str">
        <f>VLOOKUP(H3,Results!$N$2:$O$9,2,FALSE)</f>
        <v>Golfers</v>
      </c>
      <c r="J3" s="82">
        <f>SUM(K3:M3)</f>
        <v>1</v>
      </c>
      <c r="K3" s="64">
        <f>IF(H3="X",0,IF(N3&gt;O3,1,0))</f>
        <v>0</v>
      </c>
      <c r="L3" s="67">
        <f>IF(OR(C3&gt;Results!$F$1,N3="N"),0,IF(H3="X",0,IF(N3=O3,1,0)))</f>
        <v>0</v>
      </c>
      <c r="M3" s="66">
        <f>IF(H3="X",0,IF(N3&lt;O3,1,0))</f>
        <v>1</v>
      </c>
      <c r="N3" s="73">
        <f>IF($C3&gt;Results!$F$1," ",(VLOOKUP($D3,Results!$B$2:$H$197,7,FALSE)))</f>
        <v>8</v>
      </c>
      <c r="O3" s="74">
        <f>IF($C3&gt;Results!$F$1," ",(VLOOKUP($E3,Results!$C$2:$K$197,9,FALSE)))</f>
        <v>26</v>
      </c>
      <c r="P3" s="77">
        <f>IF(J3=" "," ",SUM(K3*2)+L3*1)</f>
        <v>0</v>
      </c>
    </row>
    <row r="4" spans="2:18" x14ac:dyDescent="0.3">
      <c r="B4" t="str">
        <f t="shared" ref="B4:B30" si="2">+$H$1</f>
        <v>E13</v>
      </c>
      <c r="C4" s="1">
        <v>2</v>
      </c>
      <c r="D4" s="20" t="str">
        <f t="shared" si="0"/>
        <v>2E13</v>
      </c>
      <c r="E4" s="20" t="str">
        <f t="shared" si="1"/>
        <v>2E12</v>
      </c>
      <c r="F4" s="19"/>
      <c r="G4" s="15">
        <f>+Results!D9</f>
        <v>45925</v>
      </c>
      <c r="H4" s="16" t="str">
        <f>VLOOKUP($D4,Results!$B$2:$I$197,8,FALSE)</f>
        <v>E12</v>
      </c>
      <c r="I4" s="17" t="str">
        <f>VLOOKUP(H4,Results!$N$2:$O$9,2,FALSE)</f>
        <v>Clippers</v>
      </c>
      <c r="J4" s="82">
        <f t="shared" ref="J4:J30" si="3">SUM(K4:M4)</f>
        <v>1</v>
      </c>
      <c r="K4" s="64">
        <f t="shared" ref="K4:K30" si="4">IF(H4="X",0,IF(N4&gt;O4,1,0))</f>
        <v>0</v>
      </c>
      <c r="L4" s="67">
        <f>IF(OR(C4&gt;Results!$F$1,N4="N"),0,IF(H4="X",0,IF(N4=O4,1,0)))</f>
        <v>0</v>
      </c>
      <c r="M4" s="66">
        <f>IF(H4="X",0,IF(N4&lt;O4,1,0))</f>
        <v>1</v>
      </c>
      <c r="N4" s="73">
        <f>IF($C4&gt;Results!$F$1," ",(VLOOKUP($D4,Results!$B$2:$H$197,7,FALSE)))</f>
        <v>7</v>
      </c>
      <c r="O4" s="74">
        <f>IF($C4&gt;Results!$F$1," ",(VLOOKUP($E4,Results!$C$2:$K$197,9,FALSE)))</f>
        <v>12</v>
      </c>
      <c r="P4" s="77">
        <f>IF(J4=" "," ",SUM(K4*2)+L4*1)</f>
        <v>0</v>
      </c>
    </row>
    <row r="5" spans="2:18" x14ac:dyDescent="0.3">
      <c r="B5" t="str">
        <f t="shared" si="2"/>
        <v>E13</v>
      </c>
      <c r="C5" s="1">
        <v>3</v>
      </c>
      <c r="D5" s="20" t="str">
        <f t="shared" si="0"/>
        <v>3E13</v>
      </c>
      <c r="E5" s="20" t="str">
        <f t="shared" si="1"/>
        <v>3E11</v>
      </c>
      <c r="F5" s="19"/>
      <c r="G5" s="15">
        <f>+Results!D16</f>
        <v>45933</v>
      </c>
      <c r="H5" s="16" t="str">
        <f>VLOOKUP($D5,Results!$B$2:$I$197,8,FALSE)</f>
        <v>E11</v>
      </c>
      <c r="I5" s="17" t="str">
        <f>VLOOKUP(H5,Results!$N$2:$O$9,2,FALSE)</f>
        <v>Hagrids</v>
      </c>
      <c r="J5" s="82">
        <f t="shared" si="3"/>
        <v>1</v>
      </c>
      <c r="K5" s="64">
        <f t="shared" si="4"/>
        <v>0</v>
      </c>
      <c r="L5" s="67">
        <f>IF(OR(C5&gt;Results!$F$1,N5="N"),0,IF(H5="X",0,IF(N5=O5,1,0)))</f>
        <v>0</v>
      </c>
      <c r="M5" s="66">
        <f t="shared" ref="M5:M30" si="5">IF(H5="X",0,IF(N5&lt;O5,1,0))</f>
        <v>1</v>
      </c>
      <c r="N5" s="73">
        <f>IF($C5&gt;Results!$F$1," ",(VLOOKUP($D5,Results!$B$2:$H$197,7,FALSE)))</f>
        <v>9</v>
      </c>
      <c r="O5" s="74">
        <f>IF($C5&gt;Results!$F$1," ",(VLOOKUP($E5,Results!$C$2:$K$197,9,FALSE)))</f>
        <v>16</v>
      </c>
      <c r="P5" s="77">
        <f>IF(J5=" "," ",SUM(K5*2)+L5*1)</f>
        <v>0</v>
      </c>
    </row>
    <row r="6" spans="2:18" x14ac:dyDescent="0.3">
      <c r="B6" t="str">
        <f t="shared" si="2"/>
        <v>E13</v>
      </c>
      <c r="C6" s="1">
        <v>4</v>
      </c>
      <c r="D6" s="20" t="str">
        <f t="shared" si="0"/>
        <v>4E13</v>
      </c>
      <c r="E6" s="20" t="str">
        <f t="shared" si="1"/>
        <v>4E17</v>
      </c>
      <c r="F6" s="19"/>
      <c r="G6" s="15">
        <f>+Results!D23</f>
        <v>45940</v>
      </c>
      <c r="H6" s="16" t="str">
        <f>VLOOKUP($D6,Results!$B$2:$I$197,8,FALSE)</f>
        <v>E17</v>
      </c>
      <c r="I6" s="17" t="str">
        <f>VLOOKUP(H6,Results!$N$2:$O$9,2,FALSE)</f>
        <v>Green Wizards</v>
      </c>
      <c r="J6" s="82">
        <f t="shared" si="3"/>
        <v>1</v>
      </c>
      <c r="K6" s="64">
        <f t="shared" si="4"/>
        <v>0</v>
      </c>
      <c r="L6" s="67">
        <f>IF(OR(C6&gt;Results!$F$1,N6="N"),0,IF(H6="X",0,IF(N6=O6,1,0)))</f>
        <v>0</v>
      </c>
      <c r="M6" s="66">
        <f t="shared" si="5"/>
        <v>1</v>
      </c>
      <c r="N6" s="73">
        <f>IF($C6&gt;Results!$F$1," ",(VLOOKUP($D6,Results!$B$2:$H$197,7,FALSE)))</f>
        <v>14</v>
      </c>
      <c r="O6" s="74">
        <f>IF($C6&gt;Results!$F$1," ",(VLOOKUP($E6,Results!$C$2:$K$197,9,FALSE)))</f>
        <v>19</v>
      </c>
      <c r="P6" s="77">
        <f t="shared" ref="P6:P30" si="6">IF(J6=" "," ",SUM(K6*2)+L6*1)</f>
        <v>0</v>
      </c>
    </row>
    <row r="7" spans="2:18" x14ac:dyDescent="0.3">
      <c r="B7" t="str">
        <f t="shared" si="2"/>
        <v>E13</v>
      </c>
      <c r="C7" s="1">
        <v>5</v>
      </c>
      <c r="D7" s="20" t="str">
        <f t="shared" si="0"/>
        <v>5E13</v>
      </c>
      <c r="E7" s="20" t="str">
        <f t="shared" si="1"/>
        <v>5X</v>
      </c>
      <c r="F7" s="19"/>
      <c r="G7" s="18">
        <f>+Results!D30</f>
        <v>45946</v>
      </c>
      <c r="H7" s="16" t="str">
        <f>VLOOKUP($D7,Results!$B$2:$I$197,8,FALSE)</f>
        <v>X</v>
      </c>
      <c r="I7" s="17" t="str">
        <f>VLOOKUP(H7,Results!$N$2:$O$9,2,FALSE)</f>
        <v>No Match</v>
      </c>
      <c r="J7" s="82">
        <f t="shared" si="3"/>
        <v>0</v>
      </c>
      <c r="K7" s="64">
        <f t="shared" si="4"/>
        <v>0</v>
      </c>
      <c r="L7" s="67">
        <f>IF(OR(C7&gt;Results!$F$1,N7="N"),0,IF(H7="X",0,IF(N7=O7,1,0)))</f>
        <v>0</v>
      </c>
      <c r="M7" s="66">
        <f t="shared" si="5"/>
        <v>0</v>
      </c>
      <c r="N7" s="73">
        <f>IF($C7&gt;Results!$F$1," ",(VLOOKUP($D7,Results!$B$2:$H$197,7,FALSE)))</f>
        <v>0</v>
      </c>
      <c r="O7" s="74">
        <f>IF($C7&gt;Results!$F$1," ",(VLOOKUP($E7,Results!$C$2:$K$197,9,FALSE)))</f>
        <v>0</v>
      </c>
      <c r="P7" s="77">
        <f t="shared" si="6"/>
        <v>0</v>
      </c>
    </row>
    <row r="8" spans="2:18" x14ac:dyDescent="0.3">
      <c r="B8" t="str">
        <f t="shared" si="2"/>
        <v>E13</v>
      </c>
      <c r="C8" s="1">
        <v>6</v>
      </c>
      <c r="D8" s="20" t="str">
        <f t="shared" si="0"/>
        <v>6E13</v>
      </c>
      <c r="E8" s="20" t="str">
        <f t="shared" si="1"/>
        <v>6E16</v>
      </c>
      <c r="F8" s="19"/>
      <c r="G8" s="15">
        <f>+Results!D37</f>
        <v>45954</v>
      </c>
      <c r="H8" s="16" t="str">
        <f>VLOOKUP($D8,Results!$B$2:$I$197,8,FALSE)</f>
        <v>E16</v>
      </c>
      <c r="I8" s="17" t="str">
        <f>VLOOKUP(H8,Results!$N$2:$O$9,2,FALSE)</f>
        <v>Sharks</v>
      </c>
      <c r="J8" s="82">
        <f t="shared" si="3"/>
        <v>1</v>
      </c>
      <c r="K8" s="64">
        <f t="shared" si="4"/>
        <v>0</v>
      </c>
      <c r="L8" s="67">
        <f>IF(OR(C8&gt;Results!$F$1,N8="N"),0,IF(H8="X",0,IF(N8=O8,1,0)))</f>
        <v>0</v>
      </c>
      <c r="M8" s="66">
        <f t="shared" si="5"/>
        <v>1</v>
      </c>
      <c r="N8" s="73">
        <f>IF($C8&gt;Results!$F$1," ",(VLOOKUP($D8,Results!$B$2:$H$197,7,FALSE)))</f>
        <v>14</v>
      </c>
      <c r="O8" s="74">
        <f>IF($C8&gt;Results!$F$1," ",(VLOOKUP($E8,Results!$C$2:$K$197,9,FALSE)))</f>
        <v>21</v>
      </c>
      <c r="P8" s="77">
        <f t="shared" si="6"/>
        <v>0</v>
      </c>
    </row>
    <row r="9" spans="2:18" x14ac:dyDescent="0.3">
      <c r="B9" t="str">
        <f t="shared" si="2"/>
        <v>E13</v>
      </c>
      <c r="C9" s="1">
        <v>7</v>
      </c>
      <c r="D9" s="20" t="str">
        <f t="shared" si="0"/>
        <v>7E13</v>
      </c>
      <c r="E9" s="20" t="str">
        <f t="shared" si="1"/>
        <v>7E15</v>
      </c>
      <c r="F9" s="19"/>
      <c r="G9" s="15">
        <f>+Results!D44</f>
        <v>45960</v>
      </c>
      <c r="H9" s="16" t="str">
        <f>VLOOKUP($D9,Results!$B$2:$I$197,8,FALSE)</f>
        <v>E15</v>
      </c>
      <c r="I9" s="17" t="str">
        <f>VLOOKUP(H9,Results!$N$2:$O$9,2,FALSE)</f>
        <v>Odd Jobs</v>
      </c>
      <c r="J9" s="82">
        <f t="shared" si="3"/>
        <v>1</v>
      </c>
      <c r="K9" s="64">
        <f t="shared" si="4"/>
        <v>1</v>
      </c>
      <c r="L9" s="67">
        <f>IF(OR(C9&gt;Results!$F$1,N9="N"),0,IF(H9="X",0,IF(N9=O9,1,0)))</f>
        <v>0</v>
      </c>
      <c r="M9" s="66">
        <f t="shared" si="5"/>
        <v>0</v>
      </c>
      <c r="N9" s="73">
        <f>IF($C9&gt;Results!$F$1," ",(VLOOKUP($D9,Results!$B$2:$H$197,7,FALSE)))</f>
        <v>10</v>
      </c>
      <c r="O9" s="74">
        <f>IF($C9&gt;Results!$F$1," ",(VLOOKUP($E9,Results!$C$2:$K$197,9,FALSE)))</f>
        <v>0</v>
      </c>
      <c r="P9" s="77">
        <f t="shared" si="6"/>
        <v>2</v>
      </c>
      <c r="R9" t="s">
        <v>50</v>
      </c>
    </row>
    <row r="10" spans="2:18" x14ac:dyDescent="0.3">
      <c r="B10" t="str">
        <f t="shared" si="2"/>
        <v>E13</v>
      </c>
      <c r="C10" s="1">
        <v>8</v>
      </c>
      <c r="D10" s="20" t="str">
        <f t="shared" si="0"/>
        <v>8E13</v>
      </c>
      <c r="E10" s="20" t="str">
        <f t="shared" si="1"/>
        <v>8E14</v>
      </c>
      <c r="F10" s="19"/>
      <c r="G10" s="15">
        <f>+Results!D51</f>
        <v>45968</v>
      </c>
      <c r="H10" s="16" t="str">
        <f>VLOOKUP($D10,Results!$B$2:$I$197,8,FALSE)</f>
        <v>E14</v>
      </c>
      <c r="I10" s="17" t="str">
        <f>VLOOKUP(H10,Results!$N$2:$O$9,2,FALSE)</f>
        <v>Golfers</v>
      </c>
      <c r="J10" s="82">
        <f t="shared" si="3"/>
        <v>1</v>
      </c>
      <c r="K10" s="64">
        <f t="shared" si="4"/>
        <v>0</v>
      </c>
      <c r="L10" s="67">
        <f>IF(OR(C10&gt;Results!$F$1,N10="N"),0,IF(H10="X",0,IF(N10=O10,1,0)))</f>
        <v>0</v>
      </c>
      <c r="M10" s="66">
        <f t="shared" si="5"/>
        <v>1</v>
      </c>
      <c r="N10" s="73">
        <f>IF($C10&gt;Results!$F$1," ",(VLOOKUP($D10,Results!$B$2:$H$197,7,FALSE)))</f>
        <v>4</v>
      </c>
      <c r="O10" s="74">
        <f>IF($C10&gt;Results!$F$1," ",(VLOOKUP($E10,Results!$C$2:$K$197,9,FALSE)))</f>
        <v>17</v>
      </c>
      <c r="P10" s="77">
        <f t="shared" si="6"/>
        <v>0</v>
      </c>
    </row>
    <row r="11" spans="2:18" x14ac:dyDescent="0.3">
      <c r="B11" t="str">
        <f t="shared" si="2"/>
        <v>E13</v>
      </c>
      <c r="C11" s="1">
        <v>9</v>
      </c>
      <c r="D11" s="20" t="str">
        <f t="shared" si="0"/>
        <v>9E13</v>
      </c>
      <c r="E11" s="20" t="str">
        <f t="shared" si="1"/>
        <v>9E12</v>
      </c>
      <c r="F11" s="19"/>
      <c r="G11" s="18">
        <f>+Results!D58</f>
        <v>45974</v>
      </c>
      <c r="H11" s="16" t="str">
        <f>VLOOKUP($D11,Results!$B$2:$I$197,8,FALSE)</f>
        <v>E12</v>
      </c>
      <c r="I11" s="17" t="str">
        <f>VLOOKUP(H11,Results!$N$2:$O$9,2,FALSE)</f>
        <v>Clippers</v>
      </c>
      <c r="J11" s="82">
        <f t="shared" si="3"/>
        <v>1</v>
      </c>
      <c r="K11" s="64">
        <f t="shared" si="4"/>
        <v>0</v>
      </c>
      <c r="L11" s="67">
        <f>IF(OR(C11&gt;Results!$F$1,N11="N"),0,IF(H11="X",0,IF(N11=O11,1,0)))</f>
        <v>1</v>
      </c>
      <c r="M11" s="66">
        <f t="shared" si="5"/>
        <v>0</v>
      </c>
      <c r="N11" s="73">
        <f>IF($C11&gt;Results!$F$1," ",(VLOOKUP($D11,Results!$B$2:$H$197,7,FALSE)))</f>
        <v>16</v>
      </c>
      <c r="O11" s="74">
        <f>IF($C11&gt;Results!$F$1," ",(VLOOKUP($E11,Results!$C$2:$K$197,9,FALSE)))</f>
        <v>16</v>
      </c>
      <c r="P11" s="77">
        <f t="shared" si="6"/>
        <v>1</v>
      </c>
    </row>
    <row r="12" spans="2:18" x14ac:dyDescent="0.3">
      <c r="B12" t="str">
        <f t="shared" si="2"/>
        <v>E13</v>
      </c>
      <c r="C12" s="1">
        <v>10</v>
      </c>
      <c r="D12" s="20" t="str">
        <f t="shared" si="0"/>
        <v>10E13</v>
      </c>
      <c r="E12" s="20" t="str">
        <f t="shared" si="1"/>
        <v>10E11</v>
      </c>
      <c r="F12" s="19"/>
      <c r="G12" s="18">
        <f>+Results!D65</f>
        <v>45982</v>
      </c>
      <c r="H12" s="16" t="str">
        <f>VLOOKUP($D12,Results!$B$2:$I$197,8,FALSE)</f>
        <v>E11</v>
      </c>
      <c r="I12" s="17" t="str">
        <f>VLOOKUP(H12,Results!$N$2:$O$9,2,FALSE)</f>
        <v>Hagrids</v>
      </c>
      <c r="J12" s="82">
        <f t="shared" si="3"/>
        <v>1</v>
      </c>
      <c r="K12" s="64">
        <f t="shared" si="4"/>
        <v>0</v>
      </c>
      <c r="L12" s="67">
        <f>IF(OR(C12&gt;Results!$F$1,N12="N"),0,IF(H12="X",0,IF(N12=O12,1,0)))</f>
        <v>0</v>
      </c>
      <c r="M12" s="66">
        <f t="shared" si="5"/>
        <v>1</v>
      </c>
      <c r="N12" s="73">
        <f>IF($C12&gt;Results!$F$1," ",(VLOOKUP($D12,Results!$B$2:$H$197,7,FALSE)))</f>
        <v>6</v>
      </c>
      <c r="O12" s="74">
        <f>IF($C12&gt;Results!$F$1," ",(VLOOKUP($E12,Results!$C$2:$K$197,9,FALSE)))</f>
        <v>11</v>
      </c>
      <c r="P12" s="77">
        <f t="shared" si="6"/>
        <v>0</v>
      </c>
    </row>
    <row r="13" spans="2:18" x14ac:dyDescent="0.3">
      <c r="B13" t="str">
        <f t="shared" si="2"/>
        <v>E13</v>
      </c>
      <c r="C13" s="1">
        <v>11</v>
      </c>
      <c r="D13" s="20" t="str">
        <f t="shared" si="0"/>
        <v>11E13</v>
      </c>
      <c r="E13" s="20" t="str">
        <f t="shared" si="1"/>
        <v>11E17</v>
      </c>
      <c r="F13" s="19"/>
      <c r="G13" s="18">
        <f>+Results!D72</f>
        <v>45988</v>
      </c>
      <c r="H13" s="16" t="str">
        <f>VLOOKUP($D13,Results!$B$2:$I$197,8,FALSE)</f>
        <v>E17</v>
      </c>
      <c r="I13" s="17" t="str">
        <f>VLOOKUP(H13,Results!$N$2:$O$9,2,FALSE)</f>
        <v>Green Wizards</v>
      </c>
      <c r="J13" s="82">
        <f t="shared" si="3"/>
        <v>1</v>
      </c>
      <c r="K13" s="64">
        <f t="shared" si="4"/>
        <v>1</v>
      </c>
      <c r="L13" s="67">
        <f>IF(OR(C13&gt;Results!$F$1,N13="N"),0,IF(H13="X",0,IF(N13=O13,1,0)))</f>
        <v>0</v>
      </c>
      <c r="M13" s="66">
        <f t="shared" si="5"/>
        <v>0</v>
      </c>
      <c r="N13" s="73">
        <f>IF($C13&gt;Results!$F$1," ",(VLOOKUP($D13,Results!$B$2:$H$197,7,FALSE)))</f>
        <v>16</v>
      </c>
      <c r="O13" s="74">
        <f>IF($C13&gt;Results!$F$1," ",(VLOOKUP($E13,Results!$C$2:$K$197,9,FALSE)))</f>
        <v>8</v>
      </c>
      <c r="P13" s="77">
        <f t="shared" si="6"/>
        <v>2</v>
      </c>
    </row>
    <row r="14" spans="2:18" x14ac:dyDescent="0.3">
      <c r="B14" t="str">
        <f t="shared" si="2"/>
        <v>E13</v>
      </c>
      <c r="C14" s="1">
        <v>12</v>
      </c>
      <c r="D14" s="20" t="str">
        <f t="shared" si="0"/>
        <v>12E13</v>
      </c>
      <c r="E14" s="20" t="str">
        <f t="shared" si="1"/>
        <v>12X</v>
      </c>
      <c r="F14" s="19"/>
      <c r="G14" s="15">
        <f>+Results!D79</f>
        <v>45996</v>
      </c>
      <c r="H14" s="16" t="str">
        <f>VLOOKUP($D14,Results!$B$2:$I$197,8,FALSE)</f>
        <v>X</v>
      </c>
      <c r="I14" s="17" t="str">
        <f>VLOOKUP(H14,Results!$N$2:$O$9,2,FALSE)</f>
        <v>No Match</v>
      </c>
      <c r="J14" s="82">
        <f t="shared" si="3"/>
        <v>0</v>
      </c>
      <c r="K14" s="64">
        <f t="shared" si="4"/>
        <v>0</v>
      </c>
      <c r="L14" s="67">
        <f>IF(OR(C14&gt;Results!$F$1,N14="N"),0,IF(H14="X",0,IF(N14=O14,1,0)))</f>
        <v>0</v>
      </c>
      <c r="M14" s="66">
        <f t="shared" si="5"/>
        <v>0</v>
      </c>
      <c r="N14" s="73">
        <f>IF($C14&gt;Results!$F$1," ",(VLOOKUP($D14,Results!$B$2:$H$197,7,FALSE)))</f>
        <v>0</v>
      </c>
      <c r="O14" s="74">
        <f>IF($C14&gt;Results!$F$1," ",(VLOOKUP($E14,Results!$C$2:$K$197,9,FALSE)))</f>
        <v>0</v>
      </c>
      <c r="P14" s="77">
        <f t="shared" si="6"/>
        <v>0</v>
      </c>
    </row>
    <row r="15" spans="2:18" x14ac:dyDescent="0.3">
      <c r="B15" t="str">
        <f t="shared" si="2"/>
        <v>E13</v>
      </c>
      <c r="C15" s="1">
        <v>13</v>
      </c>
      <c r="D15" s="20" t="str">
        <f t="shared" si="0"/>
        <v>13E13</v>
      </c>
      <c r="E15" s="20" t="str">
        <f t="shared" si="1"/>
        <v>13E16</v>
      </c>
      <c r="F15" s="19"/>
      <c r="G15" s="15">
        <f>+Results!D86</f>
        <v>46002</v>
      </c>
      <c r="H15" s="16" t="str">
        <f>VLOOKUP($D15,Results!$B$2:$I$197,8,FALSE)</f>
        <v>E16</v>
      </c>
      <c r="I15" s="17" t="str">
        <f>VLOOKUP(H15,Results!$N$2:$O$9,2,FALSE)</f>
        <v>Sharks</v>
      </c>
      <c r="J15" s="82">
        <f t="shared" si="3"/>
        <v>1</v>
      </c>
      <c r="K15" s="64">
        <f t="shared" si="4"/>
        <v>0</v>
      </c>
      <c r="L15" s="67">
        <f>IF(OR(C15&gt;Results!$F$1,N15="N"),0,IF(H15="X",0,IF(N15=O15,1,0)))</f>
        <v>0</v>
      </c>
      <c r="M15" s="66">
        <f t="shared" si="5"/>
        <v>1</v>
      </c>
      <c r="N15" s="73">
        <f>IF($C15&gt;Results!$F$1," ",(VLOOKUP($D15,Results!$B$2:$H$197,7,FALSE)))</f>
        <v>7</v>
      </c>
      <c r="O15" s="74">
        <f>IF($C15&gt;Results!$F$1," ",(VLOOKUP($E15,Results!$C$2:$K$197,9,FALSE)))</f>
        <v>13</v>
      </c>
      <c r="P15" s="77">
        <f t="shared" si="6"/>
        <v>0</v>
      </c>
    </row>
    <row r="16" spans="2:18" x14ac:dyDescent="0.3">
      <c r="B16" t="str">
        <f t="shared" si="2"/>
        <v>E13</v>
      </c>
      <c r="C16" s="1">
        <v>14</v>
      </c>
      <c r="D16" s="20" t="str">
        <f t="shared" si="0"/>
        <v>14E13</v>
      </c>
      <c r="E16" s="20" t="str">
        <f t="shared" si="1"/>
        <v>14E15</v>
      </c>
      <c r="F16" s="19"/>
      <c r="G16" s="15">
        <f>+Results!D93</f>
        <v>46010</v>
      </c>
      <c r="H16" s="16" t="str">
        <f>VLOOKUP($D16,Results!$B$2:$I$197,8,FALSE)</f>
        <v>E15</v>
      </c>
      <c r="I16" s="17" t="str">
        <f>VLOOKUP(H16,Results!$N$2:$O$9,2,FALSE)</f>
        <v>Odd Jobs</v>
      </c>
      <c r="J16" s="82">
        <f t="shared" si="3"/>
        <v>1</v>
      </c>
      <c r="K16" s="64">
        <f t="shared" si="4"/>
        <v>0</v>
      </c>
      <c r="L16" s="67">
        <f>IF(OR(C16&gt;Results!$F$1,N16="N"),0,IF(H16="X",0,IF(N16=O16,1,0)))</f>
        <v>0</v>
      </c>
      <c r="M16" s="66">
        <f t="shared" si="5"/>
        <v>1</v>
      </c>
      <c r="N16" s="73">
        <f>IF($C16&gt;Results!$F$1," ",(VLOOKUP($D16,Results!$B$2:$H$197,7,FALSE)))</f>
        <v>11</v>
      </c>
      <c r="O16" s="74">
        <f>IF($C16&gt;Results!$F$1," ",(VLOOKUP($E16,Results!$C$2:$K$197,9,FALSE)))</f>
        <v>14</v>
      </c>
      <c r="P16" s="77">
        <f t="shared" si="6"/>
        <v>0</v>
      </c>
    </row>
    <row r="17" spans="2:18" x14ac:dyDescent="0.3">
      <c r="B17" t="str">
        <f t="shared" si="2"/>
        <v>E13</v>
      </c>
      <c r="C17" s="1">
        <v>15</v>
      </c>
      <c r="D17" s="20" t="str">
        <f t="shared" si="0"/>
        <v>15E13</v>
      </c>
      <c r="E17" s="20" t="str">
        <f t="shared" si="1"/>
        <v>15E14</v>
      </c>
      <c r="F17" s="19"/>
      <c r="G17" s="15">
        <f>+Results!D100</f>
        <v>46024</v>
      </c>
      <c r="H17" s="16" t="str">
        <f>VLOOKUP($D17,Results!$B$2:$I$197,8,FALSE)</f>
        <v>E14</v>
      </c>
      <c r="I17" s="17" t="str">
        <f>VLOOKUP(H17,Results!$N$2:$O$9,2,FALSE)</f>
        <v>Golfers</v>
      </c>
      <c r="J17" s="82">
        <f t="shared" si="3"/>
        <v>1</v>
      </c>
      <c r="K17" s="64">
        <f t="shared" si="4"/>
        <v>0</v>
      </c>
      <c r="L17" s="67">
        <f>IF(OR(C17&gt;Results!$F$1,N17="N"),0,IF(H17="X",0,IF(N17=O17,1,0)))</f>
        <v>0</v>
      </c>
      <c r="M17" s="66">
        <f t="shared" si="5"/>
        <v>1</v>
      </c>
      <c r="N17" s="73">
        <f>IF($C17&gt;Results!$F$1," ",(VLOOKUP($D17,Results!$B$2:$H$197,7,FALSE)))</f>
        <v>9</v>
      </c>
      <c r="O17" s="74">
        <f>IF($C17&gt;Results!$F$1," ",(VLOOKUP($E17,Results!$C$2:$K$197,9,FALSE)))</f>
        <v>18</v>
      </c>
      <c r="P17" s="77">
        <f t="shared" si="6"/>
        <v>0</v>
      </c>
    </row>
    <row r="18" spans="2:18" x14ac:dyDescent="0.3">
      <c r="B18" t="str">
        <f t="shared" si="2"/>
        <v>E13</v>
      </c>
      <c r="C18" s="1">
        <v>16</v>
      </c>
      <c r="D18" s="20" t="str">
        <f t="shared" si="0"/>
        <v>16E13</v>
      </c>
      <c r="E18" s="20" t="str">
        <f t="shared" si="1"/>
        <v>16E12</v>
      </c>
      <c r="F18" s="19"/>
      <c r="G18" s="18">
        <f>+Results!D107</f>
        <v>46030</v>
      </c>
      <c r="H18" s="16" t="str">
        <f>VLOOKUP($D18,Results!$B$2:$I$197,8,FALSE)</f>
        <v>E12</v>
      </c>
      <c r="I18" s="17" t="str">
        <f>VLOOKUP(H18,Results!$N$2:$O$9,2,FALSE)</f>
        <v>Clippers</v>
      </c>
      <c r="J18" s="82">
        <f t="shared" si="3"/>
        <v>1</v>
      </c>
      <c r="K18" s="64">
        <f t="shared" si="4"/>
        <v>1</v>
      </c>
      <c r="L18" s="67">
        <f>IF(OR(C18&gt;Results!$F$1,N18="N"),0,IF(H18="X",0,IF(N18=O18,1,0)))</f>
        <v>0</v>
      </c>
      <c r="M18" s="66">
        <f t="shared" si="5"/>
        <v>0</v>
      </c>
      <c r="N18" s="73">
        <f>IF($C18&gt;Results!$F$1," ",(VLOOKUP($D18,Results!$B$2:$H$197,7,FALSE)))</f>
        <v>16</v>
      </c>
      <c r="O18" s="74">
        <f>IF($C18&gt;Results!$F$1," ",(VLOOKUP($E18,Results!$C$2:$K$197,9,FALSE)))</f>
        <v>14</v>
      </c>
      <c r="P18" s="77">
        <f t="shared" si="6"/>
        <v>2</v>
      </c>
    </row>
    <row r="19" spans="2:18" x14ac:dyDescent="0.3">
      <c r="B19" t="str">
        <f t="shared" si="2"/>
        <v>E13</v>
      </c>
      <c r="C19" s="1">
        <v>17</v>
      </c>
      <c r="D19" s="20" t="str">
        <f t="shared" si="0"/>
        <v>17E13</v>
      </c>
      <c r="E19" s="20" t="str">
        <f t="shared" si="1"/>
        <v>17E11</v>
      </c>
      <c r="F19" s="19"/>
      <c r="G19" s="15">
        <f>+Results!D114</f>
        <v>46038</v>
      </c>
      <c r="H19" s="16" t="str">
        <f>VLOOKUP($D19,Results!$B$2:$I$197,8,FALSE)</f>
        <v>E11</v>
      </c>
      <c r="I19" s="17" t="str">
        <f>VLOOKUP(H19,Results!$N$2:$O$9,2,FALSE)</f>
        <v>Hagrids</v>
      </c>
      <c r="J19" s="82">
        <f t="shared" si="3"/>
        <v>1</v>
      </c>
      <c r="K19" s="64">
        <f t="shared" si="4"/>
        <v>0</v>
      </c>
      <c r="L19" s="67">
        <f>IF(OR(C19&gt;Results!$F$1,N19="N"),0,IF(H19="X",0,IF(N19=O19,1,0)))</f>
        <v>0</v>
      </c>
      <c r="M19" s="66">
        <f t="shared" si="5"/>
        <v>1</v>
      </c>
      <c r="N19" s="73">
        <f>IF($C19&gt;Results!$F$1," ",(VLOOKUP($D19,Results!$B$2:$H$197,7,FALSE)))</f>
        <v>7</v>
      </c>
      <c r="O19" s="74">
        <f>IF($C19&gt;Results!$F$1," ",(VLOOKUP($E19,Results!$C$2:$K$197,9,FALSE)))</f>
        <v>20</v>
      </c>
      <c r="P19" s="77">
        <f t="shared" si="6"/>
        <v>0</v>
      </c>
    </row>
    <row r="20" spans="2:18" x14ac:dyDescent="0.3">
      <c r="B20" t="str">
        <f t="shared" si="2"/>
        <v>E13</v>
      </c>
      <c r="C20" s="1">
        <v>18</v>
      </c>
      <c r="D20" s="20" t="str">
        <f t="shared" si="0"/>
        <v>18E13</v>
      </c>
      <c r="E20" s="20" t="str">
        <f t="shared" si="1"/>
        <v>18E17</v>
      </c>
      <c r="F20" s="19"/>
      <c r="G20" s="18">
        <f>+Results!D121</f>
        <v>46044</v>
      </c>
      <c r="H20" s="16" t="str">
        <f>VLOOKUP($D20,Results!$B$2:$I$197,8,FALSE)</f>
        <v>E17</v>
      </c>
      <c r="I20" s="17" t="str">
        <f>VLOOKUP(H20,Results!$N$2:$O$9,2,FALSE)</f>
        <v>Green Wizards</v>
      </c>
      <c r="J20" s="82">
        <f t="shared" si="3"/>
        <v>1</v>
      </c>
      <c r="K20" s="64">
        <f t="shared" si="4"/>
        <v>1</v>
      </c>
      <c r="L20" s="67">
        <f>IF(OR(C20&gt;Results!$F$1,N20="N"),0,IF(H20="X",0,IF(N20=O20,1,0)))</f>
        <v>0</v>
      </c>
      <c r="M20" s="66">
        <f t="shared" si="5"/>
        <v>0</v>
      </c>
      <c r="N20" s="73">
        <f>IF($C20&gt;Results!$F$1," ",(VLOOKUP($D20,Results!$B$2:$H$197,7,FALSE)))</f>
        <v>14</v>
      </c>
      <c r="O20" s="74">
        <f>IF($C20&gt;Results!$F$1," ",(VLOOKUP($E20,Results!$C$2:$K$197,9,FALSE)))</f>
        <v>13</v>
      </c>
      <c r="P20" s="77">
        <f t="shared" si="6"/>
        <v>2</v>
      </c>
    </row>
    <row r="21" spans="2:18" x14ac:dyDescent="0.3">
      <c r="B21" t="str">
        <f t="shared" si="2"/>
        <v>E13</v>
      </c>
      <c r="C21" s="1">
        <v>19</v>
      </c>
      <c r="D21" s="20" t="str">
        <f t="shared" si="0"/>
        <v>19E13</v>
      </c>
      <c r="E21" s="20" t="str">
        <f t="shared" si="1"/>
        <v>19X</v>
      </c>
      <c r="F21" s="19"/>
      <c r="G21" s="15">
        <f>+Results!D128</f>
        <v>46052</v>
      </c>
      <c r="H21" s="16" t="str">
        <f>VLOOKUP($D21,Results!$B$2:$I$197,8,FALSE)</f>
        <v>X</v>
      </c>
      <c r="I21" s="17" t="str">
        <f>VLOOKUP(H21,Results!$N$2:$O$9,2,FALSE)</f>
        <v>No Match</v>
      </c>
      <c r="J21" s="82">
        <f t="shared" si="3"/>
        <v>0</v>
      </c>
      <c r="K21" s="64">
        <f t="shared" si="4"/>
        <v>0</v>
      </c>
      <c r="L21" s="67">
        <f>IF(OR(C21&gt;Results!$F$1,N21="N"),0,IF(H21="X",0,IF(N21=O21,1,0)))</f>
        <v>0</v>
      </c>
      <c r="M21" s="66">
        <f t="shared" si="5"/>
        <v>0</v>
      </c>
      <c r="N21" s="73">
        <f>IF($C21&gt;Results!$F$1," ",(VLOOKUP($D21,Results!$B$2:$H$197,7,FALSE)))</f>
        <v>0</v>
      </c>
      <c r="O21" s="74">
        <f>IF($C21&gt;Results!$F$1," ",(VLOOKUP($E21,Results!$C$2:$K$197,9,FALSE)))</f>
        <v>0</v>
      </c>
      <c r="P21" s="77">
        <f t="shared" si="6"/>
        <v>0</v>
      </c>
    </row>
    <row r="22" spans="2:18" x14ac:dyDescent="0.3">
      <c r="B22" t="str">
        <f t="shared" si="2"/>
        <v>E13</v>
      </c>
      <c r="C22" s="1">
        <v>20</v>
      </c>
      <c r="D22" s="20" t="str">
        <f t="shared" si="0"/>
        <v>20E13</v>
      </c>
      <c r="E22" s="20" t="str">
        <f t="shared" si="1"/>
        <v>20E16</v>
      </c>
      <c r="F22" s="19"/>
      <c r="G22" s="18">
        <f>+Results!D135</f>
        <v>46058</v>
      </c>
      <c r="H22" s="16" t="str">
        <f>VLOOKUP($D22,Results!$B$2:$I$197,8,FALSE)</f>
        <v>E16</v>
      </c>
      <c r="I22" s="17" t="str">
        <f>VLOOKUP(H22,Results!$N$2:$O$9,2,FALSE)</f>
        <v>Sharks</v>
      </c>
      <c r="J22" s="82">
        <f t="shared" si="3"/>
        <v>1</v>
      </c>
      <c r="K22" s="64">
        <f t="shared" si="4"/>
        <v>0</v>
      </c>
      <c r="L22" s="67">
        <f>IF(OR(C22&gt;Results!$F$1,N22="N"),0,IF(H22="X",0,IF(N22=O22,1,0)))</f>
        <v>0</v>
      </c>
      <c r="M22" s="66">
        <f t="shared" si="5"/>
        <v>1</v>
      </c>
      <c r="N22" s="73">
        <f>IF($C22&gt;Results!$F$1," ",(VLOOKUP($D22,Results!$B$2:$H$197,7,FALSE)))</f>
        <v>11</v>
      </c>
      <c r="O22" s="74">
        <f>IF($C22&gt;Results!$F$1," ",(VLOOKUP($E22,Results!$C$2:$K$197,9,FALSE)))</f>
        <v>16</v>
      </c>
      <c r="P22" s="77">
        <f t="shared" si="6"/>
        <v>0</v>
      </c>
    </row>
    <row r="23" spans="2:18" x14ac:dyDescent="0.3">
      <c r="B23" t="str">
        <f t="shared" si="2"/>
        <v>E13</v>
      </c>
      <c r="C23" s="1">
        <v>21</v>
      </c>
      <c r="D23" s="20" t="str">
        <f t="shared" si="0"/>
        <v>21E13</v>
      </c>
      <c r="E23" s="20" t="str">
        <f t="shared" si="1"/>
        <v>21E15</v>
      </c>
      <c r="F23" s="19"/>
      <c r="G23" s="15">
        <f>+Results!D142</f>
        <v>46066</v>
      </c>
      <c r="H23" s="16" t="str">
        <f>VLOOKUP($D23,Results!$B$2:$I$197,8,FALSE)</f>
        <v>E15</v>
      </c>
      <c r="I23" s="17" t="str">
        <f>VLOOKUP(H23,Results!$N$2:$O$9,2,FALSE)</f>
        <v>Odd Jobs</v>
      </c>
      <c r="J23" s="82">
        <f t="shared" si="3"/>
        <v>1</v>
      </c>
      <c r="K23" s="64">
        <f t="shared" si="4"/>
        <v>0</v>
      </c>
      <c r="L23" s="67">
        <f>IF(OR(C23&gt;Results!$F$1,N23="N"),0,IF(H23="X",0,IF(N23=O23,1,0)))</f>
        <v>0</v>
      </c>
      <c r="M23" s="66">
        <f t="shared" si="5"/>
        <v>1</v>
      </c>
      <c r="N23" s="73">
        <f>IF($C23&gt;Results!$F$1," ",(VLOOKUP($D23,Results!$B$2:$H$197,7,FALSE)))</f>
        <v>10</v>
      </c>
      <c r="O23" s="74">
        <f>IF($C23&gt;Results!$F$1," ",(VLOOKUP($E23,Results!$C$2:$K$197,9,FALSE)))</f>
        <v>17</v>
      </c>
      <c r="P23" s="77">
        <f t="shared" si="6"/>
        <v>0</v>
      </c>
    </row>
    <row r="24" spans="2:18" x14ac:dyDescent="0.3">
      <c r="B24" t="str">
        <f t="shared" si="2"/>
        <v>E13</v>
      </c>
      <c r="C24" s="1">
        <v>22</v>
      </c>
      <c r="D24" s="20" t="str">
        <f t="shared" si="0"/>
        <v>22E13</v>
      </c>
      <c r="E24" s="20" t="str">
        <f t="shared" si="1"/>
        <v>22E14</v>
      </c>
      <c r="F24" s="19"/>
      <c r="G24" s="18">
        <f>+Results!D149</f>
        <v>46072</v>
      </c>
      <c r="H24" s="16" t="str">
        <f>VLOOKUP($D24,Results!$B$2:$I$197,8,FALSE)</f>
        <v>E14</v>
      </c>
      <c r="I24" s="17" t="str">
        <f>VLOOKUP(H24,Results!$N$2:$O$9,2,FALSE)</f>
        <v>Golfers</v>
      </c>
      <c r="J24" s="82">
        <f t="shared" si="3"/>
        <v>1</v>
      </c>
      <c r="K24" s="64">
        <f t="shared" si="4"/>
        <v>1</v>
      </c>
      <c r="L24" s="67">
        <f>IF(OR(C24&gt;Results!$F$1,N24="N"),0,IF(H24="X",0,IF(N24=O24,1,0)))</f>
        <v>0</v>
      </c>
      <c r="M24" s="66">
        <f t="shared" si="5"/>
        <v>0</v>
      </c>
      <c r="N24" s="73">
        <f>IF($C24&gt;Results!$F$1," ",(VLOOKUP($D24,Results!$B$2:$H$197,7,FALSE)))</f>
        <v>17</v>
      </c>
      <c r="O24" s="74">
        <f>IF($C24&gt;Results!$F$1," ",(VLOOKUP($E24,Results!$C$2:$K$197,9,FALSE)))</f>
        <v>16</v>
      </c>
      <c r="P24" s="77">
        <f t="shared" si="6"/>
        <v>2</v>
      </c>
    </row>
    <row r="25" spans="2:18" x14ac:dyDescent="0.3">
      <c r="B25" t="str">
        <f t="shared" si="2"/>
        <v>E13</v>
      </c>
      <c r="C25" s="1">
        <v>23</v>
      </c>
      <c r="D25" s="20" t="str">
        <f t="shared" si="0"/>
        <v>23E13</v>
      </c>
      <c r="E25" s="20" t="str">
        <f t="shared" si="1"/>
        <v>23E12</v>
      </c>
      <c r="F25" s="19"/>
      <c r="G25" s="15">
        <f>+Results!D156</f>
        <v>46080</v>
      </c>
      <c r="H25" s="16" t="str">
        <f>VLOOKUP($D25,Results!$B$2:$I$197,8,FALSE)</f>
        <v>E12</v>
      </c>
      <c r="I25" s="17" t="str">
        <f>VLOOKUP(H25,Results!$N$2:$O$9,2,FALSE)</f>
        <v>Clippers</v>
      </c>
      <c r="J25" s="82">
        <f t="shared" si="3"/>
        <v>1</v>
      </c>
      <c r="K25" s="64">
        <f t="shared" si="4"/>
        <v>1</v>
      </c>
      <c r="L25" s="67">
        <f>IF(OR(C25&gt;Results!$F$1,N25="N"),0,IF(H25="X",0,IF(N25=O25,1,0)))</f>
        <v>0</v>
      </c>
      <c r="M25" s="66">
        <f t="shared" si="5"/>
        <v>0</v>
      </c>
      <c r="N25" s="73">
        <f>IF($C25&gt;Results!$F$1," ",(VLOOKUP($D25,Results!$B$2:$H$197,7,FALSE)))</f>
        <v>13</v>
      </c>
      <c r="O25" s="74">
        <f>IF($C25&gt;Results!$F$1," ",(VLOOKUP($E25,Results!$C$2:$K$197,9,FALSE)))</f>
        <v>5</v>
      </c>
      <c r="P25" s="77">
        <f t="shared" si="6"/>
        <v>2</v>
      </c>
      <c r="R25" t="s">
        <v>55</v>
      </c>
    </row>
    <row r="26" spans="2:18" x14ac:dyDescent="0.3">
      <c r="B26" t="str">
        <f t="shared" si="2"/>
        <v>E13</v>
      </c>
      <c r="C26" s="1">
        <v>24</v>
      </c>
      <c r="D26" s="20" t="str">
        <f t="shared" si="0"/>
        <v>24E13</v>
      </c>
      <c r="E26" s="20" t="str">
        <f t="shared" si="1"/>
        <v>24E11</v>
      </c>
      <c r="F26" s="19"/>
      <c r="G26" s="15">
        <f>+Results!D163</f>
        <v>46086</v>
      </c>
      <c r="H26" s="16" t="str">
        <f>VLOOKUP($D26,Results!$B$2:$I$197,8,FALSE)</f>
        <v>E11</v>
      </c>
      <c r="I26" s="17" t="str">
        <f>VLOOKUP(H26,Results!$N$2:$O$9,2,FALSE)</f>
        <v>Hagrids</v>
      </c>
      <c r="J26" s="82">
        <f t="shared" si="3"/>
        <v>1</v>
      </c>
      <c r="K26" s="64">
        <f t="shared" si="4"/>
        <v>0</v>
      </c>
      <c r="L26" s="67">
        <f>IF(OR(C26&gt;Results!$F$1,N26="N"),0,IF(H26="X",0,IF(N26=O26,1,0)))</f>
        <v>0</v>
      </c>
      <c r="M26" s="66">
        <f t="shared" si="5"/>
        <v>1</v>
      </c>
      <c r="N26" s="73">
        <f>IF($C26&gt;Results!$F$1," ",(VLOOKUP($D26,Results!$B$2:$H$197,7,FALSE)))</f>
        <v>12</v>
      </c>
      <c r="O26" s="74">
        <f>IF($C26&gt;Results!$F$1," ",(VLOOKUP($E26,Results!$C$2:$K$197,9,FALSE)))</f>
        <v>15</v>
      </c>
      <c r="P26" s="77">
        <f t="shared" si="6"/>
        <v>0</v>
      </c>
    </row>
    <row r="27" spans="2:18" x14ac:dyDescent="0.3">
      <c r="B27" t="str">
        <f t="shared" si="2"/>
        <v>E13</v>
      </c>
      <c r="C27" s="1">
        <v>25</v>
      </c>
      <c r="D27" s="20" t="str">
        <f t="shared" si="0"/>
        <v>25E13</v>
      </c>
      <c r="E27" s="20" t="str">
        <f t="shared" si="1"/>
        <v>25E17</v>
      </c>
      <c r="F27" s="19"/>
      <c r="G27" s="15">
        <f>+Results!D170</f>
        <v>46094</v>
      </c>
      <c r="H27" s="16" t="str">
        <f>VLOOKUP($D27,Results!$B$2:$I$197,8,FALSE)</f>
        <v>E17</v>
      </c>
      <c r="I27" s="17" t="str">
        <f>VLOOKUP(H27,Results!$N$2:$O$9,2,FALSE)</f>
        <v>Green Wizards</v>
      </c>
      <c r="J27" s="82">
        <f t="shared" si="3"/>
        <v>1</v>
      </c>
      <c r="K27" s="64">
        <f t="shared" si="4"/>
        <v>1</v>
      </c>
      <c r="L27" s="67">
        <f>IF(OR(C27&gt;Results!$F$1,N27="N"),0,IF(H27="X",0,IF(N27=O27,1,0)))</f>
        <v>0</v>
      </c>
      <c r="M27" s="66">
        <f t="shared" si="5"/>
        <v>0</v>
      </c>
      <c r="N27" s="73">
        <f>IF($C27&gt;Results!$F$1," ",(VLOOKUP($D27,Results!$B$2:$H$197,7,FALSE)))</f>
        <v>14</v>
      </c>
      <c r="O27" s="74">
        <f>IF($C27&gt;Results!$F$1," ",(VLOOKUP($E27,Results!$C$2:$K$197,9,FALSE)))</f>
        <v>10</v>
      </c>
      <c r="P27" s="77">
        <f t="shared" si="6"/>
        <v>2</v>
      </c>
    </row>
    <row r="28" spans="2:18" x14ac:dyDescent="0.3">
      <c r="B28" t="str">
        <f t="shared" si="2"/>
        <v>E13</v>
      </c>
      <c r="C28" s="1">
        <v>26</v>
      </c>
      <c r="D28" s="20" t="str">
        <f t="shared" si="0"/>
        <v>26E13</v>
      </c>
      <c r="E28" s="20" t="str">
        <f t="shared" si="1"/>
        <v>26X</v>
      </c>
      <c r="F28" s="19"/>
      <c r="G28" s="15">
        <f>+Results!D177</f>
        <v>46100</v>
      </c>
      <c r="H28" s="16" t="str">
        <f>VLOOKUP($D28,Results!$B$2:$I$197,8,FALSE)</f>
        <v>X</v>
      </c>
      <c r="I28" s="17" t="str">
        <f>VLOOKUP(H28,Results!$N$2:$O$9,2,FALSE)</f>
        <v>No Match</v>
      </c>
      <c r="J28" s="82">
        <f t="shared" si="3"/>
        <v>0</v>
      </c>
      <c r="K28" s="64">
        <f t="shared" si="4"/>
        <v>0</v>
      </c>
      <c r="L28" s="67">
        <f>IF(OR(C28&gt;Results!$F$1,N28="N"),0,IF(H28="X",0,IF(N28=O28,1,0)))</f>
        <v>0</v>
      </c>
      <c r="M28" s="66">
        <f t="shared" si="5"/>
        <v>0</v>
      </c>
      <c r="N28" s="73">
        <f>IF($C28&gt;Results!$F$1," ",(VLOOKUP($D28,Results!$B$2:$H$197,7,FALSE)))</f>
        <v>0</v>
      </c>
      <c r="O28" s="74">
        <f>IF($C28&gt;Results!$F$1," ",(VLOOKUP($E28,Results!$C$2:$K$197,9,FALSE)))</f>
        <v>0</v>
      </c>
      <c r="P28" s="77">
        <f t="shared" si="6"/>
        <v>0</v>
      </c>
    </row>
    <row r="29" spans="2:18" x14ac:dyDescent="0.3">
      <c r="B29" t="str">
        <f t="shared" si="2"/>
        <v>E13</v>
      </c>
      <c r="C29" s="1">
        <v>27</v>
      </c>
      <c r="D29" s="20" t="str">
        <f t="shared" si="0"/>
        <v>27E13</v>
      </c>
      <c r="E29" s="20" t="str">
        <f t="shared" si="1"/>
        <v>27E16</v>
      </c>
      <c r="F29" s="19"/>
      <c r="G29" s="15">
        <f>+Results!D184</f>
        <v>46108</v>
      </c>
      <c r="H29" s="16" t="str">
        <f>VLOOKUP($D29,Results!$B$2:$I$197,8,FALSE)</f>
        <v>E16</v>
      </c>
      <c r="I29" s="17" t="str">
        <f>VLOOKUP(H29,Results!$N$2:$O$9,2,FALSE)</f>
        <v>Sharks</v>
      </c>
      <c r="J29" s="82">
        <f t="shared" si="3"/>
        <v>1</v>
      </c>
      <c r="K29" s="64">
        <f t="shared" si="4"/>
        <v>0</v>
      </c>
      <c r="L29" s="67">
        <f>IF(OR(C29&gt;Results!$F$1,N29="N"),0,IF(H29="X",0,IF(N29=O29,1,0)))</f>
        <v>0</v>
      </c>
      <c r="M29" s="66">
        <f t="shared" si="5"/>
        <v>1</v>
      </c>
      <c r="N29" s="73">
        <f>IF($C29&gt;Results!$F$1," ",(VLOOKUP($D29,Results!$B$2:$H$197,7,FALSE)))</f>
        <v>11</v>
      </c>
      <c r="O29" s="74">
        <f>IF($C29&gt;Results!$F$1," ",(VLOOKUP($E29,Results!$C$2:$K$197,9,FALSE)))</f>
        <v>14</v>
      </c>
      <c r="P29" s="77">
        <f t="shared" si="6"/>
        <v>0</v>
      </c>
    </row>
    <row r="30" spans="2:18" x14ac:dyDescent="0.3">
      <c r="B30" t="str">
        <f t="shared" si="2"/>
        <v>E13</v>
      </c>
      <c r="C30" s="1">
        <v>28</v>
      </c>
      <c r="D30" s="20" t="str">
        <f t="shared" si="0"/>
        <v>28E13</v>
      </c>
      <c r="E30" s="20" t="str">
        <f t="shared" si="1"/>
        <v>28E15</v>
      </c>
      <c r="F30" s="19"/>
      <c r="G30" s="18">
        <f>+Results!D191</f>
        <v>46114</v>
      </c>
      <c r="H30" s="16" t="str">
        <f>VLOOKUP($D30,Results!$B$2:$I$197,8,FALSE)</f>
        <v>E15</v>
      </c>
      <c r="I30" s="17" t="str">
        <f>VLOOKUP(H30,Results!$N$2:$O$9,2,FALSE)</f>
        <v>Odd Jobs</v>
      </c>
      <c r="J30" s="82">
        <f t="shared" si="3"/>
        <v>1</v>
      </c>
      <c r="K30" s="64">
        <f t="shared" si="4"/>
        <v>0</v>
      </c>
      <c r="L30" s="67">
        <f>IF(OR(C30&gt;Results!$F$1,N30="N"),0,IF(H30="X",0,IF(N30=O30,1,0)))</f>
        <v>0</v>
      </c>
      <c r="M30" s="66">
        <f t="shared" si="5"/>
        <v>1</v>
      </c>
      <c r="N30" s="73">
        <f>IF($C30&gt;Results!$F$1," ",(VLOOKUP($D30,Results!$B$2:$H$197,7,FALSE)))</f>
        <v>6</v>
      </c>
      <c r="O30" s="74">
        <f>IF($C30&gt;Results!$F$1," ",(VLOOKUP($E30,Results!$C$2:$K$197,9,FALSE)))</f>
        <v>18</v>
      </c>
      <c r="P30" s="77">
        <f t="shared" si="6"/>
        <v>0</v>
      </c>
    </row>
    <row r="31" spans="2:18" ht="15.6" x14ac:dyDescent="0.3">
      <c r="G31" s="23"/>
      <c r="H31" s="24"/>
      <c r="I31" s="25" t="s">
        <v>0</v>
      </c>
      <c r="J31" s="83">
        <f t="shared" ref="J31:P31" si="7">SUM(J3:J30)</f>
        <v>24</v>
      </c>
      <c r="K31" s="68">
        <f t="shared" si="7"/>
        <v>7</v>
      </c>
      <c r="L31" s="69">
        <f t="shared" si="7"/>
        <v>1</v>
      </c>
      <c r="M31" s="70">
        <f t="shared" si="7"/>
        <v>16</v>
      </c>
      <c r="N31" s="75">
        <f t="shared" si="7"/>
        <v>262</v>
      </c>
      <c r="O31" s="76">
        <f t="shared" si="7"/>
        <v>349</v>
      </c>
      <c r="P31" s="78">
        <f t="shared" si="7"/>
        <v>15</v>
      </c>
    </row>
  </sheetData>
  <mergeCells count="1">
    <mergeCell ref="I1:L1"/>
  </mergeCells>
  <conditionalFormatting sqref="H3:H30">
    <cfRule type="containsText" dxfId="9" priority="2" operator="containsText" text="X">
      <formula>NOT(ISERROR(SEARCH("X",H3)))</formula>
    </cfRule>
  </conditionalFormatting>
  <conditionalFormatting sqref="I3:I30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31"/>
  <sheetViews>
    <sheetView workbookViewId="0">
      <selection activeCell="R21" sqref="R21"/>
    </sheetView>
  </sheetViews>
  <sheetFormatPr defaultRowHeight="14.4" x14ac:dyDescent="0.3"/>
  <cols>
    <col min="1" max="1" width="2.109375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29</v>
      </c>
      <c r="I1" s="92" t="s">
        <v>37</v>
      </c>
      <c r="J1" s="92"/>
      <c r="K1" s="92"/>
      <c r="L1" s="92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E14</v>
      </c>
      <c r="C3" s="1">
        <v>1</v>
      </c>
      <c r="D3" s="20" t="str">
        <f t="shared" ref="D3:D30" si="0">CONCATENATE(C3,B3)</f>
        <v>1E14</v>
      </c>
      <c r="E3" s="20" t="str">
        <f t="shared" ref="E3:E30" si="1">CONCATENATE(C3,H3)</f>
        <v>1E13</v>
      </c>
      <c r="F3" s="19"/>
      <c r="G3" s="15">
        <f>+Results!D2</f>
        <v>45919</v>
      </c>
      <c r="H3" s="16" t="str">
        <f>VLOOKUP($D3,Results!$B$2:$I$197,8,FALSE)</f>
        <v>E13</v>
      </c>
      <c r="I3" s="17" t="str">
        <f>VLOOKUP(H3,Results!$N$2:$O$9,2,FALSE)</f>
        <v>Oddments</v>
      </c>
      <c r="J3" s="82">
        <f>SUM(K3:M3)</f>
        <v>1</v>
      </c>
      <c r="K3" s="64">
        <f>IF(H3="X",0,IF(N3&gt;O3,1,0))</f>
        <v>1</v>
      </c>
      <c r="L3" s="67">
        <f>IF(OR(C3&gt;Results!$F$1,N3="N"),0,IF(H3="X",0,IF(N3=O3,1,0)))</f>
        <v>0</v>
      </c>
      <c r="M3" s="66">
        <f>IF(H3="X",0,IF(N3&lt;O3,1,0))</f>
        <v>0</v>
      </c>
      <c r="N3" s="73">
        <f>IF($C3&gt;Results!$F$1," ",(VLOOKUP($D3,Results!$B$2:$H$197,7,FALSE)))</f>
        <v>26</v>
      </c>
      <c r="O3" s="74">
        <f>IF($C3&gt;Results!$F$1," ",(VLOOKUP($E3,Results!$C$2:$K$197,9,FALSE)))</f>
        <v>8</v>
      </c>
      <c r="P3" s="77">
        <f>IF(J3=" "," ",SUM(K3*2)+L3*1)</f>
        <v>2</v>
      </c>
    </row>
    <row r="4" spans="2:18" x14ac:dyDescent="0.3">
      <c r="B4" t="str">
        <f t="shared" ref="B4:B30" si="2">+$H$1</f>
        <v>E14</v>
      </c>
      <c r="C4" s="1">
        <v>2</v>
      </c>
      <c r="D4" s="20" t="str">
        <f t="shared" si="0"/>
        <v>2E14</v>
      </c>
      <c r="E4" s="20" t="str">
        <f t="shared" si="1"/>
        <v>2E15</v>
      </c>
      <c r="F4" s="19"/>
      <c r="G4" s="15">
        <f>+Results!D9</f>
        <v>45925</v>
      </c>
      <c r="H4" s="16" t="str">
        <f>VLOOKUP($D4,Results!$B$2:$I$197,8,FALSE)</f>
        <v>E15</v>
      </c>
      <c r="I4" s="17" t="str">
        <f>VLOOKUP(H4,Results!$N$2:$O$9,2,FALSE)</f>
        <v>Odd Jobs</v>
      </c>
      <c r="J4" s="82">
        <f t="shared" ref="J4:J30" si="3">SUM(K4:M4)</f>
        <v>1</v>
      </c>
      <c r="K4" s="64">
        <f t="shared" ref="K4:K30" si="4">IF(H4="X",0,IF(N4&gt;O4,1,0))</f>
        <v>1</v>
      </c>
      <c r="L4" s="67">
        <f>IF(OR(C4&gt;Results!$F$1,N4="N"),0,IF(H4="X",0,IF(N4=O4,1,0)))</f>
        <v>0</v>
      </c>
      <c r="M4" s="66">
        <f>IF(H4="X",0,IF(N4&lt;O4,1,0))</f>
        <v>0</v>
      </c>
      <c r="N4" s="73">
        <f>IF($C4&gt;Results!$F$1," ",(VLOOKUP($D4,Results!$B$2:$H$197,7,FALSE)))</f>
        <v>12</v>
      </c>
      <c r="O4" s="74">
        <f>IF($C4&gt;Results!$F$1," ",(VLOOKUP($E4,Results!$C$2:$K$197,9,FALSE)))</f>
        <v>10</v>
      </c>
      <c r="P4" s="77">
        <f>IF(J4=" "," ",SUM(K4*2)+L4*1)</f>
        <v>2</v>
      </c>
    </row>
    <row r="5" spans="2:18" x14ac:dyDescent="0.3">
      <c r="B5" t="str">
        <f t="shared" si="2"/>
        <v>E14</v>
      </c>
      <c r="C5" s="1">
        <v>3</v>
      </c>
      <c r="D5" s="20" t="str">
        <f t="shared" si="0"/>
        <v>3E14</v>
      </c>
      <c r="E5" s="20" t="str">
        <f t="shared" si="1"/>
        <v>3E12</v>
      </c>
      <c r="F5" s="19"/>
      <c r="G5" s="15">
        <f>+Results!D16</f>
        <v>45933</v>
      </c>
      <c r="H5" s="16" t="str">
        <f>VLOOKUP($D5,Results!$B$2:$I$197,8,FALSE)</f>
        <v>E12</v>
      </c>
      <c r="I5" s="17" t="str">
        <f>VLOOKUP(H5,Results!$N$2:$O$9,2,FALSE)</f>
        <v>Clippers</v>
      </c>
      <c r="J5" s="82">
        <f t="shared" si="3"/>
        <v>1</v>
      </c>
      <c r="K5" s="64">
        <f t="shared" si="4"/>
        <v>1</v>
      </c>
      <c r="L5" s="67">
        <f>IF(OR(C5&gt;Results!$F$1,N5="N"),0,IF(H5="X",0,IF(N5=O5,1,0)))</f>
        <v>0</v>
      </c>
      <c r="M5" s="66">
        <f t="shared" ref="M5:M30" si="5">IF(H5="X",0,IF(N5&lt;O5,1,0))</f>
        <v>0</v>
      </c>
      <c r="N5" s="73">
        <f>IF($C5&gt;Results!$F$1," ",(VLOOKUP($D5,Results!$B$2:$H$197,7,FALSE)))</f>
        <v>15</v>
      </c>
      <c r="O5" s="74">
        <f>IF($C5&gt;Results!$F$1," ",(VLOOKUP($E5,Results!$C$2:$K$197,9,FALSE)))</f>
        <v>5</v>
      </c>
      <c r="P5" s="77">
        <f>IF(J5=" "," ",SUM(K5*2)+L5*1)</f>
        <v>2</v>
      </c>
    </row>
    <row r="6" spans="2:18" x14ac:dyDescent="0.3">
      <c r="B6" t="str">
        <f t="shared" si="2"/>
        <v>E14</v>
      </c>
      <c r="C6" s="1">
        <v>4</v>
      </c>
      <c r="D6" s="20" t="str">
        <f t="shared" si="0"/>
        <v>4E14</v>
      </c>
      <c r="E6" s="20" t="str">
        <f t="shared" si="1"/>
        <v>4X</v>
      </c>
      <c r="F6" s="19"/>
      <c r="G6" s="15">
        <f>+Results!D23</f>
        <v>45940</v>
      </c>
      <c r="H6" s="16" t="str">
        <f>VLOOKUP($D6,Results!$B$2:$I$197,8,FALSE)</f>
        <v>X</v>
      </c>
      <c r="I6" s="17" t="str">
        <f>VLOOKUP(H6,Results!$N$2:$O$9,2,FALSE)</f>
        <v>No Match</v>
      </c>
      <c r="J6" s="82">
        <f t="shared" si="3"/>
        <v>0</v>
      </c>
      <c r="K6" s="64">
        <f t="shared" si="4"/>
        <v>0</v>
      </c>
      <c r="L6" s="67">
        <f>IF(OR(C6&gt;Results!$F$1,N6="N"),0,IF(H6="X",0,IF(N6=O6,1,0)))</f>
        <v>0</v>
      </c>
      <c r="M6" s="66">
        <f t="shared" si="5"/>
        <v>0</v>
      </c>
      <c r="N6" s="73">
        <f>IF($C6&gt;Results!$F$1," ",(VLOOKUP($D6,Results!$B$2:$H$197,7,FALSE)))</f>
        <v>0</v>
      </c>
      <c r="O6" s="74">
        <f>IF($C6&gt;Results!$F$1," ",(VLOOKUP($E6,Results!$C$2:$K$197,9,FALSE)))</f>
        <v>0</v>
      </c>
      <c r="P6" s="77">
        <f t="shared" ref="P6:P30" si="6">IF(J6=" "," ",SUM(K6*2)+L6*1)</f>
        <v>0</v>
      </c>
    </row>
    <row r="7" spans="2:18" x14ac:dyDescent="0.3">
      <c r="B7" t="str">
        <f t="shared" si="2"/>
        <v>E14</v>
      </c>
      <c r="C7" s="1">
        <v>5</v>
      </c>
      <c r="D7" s="20" t="str">
        <f t="shared" si="0"/>
        <v>5E14</v>
      </c>
      <c r="E7" s="20" t="str">
        <f t="shared" si="1"/>
        <v>5E17</v>
      </c>
      <c r="F7" s="19"/>
      <c r="G7" s="18">
        <f>+Results!D30</f>
        <v>45946</v>
      </c>
      <c r="H7" s="16" t="str">
        <f>VLOOKUP($D7,Results!$B$2:$I$197,8,FALSE)</f>
        <v>E17</v>
      </c>
      <c r="I7" s="17" t="str">
        <f>VLOOKUP(H7,Results!$N$2:$O$9,2,FALSE)</f>
        <v>Green Wizards</v>
      </c>
      <c r="J7" s="82">
        <f t="shared" si="3"/>
        <v>1</v>
      </c>
      <c r="K7" s="64">
        <f t="shared" si="4"/>
        <v>0</v>
      </c>
      <c r="L7" s="67">
        <f>IF(OR(C7&gt;Results!$F$1,N7="N"),0,IF(H7="X",0,IF(N7=O7,1,0)))</f>
        <v>0</v>
      </c>
      <c r="M7" s="66">
        <f t="shared" si="5"/>
        <v>1</v>
      </c>
      <c r="N7" s="73">
        <f>IF($C7&gt;Results!$F$1," ",(VLOOKUP($D7,Results!$B$2:$H$197,7,FALSE)))</f>
        <v>5</v>
      </c>
      <c r="O7" s="74">
        <f>IF($C7&gt;Results!$F$1," ",(VLOOKUP($E7,Results!$C$2:$K$197,9,FALSE)))</f>
        <v>24</v>
      </c>
      <c r="P7" s="77">
        <f t="shared" si="6"/>
        <v>0</v>
      </c>
    </row>
    <row r="8" spans="2:18" x14ac:dyDescent="0.3">
      <c r="B8" t="str">
        <f t="shared" si="2"/>
        <v>E14</v>
      </c>
      <c r="C8" s="1">
        <v>6</v>
      </c>
      <c r="D8" s="20" t="str">
        <f t="shared" si="0"/>
        <v>6E14</v>
      </c>
      <c r="E8" s="20" t="str">
        <f t="shared" si="1"/>
        <v>6E11</v>
      </c>
      <c r="F8" s="19"/>
      <c r="G8" s="15">
        <f>+Results!D37</f>
        <v>45954</v>
      </c>
      <c r="H8" s="16" t="str">
        <f>VLOOKUP($D8,Results!$B$2:$I$197,8,FALSE)</f>
        <v>E11</v>
      </c>
      <c r="I8" s="17" t="str">
        <f>VLOOKUP(H8,Results!$N$2:$O$9,2,FALSE)</f>
        <v>Hagrids</v>
      </c>
      <c r="J8" s="82">
        <f t="shared" si="3"/>
        <v>1</v>
      </c>
      <c r="K8" s="64">
        <f t="shared" si="4"/>
        <v>0</v>
      </c>
      <c r="L8" s="67">
        <f>IF(OR(C8&gt;Results!$F$1,N8="N"),0,IF(H8="X",0,IF(N8=O8,1,0)))</f>
        <v>1</v>
      </c>
      <c r="M8" s="66">
        <f t="shared" si="5"/>
        <v>0</v>
      </c>
      <c r="N8" s="73">
        <f>IF($C8&gt;Results!$F$1," ",(VLOOKUP($D8,Results!$B$2:$H$197,7,FALSE)))</f>
        <v>15</v>
      </c>
      <c r="O8" s="74">
        <f>IF($C8&gt;Results!$F$1," ",(VLOOKUP($E8,Results!$C$2:$K$197,9,FALSE)))</f>
        <v>15</v>
      </c>
      <c r="P8" s="77">
        <f t="shared" si="6"/>
        <v>1</v>
      </c>
    </row>
    <row r="9" spans="2:18" x14ac:dyDescent="0.3">
      <c r="B9" t="str">
        <f t="shared" si="2"/>
        <v>E14</v>
      </c>
      <c r="C9" s="1">
        <v>7</v>
      </c>
      <c r="D9" s="20" t="str">
        <f t="shared" si="0"/>
        <v>7E14</v>
      </c>
      <c r="E9" s="20" t="str">
        <f t="shared" si="1"/>
        <v>7E16</v>
      </c>
      <c r="F9" s="19"/>
      <c r="G9" s="15">
        <f>+Results!D44</f>
        <v>45960</v>
      </c>
      <c r="H9" s="16" t="str">
        <f>VLOOKUP($D9,Results!$B$2:$I$197,8,FALSE)</f>
        <v>E16</v>
      </c>
      <c r="I9" s="17" t="str">
        <f>VLOOKUP(H9,Results!$N$2:$O$9,2,FALSE)</f>
        <v>Sharks</v>
      </c>
      <c r="J9" s="82">
        <f t="shared" si="3"/>
        <v>1</v>
      </c>
      <c r="K9" s="64">
        <f t="shared" si="4"/>
        <v>1</v>
      </c>
      <c r="L9" s="67">
        <f>IF(OR(C9&gt;Results!$F$1,N9="N"),0,IF(H9="X",0,IF(N9=O9,1,0)))</f>
        <v>0</v>
      </c>
      <c r="M9" s="66">
        <f t="shared" si="5"/>
        <v>0</v>
      </c>
      <c r="N9" s="73">
        <f>IF($C9&gt;Results!$F$1," ",(VLOOKUP($D9,Results!$B$2:$H$197,7,FALSE)))</f>
        <v>20</v>
      </c>
      <c r="O9" s="74">
        <f>IF($C9&gt;Results!$F$1," ",(VLOOKUP($E9,Results!$C$2:$K$197,9,FALSE)))</f>
        <v>8</v>
      </c>
      <c r="P9" s="77">
        <f t="shared" si="6"/>
        <v>2</v>
      </c>
    </row>
    <row r="10" spans="2:18" x14ac:dyDescent="0.3">
      <c r="B10" t="str">
        <f t="shared" si="2"/>
        <v>E14</v>
      </c>
      <c r="C10" s="1">
        <v>8</v>
      </c>
      <c r="D10" s="20" t="str">
        <f t="shared" si="0"/>
        <v>8E14</v>
      </c>
      <c r="E10" s="20" t="str">
        <f t="shared" si="1"/>
        <v>8E13</v>
      </c>
      <c r="F10" s="19"/>
      <c r="G10" s="15">
        <f>+Results!D51</f>
        <v>45968</v>
      </c>
      <c r="H10" s="16" t="str">
        <f>VLOOKUP($D10,Results!$B$2:$I$197,8,FALSE)</f>
        <v>E13</v>
      </c>
      <c r="I10" s="17" t="str">
        <f>VLOOKUP(H10,Results!$N$2:$O$9,2,FALSE)</f>
        <v>Oddments</v>
      </c>
      <c r="J10" s="82">
        <f t="shared" si="3"/>
        <v>1</v>
      </c>
      <c r="K10" s="64">
        <f t="shared" si="4"/>
        <v>1</v>
      </c>
      <c r="L10" s="67">
        <f>IF(OR(C10&gt;Results!$F$1,N10="N"),0,IF(H10="X",0,IF(N10=O10,1,0)))</f>
        <v>0</v>
      </c>
      <c r="M10" s="66">
        <f t="shared" si="5"/>
        <v>0</v>
      </c>
      <c r="N10" s="73">
        <f>IF($C10&gt;Results!$F$1," ",(VLOOKUP($D10,Results!$B$2:$H$197,7,FALSE)))</f>
        <v>17</v>
      </c>
      <c r="O10" s="74">
        <f>IF($C10&gt;Results!$F$1," ",(VLOOKUP($E10,Results!$C$2:$K$197,9,FALSE)))</f>
        <v>4</v>
      </c>
      <c r="P10" s="77">
        <f t="shared" si="6"/>
        <v>2</v>
      </c>
    </row>
    <row r="11" spans="2:18" x14ac:dyDescent="0.3">
      <c r="B11" t="str">
        <f t="shared" si="2"/>
        <v>E14</v>
      </c>
      <c r="C11" s="1">
        <v>9</v>
      </c>
      <c r="D11" s="20" t="str">
        <f t="shared" si="0"/>
        <v>9E14</v>
      </c>
      <c r="E11" s="20" t="str">
        <f t="shared" si="1"/>
        <v>9E15</v>
      </c>
      <c r="F11" s="19"/>
      <c r="G11" s="18">
        <f>+Results!D58</f>
        <v>45974</v>
      </c>
      <c r="H11" s="16" t="str">
        <f>VLOOKUP($D11,Results!$B$2:$I$197,8,FALSE)</f>
        <v>E15</v>
      </c>
      <c r="I11" s="17" t="str">
        <f>VLOOKUP(H11,Results!$N$2:$O$9,2,FALSE)</f>
        <v>Odd Jobs</v>
      </c>
      <c r="J11" s="82">
        <f t="shared" si="3"/>
        <v>1</v>
      </c>
      <c r="K11" s="64">
        <f t="shared" si="4"/>
        <v>1</v>
      </c>
      <c r="L11" s="67">
        <f>IF(OR(C11&gt;Results!$F$1,N11="N"),0,IF(H11="X",0,IF(N11=O11,1,0)))</f>
        <v>0</v>
      </c>
      <c r="M11" s="66">
        <f t="shared" si="5"/>
        <v>0</v>
      </c>
      <c r="N11" s="73">
        <f>IF($C11&gt;Results!$F$1," ",(VLOOKUP($D11,Results!$B$2:$H$197,7,FALSE)))</f>
        <v>15</v>
      </c>
      <c r="O11" s="74">
        <f>IF($C11&gt;Results!$F$1," ",(VLOOKUP($E11,Results!$C$2:$K$197,9,FALSE)))</f>
        <v>7</v>
      </c>
      <c r="P11" s="77">
        <f t="shared" si="6"/>
        <v>2</v>
      </c>
    </row>
    <row r="12" spans="2:18" x14ac:dyDescent="0.3">
      <c r="B12" t="str">
        <f t="shared" si="2"/>
        <v>E14</v>
      </c>
      <c r="C12" s="1">
        <v>10</v>
      </c>
      <c r="D12" s="20" t="str">
        <f t="shared" si="0"/>
        <v>10E14</v>
      </c>
      <c r="E12" s="20" t="str">
        <f t="shared" si="1"/>
        <v>10E12</v>
      </c>
      <c r="F12" s="19"/>
      <c r="G12" s="18">
        <f>+Results!D65</f>
        <v>45982</v>
      </c>
      <c r="H12" s="16" t="str">
        <f>VLOOKUP($D12,Results!$B$2:$I$197,8,FALSE)</f>
        <v>E12</v>
      </c>
      <c r="I12" s="17" t="str">
        <f>VLOOKUP(H12,Results!$N$2:$O$9,2,FALSE)</f>
        <v>Clippers</v>
      </c>
      <c r="J12" s="82">
        <f t="shared" si="3"/>
        <v>1</v>
      </c>
      <c r="K12" s="64">
        <f t="shared" si="4"/>
        <v>0</v>
      </c>
      <c r="L12" s="67">
        <f>IF(OR(C12&gt;Results!$F$1,N12="N"),0,IF(H12="X",0,IF(N12=O12,1,0)))</f>
        <v>0</v>
      </c>
      <c r="M12" s="66">
        <f t="shared" si="5"/>
        <v>1</v>
      </c>
      <c r="N12" s="73">
        <f>IF($C12&gt;Results!$F$1," ",(VLOOKUP($D12,Results!$B$2:$H$197,7,FALSE)))</f>
        <v>11</v>
      </c>
      <c r="O12" s="74">
        <f>IF($C12&gt;Results!$F$1," ",(VLOOKUP($E12,Results!$C$2:$K$197,9,FALSE)))</f>
        <v>12</v>
      </c>
      <c r="P12" s="77">
        <f t="shared" si="6"/>
        <v>0</v>
      </c>
    </row>
    <row r="13" spans="2:18" x14ac:dyDescent="0.3">
      <c r="B13" t="str">
        <f t="shared" si="2"/>
        <v>E14</v>
      </c>
      <c r="C13" s="1">
        <v>11</v>
      </c>
      <c r="D13" s="20" t="str">
        <f t="shared" si="0"/>
        <v>11E14</v>
      </c>
      <c r="E13" s="20" t="str">
        <f t="shared" si="1"/>
        <v>11X</v>
      </c>
      <c r="F13" s="19"/>
      <c r="G13" s="18">
        <f>+Results!D72</f>
        <v>45988</v>
      </c>
      <c r="H13" s="16" t="str">
        <f>VLOOKUP($D13,Results!$B$2:$I$197,8,FALSE)</f>
        <v>X</v>
      </c>
      <c r="I13" s="17" t="str">
        <f>VLOOKUP(H13,Results!$N$2:$O$9,2,FALSE)</f>
        <v>No Match</v>
      </c>
      <c r="J13" s="82">
        <f t="shared" si="3"/>
        <v>0</v>
      </c>
      <c r="K13" s="64">
        <f t="shared" si="4"/>
        <v>0</v>
      </c>
      <c r="L13" s="67">
        <f>IF(OR(C13&gt;Results!$F$1,N13="N"),0,IF(H13="X",0,IF(N13=O13,1,0)))</f>
        <v>0</v>
      </c>
      <c r="M13" s="66">
        <f t="shared" si="5"/>
        <v>0</v>
      </c>
      <c r="N13" s="73">
        <f>IF($C13&gt;Results!$F$1," ",(VLOOKUP($D13,Results!$B$2:$H$197,7,FALSE)))</f>
        <v>0</v>
      </c>
      <c r="O13" s="74">
        <f>IF($C13&gt;Results!$F$1," ",(VLOOKUP($E13,Results!$C$2:$K$197,9,FALSE)))</f>
        <v>0</v>
      </c>
      <c r="P13" s="77">
        <f t="shared" si="6"/>
        <v>0</v>
      </c>
    </row>
    <row r="14" spans="2:18" x14ac:dyDescent="0.3">
      <c r="B14" t="str">
        <f t="shared" si="2"/>
        <v>E14</v>
      </c>
      <c r="C14" s="1">
        <v>12</v>
      </c>
      <c r="D14" s="20" t="str">
        <f t="shared" si="0"/>
        <v>12E14</v>
      </c>
      <c r="E14" s="20" t="str">
        <f t="shared" si="1"/>
        <v>12E17</v>
      </c>
      <c r="F14" s="19"/>
      <c r="G14" s="15">
        <f>+Results!D79</f>
        <v>45996</v>
      </c>
      <c r="H14" s="16" t="str">
        <f>VLOOKUP($D14,Results!$B$2:$I$197,8,FALSE)</f>
        <v>E17</v>
      </c>
      <c r="I14" s="17" t="str">
        <f>VLOOKUP(H14,Results!$N$2:$O$9,2,FALSE)</f>
        <v>Green Wizards</v>
      </c>
      <c r="J14" s="82">
        <f t="shared" si="3"/>
        <v>1</v>
      </c>
      <c r="K14" s="64">
        <f t="shared" si="4"/>
        <v>1</v>
      </c>
      <c r="L14" s="67">
        <f>IF(OR(C14&gt;Results!$F$1,N14="N"),0,IF(H14="X",0,IF(N14=O14,1,0)))</f>
        <v>0</v>
      </c>
      <c r="M14" s="66">
        <f t="shared" si="5"/>
        <v>0</v>
      </c>
      <c r="N14" s="73">
        <f>IF($C14&gt;Results!$F$1," ",(VLOOKUP($D14,Results!$B$2:$H$197,7,FALSE)))</f>
        <v>16</v>
      </c>
      <c r="O14" s="74">
        <f>IF($C14&gt;Results!$F$1," ",(VLOOKUP($E14,Results!$C$2:$K$197,9,FALSE)))</f>
        <v>8</v>
      </c>
      <c r="P14" s="77">
        <f t="shared" si="6"/>
        <v>2</v>
      </c>
    </row>
    <row r="15" spans="2:18" x14ac:dyDescent="0.3">
      <c r="B15" t="str">
        <f t="shared" si="2"/>
        <v>E14</v>
      </c>
      <c r="C15" s="1">
        <v>13</v>
      </c>
      <c r="D15" s="20" t="str">
        <f t="shared" si="0"/>
        <v>13E14</v>
      </c>
      <c r="E15" s="20" t="str">
        <f t="shared" si="1"/>
        <v>13E11</v>
      </c>
      <c r="F15" s="19"/>
      <c r="G15" s="15">
        <f>+Results!D86</f>
        <v>46002</v>
      </c>
      <c r="H15" s="16" t="str">
        <f>VLOOKUP($D15,Results!$B$2:$I$197,8,FALSE)</f>
        <v>E11</v>
      </c>
      <c r="I15" s="17" t="str">
        <f>VLOOKUP(H15,Results!$N$2:$O$9,2,FALSE)</f>
        <v>Hagrids</v>
      </c>
      <c r="J15" s="82">
        <f t="shared" si="3"/>
        <v>1</v>
      </c>
      <c r="K15" s="64">
        <f t="shared" si="4"/>
        <v>1</v>
      </c>
      <c r="L15" s="67">
        <f>IF(OR(C15&gt;Results!$F$1,N15="N"),0,IF(H15="X",0,IF(N15=O15,1,0)))</f>
        <v>0</v>
      </c>
      <c r="M15" s="66">
        <f t="shared" si="5"/>
        <v>0</v>
      </c>
      <c r="N15" s="73">
        <f>IF($C15&gt;Results!$F$1," ",(VLOOKUP($D15,Results!$B$2:$H$197,7,FALSE)))</f>
        <v>23</v>
      </c>
      <c r="O15" s="74">
        <f>IF($C15&gt;Results!$F$1," ",(VLOOKUP($E15,Results!$C$2:$K$197,9,FALSE)))</f>
        <v>7</v>
      </c>
      <c r="P15" s="77">
        <f t="shared" si="6"/>
        <v>2</v>
      </c>
    </row>
    <row r="16" spans="2:18" x14ac:dyDescent="0.3">
      <c r="B16" t="str">
        <f t="shared" si="2"/>
        <v>E14</v>
      </c>
      <c r="C16" s="1">
        <v>14</v>
      </c>
      <c r="D16" s="20" t="str">
        <f t="shared" si="0"/>
        <v>14E14</v>
      </c>
      <c r="E16" s="20" t="str">
        <f t="shared" si="1"/>
        <v>14E16</v>
      </c>
      <c r="F16" s="19"/>
      <c r="G16" s="15">
        <f>+Results!D93</f>
        <v>46010</v>
      </c>
      <c r="H16" s="16" t="str">
        <f>VLOOKUP($D16,Results!$B$2:$I$197,8,FALSE)</f>
        <v>E16</v>
      </c>
      <c r="I16" s="17" t="str">
        <f>VLOOKUP(H16,Results!$N$2:$O$9,2,FALSE)</f>
        <v>Sharks</v>
      </c>
      <c r="J16" s="82">
        <f t="shared" si="3"/>
        <v>1</v>
      </c>
      <c r="K16" s="64">
        <f t="shared" si="4"/>
        <v>0</v>
      </c>
      <c r="L16" s="67">
        <f>IF(OR(C16&gt;Results!$F$1,N16="N"),0,IF(H16="X",0,IF(N16=O16,1,0)))</f>
        <v>1</v>
      </c>
      <c r="M16" s="66">
        <f t="shared" si="5"/>
        <v>0</v>
      </c>
      <c r="N16" s="73">
        <f>IF($C16&gt;Results!$F$1," ",(VLOOKUP($D16,Results!$B$2:$H$197,7,FALSE)))</f>
        <v>13</v>
      </c>
      <c r="O16" s="74">
        <f>IF($C16&gt;Results!$F$1," ",(VLOOKUP($E16,Results!$C$2:$K$197,9,FALSE)))</f>
        <v>13</v>
      </c>
      <c r="P16" s="77">
        <f t="shared" si="6"/>
        <v>1</v>
      </c>
      <c r="R16" t="s">
        <v>52</v>
      </c>
    </row>
    <row r="17" spans="2:18" x14ac:dyDescent="0.3">
      <c r="B17" t="str">
        <f t="shared" si="2"/>
        <v>E14</v>
      </c>
      <c r="C17" s="1">
        <v>15</v>
      </c>
      <c r="D17" s="20" t="str">
        <f t="shared" si="0"/>
        <v>15E14</v>
      </c>
      <c r="E17" s="20" t="str">
        <f t="shared" si="1"/>
        <v>15E13</v>
      </c>
      <c r="F17" s="19"/>
      <c r="G17" s="15">
        <f>+Results!D100</f>
        <v>46024</v>
      </c>
      <c r="H17" s="16" t="str">
        <f>VLOOKUP($D17,Results!$B$2:$I$197,8,FALSE)</f>
        <v>E13</v>
      </c>
      <c r="I17" s="17" t="str">
        <f>VLOOKUP(H17,Results!$N$2:$O$9,2,FALSE)</f>
        <v>Oddments</v>
      </c>
      <c r="J17" s="82">
        <f t="shared" si="3"/>
        <v>1</v>
      </c>
      <c r="K17" s="64">
        <f t="shared" si="4"/>
        <v>1</v>
      </c>
      <c r="L17" s="67">
        <f>IF(OR(C17&gt;Results!$F$1,N17="N"),0,IF(H17="X",0,IF(N17=O17,1,0)))</f>
        <v>0</v>
      </c>
      <c r="M17" s="66">
        <f t="shared" si="5"/>
        <v>0</v>
      </c>
      <c r="N17" s="73">
        <f>IF($C17&gt;Results!$F$1," ",(VLOOKUP($D17,Results!$B$2:$H$197,7,FALSE)))</f>
        <v>18</v>
      </c>
      <c r="O17" s="74">
        <f>IF($C17&gt;Results!$F$1," ",(VLOOKUP($E17,Results!$C$2:$K$197,9,FALSE)))</f>
        <v>9</v>
      </c>
      <c r="P17" s="77">
        <f t="shared" si="6"/>
        <v>2</v>
      </c>
    </row>
    <row r="18" spans="2:18" x14ac:dyDescent="0.3">
      <c r="B18" t="str">
        <f t="shared" si="2"/>
        <v>E14</v>
      </c>
      <c r="C18" s="1">
        <v>16</v>
      </c>
      <c r="D18" s="20" t="str">
        <f t="shared" si="0"/>
        <v>16E14</v>
      </c>
      <c r="E18" s="20" t="str">
        <f t="shared" si="1"/>
        <v>16E15</v>
      </c>
      <c r="F18" s="19"/>
      <c r="G18" s="18">
        <f>+Results!D107</f>
        <v>46030</v>
      </c>
      <c r="H18" s="16" t="str">
        <f>VLOOKUP($D18,Results!$B$2:$I$197,8,FALSE)</f>
        <v>E15</v>
      </c>
      <c r="I18" s="17" t="str">
        <f>VLOOKUP(H18,Results!$N$2:$O$9,2,FALSE)</f>
        <v>Odd Jobs</v>
      </c>
      <c r="J18" s="82">
        <f t="shared" si="3"/>
        <v>1</v>
      </c>
      <c r="K18" s="64">
        <f t="shared" si="4"/>
        <v>1</v>
      </c>
      <c r="L18" s="67">
        <f>IF(OR(C18&gt;Results!$F$1,N18="N"),0,IF(H18="X",0,IF(N18=O18,1,0)))</f>
        <v>0</v>
      </c>
      <c r="M18" s="66">
        <f t="shared" si="5"/>
        <v>0</v>
      </c>
      <c r="N18" s="73">
        <f>IF($C18&gt;Results!$F$1," ",(VLOOKUP($D18,Results!$B$2:$H$197,7,FALSE)))</f>
        <v>13</v>
      </c>
      <c r="O18" s="74">
        <f>IF($C18&gt;Results!$F$1," ",(VLOOKUP($E18,Results!$C$2:$K$197,9,FALSE)))</f>
        <v>11</v>
      </c>
      <c r="P18" s="77">
        <f t="shared" si="6"/>
        <v>2</v>
      </c>
    </row>
    <row r="19" spans="2:18" x14ac:dyDescent="0.3">
      <c r="B19" t="str">
        <f t="shared" si="2"/>
        <v>E14</v>
      </c>
      <c r="C19" s="1">
        <v>17</v>
      </c>
      <c r="D19" s="20" t="str">
        <f t="shared" si="0"/>
        <v>17E14</v>
      </c>
      <c r="E19" s="20" t="str">
        <f t="shared" si="1"/>
        <v>17E12</v>
      </c>
      <c r="F19" s="19"/>
      <c r="G19" s="15">
        <f>+Results!D114</f>
        <v>46038</v>
      </c>
      <c r="H19" s="16" t="str">
        <f>VLOOKUP($D19,Results!$B$2:$I$197,8,FALSE)</f>
        <v>E12</v>
      </c>
      <c r="I19" s="17" t="str">
        <f>VLOOKUP(H19,Results!$N$2:$O$9,2,FALSE)</f>
        <v>Clippers</v>
      </c>
      <c r="J19" s="82">
        <f t="shared" si="3"/>
        <v>1</v>
      </c>
      <c r="K19" s="64">
        <f t="shared" si="4"/>
        <v>1</v>
      </c>
      <c r="L19" s="67">
        <f>IF(OR(C19&gt;Results!$F$1,N19="N"),0,IF(H19="X",0,IF(N19=O19,1,0)))</f>
        <v>0</v>
      </c>
      <c r="M19" s="66">
        <f t="shared" si="5"/>
        <v>0</v>
      </c>
      <c r="N19" s="73">
        <f>IF($C19&gt;Results!$F$1," ",(VLOOKUP($D19,Results!$B$2:$H$197,7,FALSE)))</f>
        <v>15</v>
      </c>
      <c r="O19" s="74">
        <f>IF($C19&gt;Results!$F$1," ",(VLOOKUP($E19,Results!$C$2:$K$197,9,FALSE)))</f>
        <v>6</v>
      </c>
      <c r="P19" s="77">
        <f t="shared" si="6"/>
        <v>2</v>
      </c>
    </row>
    <row r="20" spans="2:18" x14ac:dyDescent="0.3">
      <c r="B20" t="str">
        <f t="shared" si="2"/>
        <v>E14</v>
      </c>
      <c r="C20" s="1">
        <v>18</v>
      </c>
      <c r="D20" s="20" t="str">
        <f t="shared" si="0"/>
        <v>18E14</v>
      </c>
      <c r="E20" s="20" t="str">
        <f t="shared" si="1"/>
        <v>18X</v>
      </c>
      <c r="F20" s="19"/>
      <c r="G20" s="18">
        <f>+Results!D121</f>
        <v>46044</v>
      </c>
      <c r="H20" s="16" t="str">
        <f>VLOOKUP($D20,Results!$B$2:$I$197,8,FALSE)</f>
        <v>X</v>
      </c>
      <c r="I20" s="17" t="str">
        <f>VLOOKUP(H20,Results!$N$2:$O$9,2,FALSE)</f>
        <v>No Match</v>
      </c>
      <c r="J20" s="82">
        <f t="shared" si="3"/>
        <v>0</v>
      </c>
      <c r="K20" s="64">
        <f t="shared" si="4"/>
        <v>0</v>
      </c>
      <c r="L20" s="67">
        <f>IF(OR(C20&gt;Results!$F$1,N20="N"),0,IF(H20="X",0,IF(N20=O20,1,0)))</f>
        <v>0</v>
      </c>
      <c r="M20" s="66">
        <f t="shared" si="5"/>
        <v>0</v>
      </c>
      <c r="N20" s="73">
        <f>IF($C20&gt;Results!$F$1," ",(VLOOKUP($D20,Results!$B$2:$H$197,7,FALSE)))</f>
        <v>0</v>
      </c>
      <c r="O20" s="74">
        <f>IF($C20&gt;Results!$F$1," ",(VLOOKUP($E20,Results!$C$2:$K$197,9,FALSE)))</f>
        <v>0</v>
      </c>
      <c r="P20" s="77">
        <f t="shared" si="6"/>
        <v>0</v>
      </c>
    </row>
    <row r="21" spans="2:18" x14ac:dyDescent="0.3">
      <c r="B21" t="str">
        <f t="shared" si="2"/>
        <v>E14</v>
      </c>
      <c r="C21" s="1">
        <v>19</v>
      </c>
      <c r="D21" s="20" t="str">
        <f t="shared" si="0"/>
        <v>19E14</v>
      </c>
      <c r="E21" s="20" t="str">
        <f t="shared" si="1"/>
        <v>19E17</v>
      </c>
      <c r="F21" s="19"/>
      <c r="G21" s="15">
        <f>+Results!D128</f>
        <v>46052</v>
      </c>
      <c r="H21" s="16" t="str">
        <f>VLOOKUP($D21,Results!$B$2:$I$197,8,FALSE)</f>
        <v>E17</v>
      </c>
      <c r="I21" s="17" t="str">
        <f>VLOOKUP(H21,Results!$N$2:$O$9,2,FALSE)</f>
        <v>Green Wizards</v>
      </c>
      <c r="J21" s="82">
        <f t="shared" si="3"/>
        <v>1</v>
      </c>
      <c r="K21" s="64">
        <f t="shared" si="4"/>
        <v>1</v>
      </c>
      <c r="L21" s="67">
        <f>IF(OR(C21&gt;Results!$F$1,N21="N"),0,IF(H21="X",0,IF(N21=O21,1,0)))</f>
        <v>0</v>
      </c>
      <c r="M21" s="66">
        <f t="shared" si="5"/>
        <v>0</v>
      </c>
      <c r="N21" s="73">
        <f>IF($C21&gt;Results!$F$1," ",(VLOOKUP($D21,Results!$B$2:$H$197,7,FALSE)))</f>
        <v>16</v>
      </c>
      <c r="O21" s="74">
        <f>IF($C21&gt;Results!$F$1," ",(VLOOKUP($E21,Results!$C$2:$K$197,9,FALSE)))</f>
        <v>11</v>
      </c>
      <c r="P21" s="77">
        <f t="shared" si="6"/>
        <v>2</v>
      </c>
      <c r="R21" t="s">
        <v>54</v>
      </c>
    </row>
    <row r="22" spans="2:18" x14ac:dyDescent="0.3">
      <c r="B22" t="str">
        <f t="shared" si="2"/>
        <v>E14</v>
      </c>
      <c r="C22" s="1">
        <v>20</v>
      </c>
      <c r="D22" s="20" t="str">
        <f t="shared" si="0"/>
        <v>20E14</v>
      </c>
      <c r="E22" s="20" t="str">
        <f t="shared" si="1"/>
        <v>20E11</v>
      </c>
      <c r="F22" s="19"/>
      <c r="G22" s="18">
        <f>+Results!D135</f>
        <v>46058</v>
      </c>
      <c r="H22" s="16" t="str">
        <f>VLOOKUP($D22,Results!$B$2:$I$197,8,FALSE)</f>
        <v>E11</v>
      </c>
      <c r="I22" s="17" t="str">
        <f>VLOOKUP(H22,Results!$N$2:$O$9,2,FALSE)</f>
        <v>Hagrids</v>
      </c>
      <c r="J22" s="82">
        <f t="shared" si="3"/>
        <v>1</v>
      </c>
      <c r="K22" s="64">
        <f t="shared" si="4"/>
        <v>0</v>
      </c>
      <c r="L22" s="67">
        <f>IF(OR(C22&gt;Results!$F$1,N22="N"),0,IF(H22="X",0,IF(N22=O22,1,0)))</f>
        <v>0</v>
      </c>
      <c r="M22" s="66">
        <f t="shared" si="5"/>
        <v>1</v>
      </c>
      <c r="N22" s="73">
        <f>IF($C22&gt;Results!$F$1," ",(VLOOKUP($D22,Results!$B$2:$H$197,7,FALSE)))</f>
        <v>9</v>
      </c>
      <c r="O22" s="74">
        <f>IF($C22&gt;Results!$F$1," ",(VLOOKUP($E22,Results!$C$2:$K$197,9,FALSE)))</f>
        <v>11</v>
      </c>
      <c r="P22" s="77">
        <f t="shared" si="6"/>
        <v>0</v>
      </c>
    </row>
    <row r="23" spans="2:18" x14ac:dyDescent="0.3">
      <c r="B23" t="str">
        <f t="shared" si="2"/>
        <v>E14</v>
      </c>
      <c r="C23" s="1">
        <v>21</v>
      </c>
      <c r="D23" s="20" t="str">
        <f t="shared" si="0"/>
        <v>21E14</v>
      </c>
      <c r="E23" s="20" t="str">
        <f t="shared" si="1"/>
        <v>21E16</v>
      </c>
      <c r="F23" s="19"/>
      <c r="G23" s="15">
        <f>+Results!D142</f>
        <v>46066</v>
      </c>
      <c r="H23" s="16" t="str">
        <f>VLOOKUP($D23,Results!$B$2:$I$197,8,FALSE)</f>
        <v>E16</v>
      </c>
      <c r="I23" s="17" t="str">
        <f>VLOOKUP(H23,Results!$N$2:$O$9,2,FALSE)</f>
        <v>Sharks</v>
      </c>
      <c r="J23" s="82">
        <f t="shared" si="3"/>
        <v>1</v>
      </c>
      <c r="K23" s="64">
        <f t="shared" si="4"/>
        <v>1</v>
      </c>
      <c r="L23" s="67">
        <f>IF(OR(C23&gt;Results!$F$1,N23="N"),0,IF(H23="X",0,IF(N23=O23,1,0)))</f>
        <v>0</v>
      </c>
      <c r="M23" s="66">
        <f t="shared" si="5"/>
        <v>0</v>
      </c>
      <c r="N23" s="73">
        <f>IF($C23&gt;Results!$F$1," ",(VLOOKUP($D23,Results!$B$2:$H$197,7,FALSE)))</f>
        <v>10</v>
      </c>
      <c r="O23" s="74">
        <f>IF($C23&gt;Results!$F$1," ",(VLOOKUP($E23,Results!$C$2:$K$197,9,FALSE)))</f>
        <v>8</v>
      </c>
      <c r="P23" s="77">
        <f t="shared" si="6"/>
        <v>2</v>
      </c>
    </row>
    <row r="24" spans="2:18" x14ac:dyDescent="0.3">
      <c r="B24" t="str">
        <f t="shared" si="2"/>
        <v>E14</v>
      </c>
      <c r="C24" s="1">
        <v>22</v>
      </c>
      <c r="D24" s="20" t="str">
        <f t="shared" si="0"/>
        <v>22E14</v>
      </c>
      <c r="E24" s="20" t="str">
        <f t="shared" si="1"/>
        <v>22E13</v>
      </c>
      <c r="F24" s="19"/>
      <c r="G24" s="18">
        <f>+Results!D149</f>
        <v>46072</v>
      </c>
      <c r="H24" s="16" t="str">
        <f>VLOOKUP($D24,Results!$B$2:$I$197,8,FALSE)</f>
        <v>E13</v>
      </c>
      <c r="I24" s="17" t="str">
        <f>VLOOKUP(H24,Results!$N$2:$O$9,2,FALSE)</f>
        <v>Oddments</v>
      </c>
      <c r="J24" s="82">
        <f t="shared" si="3"/>
        <v>1</v>
      </c>
      <c r="K24" s="64">
        <f t="shared" si="4"/>
        <v>0</v>
      </c>
      <c r="L24" s="67">
        <f>IF(OR(C24&gt;Results!$F$1,N24="N"),0,IF(H24="X",0,IF(N24=O24,1,0)))</f>
        <v>0</v>
      </c>
      <c r="M24" s="66">
        <f t="shared" si="5"/>
        <v>1</v>
      </c>
      <c r="N24" s="73">
        <f>IF($C24&gt;Results!$F$1," ",(VLOOKUP($D24,Results!$B$2:$H$197,7,FALSE)))</f>
        <v>16</v>
      </c>
      <c r="O24" s="74">
        <f>IF($C24&gt;Results!$F$1," ",(VLOOKUP($E24,Results!$C$2:$K$197,9,FALSE)))</f>
        <v>17</v>
      </c>
      <c r="P24" s="77">
        <f t="shared" si="6"/>
        <v>0</v>
      </c>
    </row>
    <row r="25" spans="2:18" x14ac:dyDescent="0.3">
      <c r="B25" t="str">
        <f t="shared" si="2"/>
        <v>E14</v>
      </c>
      <c r="C25" s="1">
        <v>23</v>
      </c>
      <c r="D25" s="20" t="str">
        <f t="shared" si="0"/>
        <v>23E14</v>
      </c>
      <c r="E25" s="20" t="str">
        <f t="shared" si="1"/>
        <v>23E15</v>
      </c>
      <c r="F25" s="19"/>
      <c r="G25" s="15">
        <f>+Results!D156</f>
        <v>46080</v>
      </c>
      <c r="H25" s="16" t="str">
        <f>VLOOKUP($D25,Results!$B$2:$I$197,8,FALSE)</f>
        <v>E15</v>
      </c>
      <c r="I25" s="17" t="str">
        <f>VLOOKUP(H25,Results!$N$2:$O$9,2,FALSE)</f>
        <v>Odd Jobs</v>
      </c>
      <c r="J25" s="82">
        <f t="shared" si="3"/>
        <v>1</v>
      </c>
      <c r="K25" s="64">
        <f t="shared" si="4"/>
        <v>1</v>
      </c>
      <c r="L25" s="67">
        <f>IF(OR(C25&gt;Results!$F$1,N25="N"),0,IF(H25="X",0,IF(N25=O25,1,0)))</f>
        <v>0</v>
      </c>
      <c r="M25" s="66">
        <f t="shared" si="5"/>
        <v>0</v>
      </c>
      <c r="N25" s="73">
        <f>IF($C25&gt;Results!$F$1," ",(VLOOKUP($D25,Results!$B$2:$H$197,7,FALSE)))</f>
        <v>16</v>
      </c>
      <c r="O25" s="74">
        <f>IF($C25&gt;Results!$F$1," ",(VLOOKUP($E25,Results!$C$2:$K$197,9,FALSE)))</f>
        <v>9</v>
      </c>
      <c r="P25" s="77">
        <f t="shared" si="6"/>
        <v>2</v>
      </c>
    </row>
    <row r="26" spans="2:18" x14ac:dyDescent="0.3">
      <c r="B26" t="str">
        <f t="shared" si="2"/>
        <v>E14</v>
      </c>
      <c r="C26" s="1">
        <v>24</v>
      </c>
      <c r="D26" s="20" t="str">
        <f t="shared" si="0"/>
        <v>24E14</v>
      </c>
      <c r="E26" s="20" t="str">
        <f t="shared" si="1"/>
        <v>24E12</v>
      </c>
      <c r="F26" s="19"/>
      <c r="G26" s="15">
        <f>+Results!D163</f>
        <v>46086</v>
      </c>
      <c r="H26" s="16" t="str">
        <f>VLOOKUP($D26,Results!$B$2:$I$197,8,FALSE)</f>
        <v>E12</v>
      </c>
      <c r="I26" s="17" t="str">
        <f>VLOOKUP(H26,Results!$N$2:$O$9,2,FALSE)</f>
        <v>Clippers</v>
      </c>
      <c r="J26" s="82">
        <f t="shared" si="3"/>
        <v>1</v>
      </c>
      <c r="K26" s="64">
        <f t="shared" si="4"/>
        <v>1</v>
      </c>
      <c r="L26" s="67">
        <f>IF(OR(C26&gt;Results!$F$1,N26="N"),0,IF(H26="X",0,IF(N26=O26,1,0)))</f>
        <v>0</v>
      </c>
      <c r="M26" s="66">
        <f t="shared" si="5"/>
        <v>0</v>
      </c>
      <c r="N26" s="73">
        <f>IF($C26&gt;Results!$F$1," ",(VLOOKUP($D26,Results!$B$2:$H$197,7,FALSE)))</f>
        <v>22</v>
      </c>
      <c r="O26" s="74">
        <f>IF($C26&gt;Results!$F$1," ",(VLOOKUP($E26,Results!$C$2:$K$197,9,FALSE)))</f>
        <v>7</v>
      </c>
      <c r="P26" s="77">
        <f t="shared" si="6"/>
        <v>2</v>
      </c>
    </row>
    <row r="27" spans="2:18" x14ac:dyDescent="0.3">
      <c r="B27" t="str">
        <f t="shared" si="2"/>
        <v>E14</v>
      </c>
      <c r="C27" s="1">
        <v>25</v>
      </c>
      <c r="D27" s="20" t="str">
        <f t="shared" si="0"/>
        <v>25E14</v>
      </c>
      <c r="E27" s="20" t="str">
        <f t="shared" si="1"/>
        <v>25X</v>
      </c>
      <c r="F27" s="19"/>
      <c r="G27" s="15">
        <f>+Results!D170</f>
        <v>46094</v>
      </c>
      <c r="H27" s="16" t="str">
        <f>VLOOKUP($D27,Results!$B$2:$I$197,8,FALSE)</f>
        <v>X</v>
      </c>
      <c r="I27" s="17" t="str">
        <f>VLOOKUP(H27,Results!$N$2:$O$9,2,FALSE)</f>
        <v>No Match</v>
      </c>
      <c r="J27" s="82">
        <f t="shared" si="3"/>
        <v>0</v>
      </c>
      <c r="K27" s="64">
        <f t="shared" si="4"/>
        <v>0</v>
      </c>
      <c r="L27" s="67">
        <f>IF(OR(C27&gt;Results!$F$1,N27="N"),0,IF(H27="X",0,IF(N27=O27,1,0)))</f>
        <v>0</v>
      </c>
      <c r="M27" s="66">
        <f t="shared" si="5"/>
        <v>0</v>
      </c>
      <c r="N27" s="73">
        <f>IF($C27&gt;Results!$F$1," ",(VLOOKUP($D27,Results!$B$2:$H$197,7,FALSE)))</f>
        <v>0</v>
      </c>
      <c r="O27" s="74">
        <f>IF($C27&gt;Results!$F$1," ",(VLOOKUP($E27,Results!$C$2:$K$197,9,FALSE)))</f>
        <v>0</v>
      </c>
      <c r="P27" s="77">
        <f t="shared" si="6"/>
        <v>0</v>
      </c>
    </row>
    <row r="28" spans="2:18" x14ac:dyDescent="0.3">
      <c r="B28" t="str">
        <f t="shared" si="2"/>
        <v>E14</v>
      </c>
      <c r="C28" s="1">
        <v>26</v>
      </c>
      <c r="D28" s="20" t="str">
        <f t="shared" si="0"/>
        <v>26E14</v>
      </c>
      <c r="E28" s="20" t="str">
        <f t="shared" si="1"/>
        <v>26E17</v>
      </c>
      <c r="F28" s="19"/>
      <c r="G28" s="15">
        <f>+Results!D177</f>
        <v>46100</v>
      </c>
      <c r="H28" s="16" t="str">
        <f>VLOOKUP($D28,Results!$B$2:$I$197,8,FALSE)</f>
        <v>E17</v>
      </c>
      <c r="I28" s="17" t="str">
        <f>VLOOKUP(H28,Results!$N$2:$O$9,2,FALSE)</f>
        <v>Green Wizards</v>
      </c>
      <c r="J28" s="82">
        <f t="shared" si="3"/>
        <v>1</v>
      </c>
      <c r="K28" s="64">
        <f t="shared" si="4"/>
        <v>1</v>
      </c>
      <c r="L28" s="67">
        <f>IF(OR(C28&gt;Results!$F$1,N28="N"),0,IF(H28="X",0,IF(N28=O28,1,0)))</f>
        <v>0</v>
      </c>
      <c r="M28" s="66">
        <f t="shared" si="5"/>
        <v>0</v>
      </c>
      <c r="N28" s="73">
        <f>IF($C28&gt;Results!$F$1," ",(VLOOKUP($D28,Results!$B$2:$H$197,7,FALSE)))</f>
        <v>12</v>
      </c>
      <c r="O28" s="74">
        <f>IF($C28&gt;Results!$F$1," ",(VLOOKUP($E28,Results!$C$2:$K$197,9,FALSE)))</f>
        <v>8</v>
      </c>
      <c r="P28" s="77">
        <f t="shared" si="6"/>
        <v>2</v>
      </c>
    </row>
    <row r="29" spans="2:18" x14ac:dyDescent="0.3">
      <c r="B29" t="str">
        <f t="shared" si="2"/>
        <v>E14</v>
      </c>
      <c r="C29" s="1">
        <v>27</v>
      </c>
      <c r="D29" s="20" t="str">
        <f t="shared" si="0"/>
        <v>27E14</v>
      </c>
      <c r="E29" s="20" t="str">
        <f t="shared" si="1"/>
        <v>27E11</v>
      </c>
      <c r="F29" s="19"/>
      <c r="G29" s="15">
        <f>+Results!D184</f>
        <v>46108</v>
      </c>
      <c r="H29" s="16" t="str">
        <f>VLOOKUP($D29,Results!$B$2:$I$197,8,FALSE)</f>
        <v>E11</v>
      </c>
      <c r="I29" s="17" t="str">
        <f>VLOOKUP(H29,Results!$N$2:$O$9,2,FALSE)</f>
        <v>Hagrids</v>
      </c>
      <c r="J29" s="82">
        <f t="shared" si="3"/>
        <v>1</v>
      </c>
      <c r="K29" s="64">
        <f t="shared" si="4"/>
        <v>1</v>
      </c>
      <c r="L29" s="67">
        <f>IF(OR(C29&gt;Results!$F$1,N29="N"),0,IF(H29="X",0,IF(N29=O29,1,0)))</f>
        <v>0</v>
      </c>
      <c r="M29" s="66">
        <f t="shared" si="5"/>
        <v>0</v>
      </c>
      <c r="N29" s="73">
        <f>IF($C29&gt;Results!$F$1," ",(VLOOKUP($D29,Results!$B$2:$H$197,7,FALSE)))</f>
        <v>26</v>
      </c>
      <c r="O29" s="74">
        <f>IF($C29&gt;Results!$F$1," ",(VLOOKUP($E29,Results!$C$2:$K$197,9,FALSE)))</f>
        <v>4</v>
      </c>
      <c r="P29" s="77">
        <f t="shared" si="6"/>
        <v>2</v>
      </c>
    </row>
    <row r="30" spans="2:18" x14ac:dyDescent="0.3">
      <c r="B30" t="str">
        <f t="shared" si="2"/>
        <v>E14</v>
      </c>
      <c r="C30" s="1">
        <v>28</v>
      </c>
      <c r="D30" s="20" t="str">
        <f t="shared" si="0"/>
        <v>28E14</v>
      </c>
      <c r="E30" s="20" t="str">
        <f t="shared" si="1"/>
        <v>28E16</v>
      </c>
      <c r="F30" s="19"/>
      <c r="G30" s="18">
        <f>+Results!D191</f>
        <v>46114</v>
      </c>
      <c r="H30" s="16" t="str">
        <f>VLOOKUP($D30,Results!$B$2:$I$197,8,FALSE)</f>
        <v>E16</v>
      </c>
      <c r="I30" s="17" t="str">
        <f>VLOOKUP(H30,Results!$N$2:$O$9,2,FALSE)</f>
        <v>Sharks</v>
      </c>
      <c r="J30" s="82">
        <f t="shared" si="3"/>
        <v>1</v>
      </c>
      <c r="K30" s="64">
        <f t="shared" si="4"/>
        <v>0</v>
      </c>
      <c r="L30" s="67">
        <f>IF(OR(C30&gt;Results!$F$1,N30="N"),0,IF(H30="X",0,IF(N30=O30,1,0)))</f>
        <v>0</v>
      </c>
      <c r="M30" s="66">
        <f t="shared" si="5"/>
        <v>1</v>
      </c>
      <c r="N30" s="73">
        <f>IF($C30&gt;Results!$F$1," ",(VLOOKUP($D30,Results!$B$2:$H$197,7,FALSE)))</f>
        <v>10</v>
      </c>
      <c r="O30" s="74">
        <f>IF($C30&gt;Results!$F$1," ",(VLOOKUP($E30,Results!$C$2:$K$197,9,FALSE)))</f>
        <v>20</v>
      </c>
      <c r="P30" s="77">
        <f t="shared" si="6"/>
        <v>0</v>
      </c>
    </row>
    <row r="31" spans="2:18" ht="15.6" x14ac:dyDescent="0.3">
      <c r="G31" s="23"/>
      <c r="H31" s="24"/>
      <c r="I31" s="25" t="s">
        <v>0</v>
      </c>
      <c r="J31" s="83">
        <f t="shared" ref="J31:P31" si="7">SUM(J3:J30)</f>
        <v>24</v>
      </c>
      <c r="K31" s="68">
        <f t="shared" si="7"/>
        <v>17</v>
      </c>
      <c r="L31" s="69">
        <f t="shared" si="7"/>
        <v>2</v>
      </c>
      <c r="M31" s="70">
        <f t="shared" si="7"/>
        <v>5</v>
      </c>
      <c r="N31" s="75">
        <f t="shared" si="7"/>
        <v>371</v>
      </c>
      <c r="O31" s="76">
        <f t="shared" si="7"/>
        <v>242</v>
      </c>
      <c r="P31" s="78">
        <f t="shared" si="7"/>
        <v>36</v>
      </c>
    </row>
  </sheetData>
  <mergeCells count="1">
    <mergeCell ref="I1:L1"/>
  </mergeCells>
  <conditionalFormatting sqref="H3:H30">
    <cfRule type="containsText" dxfId="7" priority="2" operator="containsText" text="X">
      <formula>NOT(ISERROR(SEARCH("X",H3)))</formula>
    </cfRule>
  </conditionalFormatting>
  <conditionalFormatting sqref="I3:I30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R31"/>
  <sheetViews>
    <sheetView workbookViewId="0">
      <selection activeCell="R10" sqref="R10"/>
    </sheetView>
  </sheetViews>
  <sheetFormatPr defaultRowHeight="14.4" x14ac:dyDescent="0.3"/>
  <cols>
    <col min="1" max="1" width="1.88671875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  <col min="18" max="18" width="14.88671875" bestFit="1" customWidth="1"/>
  </cols>
  <sheetData>
    <row r="1" spans="2:18" ht="18" x14ac:dyDescent="0.35">
      <c r="C1"/>
      <c r="E1"/>
      <c r="F1"/>
      <c r="G1" s="5"/>
      <c r="H1" s="1" t="s">
        <v>31</v>
      </c>
      <c r="I1" s="92" t="s">
        <v>43</v>
      </c>
      <c r="J1" s="92"/>
      <c r="K1" s="92"/>
      <c r="L1" s="92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E15</v>
      </c>
      <c r="C3" s="1">
        <v>1</v>
      </c>
      <c r="D3" s="20" t="str">
        <f t="shared" ref="D3:D30" si="0">CONCATENATE(C3,B3)</f>
        <v>1E15</v>
      </c>
      <c r="E3" s="20" t="str">
        <f t="shared" ref="E3:E30" si="1">CONCATENATE(C3,H3)</f>
        <v>1E16</v>
      </c>
      <c r="F3" s="19"/>
      <c r="G3" s="15">
        <f>+Results!D2</f>
        <v>45919</v>
      </c>
      <c r="H3" s="16" t="str">
        <f>VLOOKUP($D3,Results!$B$2:$I$197,8,FALSE)</f>
        <v>E16</v>
      </c>
      <c r="I3" s="17" t="str">
        <f>VLOOKUP(H3,Results!$N$2:$O$9,2,FALSE)</f>
        <v>Sharks</v>
      </c>
      <c r="J3" s="82">
        <f>SUM(K3:M3)</f>
        <v>1</v>
      </c>
      <c r="K3" s="64">
        <f>IF(H3="X",0,IF(N3&gt;O3,1,0))</f>
        <v>0</v>
      </c>
      <c r="L3" s="67">
        <f>IF(OR(C3&gt;Results!$F$1,N3="N"),0,IF(H3="X",0,IF(N3=O3,1,0)))</f>
        <v>0</v>
      </c>
      <c r="M3" s="66">
        <f>IF(H3="X",0,IF(N3&lt;O3,1,0))</f>
        <v>1</v>
      </c>
      <c r="N3" s="73">
        <f>IF($C3&gt;Results!$F$1," ",(VLOOKUP($D3,Results!$B$2:$H$197,7,FALSE)))</f>
        <v>12</v>
      </c>
      <c r="O3" s="74">
        <f>IF($C3&gt;Results!$F$1," ",(VLOOKUP($E3,Results!$C$2:$K$197,9,FALSE)))</f>
        <v>13</v>
      </c>
      <c r="P3" s="77">
        <f>IF(J3=" "," ",SUM(K3*2)+L3*1)</f>
        <v>0</v>
      </c>
    </row>
    <row r="4" spans="2:18" x14ac:dyDescent="0.3">
      <c r="B4" t="str">
        <f t="shared" ref="B4:B30" si="2">+$H$1</f>
        <v>E15</v>
      </c>
      <c r="C4" s="1">
        <v>2</v>
      </c>
      <c r="D4" s="20" t="str">
        <f t="shared" si="0"/>
        <v>2E15</v>
      </c>
      <c r="E4" s="20" t="str">
        <f t="shared" si="1"/>
        <v>2E14</v>
      </c>
      <c r="F4" s="19"/>
      <c r="G4" s="15">
        <f>+Results!D9</f>
        <v>45925</v>
      </c>
      <c r="H4" s="16" t="str">
        <f>VLOOKUP($D4,Results!$B$2:$I$197,8,FALSE)</f>
        <v>E14</v>
      </c>
      <c r="I4" s="17" t="str">
        <f>VLOOKUP(H4,Results!$N$2:$O$9,2,FALSE)</f>
        <v>Golfers</v>
      </c>
      <c r="J4" s="82">
        <f t="shared" ref="J4:J30" si="3">SUM(K4:M4)</f>
        <v>1</v>
      </c>
      <c r="K4" s="64">
        <f t="shared" ref="K4:K30" si="4">IF(H4="X",0,IF(N4&gt;O4,1,0))</f>
        <v>0</v>
      </c>
      <c r="L4" s="67">
        <f>IF(OR(C4&gt;Results!$F$1,N4="N"),0,IF(H4="X",0,IF(N4=O4,1,0)))</f>
        <v>0</v>
      </c>
      <c r="M4" s="66">
        <f>IF(H4="X",0,IF(N4&lt;O4,1,0))</f>
        <v>1</v>
      </c>
      <c r="N4" s="73">
        <f>IF($C4&gt;Results!$F$1," ",(VLOOKUP($D4,Results!$B$2:$H$197,7,FALSE)))</f>
        <v>10</v>
      </c>
      <c r="O4" s="74">
        <f>IF($C4&gt;Results!$F$1," ",(VLOOKUP($E4,Results!$C$2:$K$197,9,FALSE)))</f>
        <v>12</v>
      </c>
      <c r="P4" s="77">
        <f>IF(J4=" "," ",SUM(K4*2)+L4*1)</f>
        <v>0</v>
      </c>
    </row>
    <row r="5" spans="2:18" x14ac:dyDescent="0.3">
      <c r="B5" t="str">
        <f t="shared" si="2"/>
        <v>E15</v>
      </c>
      <c r="C5" s="1">
        <v>3</v>
      </c>
      <c r="D5" s="20" t="str">
        <f t="shared" si="0"/>
        <v>3E15</v>
      </c>
      <c r="E5" s="20" t="str">
        <f t="shared" si="1"/>
        <v>3X</v>
      </c>
      <c r="F5" s="19"/>
      <c r="G5" s="15">
        <f>+Results!D16</f>
        <v>45933</v>
      </c>
      <c r="H5" s="16" t="str">
        <f>VLOOKUP($D5,Results!$B$2:$I$197,8,FALSE)</f>
        <v>X</v>
      </c>
      <c r="I5" s="17" t="str">
        <f>VLOOKUP(H5,Results!$N$2:$O$9,2,FALSE)</f>
        <v>No Match</v>
      </c>
      <c r="J5" s="82">
        <f t="shared" si="3"/>
        <v>0</v>
      </c>
      <c r="K5" s="64">
        <f t="shared" si="4"/>
        <v>0</v>
      </c>
      <c r="L5" s="67">
        <f>IF(OR(C5&gt;Results!$F$1,N5="N"),0,IF(H5="X",0,IF(N5=O5,1,0)))</f>
        <v>0</v>
      </c>
      <c r="M5" s="66">
        <f t="shared" ref="M5:M30" si="5">IF(H5="X",0,IF(N5&lt;O5,1,0))</f>
        <v>0</v>
      </c>
      <c r="N5" s="73">
        <f>IF($C5&gt;Results!$F$1," ",(VLOOKUP($D5,Results!$B$2:$H$197,7,FALSE)))</f>
        <v>0</v>
      </c>
      <c r="O5" s="74">
        <f>IF($C5&gt;Results!$F$1," ",(VLOOKUP($E5,Results!$C$2:$K$197,9,FALSE)))</f>
        <v>0</v>
      </c>
      <c r="P5" s="77">
        <f>IF(J5=" "," ",SUM(K5*2)+L5*1)</f>
        <v>0</v>
      </c>
    </row>
    <row r="6" spans="2:18" x14ac:dyDescent="0.3">
      <c r="B6" t="str">
        <f t="shared" si="2"/>
        <v>E15</v>
      </c>
      <c r="C6" s="1">
        <v>4</v>
      </c>
      <c r="D6" s="20" t="str">
        <f t="shared" si="0"/>
        <v>4E15</v>
      </c>
      <c r="E6" s="20" t="str">
        <f t="shared" si="1"/>
        <v>4E11</v>
      </c>
      <c r="F6" s="19"/>
      <c r="G6" s="15">
        <f>+Results!D23</f>
        <v>45940</v>
      </c>
      <c r="H6" s="16" t="str">
        <f>VLOOKUP($D6,Results!$B$2:$I$197,8,FALSE)</f>
        <v>E11</v>
      </c>
      <c r="I6" s="17" t="str">
        <f>VLOOKUP(H6,Results!$N$2:$O$9,2,FALSE)</f>
        <v>Hagrids</v>
      </c>
      <c r="J6" s="82">
        <f t="shared" si="3"/>
        <v>1</v>
      </c>
      <c r="K6" s="64">
        <f t="shared" si="4"/>
        <v>0</v>
      </c>
      <c r="L6" s="67">
        <f>IF(OR(C6&gt;Results!$F$1,N6="N"),0,IF(H6="X",0,IF(N6=O6,1,0)))</f>
        <v>0</v>
      </c>
      <c r="M6" s="66">
        <f t="shared" si="5"/>
        <v>1</v>
      </c>
      <c r="N6" s="73">
        <f>IF($C6&gt;Results!$F$1," ",(VLOOKUP($D6,Results!$B$2:$H$197,7,FALSE)))</f>
        <v>9</v>
      </c>
      <c r="O6" s="74">
        <f>IF($C6&gt;Results!$F$1," ",(VLOOKUP($E6,Results!$C$2:$K$197,9,FALSE)))</f>
        <v>14</v>
      </c>
      <c r="P6" s="77">
        <f t="shared" ref="P6:P30" si="6">IF(J6=" "," ",SUM(K6*2)+L6*1)</f>
        <v>0</v>
      </c>
      <c r="R6" t="s">
        <v>49</v>
      </c>
    </row>
    <row r="7" spans="2:18" x14ac:dyDescent="0.3">
      <c r="B7" t="str">
        <f t="shared" si="2"/>
        <v>E15</v>
      </c>
      <c r="C7" s="1">
        <v>5</v>
      </c>
      <c r="D7" s="20" t="str">
        <f t="shared" si="0"/>
        <v>5E15</v>
      </c>
      <c r="E7" s="20" t="str">
        <f t="shared" si="1"/>
        <v>5E12</v>
      </c>
      <c r="F7" s="19"/>
      <c r="G7" s="18">
        <f>+Results!D30</f>
        <v>45946</v>
      </c>
      <c r="H7" s="16" t="str">
        <f>VLOOKUP($D7,Results!$B$2:$I$197,8,FALSE)</f>
        <v>E12</v>
      </c>
      <c r="I7" s="17" t="str">
        <f>VLOOKUP(H7,Results!$N$2:$O$9,2,FALSE)</f>
        <v>Clippers</v>
      </c>
      <c r="J7" s="82">
        <f t="shared" si="3"/>
        <v>1</v>
      </c>
      <c r="K7" s="64">
        <f t="shared" si="4"/>
        <v>0</v>
      </c>
      <c r="L7" s="67">
        <f>IF(OR(C7&gt;Results!$F$1,N7="N"),0,IF(H7="X",0,IF(N7=O7,1,0)))</f>
        <v>0</v>
      </c>
      <c r="M7" s="66">
        <f t="shared" si="5"/>
        <v>1</v>
      </c>
      <c r="N7" s="73">
        <f>IF($C7&gt;Results!$F$1," ",(VLOOKUP($D7,Results!$B$2:$H$197,7,FALSE)))</f>
        <v>9</v>
      </c>
      <c r="O7" s="74">
        <f>IF($C7&gt;Results!$F$1," ",(VLOOKUP($E7,Results!$C$2:$K$197,9,FALSE)))</f>
        <v>17</v>
      </c>
      <c r="P7" s="77">
        <f t="shared" si="6"/>
        <v>0</v>
      </c>
    </row>
    <row r="8" spans="2:18" x14ac:dyDescent="0.3">
      <c r="B8" t="str">
        <f t="shared" si="2"/>
        <v>E15</v>
      </c>
      <c r="C8" s="1">
        <v>6</v>
      </c>
      <c r="D8" s="20" t="str">
        <f t="shared" si="0"/>
        <v>6E15</v>
      </c>
      <c r="E8" s="20" t="str">
        <f t="shared" si="1"/>
        <v>6E17</v>
      </c>
      <c r="F8" s="19"/>
      <c r="G8" s="15">
        <f>+Results!D37</f>
        <v>45954</v>
      </c>
      <c r="H8" s="16" t="str">
        <f>VLOOKUP($D8,Results!$B$2:$I$197,8,FALSE)</f>
        <v>E17</v>
      </c>
      <c r="I8" s="17" t="str">
        <f>VLOOKUP(H8,Results!$N$2:$O$9,2,FALSE)</f>
        <v>Green Wizards</v>
      </c>
      <c r="J8" s="82">
        <f t="shared" si="3"/>
        <v>1</v>
      </c>
      <c r="K8" s="64">
        <f t="shared" si="4"/>
        <v>0</v>
      </c>
      <c r="L8" s="67">
        <f>IF(OR(C8&gt;Results!$F$1,N8="N"),0,IF(H8="X",0,IF(N8=O8,1,0)))</f>
        <v>0</v>
      </c>
      <c r="M8" s="66">
        <f t="shared" si="5"/>
        <v>1</v>
      </c>
      <c r="N8" s="73">
        <f>IF($C8&gt;Results!$F$1," ",(VLOOKUP($D8,Results!$B$2:$H$197,7,FALSE)))</f>
        <v>0</v>
      </c>
      <c r="O8" s="74">
        <f>IF($C8&gt;Results!$F$1," ",(VLOOKUP($E8,Results!$C$2:$K$197,9,FALSE)))</f>
        <v>10</v>
      </c>
      <c r="P8" s="77">
        <f t="shared" si="6"/>
        <v>0</v>
      </c>
      <c r="R8" t="s">
        <v>51</v>
      </c>
    </row>
    <row r="9" spans="2:18" x14ac:dyDescent="0.3">
      <c r="B9" t="str">
        <f t="shared" si="2"/>
        <v>E15</v>
      </c>
      <c r="C9" s="1">
        <v>7</v>
      </c>
      <c r="D9" s="20" t="str">
        <f t="shared" si="0"/>
        <v>7E15</v>
      </c>
      <c r="E9" s="20" t="str">
        <f t="shared" si="1"/>
        <v>7E13</v>
      </c>
      <c r="F9" s="19"/>
      <c r="G9" s="15">
        <f>+Results!D44</f>
        <v>45960</v>
      </c>
      <c r="H9" s="16" t="str">
        <f>VLOOKUP($D9,Results!$B$2:$I$197,8,FALSE)</f>
        <v>E13</v>
      </c>
      <c r="I9" s="17" t="str">
        <f>VLOOKUP(H9,Results!$N$2:$O$9,2,FALSE)</f>
        <v>Oddments</v>
      </c>
      <c r="J9" s="82">
        <f t="shared" si="3"/>
        <v>1</v>
      </c>
      <c r="K9" s="64">
        <f t="shared" si="4"/>
        <v>0</v>
      </c>
      <c r="L9" s="67">
        <f>IF(OR(C9&gt;Results!$F$1,N9="N"),0,IF(H9="X",0,IF(N9=O9,1,0)))</f>
        <v>0</v>
      </c>
      <c r="M9" s="66">
        <f t="shared" si="5"/>
        <v>1</v>
      </c>
      <c r="N9" s="73">
        <f>IF($C9&gt;Results!$F$1," ",(VLOOKUP($D9,Results!$B$2:$H$197,7,FALSE)))</f>
        <v>0</v>
      </c>
      <c r="O9" s="74">
        <f>IF($C9&gt;Results!$F$1," ",(VLOOKUP($E9,Results!$C$2:$K$197,9,FALSE)))</f>
        <v>10</v>
      </c>
      <c r="P9" s="77">
        <f t="shared" si="6"/>
        <v>0</v>
      </c>
      <c r="R9" t="s">
        <v>50</v>
      </c>
    </row>
    <row r="10" spans="2:18" x14ac:dyDescent="0.3">
      <c r="B10" t="str">
        <f t="shared" si="2"/>
        <v>E15</v>
      </c>
      <c r="C10" s="1">
        <v>8</v>
      </c>
      <c r="D10" s="20" t="str">
        <f t="shared" si="0"/>
        <v>8E15</v>
      </c>
      <c r="E10" s="20" t="str">
        <f t="shared" si="1"/>
        <v>8E16</v>
      </c>
      <c r="F10" s="19"/>
      <c r="G10" s="15">
        <f>+Results!D51</f>
        <v>45968</v>
      </c>
      <c r="H10" s="16" t="str">
        <f>VLOOKUP($D10,Results!$B$2:$I$197,8,FALSE)</f>
        <v>E16</v>
      </c>
      <c r="I10" s="17" t="str">
        <f>VLOOKUP(H10,Results!$N$2:$O$9,2,FALSE)</f>
        <v>Sharks</v>
      </c>
      <c r="J10" s="82">
        <f t="shared" si="3"/>
        <v>1</v>
      </c>
      <c r="K10" s="64">
        <f t="shared" si="4"/>
        <v>0</v>
      </c>
      <c r="L10" s="67">
        <f>IF(OR(C10&gt;Results!$F$1,N10="N"),0,IF(H10="X",0,IF(N10=O10,1,0)))</f>
        <v>0</v>
      </c>
      <c r="M10" s="66">
        <f t="shared" si="5"/>
        <v>1</v>
      </c>
      <c r="N10" s="73">
        <f>IF($C10&gt;Results!$F$1," ",(VLOOKUP($D10,Results!$B$2:$H$197,7,FALSE)))</f>
        <v>0</v>
      </c>
      <c r="O10" s="74">
        <f>IF($C10&gt;Results!$F$1," ",(VLOOKUP($E10,Results!$C$2:$K$197,9,FALSE)))</f>
        <v>10</v>
      </c>
      <c r="P10" s="77">
        <f t="shared" si="6"/>
        <v>0</v>
      </c>
      <c r="R10" t="s">
        <v>56</v>
      </c>
    </row>
    <row r="11" spans="2:18" x14ac:dyDescent="0.3">
      <c r="B11" t="str">
        <f t="shared" si="2"/>
        <v>E15</v>
      </c>
      <c r="C11" s="1">
        <v>9</v>
      </c>
      <c r="D11" s="20" t="str">
        <f t="shared" si="0"/>
        <v>9E15</v>
      </c>
      <c r="E11" s="20" t="str">
        <f t="shared" si="1"/>
        <v>9E14</v>
      </c>
      <c r="F11" s="19"/>
      <c r="G11" s="18">
        <f>+Results!D58</f>
        <v>45974</v>
      </c>
      <c r="H11" s="16" t="str">
        <f>VLOOKUP($D11,Results!$B$2:$I$197,8,FALSE)</f>
        <v>E14</v>
      </c>
      <c r="I11" s="17" t="str">
        <f>VLOOKUP(H11,Results!$N$2:$O$9,2,FALSE)</f>
        <v>Golfers</v>
      </c>
      <c r="J11" s="82">
        <f t="shared" si="3"/>
        <v>1</v>
      </c>
      <c r="K11" s="64">
        <f t="shared" si="4"/>
        <v>0</v>
      </c>
      <c r="L11" s="67">
        <f>IF(OR(C11&gt;Results!$F$1,N11="N"),0,IF(H11="X",0,IF(N11=O11,1,0)))</f>
        <v>0</v>
      </c>
      <c r="M11" s="66">
        <f t="shared" si="5"/>
        <v>1</v>
      </c>
      <c r="N11" s="73">
        <f>IF($C11&gt;Results!$F$1," ",(VLOOKUP($D11,Results!$B$2:$H$197,7,FALSE)))</f>
        <v>7</v>
      </c>
      <c r="O11" s="74">
        <f>IF($C11&gt;Results!$F$1," ",(VLOOKUP($E11,Results!$C$2:$K$197,9,FALSE)))</f>
        <v>15</v>
      </c>
      <c r="P11" s="77">
        <f t="shared" si="6"/>
        <v>0</v>
      </c>
    </row>
    <row r="12" spans="2:18" x14ac:dyDescent="0.3">
      <c r="B12" t="str">
        <f t="shared" si="2"/>
        <v>E15</v>
      </c>
      <c r="C12" s="1">
        <v>10</v>
      </c>
      <c r="D12" s="20" t="str">
        <f t="shared" si="0"/>
        <v>10E15</v>
      </c>
      <c r="E12" s="20" t="str">
        <f t="shared" si="1"/>
        <v>10X</v>
      </c>
      <c r="F12" s="19"/>
      <c r="G12" s="18">
        <f>+Results!D65</f>
        <v>45982</v>
      </c>
      <c r="H12" s="16" t="str">
        <f>VLOOKUP($D12,Results!$B$2:$I$197,8,FALSE)</f>
        <v>X</v>
      </c>
      <c r="I12" s="17" t="str">
        <f>VLOOKUP(H12,Results!$N$2:$O$9,2,FALSE)</f>
        <v>No Match</v>
      </c>
      <c r="J12" s="82">
        <f t="shared" si="3"/>
        <v>0</v>
      </c>
      <c r="K12" s="64">
        <f t="shared" si="4"/>
        <v>0</v>
      </c>
      <c r="L12" s="67">
        <f>IF(OR(C12&gt;Results!$F$1,N12="N"),0,IF(H12="X",0,IF(N12=O12,1,0)))</f>
        <v>0</v>
      </c>
      <c r="M12" s="66">
        <f t="shared" si="5"/>
        <v>0</v>
      </c>
      <c r="N12" s="73">
        <f>IF($C12&gt;Results!$F$1," ",(VLOOKUP($D12,Results!$B$2:$H$197,7,FALSE)))</f>
        <v>0</v>
      </c>
      <c r="O12" s="74">
        <f>IF($C12&gt;Results!$F$1," ",(VLOOKUP($E12,Results!$C$2:$K$197,9,FALSE)))</f>
        <v>0</v>
      </c>
      <c r="P12" s="77">
        <f t="shared" si="6"/>
        <v>0</v>
      </c>
    </row>
    <row r="13" spans="2:18" x14ac:dyDescent="0.3">
      <c r="B13" t="str">
        <f t="shared" si="2"/>
        <v>E15</v>
      </c>
      <c r="C13" s="1">
        <v>11</v>
      </c>
      <c r="D13" s="20" t="str">
        <f t="shared" si="0"/>
        <v>11E15</v>
      </c>
      <c r="E13" s="20" t="str">
        <f t="shared" si="1"/>
        <v>11E11</v>
      </c>
      <c r="F13" s="19"/>
      <c r="G13" s="18">
        <f>+Results!D72</f>
        <v>45988</v>
      </c>
      <c r="H13" s="16" t="str">
        <f>VLOOKUP($D13,Results!$B$2:$I$197,8,FALSE)</f>
        <v>E11</v>
      </c>
      <c r="I13" s="17" t="str">
        <f>VLOOKUP(H13,Results!$N$2:$O$9,2,FALSE)</f>
        <v>Hagrids</v>
      </c>
      <c r="J13" s="82">
        <f t="shared" si="3"/>
        <v>1</v>
      </c>
      <c r="K13" s="64">
        <f t="shared" si="4"/>
        <v>0</v>
      </c>
      <c r="L13" s="67">
        <f>IF(OR(C13&gt;Results!$F$1,N13="N"),0,IF(H13="X",0,IF(N13=O13,1,0)))</f>
        <v>0</v>
      </c>
      <c r="M13" s="66">
        <f t="shared" si="5"/>
        <v>1</v>
      </c>
      <c r="N13" s="73">
        <f>IF($C13&gt;Results!$F$1," ",(VLOOKUP($D13,Results!$B$2:$H$197,7,FALSE)))</f>
        <v>11</v>
      </c>
      <c r="O13" s="74">
        <f>IF($C13&gt;Results!$F$1," ",(VLOOKUP($E13,Results!$C$2:$K$197,9,FALSE)))</f>
        <v>14</v>
      </c>
      <c r="P13" s="77">
        <f t="shared" si="6"/>
        <v>0</v>
      </c>
    </row>
    <row r="14" spans="2:18" x14ac:dyDescent="0.3">
      <c r="B14" t="str">
        <f t="shared" si="2"/>
        <v>E15</v>
      </c>
      <c r="C14" s="1">
        <v>12</v>
      </c>
      <c r="D14" s="20" t="str">
        <f t="shared" si="0"/>
        <v>12E15</v>
      </c>
      <c r="E14" s="20" t="str">
        <f t="shared" si="1"/>
        <v>12E12</v>
      </c>
      <c r="F14" s="19"/>
      <c r="G14" s="15">
        <f>+Results!D79</f>
        <v>45996</v>
      </c>
      <c r="H14" s="16" t="str">
        <f>VLOOKUP($D14,Results!$B$2:$I$197,8,FALSE)</f>
        <v>E12</v>
      </c>
      <c r="I14" s="17" t="str">
        <f>VLOOKUP(H14,Results!$N$2:$O$9,2,FALSE)</f>
        <v>Clippers</v>
      </c>
      <c r="J14" s="82">
        <f t="shared" si="3"/>
        <v>1</v>
      </c>
      <c r="K14" s="64">
        <f t="shared" si="4"/>
        <v>1</v>
      </c>
      <c r="L14" s="67">
        <f>IF(OR(C14&gt;Results!$F$1,N14="N"),0,IF(H14="X",0,IF(N14=O14,1,0)))</f>
        <v>0</v>
      </c>
      <c r="M14" s="66">
        <f t="shared" si="5"/>
        <v>0</v>
      </c>
      <c r="N14" s="73">
        <f>IF($C14&gt;Results!$F$1," ",(VLOOKUP($D14,Results!$B$2:$H$197,7,FALSE)))</f>
        <v>19</v>
      </c>
      <c r="O14" s="74">
        <f>IF($C14&gt;Results!$F$1," ",(VLOOKUP($E14,Results!$C$2:$K$197,9,FALSE)))</f>
        <v>12</v>
      </c>
      <c r="P14" s="77">
        <f t="shared" si="6"/>
        <v>2</v>
      </c>
    </row>
    <row r="15" spans="2:18" x14ac:dyDescent="0.3">
      <c r="B15" t="str">
        <f t="shared" si="2"/>
        <v>E15</v>
      </c>
      <c r="C15" s="1">
        <v>13</v>
      </c>
      <c r="D15" s="20" t="str">
        <f t="shared" si="0"/>
        <v>13E15</v>
      </c>
      <c r="E15" s="20" t="str">
        <f t="shared" si="1"/>
        <v>13E17</v>
      </c>
      <c r="F15" s="19"/>
      <c r="G15" s="15">
        <f>+Results!D86</f>
        <v>46002</v>
      </c>
      <c r="H15" s="16" t="str">
        <f>VLOOKUP($D15,Results!$B$2:$I$197,8,FALSE)</f>
        <v>E17</v>
      </c>
      <c r="I15" s="17" t="str">
        <f>VLOOKUP(H15,Results!$N$2:$O$9,2,FALSE)</f>
        <v>Green Wizards</v>
      </c>
      <c r="J15" s="82">
        <f t="shared" si="3"/>
        <v>1</v>
      </c>
      <c r="K15" s="64">
        <f t="shared" si="4"/>
        <v>0</v>
      </c>
      <c r="L15" s="67">
        <f>IF(OR(C15&gt;Results!$F$1,N15="N"),0,IF(H15="X",0,IF(N15=O15,1,0)))</f>
        <v>0</v>
      </c>
      <c r="M15" s="66">
        <f t="shared" si="5"/>
        <v>1</v>
      </c>
      <c r="N15" s="73">
        <f>IF($C15&gt;Results!$F$1," ",(VLOOKUP($D15,Results!$B$2:$H$197,7,FALSE)))</f>
        <v>10</v>
      </c>
      <c r="O15" s="74">
        <f>IF($C15&gt;Results!$F$1," ",(VLOOKUP($E15,Results!$C$2:$K$197,9,FALSE)))</f>
        <v>14</v>
      </c>
      <c r="P15" s="77">
        <f t="shared" si="6"/>
        <v>0</v>
      </c>
    </row>
    <row r="16" spans="2:18" x14ac:dyDescent="0.3">
      <c r="B16" t="str">
        <f t="shared" si="2"/>
        <v>E15</v>
      </c>
      <c r="C16" s="1">
        <v>14</v>
      </c>
      <c r="D16" s="20" t="str">
        <f t="shared" si="0"/>
        <v>14E15</v>
      </c>
      <c r="E16" s="20" t="str">
        <f t="shared" si="1"/>
        <v>14E13</v>
      </c>
      <c r="F16" s="19"/>
      <c r="G16" s="15">
        <f>+Results!D93</f>
        <v>46010</v>
      </c>
      <c r="H16" s="16" t="str">
        <f>VLOOKUP($D16,Results!$B$2:$I$197,8,FALSE)</f>
        <v>E13</v>
      </c>
      <c r="I16" s="17" t="str">
        <f>VLOOKUP(H16,Results!$N$2:$O$9,2,FALSE)</f>
        <v>Oddments</v>
      </c>
      <c r="J16" s="82">
        <f t="shared" si="3"/>
        <v>1</v>
      </c>
      <c r="K16" s="64">
        <f t="shared" si="4"/>
        <v>1</v>
      </c>
      <c r="L16" s="67">
        <f>IF(OR(C16&gt;Results!$F$1,N16="N"),0,IF(H16="X",0,IF(N16=O16,1,0)))</f>
        <v>0</v>
      </c>
      <c r="M16" s="66">
        <f t="shared" si="5"/>
        <v>0</v>
      </c>
      <c r="N16" s="73">
        <f>IF($C16&gt;Results!$F$1," ",(VLOOKUP($D16,Results!$B$2:$H$197,7,FALSE)))</f>
        <v>14</v>
      </c>
      <c r="O16" s="74">
        <f>IF($C16&gt;Results!$F$1," ",(VLOOKUP($E16,Results!$C$2:$K$197,9,FALSE)))</f>
        <v>11</v>
      </c>
      <c r="P16" s="77">
        <f t="shared" si="6"/>
        <v>2</v>
      </c>
    </row>
    <row r="17" spans="2:16" x14ac:dyDescent="0.3">
      <c r="B17" t="str">
        <f t="shared" si="2"/>
        <v>E15</v>
      </c>
      <c r="C17" s="1">
        <v>15</v>
      </c>
      <c r="D17" s="20" t="str">
        <f t="shared" si="0"/>
        <v>15E15</v>
      </c>
      <c r="E17" s="20" t="str">
        <f t="shared" si="1"/>
        <v>15E16</v>
      </c>
      <c r="F17" s="19"/>
      <c r="G17" s="15">
        <f>+Results!D100</f>
        <v>46024</v>
      </c>
      <c r="H17" s="16" t="str">
        <f>VLOOKUP($D17,Results!$B$2:$I$197,8,FALSE)</f>
        <v>E16</v>
      </c>
      <c r="I17" s="17" t="str">
        <f>VLOOKUP(H17,Results!$N$2:$O$9,2,FALSE)</f>
        <v>Sharks</v>
      </c>
      <c r="J17" s="82">
        <f t="shared" si="3"/>
        <v>1</v>
      </c>
      <c r="K17" s="64">
        <f t="shared" si="4"/>
        <v>1</v>
      </c>
      <c r="L17" s="67">
        <f>IF(OR(C17&gt;Results!$F$1,N17="N"),0,IF(H17="X",0,IF(N17=O17,1,0)))</f>
        <v>0</v>
      </c>
      <c r="M17" s="66">
        <f t="shared" si="5"/>
        <v>0</v>
      </c>
      <c r="N17" s="73">
        <f>IF($C17&gt;Results!$F$1," ",(VLOOKUP($D17,Results!$B$2:$H$197,7,FALSE)))</f>
        <v>12</v>
      </c>
      <c r="O17" s="74">
        <f>IF($C17&gt;Results!$F$1," ",(VLOOKUP($E17,Results!$C$2:$K$197,9,FALSE)))</f>
        <v>9</v>
      </c>
      <c r="P17" s="77">
        <f t="shared" si="6"/>
        <v>2</v>
      </c>
    </row>
    <row r="18" spans="2:16" x14ac:dyDescent="0.3">
      <c r="B18" t="str">
        <f t="shared" si="2"/>
        <v>E15</v>
      </c>
      <c r="C18" s="1">
        <v>16</v>
      </c>
      <c r="D18" s="20" t="str">
        <f t="shared" si="0"/>
        <v>16E15</v>
      </c>
      <c r="E18" s="20" t="str">
        <f t="shared" si="1"/>
        <v>16E14</v>
      </c>
      <c r="F18" s="19"/>
      <c r="G18" s="18">
        <f>+Results!D107</f>
        <v>46030</v>
      </c>
      <c r="H18" s="16" t="str">
        <f>VLOOKUP($D18,Results!$B$2:$I$197,8,FALSE)</f>
        <v>E14</v>
      </c>
      <c r="I18" s="17" t="str">
        <f>VLOOKUP(H18,Results!$N$2:$O$9,2,FALSE)</f>
        <v>Golfers</v>
      </c>
      <c r="J18" s="82">
        <f t="shared" si="3"/>
        <v>1</v>
      </c>
      <c r="K18" s="64">
        <f t="shared" si="4"/>
        <v>0</v>
      </c>
      <c r="L18" s="67">
        <f>IF(OR(C18&gt;Results!$F$1,N18="N"),0,IF(H18="X",0,IF(N18=O18,1,0)))</f>
        <v>0</v>
      </c>
      <c r="M18" s="66">
        <f t="shared" si="5"/>
        <v>1</v>
      </c>
      <c r="N18" s="73">
        <f>IF($C18&gt;Results!$F$1," ",(VLOOKUP($D18,Results!$B$2:$H$197,7,FALSE)))</f>
        <v>11</v>
      </c>
      <c r="O18" s="74">
        <f>IF($C18&gt;Results!$F$1," ",(VLOOKUP($E18,Results!$C$2:$K$197,9,FALSE)))</f>
        <v>13</v>
      </c>
      <c r="P18" s="77">
        <f t="shared" si="6"/>
        <v>0</v>
      </c>
    </row>
    <row r="19" spans="2:16" x14ac:dyDescent="0.3">
      <c r="B19" t="str">
        <f t="shared" si="2"/>
        <v>E15</v>
      </c>
      <c r="C19" s="1">
        <v>17</v>
      </c>
      <c r="D19" s="20" t="str">
        <f t="shared" si="0"/>
        <v>17E15</v>
      </c>
      <c r="E19" s="20" t="str">
        <f t="shared" si="1"/>
        <v>17X</v>
      </c>
      <c r="F19" s="19"/>
      <c r="G19" s="15">
        <f>+Results!D114</f>
        <v>46038</v>
      </c>
      <c r="H19" s="16" t="str">
        <f>VLOOKUP($D19,Results!$B$2:$I$197,8,FALSE)</f>
        <v>X</v>
      </c>
      <c r="I19" s="17" t="str">
        <f>VLOOKUP(H19,Results!$N$2:$O$9,2,FALSE)</f>
        <v>No Match</v>
      </c>
      <c r="J19" s="82">
        <f t="shared" si="3"/>
        <v>0</v>
      </c>
      <c r="K19" s="64">
        <f t="shared" si="4"/>
        <v>0</v>
      </c>
      <c r="L19" s="67">
        <f>IF(OR(C19&gt;Results!$F$1,N19="N"),0,IF(H19="X",0,IF(N19=O19,1,0)))</f>
        <v>0</v>
      </c>
      <c r="M19" s="66">
        <f t="shared" si="5"/>
        <v>0</v>
      </c>
      <c r="N19" s="73">
        <f>IF($C19&gt;Results!$F$1," ",(VLOOKUP($D19,Results!$B$2:$H$197,7,FALSE)))</f>
        <v>0</v>
      </c>
      <c r="O19" s="74">
        <f>IF($C19&gt;Results!$F$1," ",(VLOOKUP($E19,Results!$C$2:$K$197,9,FALSE)))</f>
        <v>0</v>
      </c>
      <c r="P19" s="77">
        <f t="shared" si="6"/>
        <v>0</v>
      </c>
    </row>
    <row r="20" spans="2:16" x14ac:dyDescent="0.3">
      <c r="B20" t="str">
        <f t="shared" si="2"/>
        <v>E15</v>
      </c>
      <c r="C20" s="1">
        <v>18</v>
      </c>
      <c r="D20" s="20" t="str">
        <f t="shared" si="0"/>
        <v>18E15</v>
      </c>
      <c r="E20" s="20" t="str">
        <f t="shared" si="1"/>
        <v>18E11</v>
      </c>
      <c r="F20" s="19"/>
      <c r="G20" s="18">
        <f>+Results!D121</f>
        <v>46044</v>
      </c>
      <c r="H20" s="16" t="str">
        <f>VLOOKUP($D20,Results!$B$2:$I$197,8,FALSE)</f>
        <v>E11</v>
      </c>
      <c r="I20" s="17" t="str">
        <f>VLOOKUP(H20,Results!$N$2:$O$9,2,FALSE)</f>
        <v>Hagrids</v>
      </c>
      <c r="J20" s="82">
        <f t="shared" si="3"/>
        <v>1</v>
      </c>
      <c r="K20" s="64">
        <f t="shared" si="4"/>
        <v>0</v>
      </c>
      <c r="L20" s="67">
        <f>IF(OR(C20&gt;Results!$F$1,N20="N"),0,IF(H20="X",0,IF(N20=O20,1,0)))</f>
        <v>0</v>
      </c>
      <c r="M20" s="66">
        <f t="shared" si="5"/>
        <v>1</v>
      </c>
      <c r="N20" s="73">
        <f>IF($C20&gt;Results!$F$1," ",(VLOOKUP($D20,Results!$B$2:$H$197,7,FALSE)))</f>
        <v>8</v>
      </c>
      <c r="O20" s="74">
        <f>IF($C20&gt;Results!$F$1," ",(VLOOKUP($E20,Results!$C$2:$K$197,9,FALSE)))</f>
        <v>15</v>
      </c>
      <c r="P20" s="77">
        <f t="shared" si="6"/>
        <v>0</v>
      </c>
    </row>
    <row r="21" spans="2:16" x14ac:dyDescent="0.3">
      <c r="B21" t="str">
        <f t="shared" si="2"/>
        <v>E15</v>
      </c>
      <c r="C21" s="1">
        <v>19</v>
      </c>
      <c r="D21" s="20" t="str">
        <f t="shared" si="0"/>
        <v>19E15</v>
      </c>
      <c r="E21" s="20" t="str">
        <f t="shared" si="1"/>
        <v>19E12</v>
      </c>
      <c r="F21" s="19"/>
      <c r="G21" s="15">
        <f>+Results!D128</f>
        <v>46052</v>
      </c>
      <c r="H21" s="16" t="str">
        <f>VLOOKUP($D21,Results!$B$2:$I$197,8,FALSE)</f>
        <v>E12</v>
      </c>
      <c r="I21" s="17" t="str">
        <f>VLOOKUP(H21,Results!$N$2:$O$9,2,FALSE)</f>
        <v>Clippers</v>
      </c>
      <c r="J21" s="82">
        <f t="shared" si="3"/>
        <v>1</v>
      </c>
      <c r="K21" s="64">
        <f t="shared" si="4"/>
        <v>0</v>
      </c>
      <c r="L21" s="67">
        <f>IF(OR(C21&gt;Results!$F$1,N21="N"),0,IF(H21="X",0,IF(N21=O21,1,0)))</f>
        <v>0</v>
      </c>
      <c r="M21" s="66">
        <f t="shared" si="5"/>
        <v>1</v>
      </c>
      <c r="N21" s="73">
        <f>IF($C21&gt;Results!$F$1," ",(VLOOKUP($D21,Results!$B$2:$H$197,7,FALSE)))</f>
        <v>6</v>
      </c>
      <c r="O21" s="74">
        <f>IF($C21&gt;Results!$F$1," ",(VLOOKUP($E21,Results!$C$2:$K$197,9,FALSE)))</f>
        <v>17</v>
      </c>
      <c r="P21" s="77">
        <f t="shared" si="6"/>
        <v>0</v>
      </c>
    </row>
    <row r="22" spans="2:16" x14ac:dyDescent="0.3">
      <c r="B22" t="str">
        <f t="shared" si="2"/>
        <v>E15</v>
      </c>
      <c r="C22" s="1">
        <v>20</v>
      </c>
      <c r="D22" s="20" t="str">
        <f t="shared" si="0"/>
        <v>20E15</v>
      </c>
      <c r="E22" s="20" t="str">
        <f t="shared" si="1"/>
        <v>20E17</v>
      </c>
      <c r="F22" s="19"/>
      <c r="G22" s="18">
        <f>+Results!D135</f>
        <v>46058</v>
      </c>
      <c r="H22" s="16" t="str">
        <f>VLOOKUP($D22,Results!$B$2:$I$197,8,FALSE)</f>
        <v>E17</v>
      </c>
      <c r="I22" s="17" t="str">
        <f>VLOOKUP(H22,Results!$N$2:$O$9,2,FALSE)</f>
        <v>Green Wizards</v>
      </c>
      <c r="J22" s="82">
        <f t="shared" si="3"/>
        <v>1</v>
      </c>
      <c r="K22" s="64">
        <f t="shared" si="4"/>
        <v>0</v>
      </c>
      <c r="L22" s="67">
        <f>IF(OR(C22&gt;Results!$F$1,N22="N"),0,IF(H22="X",0,IF(N22=O22,1,0)))</f>
        <v>0</v>
      </c>
      <c r="M22" s="66">
        <f t="shared" si="5"/>
        <v>1</v>
      </c>
      <c r="N22" s="73">
        <f>IF($C22&gt;Results!$F$1," ",(VLOOKUP($D22,Results!$B$2:$H$197,7,FALSE)))</f>
        <v>4</v>
      </c>
      <c r="O22" s="74">
        <f>IF($C22&gt;Results!$F$1," ",(VLOOKUP($E22,Results!$C$2:$K$197,9,FALSE)))</f>
        <v>26</v>
      </c>
      <c r="P22" s="77">
        <f t="shared" si="6"/>
        <v>0</v>
      </c>
    </row>
    <row r="23" spans="2:16" x14ac:dyDescent="0.3">
      <c r="B23" t="str">
        <f t="shared" si="2"/>
        <v>E15</v>
      </c>
      <c r="C23" s="1">
        <v>21</v>
      </c>
      <c r="D23" s="20" t="str">
        <f t="shared" si="0"/>
        <v>21E15</v>
      </c>
      <c r="E23" s="20" t="str">
        <f t="shared" si="1"/>
        <v>21E13</v>
      </c>
      <c r="F23" s="19"/>
      <c r="G23" s="15">
        <f>+Results!D142</f>
        <v>46066</v>
      </c>
      <c r="H23" s="16" t="str">
        <f>VLOOKUP($D23,Results!$B$2:$I$197,8,FALSE)</f>
        <v>E13</v>
      </c>
      <c r="I23" s="17" t="str">
        <f>VLOOKUP(H23,Results!$N$2:$O$9,2,FALSE)</f>
        <v>Oddments</v>
      </c>
      <c r="J23" s="82">
        <f t="shared" si="3"/>
        <v>1</v>
      </c>
      <c r="K23" s="64">
        <f t="shared" si="4"/>
        <v>1</v>
      </c>
      <c r="L23" s="67">
        <f>IF(OR(C23&gt;Results!$F$1,N23="N"),0,IF(H23="X",0,IF(N23=O23,1,0)))</f>
        <v>0</v>
      </c>
      <c r="M23" s="66">
        <f t="shared" si="5"/>
        <v>0</v>
      </c>
      <c r="N23" s="73">
        <f>IF($C23&gt;Results!$F$1," ",(VLOOKUP($D23,Results!$B$2:$H$197,7,FALSE)))</f>
        <v>17</v>
      </c>
      <c r="O23" s="74">
        <f>IF($C23&gt;Results!$F$1," ",(VLOOKUP($E23,Results!$C$2:$K$197,9,FALSE)))</f>
        <v>10</v>
      </c>
      <c r="P23" s="77">
        <f t="shared" si="6"/>
        <v>2</v>
      </c>
    </row>
    <row r="24" spans="2:16" x14ac:dyDescent="0.3">
      <c r="B24" t="str">
        <f t="shared" si="2"/>
        <v>E15</v>
      </c>
      <c r="C24" s="1">
        <v>22</v>
      </c>
      <c r="D24" s="20" t="str">
        <f t="shared" si="0"/>
        <v>22E15</v>
      </c>
      <c r="E24" s="20" t="str">
        <f t="shared" si="1"/>
        <v>22E16</v>
      </c>
      <c r="F24" s="19"/>
      <c r="G24" s="18">
        <f>+Results!D149</f>
        <v>46072</v>
      </c>
      <c r="H24" s="16" t="str">
        <f>VLOOKUP($D24,Results!$B$2:$I$197,8,FALSE)</f>
        <v>E16</v>
      </c>
      <c r="I24" s="17" t="str">
        <f>VLOOKUP(H24,Results!$N$2:$O$9,2,FALSE)</f>
        <v>Sharks</v>
      </c>
      <c r="J24" s="82">
        <f t="shared" si="3"/>
        <v>1</v>
      </c>
      <c r="K24" s="64">
        <f t="shared" si="4"/>
        <v>0</v>
      </c>
      <c r="L24" s="67">
        <f>IF(OR(C24&gt;Results!$F$1,N24="N"),0,IF(H24="X",0,IF(N24=O24,1,0)))</f>
        <v>0</v>
      </c>
      <c r="M24" s="66">
        <f t="shared" si="5"/>
        <v>1</v>
      </c>
      <c r="N24" s="73">
        <f>IF($C24&gt;Results!$F$1," ",(VLOOKUP($D24,Results!$B$2:$H$197,7,FALSE)))</f>
        <v>6</v>
      </c>
      <c r="O24" s="74">
        <f>IF($C24&gt;Results!$F$1," ",(VLOOKUP($E24,Results!$C$2:$K$197,9,FALSE)))</f>
        <v>19</v>
      </c>
      <c r="P24" s="77">
        <f t="shared" si="6"/>
        <v>0</v>
      </c>
    </row>
    <row r="25" spans="2:16" x14ac:dyDescent="0.3">
      <c r="B25" t="str">
        <f t="shared" si="2"/>
        <v>E15</v>
      </c>
      <c r="C25" s="1">
        <v>23</v>
      </c>
      <c r="D25" s="20" t="str">
        <f t="shared" si="0"/>
        <v>23E15</v>
      </c>
      <c r="E25" s="20" t="str">
        <f t="shared" si="1"/>
        <v>23E14</v>
      </c>
      <c r="F25" s="19"/>
      <c r="G25" s="15">
        <f>+Results!D156</f>
        <v>46080</v>
      </c>
      <c r="H25" s="16" t="str">
        <f>VLOOKUP($D25,Results!$B$2:$I$197,8,FALSE)</f>
        <v>E14</v>
      </c>
      <c r="I25" s="17" t="str">
        <f>VLOOKUP(H25,Results!$N$2:$O$9,2,FALSE)</f>
        <v>Golfers</v>
      </c>
      <c r="J25" s="82">
        <f t="shared" si="3"/>
        <v>1</v>
      </c>
      <c r="K25" s="64">
        <f t="shared" si="4"/>
        <v>0</v>
      </c>
      <c r="L25" s="67">
        <f>IF(OR(C25&gt;Results!$F$1,N25="N"),0,IF(H25="X",0,IF(N25=O25,1,0)))</f>
        <v>0</v>
      </c>
      <c r="M25" s="66">
        <f t="shared" si="5"/>
        <v>1</v>
      </c>
      <c r="N25" s="73">
        <f>IF($C25&gt;Results!$F$1," ",(VLOOKUP($D25,Results!$B$2:$H$197,7,FALSE)))</f>
        <v>9</v>
      </c>
      <c r="O25" s="74">
        <f>IF($C25&gt;Results!$F$1," ",(VLOOKUP($E25,Results!$C$2:$K$197,9,FALSE)))</f>
        <v>16</v>
      </c>
      <c r="P25" s="77">
        <f t="shared" si="6"/>
        <v>0</v>
      </c>
    </row>
    <row r="26" spans="2:16" x14ac:dyDescent="0.3">
      <c r="B26" t="str">
        <f t="shared" si="2"/>
        <v>E15</v>
      </c>
      <c r="C26" s="1">
        <v>24</v>
      </c>
      <c r="D26" s="20" t="str">
        <f t="shared" si="0"/>
        <v>24E15</v>
      </c>
      <c r="E26" s="20" t="str">
        <f t="shared" si="1"/>
        <v>24X</v>
      </c>
      <c r="F26" s="19"/>
      <c r="G26" s="15">
        <f>+Results!D163</f>
        <v>46086</v>
      </c>
      <c r="H26" s="16" t="str">
        <f>VLOOKUP($D26,Results!$B$2:$I$197,8,FALSE)</f>
        <v>X</v>
      </c>
      <c r="I26" s="17" t="str">
        <f>VLOOKUP(H26,Results!$N$2:$O$9,2,FALSE)</f>
        <v>No Match</v>
      </c>
      <c r="J26" s="82">
        <f t="shared" si="3"/>
        <v>0</v>
      </c>
      <c r="K26" s="64">
        <f t="shared" si="4"/>
        <v>0</v>
      </c>
      <c r="L26" s="67">
        <f>IF(OR(C26&gt;Results!$F$1,N26="N"),0,IF(H26="X",0,IF(N26=O26,1,0)))</f>
        <v>0</v>
      </c>
      <c r="M26" s="66">
        <f t="shared" si="5"/>
        <v>0</v>
      </c>
      <c r="N26" s="73">
        <f>IF($C26&gt;Results!$F$1," ",(VLOOKUP($D26,Results!$B$2:$H$197,7,FALSE)))</f>
        <v>0</v>
      </c>
      <c r="O26" s="74">
        <f>IF($C26&gt;Results!$F$1," ",(VLOOKUP($E26,Results!$C$2:$K$197,9,FALSE)))</f>
        <v>0</v>
      </c>
      <c r="P26" s="77">
        <f t="shared" si="6"/>
        <v>0</v>
      </c>
    </row>
    <row r="27" spans="2:16" x14ac:dyDescent="0.3">
      <c r="B27" t="str">
        <f t="shared" si="2"/>
        <v>E15</v>
      </c>
      <c r="C27" s="1">
        <v>25</v>
      </c>
      <c r="D27" s="20" t="str">
        <f t="shared" si="0"/>
        <v>25E15</v>
      </c>
      <c r="E27" s="20" t="str">
        <f t="shared" si="1"/>
        <v>25E11</v>
      </c>
      <c r="F27" s="19"/>
      <c r="G27" s="15">
        <f>+Results!D170</f>
        <v>46094</v>
      </c>
      <c r="H27" s="16" t="str">
        <f>VLOOKUP($D27,Results!$B$2:$I$197,8,FALSE)</f>
        <v>E11</v>
      </c>
      <c r="I27" s="17" t="str">
        <f>VLOOKUP(H27,Results!$N$2:$O$9,2,FALSE)</f>
        <v>Hagrids</v>
      </c>
      <c r="J27" s="82">
        <f t="shared" si="3"/>
        <v>1</v>
      </c>
      <c r="K27" s="64">
        <f t="shared" si="4"/>
        <v>0</v>
      </c>
      <c r="L27" s="67">
        <f>IF(OR(C27&gt;Results!$F$1,N27="N"),0,IF(H27="X",0,IF(N27=O27,1,0)))</f>
        <v>0</v>
      </c>
      <c r="M27" s="66">
        <f t="shared" si="5"/>
        <v>1</v>
      </c>
      <c r="N27" s="73">
        <f>IF($C27&gt;Results!$F$1," ",(VLOOKUP($D27,Results!$B$2:$H$197,7,FALSE)))</f>
        <v>13</v>
      </c>
      <c r="O27" s="74">
        <f>IF($C27&gt;Results!$F$1," ",(VLOOKUP($E27,Results!$C$2:$K$197,9,FALSE)))</f>
        <v>17</v>
      </c>
      <c r="P27" s="77">
        <f t="shared" si="6"/>
        <v>0</v>
      </c>
    </row>
    <row r="28" spans="2:16" x14ac:dyDescent="0.3">
      <c r="B28" t="str">
        <f t="shared" si="2"/>
        <v>E15</v>
      </c>
      <c r="C28" s="1">
        <v>26</v>
      </c>
      <c r="D28" s="20" t="str">
        <f t="shared" si="0"/>
        <v>26E15</v>
      </c>
      <c r="E28" s="20" t="str">
        <f t="shared" si="1"/>
        <v>26E12</v>
      </c>
      <c r="F28" s="19"/>
      <c r="G28" s="15">
        <f>+Results!D177</f>
        <v>46100</v>
      </c>
      <c r="H28" s="16" t="str">
        <f>VLOOKUP($D28,Results!$B$2:$I$197,8,FALSE)</f>
        <v>E12</v>
      </c>
      <c r="I28" s="17" t="str">
        <f>VLOOKUP(H28,Results!$N$2:$O$9,2,FALSE)</f>
        <v>Clippers</v>
      </c>
      <c r="J28" s="82">
        <f t="shared" si="3"/>
        <v>1</v>
      </c>
      <c r="K28" s="64">
        <f t="shared" si="4"/>
        <v>0</v>
      </c>
      <c r="L28" s="67">
        <f>IF(OR(C28&gt;Results!$F$1,N28="N"),0,IF(H28="X",0,IF(N28=O28,1,0)))</f>
        <v>0</v>
      </c>
      <c r="M28" s="66">
        <f t="shared" si="5"/>
        <v>1</v>
      </c>
      <c r="N28" s="73">
        <f>IF($C28&gt;Results!$F$1," ",(VLOOKUP($D28,Results!$B$2:$H$197,7,FALSE)))</f>
        <v>8</v>
      </c>
      <c r="O28" s="74">
        <f>IF($C28&gt;Results!$F$1," ",(VLOOKUP($E28,Results!$C$2:$K$197,9,FALSE)))</f>
        <v>11</v>
      </c>
      <c r="P28" s="77">
        <f t="shared" si="6"/>
        <v>0</v>
      </c>
    </row>
    <row r="29" spans="2:16" x14ac:dyDescent="0.3">
      <c r="B29" t="str">
        <f t="shared" si="2"/>
        <v>E15</v>
      </c>
      <c r="C29" s="1">
        <v>27</v>
      </c>
      <c r="D29" s="20" t="str">
        <f t="shared" si="0"/>
        <v>27E15</v>
      </c>
      <c r="E29" s="20" t="str">
        <f t="shared" si="1"/>
        <v>27E17</v>
      </c>
      <c r="F29" s="19"/>
      <c r="G29" s="15">
        <f>+Results!D184</f>
        <v>46108</v>
      </c>
      <c r="H29" s="16" t="str">
        <f>VLOOKUP($D29,Results!$B$2:$I$197,8,FALSE)</f>
        <v>E17</v>
      </c>
      <c r="I29" s="17" t="str">
        <f>VLOOKUP(H29,Results!$N$2:$O$9,2,FALSE)</f>
        <v>Green Wizards</v>
      </c>
      <c r="J29" s="82">
        <f t="shared" si="3"/>
        <v>1</v>
      </c>
      <c r="K29" s="64">
        <f t="shared" si="4"/>
        <v>0</v>
      </c>
      <c r="L29" s="67">
        <f>IF(OR(C29&gt;Results!$F$1,N29="N"),0,IF(H29="X",0,IF(N29=O29,1,0)))</f>
        <v>0</v>
      </c>
      <c r="M29" s="66">
        <f t="shared" si="5"/>
        <v>1</v>
      </c>
      <c r="N29" s="73">
        <f>IF($C29&gt;Results!$F$1," ",(VLOOKUP($D29,Results!$B$2:$H$197,7,FALSE)))</f>
        <v>13</v>
      </c>
      <c r="O29" s="74">
        <f>IF($C29&gt;Results!$F$1," ",(VLOOKUP($E29,Results!$C$2:$K$197,9,FALSE)))</f>
        <v>17</v>
      </c>
      <c r="P29" s="77">
        <f t="shared" si="6"/>
        <v>0</v>
      </c>
    </row>
    <row r="30" spans="2:16" x14ac:dyDescent="0.3">
      <c r="B30" t="str">
        <f t="shared" si="2"/>
        <v>E15</v>
      </c>
      <c r="C30" s="1">
        <v>28</v>
      </c>
      <c r="D30" s="20" t="str">
        <f t="shared" si="0"/>
        <v>28E15</v>
      </c>
      <c r="E30" s="20" t="str">
        <f t="shared" si="1"/>
        <v>28E13</v>
      </c>
      <c r="F30" s="19"/>
      <c r="G30" s="18">
        <f>+Results!D191</f>
        <v>46114</v>
      </c>
      <c r="H30" s="16" t="str">
        <f>VLOOKUP($D30,Results!$B$2:$I$197,8,FALSE)</f>
        <v>E13</v>
      </c>
      <c r="I30" s="17" t="str">
        <f>VLOOKUP(H30,Results!$N$2:$O$9,2,FALSE)</f>
        <v>Oddments</v>
      </c>
      <c r="J30" s="82">
        <f t="shared" si="3"/>
        <v>1</v>
      </c>
      <c r="K30" s="64">
        <f t="shared" si="4"/>
        <v>1</v>
      </c>
      <c r="L30" s="67">
        <f>IF(OR(C30&gt;Results!$F$1,N30="N"),0,IF(H30="X",0,IF(N30=O30,1,0)))</f>
        <v>0</v>
      </c>
      <c r="M30" s="66">
        <f t="shared" si="5"/>
        <v>0</v>
      </c>
      <c r="N30" s="73">
        <f>IF($C30&gt;Results!$F$1," ",(VLOOKUP($D30,Results!$B$2:$H$197,7,FALSE)))</f>
        <v>18</v>
      </c>
      <c r="O30" s="74">
        <f>IF($C30&gt;Results!$F$1," ",(VLOOKUP($E30,Results!$C$2:$K$197,9,FALSE)))</f>
        <v>6</v>
      </c>
      <c r="P30" s="77">
        <f t="shared" si="6"/>
        <v>2</v>
      </c>
    </row>
    <row r="31" spans="2:16" ht="15.6" x14ac:dyDescent="0.3">
      <c r="G31" s="23"/>
      <c r="H31" s="24"/>
      <c r="I31" s="25" t="s">
        <v>0</v>
      </c>
      <c r="J31" s="83">
        <f t="shared" ref="J31:P31" si="7">SUM(J3:J30)</f>
        <v>24</v>
      </c>
      <c r="K31" s="68">
        <f t="shared" si="7"/>
        <v>5</v>
      </c>
      <c r="L31" s="69">
        <f t="shared" si="7"/>
        <v>0</v>
      </c>
      <c r="M31" s="70">
        <f t="shared" si="7"/>
        <v>19</v>
      </c>
      <c r="N31" s="75">
        <f t="shared" si="7"/>
        <v>226</v>
      </c>
      <c r="O31" s="76">
        <f t="shared" si="7"/>
        <v>328</v>
      </c>
      <c r="P31" s="78">
        <f t="shared" si="7"/>
        <v>10</v>
      </c>
    </row>
  </sheetData>
  <mergeCells count="1">
    <mergeCell ref="I1:L1"/>
  </mergeCells>
  <conditionalFormatting sqref="H3:H30">
    <cfRule type="containsText" dxfId="5" priority="2" operator="containsText" text="X">
      <formula>NOT(ISERROR(SEARCH("X",H3)))</formula>
    </cfRule>
  </conditionalFormatting>
  <conditionalFormatting sqref="I3:I30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R31"/>
  <sheetViews>
    <sheetView workbookViewId="0">
      <selection activeCell="R10" sqref="R10"/>
    </sheetView>
  </sheetViews>
  <sheetFormatPr defaultRowHeight="14.4" x14ac:dyDescent="0.3"/>
  <cols>
    <col min="1" max="1" width="2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32</v>
      </c>
      <c r="I1" s="92" t="s">
        <v>44</v>
      </c>
      <c r="J1" s="92"/>
      <c r="K1" s="92"/>
      <c r="L1" s="92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E16</v>
      </c>
      <c r="C3" s="1">
        <v>1</v>
      </c>
      <c r="D3" s="20" t="str">
        <f t="shared" ref="D3:D30" si="0">CONCATENATE(C3,B3)</f>
        <v>1E16</v>
      </c>
      <c r="E3" s="20" t="str">
        <f t="shared" ref="E3:E30" si="1">CONCATENATE(C3,H3)</f>
        <v>1E15</v>
      </c>
      <c r="F3" s="19"/>
      <c r="G3" s="15">
        <f>+Results!D2</f>
        <v>45919</v>
      </c>
      <c r="H3" s="16" t="str">
        <f>VLOOKUP($D3,Results!$B$2:$I$197,8,FALSE)</f>
        <v>E15</v>
      </c>
      <c r="I3" s="17" t="str">
        <f>VLOOKUP(H3,Results!$N$2:$O$9,2,FALSE)</f>
        <v>Odd Jobs</v>
      </c>
      <c r="J3" s="82">
        <f>SUM(K3:M3)</f>
        <v>1</v>
      </c>
      <c r="K3" s="64">
        <f>IF(H3="X",0,IF(N3&gt;O3,1,0))</f>
        <v>1</v>
      </c>
      <c r="L3" s="67">
        <f>IF(OR(C3&gt;Results!$F$1,N3="N"),0,IF(H3="X",0,IF(N3=O3,1,0)))</f>
        <v>0</v>
      </c>
      <c r="M3" s="66">
        <f>IF(H3="X",0,IF(N3&lt;O3,1,0))</f>
        <v>0</v>
      </c>
      <c r="N3" s="73">
        <f>IF($C3&gt;Results!$F$1," ",(VLOOKUP($D3,Results!$B$2:$H$197,7,FALSE)))</f>
        <v>13</v>
      </c>
      <c r="O3" s="74">
        <f>IF($C3&gt;Results!$F$1," ",(VLOOKUP($E3,Results!$C$2:$K$197,9,FALSE)))</f>
        <v>12</v>
      </c>
      <c r="P3" s="77">
        <f>IF(J3=" "," ",SUM(K3*2)+L3*1)</f>
        <v>2</v>
      </c>
    </row>
    <row r="4" spans="2:18" x14ac:dyDescent="0.3">
      <c r="B4" t="str">
        <f t="shared" ref="B4:B30" si="2">+$H$1</f>
        <v>E16</v>
      </c>
      <c r="C4" s="1">
        <v>2</v>
      </c>
      <c r="D4" s="20" t="str">
        <f t="shared" si="0"/>
        <v>2E16</v>
      </c>
      <c r="E4" s="20" t="str">
        <f t="shared" si="1"/>
        <v>2X</v>
      </c>
      <c r="F4" s="19"/>
      <c r="G4" s="15">
        <f>+Results!D9</f>
        <v>45925</v>
      </c>
      <c r="H4" s="16" t="str">
        <f>VLOOKUP($D4,Results!$B$2:$I$197,8,FALSE)</f>
        <v>X</v>
      </c>
      <c r="I4" s="17" t="str">
        <f>VLOOKUP(H4,Results!$N$2:$O$9,2,FALSE)</f>
        <v>No Match</v>
      </c>
      <c r="J4" s="82">
        <f t="shared" ref="J4:J30" si="3">SUM(K4:M4)</f>
        <v>0</v>
      </c>
      <c r="K4" s="64">
        <f t="shared" ref="K4:K30" si="4">IF(H4="X",0,IF(N4&gt;O4,1,0))</f>
        <v>0</v>
      </c>
      <c r="L4" s="67">
        <f>IF(OR(C4&gt;Results!$F$1,N4="N"),0,IF(H4="X",0,IF(N4=O4,1,0)))</f>
        <v>0</v>
      </c>
      <c r="M4" s="66">
        <f>IF(H4="X",0,IF(N4&lt;O4,1,0))</f>
        <v>0</v>
      </c>
      <c r="N4" s="73">
        <f>IF($C4&gt;Results!$F$1," ",(VLOOKUP($D4,Results!$B$2:$H$197,7,FALSE)))</f>
        <v>0</v>
      </c>
      <c r="O4" s="74">
        <f>IF($C4&gt;Results!$F$1," ",(VLOOKUP($E4,Results!$C$2:$K$197,9,FALSE)))</f>
        <v>0</v>
      </c>
      <c r="P4" s="77">
        <f>IF(J4=" "," ",SUM(K4*2)+L4*1)</f>
        <v>0</v>
      </c>
    </row>
    <row r="5" spans="2:18" x14ac:dyDescent="0.3">
      <c r="B5" t="str">
        <f t="shared" si="2"/>
        <v>E16</v>
      </c>
      <c r="C5" s="1">
        <v>3</v>
      </c>
      <c r="D5" s="20" t="str">
        <f t="shared" si="0"/>
        <v>3E16</v>
      </c>
      <c r="E5" s="20" t="str">
        <f t="shared" si="1"/>
        <v>3E17</v>
      </c>
      <c r="F5" s="19"/>
      <c r="G5" s="15">
        <f>+Results!D16</f>
        <v>45933</v>
      </c>
      <c r="H5" s="16" t="str">
        <f>VLOOKUP($D5,Results!$B$2:$I$197,8,FALSE)</f>
        <v>E17</v>
      </c>
      <c r="I5" s="17" t="str">
        <f>VLOOKUP(H5,Results!$N$2:$O$9,2,FALSE)</f>
        <v>Green Wizards</v>
      </c>
      <c r="J5" s="82">
        <f t="shared" si="3"/>
        <v>1</v>
      </c>
      <c r="K5" s="64">
        <f t="shared" si="4"/>
        <v>1</v>
      </c>
      <c r="L5" s="67">
        <f>IF(OR(C5&gt;Results!$F$1,N5="N"),0,IF(H5="X",0,IF(N5=O5,1,0)))</f>
        <v>0</v>
      </c>
      <c r="M5" s="66">
        <f t="shared" ref="M5:M30" si="5">IF(H5="X",0,IF(N5&lt;O5,1,0))</f>
        <v>0</v>
      </c>
      <c r="N5" s="73">
        <f>IF($C5&gt;Results!$F$1," ",(VLOOKUP($D5,Results!$B$2:$H$197,7,FALSE)))</f>
        <v>21</v>
      </c>
      <c r="O5" s="74">
        <f>IF($C5&gt;Results!$F$1," ",(VLOOKUP($E5,Results!$C$2:$K$197,9,FALSE)))</f>
        <v>9</v>
      </c>
      <c r="P5" s="77">
        <f>IF(J5=" "," ",SUM(K5*2)+L5*1)</f>
        <v>2</v>
      </c>
    </row>
    <row r="6" spans="2:18" x14ac:dyDescent="0.3">
      <c r="B6" t="str">
        <f t="shared" si="2"/>
        <v>E16</v>
      </c>
      <c r="C6" s="1">
        <v>4</v>
      </c>
      <c r="D6" s="20" t="str">
        <f t="shared" si="0"/>
        <v>4E16</v>
      </c>
      <c r="E6" s="20" t="str">
        <f t="shared" si="1"/>
        <v>4E12</v>
      </c>
      <c r="F6" s="19"/>
      <c r="G6" s="15">
        <f>+Results!D23</f>
        <v>45940</v>
      </c>
      <c r="H6" s="16" t="str">
        <f>VLOOKUP($D6,Results!$B$2:$I$197,8,FALSE)</f>
        <v>E12</v>
      </c>
      <c r="I6" s="17" t="str">
        <f>VLOOKUP(H6,Results!$N$2:$O$9,2,FALSE)</f>
        <v>Clippers</v>
      </c>
      <c r="J6" s="82">
        <f t="shared" si="3"/>
        <v>1</v>
      </c>
      <c r="K6" s="64">
        <f t="shared" si="4"/>
        <v>0</v>
      </c>
      <c r="L6" s="67">
        <f>IF(OR(C6&gt;Results!$F$1,N6="N"),0,IF(H6="X",0,IF(N6=O6,1,0)))</f>
        <v>0</v>
      </c>
      <c r="M6" s="66">
        <f t="shared" si="5"/>
        <v>1</v>
      </c>
      <c r="N6" s="73">
        <f>IF($C6&gt;Results!$F$1," ",(VLOOKUP($D6,Results!$B$2:$H$197,7,FALSE)))</f>
        <v>7</v>
      </c>
      <c r="O6" s="74">
        <f>IF($C6&gt;Results!$F$1," ",(VLOOKUP($E6,Results!$C$2:$K$197,9,FALSE)))</f>
        <v>17</v>
      </c>
      <c r="P6" s="77">
        <f t="shared" ref="P6:P30" si="6">IF(J6=" "," ",SUM(K6*2)+L6*1)</f>
        <v>0</v>
      </c>
    </row>
    <row r="7" spans="2:18" x14ac:dyDescent="0.3">
      <c r="B7" t="str">
        <f t="shared" si="2"/>
        <v>E16</v>
      </c>
      <c r="C7" s="1">
        <v>5</v>
      </c>
      <c r="D7" s="20" t="str">
        <f t="shared" si="0"/>
        <v>5E16</v>
      </c>
      <c r="E7" s="20" t="str">
        <f t="shared" si="1"/>
        <v>5E11</v>
      </c>
      <c r="F7" s="19"/>
      <c r="G7" s="18">
        <f>+Results!D30</f>
        <v>45946</v>
      </c>
      <c r="H7" s="16" t="str">
        <f>VLOOKUP($D7,Results!$B$2:$I$197,8,FALSE)</f>
        <v>E11</v>
      </c>
      <c r="I7" s="17" t="str">
        <f>VLOOKUP(H7,Results!$N$2:$O$9,2,FALSE)</f>
        <v>Hagrids</v>
      </c>
      <c r="J7" s="82">
        <f t="shared" si="3"/>
        <v>1</v>
      </c>
      <c r="K7" s="64">
        <f t="shared" si="4"/>
        <v>0</v>
      </c>
      <c r="L7" s="67">
        <f>IF(OR(C7&gt;Results!$F$1,N7="N"),0,IF(H7="X",0,IF(N7=O7,1,0)))</f>
        <v>0</v>
      </c>
      <c r="M7" s="66">
        <f t="shared" si="5"/>
        <v>1</v>
      </c>
      <c r="N7" s="73">
        <f>IF($C7&gt;Results!$F$1," ",(VLOOKUP($D7,Results!$B$2:$H$197,7,FALSE)))</f>
        <v>10</v>
      </c>
      <c r="O7" s="74">
        <f>IF($C7&gt;Results!$F$1," ",(VLOOKUP($E7,Results!$C$2:$K$197,9,FALSE)))</f>
        <v>16</v>
      </c>
      <c r="P7" s="77">
        <f t="shared" si="6"/>
        <v>0</v>
      </c>
    </row>
    <row r="8" spans="2:18" x14ac:dyDescent="0.3">
      <c r="B8" t="str">
        <f t="shared" si="2"/>
        <v>E16</v>
      </c>
      <c r="C8" s="1">
        <v>6</v>
      </c>
      <c r="D8" s="20" t="str">
        <f t="shared" si="0"/>
        <v>6E16</v>
      </c>
      <c r="E8" s="20" t="str">
        <f t="shared" si="1"/>
        <v>6E13</v>
      </c>
      <c r="F8" s="19"/>
      <c r="G8" s="15">
        <f>+Results!D37</f>
        <v>45954</v>
      </c>
      <c r="H8" s="16" t="str">
        <f>VLOOKUP($D8,Results!$B$2:$I$197,8,FALSE)</f>
        <v>E13</v>
      </c>
      <c r="I8" s="17" t="str">
        <f>VLOOKUP(H8,Results!$N$2:$O$9,2,FALSE)</f>
        <v>Oddments</v>
      </c>
      <c r="J8" s="82">
        <f t="shared" si="3"/>
        <v>1</v>
      </c>
      <c r="K8" s="64">
        <f t="shared" si="4"/>
        <v>1</v>
      </c>
      <c r="L8" s="67">
        <f>IF(OR(C8&gt;Results!$F$1,N8="N"),0,IF(H8="X",0,IF(N8=O8,1,0)))</f>
        <v>0</v>
      </c>
      <c r="M8" s="66">
        <f t="shared" si="5"/>
        <v>0</v>
      </c>
      <c r="N8" s="73">
        <f>IF($C8&gt;Results!$F$1," ",(VLOOKUP($D8,Results!$B$2:$H$197,7,FALSE)))</f>
        <v>21</v>
      </c>
      <c r="O8" s="74">
        <f>IF($C8&gt;Results!$F$1," ",(VLOOKUP($E8,Results!$C$2:$K$197,9,FALSE)))</f>
        <v>14</v>
      </c>
      <c r="P8" s="77">
        <f t="shared" si="6"/>
        <v>2</v>
      </c>
    </row>
    <row r="9" spans="2:18" x14ac:dyDescent="0.3">
      <c r="B9" t="str">
        <f t="shared" si="2"/>
        <v>E16</v>
      </c>
      <c r="C9" s="1">
        <v>7</v>
      </c>
      <c r="D9" s="20" t="str">
        <f t="shared" si="0"/>
        <v>7E16</v>
      </c>
      <c r="E9" s="20" t="str">
        <f t="shared" si="1"/>
        <v>7E14</v>
      </c>
      <c r="F9" s="19"/>
      <c r="G9" s="15">
        <f>+Results!D44</f>
        <v>45960</v>
      </c>
      <c r="H9" s="16" t="str">
        <f>VLOOKUP($D9,Results!$B$2:$I$197,8,FALSE)</f>
        <v>E14</v>
      </c>
      <c r="I9" s="17" t="str">
        <f>VLOOKUP(H9,Results!$N$2:$O$9,2,FALSE)</f>
        <v>Golfers</v>
      </c>
      <c r="J9" s="82">
        <f t="shared" si="3"/>
        <v>1</v>
      </c>
      <c r="K9" s="64">
        <f t="shared" si="4"/>
        <v>0</v>
      </c>
      <c r="L9" s="67">
        <f>IF(OR(C9&gt;Results!$F$1,N9="N"),0,IF(H9="X",0,IF(N9=O9,1,0)))</f>
        <v>0</v>
      </c>
      <c r="M9" s="66">
        <f t="shared" si="5"/>
        <v>1</v>
      </c>
      <c r="N9" s="73">
        <f>IF($C9&gt;Results!$F$1," ",(VLOOKUP($D9,Results!$B$2:$H$197,7,FALSE)))</f>
        <v>8</v>
      </c>
      <c r="O9" s="74">
        <f>IF($C9&gt;Results!$F$1," ",(VLOOKUP($E9,Results!$C$2:$K$197,9,FALSE)))</f>
        <v>20</v>
      </c>
      <c r="P9" s="77">
        <f t="shared" si="6"/>
        <v>0</v>
      </c>
    </row>
    <row r="10" spans="2:18" x14ac:dyDescent="0.3">
      <c r="B10" t="str">
        <f t="shared" si="2"/>
        <v>E16</v>
      </c>
      <c r="C10" s="1">
        <v>8</v>
      </c>
      <c r="D10" s="20" t="str">
        <f t="shared" si="0"/>
        <v>8E16</v>
      </c>
      <c r="E10" s="20" t="str">
        <f t="shared" si="1"/>
        <v>8E15</v>
      </c>
      <c r="F10" s="19"/>
      <c r="G10" s="15">
        <f>+Results!D51</f>
        <v>45968</v>
      </c>
      <c r="H10" s="16" t="str">
        <f>VLOOKUP($D10,Results!$B$2:$I$197,8,FALSE)</f>
        <v>E15</v>
      </c>
      <c r="I10" s="17" t="str">
        <f>VLOOKUP(H10,Results!$N$2:$O$9,2,FALSE)</f>
        <v>Odd Jobs</v>
      </c>
      <c r="J10" s="82">
        <f t="shared" si="3"/>
        <v>1</v>
      </c>
      <c r="K10" s="64">
        <f t="shared" si="4"/>
        <v>1</v>
      </c>
      <c r="L10" s="67">
        <f>IF(OR(C10&gt;Results!$F$1,N10="N"),0,IF(H10="X",0,IF(N10=O10,1,0)))</f>
        <v>0</v>
      </c>
      <c r="M10" s="66">
        <f t="shared" si="5"/>
        <v>0</v>
      </c>
      <c r="N10" s="73">
        <f>IF($C10&gt;Results!$F$1," ",(VLOOKUP($D10,Results!$B$2:$H$197,7,FALSE)))</f>
        <v>10</v>
      </c>
      <c r="O10" s="74">
        <f>IF($C10&gt;Results!$F$1," ",(VLOOKUP($E10,Results!$C$2:$K$197,9,FALSE)))</f>
        <v>0</v>
      </c>
      <c r="P10" s="77">
        <f t="shared" si="6"/>
        <v>2</v>
      </c>
      <c r="R10" t="s">
        <v>56</v>
      </c>
    </row>
    <row r="11" spans="2:18" x14ac:dyDescent="0.3">
      <c r="B11" t="str">
        <f t="shared" si="2"/>
        <v>E16</v>
      </c>
      <c r="C11" s="1">
        <v>9</v>
      </c>
      <c r="D11" s="20" t="str">
        <f t="shared" si="0"/>
        <v>9E16</v>
      </c>
      <c r="E11" s="20" t="str">
        <f t="shared" si="1"/>
        <v>9X</v>
      </c>
      <c r="F11" s="19"/>
      <c r="G11" s="18">
        <f>+Results!D58</f>
        <v>45974</v>
      </c>
      <c r="H11" s="16" t="str">
        <f>VLOOKUP($D11,Results!$B$2:$I$197,8,FALSE)</f>
        <v>X</v>
      </c>
      <c r="I11" s="17" t="str">
        <f>VLOOKUP(H11,Results!$N$2:$O$9,2,FALSE)</f>
        <v>No Match</v>
      </c>
      <c r="J11" s="82">
        <f t="shared" si="3"/>
        <v>0</v>
      </c>
      <c r="K11" s="64">
        <f t="shared" si="4"/>
        <v>0</v>
      </c>
      <c r="L11" s="67">
        <f>IF(OR(C11&gt;Results!$F$1,N11="N"),0,IF(H11="X",0,IF(N11=O11,1,0)))</f>
        <v>0</v>
      </c>
      <c r="M11" s="66">
        <f t="shared" si="5"/>
        <v>0</v>
      </c>
      <c r="N11" s="73">
        <f>IF($C11&gt;Results!$F$1," ",(VLOOKUP($D11,Results!$B$2:$H$197,7,FALSE)))</f>
        <v>0</v>
      </c>
      <c r="O11" s="74">
        <f>IF($C11&gt;Results!$F$1," ",(VLOOKUP($E11,Results!$C$2:$K$197,9,FALSE)))</f>
        <v>0</v>
      </c>
      <c r="P11" s="77">
        <f t="shared" si="6"/>
        <v>0</v>
      </c>
    </row>
    <row r="12" spans="2:18" x14ac:dyDescent="0.3">
      <c r="B12" t="str">
        <f t="shared" si="2"/>
        <v>E16</v>
      </c>
      <c r="C12" s="1">
        <v>10</v>
      </c>
      <c r="D12" s="20" t="str">
        <f t="shared" si="0"/>
        <v>10E16</v>
      </c>
      <c r="E12" s="20" t="str">
        <f t="shared" si="1"/>
        <v>10E17</v>
      </c>
      <c r="F12" s="19"/>
      <c r="G12" s="18">
        <f>+Results!D65</f>
        <v>45982</v>
      </c>
      <c r="H12" s="16" t="str">
        <f>VLOOKUP($D12,Results!$B$2:$I$197,8,FALSE)</f>
        <v>E17</v>
      </c>
      <c r="I12" s="17" t="str">
        <f>VLOOKUP(H12,Results!$N$2:$O$9,2,FALSE)</f>
        <v>Green Wizards</v>
      </c>
      <c r="J12" s="82">
        <f t="shared" si="3"/>
        <v>1</v>
      </c>
      <c r="K12" s="64">
        <f t="shared" si="4"/>
        <v>0</v>
      </c>
      <c r="L12" s="67">
        <f>IF(OR(C12&gt;Results!$F$1,N12="N"),0,IF(H12="X",0,IF(N12=O12,1,0)))</f>
        <v>0</v>
      </c>
      <c r="M12" s="66">
        <f t="shared" si="5"/>
        <v>1</v>
      </c>
      <c r="N12" s="73">
        <f>IF($C12&gt;Results!$F$1," ",(VLOOKUP($D12,Results!$B$2:$H$197,7,FALSE)))</f>
        <v>11</v>
      </c>
      <c r="O12" s="74">
        <f>IF($C12&gt;Results!$F$1," ",(VLOOKUP($E12,Results!$C$2:$K$197,9,FALSE)))</f>
        <v>13</v>
      </c>
      <c r="P12" s="77">
        <f t="shared" si="6"/>
        <v>0</v>
      </c>
    </row>
    <row r="13" spans="2:18" x14ac:dyDescent="0.3">
      <c r="B13" t="str">
        <f t="shared" si="2"/>
        <v>E16</v>
      </c>
      <c r="C13" s="1">
        <v>11</v>
      </c>
      <c r="D13" s="20" t="str">
        <f t="shared" si="0"/>
        <v>11E16</v>
      </c>
      <c r="E13" s="20" t="str">
        <f t="shared" si="1"/>
        <v>11E12</v>
      </c>
      <c r="F13" s="19"/>
      <c r="G13" s="18">
        <f>+Results!D72</f>
        <v>45988</v>
      </c>
      <c r="H13" s="16" t="str">
        <f>VLOOKUP($D13,Results!$B$2:$I$197,8,FALSE)</f>
        <v>E12</v>
      </c>
      <c r="I13" s="17" t="str">
        <f>VLOOKUP(H13,Results!$N$2:$O$9,2,FALSE)</f>
        <v>Clippers</v>
      </c>
      <c r="J13" s="82">
        <f t="shared" si="3"/>
        <v>1</v>
      </c>
      <c r="K13" s="64">
        <f t="shared" si="4"/>
        <v>0</v>
      </c>
      <c r="L13" s="67">
        <f>IF(OR(C13&gt;Results!$F$1,N13="N"),0,IF(H13="X",0,IF(N13=O13,1,0)))</f>
        <v>1</v>
      </c>
      <c r="M13" s="66">
        <f t="shared" si="5"/>
        <v>0</v>
      </c>
      <c r="N13" s="73">
        <f>IF($C13&gt;Results!$F$1," ",(VLOOKUP($D13,Results!$B$2:$H$197,7,FALSE)))</f>
        <v>13</v>
      </c>
      <c r="O13" s="74">
        <f>IF($C13&gt;Results!$F$1," ",(VLOOKUP($E13,Results!$C$2:$K$197,9,FALSE)))</f>
        <v>13</v>
      </c>
      <c r="P13" s="77">
        <f t="shared" si="6"/>
        <v>1</v>
      </c>
    </row>
    <row r="14" spans="2:18" x14ac:dyDescent="0.3">
      <c r="B14" t="str">
        <f t="shared" si="2"/>
        <v>E16</v>
      </c>
      <c r="C14" s="1">
        <v>12</v>
      </c>
      <c r="D14" s="20" t="str">
        <f t="shared" si="0"/>
        <v>12E16</v>
      </c>
      <c r="E14" s="20" t="str">
        <f t="shared" si="1"/>
        <v>12E11</v>
      </c>
      <c r="F14" s="19"/>
      <c r="G14" s="15">
        <f>+Results!D79</f>
        <v>45996</v>
      </c>
      <c r="H14" s="16" t="str">
        <f>VLOOKUP($D14,Results!$B$2:$I$197,8,FALSE)</f>
        <v>E11</v>
      </c>
      <c r="I14" s="17" t="str">
        <f>VLOOKUP(H14,Results!$N$2:$O$9,2,FALSE)</f>
        <v>Hagrids</v>
      </c>
      <c r="J14" s="82">
        <f t="shared" si="3"/>
        <v>1</v>
      </c>
      <c r="K14" s="64">
        <f t="shared" si="4"/>
        <v>0</v>
      </c>
      <c r="L14" s="67">
        <f>IF(OR(C14&gt;Results!$F$1,N14="N"),0,IF(H14="X",0,IF(N14=O14,1,0)))</f>
        <v>1</v>
      </c>
      <c r="M14" s="66">
        <f t="shared" si="5"/>
        <v>0</v>
      </c>
      <c r="N14" s="73">
        <f>IF($C14&gt;Results!$F$1," ",(VLOOKUP($D14,Results!$B$2:$H$197,7,FALSE)))</f>
        <v>10</v>
      </c>
      <c r="O14" s="74">
        <f>IF($C14&gt;Results!$F$1," ",(VLOOKUP($E14,Results!$C$2:$K$197,9,FALSE)))</f>
        <v>10</v>
      </c>
      <c r="P14" s="77">
        <f t="shared" si="6"/>
        <v>1</v>
      </c>
    </row>
    <row r="15" spans="2:18" x14ac:dyDescent="0.3">
      <c r="B15" t="str">
        <f t="shared" si="2"/>
        <v>E16</v>
      </c>
      <c r="C15" s="1">
        <v>13</v>
      </c>
      <c r="D15" s="20" t="str">
        <f t="shared" si="0"/>
        <v>13E16</v>
      </c>
      <c r="E15" s="20" t="str">
        <f t="shared" si="1"/>
        <v>13E13</v>
      </c>
      <c r="F15" s="19"/>
      <c r="G15" s="15">
        <f>+Results!D86</f>
        <v>46002</v>
      </c>
      <c r="H15" s="16" t="str">
        <f>VLOOKUP($D15,Results!$B$2:$I$197,8,FALSE)</f>
        <v>E13</v>
      </c>
      <c r="I15" s="17" t="str">
        <f>VLOOKUP(H15,Results!$N$2:$O$9,2,FALSE)</f>
        <v>Oddments</v>
      </c>
      <c r="J15" s="82">
        <f t="shared" si="3"/>
        <v>1</v>
      </c>
      <c r="K15" s="64">
        <f t="shared" si="4"/>
        <v>1</v>
      </c>
      <c r="L15" s="67">
        <f>IF(OR(C15&gt;Results!$F$1,N15="N"),0,IF(H15="X",0,IF(N15=O15,1,0)))</f>
        <v>0</v>
      </c>
      <c r="M15" s="66">
        <f t="shared" si="5"/>
        <v>0</v>
      </c>
      <c r="N15" s="73">
        <f>IF($C15&gt;Results!$F$1," ",(VLOOKUP($D15,Results!$B$2:$H$197,7,FALSE)))</f>
        <v>13</v>
      </c>
      <c r="O15" s="74">
        <f>IF($C15&gt;Results!$F$1," ",(VLOOKUP($E15,Results!$C$2:$K$197,9,FALSE)))</f>
        <v>7</v>
      </c>
      <c r="P15" s="77">
        <f t="shared" si="6"/>
        <v>2</v>
      </c>
    </row>
    <row r="16" spans="2:18" x14ac:dyDescent="0.3">
      <c r="B16" t="str">
        <f t="shared" si="2"/>
        <v>E16</v>
      </c>
      <c r="C16" s="1">
        <v>14</v>
      </c>
      <c r="D16" s="20" t="str">
        <f t="shared" si="0"/>
        <v>14E16</v>
      </c>
      <c r="E16" s="20" t="str">
        <f t="shared" si="1"/>
        <v>14E14</v>
      </c>
      <c r="F16" s="19"/>
      <c r="G16" s="15">
        <f>+Results!D93</f>
        <v>46010</v>
      </c>
      <c r="H16" s="16" t="str">
        <f>VLOOKUP($D16,Results!$B$2:$I$197,8,FALSE)</f>
        <v>E14</v>
      </c>
      <c r="I16" s="17" t="str">
        <f>VLOOKUP(H16,Results!$N$2:$O$9,2,FALSE)</f>
        <v>Golfers</v>
      </c>
      <c r="J16" s="82">
        <f t="shared" si="3"/>
        <v>1</v>
      </c>
      <c r="K16" s="64">
        <f t="shared" si="4"/>
        <v>0</v>
      </c>
      <c r="L16" s="67">
        <f>IF(OR(C16&gt;Results!$F$1,N16="N"),0,IF(H16="X",0,IF(N16=O16,1,0)))</f>
        <v>1</v>
      </c>
      <c r="M16" s="66">
        <f t="shared" si="5"/>
        <v>0</v>
      </c>
      <c r="N16" s="73">
        <f>IF($C16&gt;Results!$F$1," ",(VLOOKUP($D16,Results!$B$2:$H$197,7,FALSE)))</f>
        <v>13</v>
      </c>
      <c r="O16" s="74">
        <f>IF($C16&gt;Results!$F$1," ",(VLOOKUP($E16,Results!$C$2:$K$197,9,FALSE)))</f>
        <v>13</v>
      </c>
      <c r="P16" s="77">
        <f t="shared" si="6"/>
        <v>1</v>
      </c>
      <c r="R16" t="s">
        <v>52</v>
      </c>
    </row>
    <row r="17" spans="2:16" x14ac:dyDescent="0.3">
      <c r="B17" t="str">
        <f t="shared" si="2"/>
        <v>E16</v>
      </c>
      <c r="C17" s="1">
        <v>15</v>
      </c>
      <c r="D17" s="20" t="str">
        <f t="shared" si="0"/>
        <v>15E16</v>
      </c>
      <c r="E17" s="20" t="str">
        <f t="shared" si="1"/>
        <v>15E15</v>
      </c>
      <c r="F17" s="19"/>
      <c r="G17" s="15">
        <f>+Results!D100</f>
        <v>46024</v>
      </c>
      <c r="H17" s="16" t="str">
        <f>VLOOKUP($D17,Results!$B$2:$I$197,8,FALSE)</f>
        <v>E15</v>
      </c>
      <c r="I17" s="17" t="str">
        <f>VLOOKUP(H17,Results!$N$2:$O$9,2,FALSE)</f>
        <v>Odd Jobs</v>
      </c>
      <c r="J17" s="82">
        <f t="shared" si="3"/>
        <v>1</v>
      </c>
      <c r="K17" s="64">
        <f t="shared" si="4"/>
        <v>0</v>
      </c>
      <c r="L17" s="67">
        <f>IF(OR(C17&gt;Results!$F$1,N17="N"),0,IF(H17="X",0,IF(N17=O17,1,0)))</f>
        <v>0</v>
      </c>
      <c r="M17" s="66">
        <f t="shared" si="5"/>
        <v>1</v>
      </c>
      <c r="N17" s="73">
        <f>IF($C17&gt;Results!$F$1," ",(VLOOKUP($D17,Results!$B$2:$H$197,7,FALSE)))</f>
        <v>9</v>
      </c>
      <c r="O17" s="74">
        <f>IF($C17&gt;Results!$F$1," ",(VLOOKUP($E17,Results!$C$2:$K$197,9,FALSE)))</f>
        <v>12</v>
      </c>
      <c r="P17" s="77">
        <f t="shared" si="6"/>
        <v>0</v>
      </c>
    </row>
    <row r="18" spans="2:16" x14ac:dyDescent="0.3">
      <c r="B18" t="str">
        <f t="shared" si="2"/>
        <v>E16</v>
      </c>
      <c r="C18" s="1">
        <v>16</v>
      </c>
      <c r="D18" s="20" t="str">
        <f t="shared" si="0"/>
        <v>16E16</v>
      </c>
      <c r="E18" s="20" t="str">
        <f t="shared" si="1"/>
        <v>16X</v>
      </c>
      <c r="F18" s="19"/>
      <c r="G18" s="18">
        <f>+Results!D107</f>
        <v>46030</v>
      </c>
      <c r="H18" s="16" t="str">
        <f>VLOOKUP($D18,Results!$B$2:$I$197,8,FALSE)</f>
        <v>X</v>
      </c>
      <c r="I18" s="17" t="str">
        <f>VLOOKUP(H18,Results!$N$2:$O$9,2,FALSE)</f>
        <v>No Match</v>
      </c>
      <c r="J18" s="82">
        <f t="shared" si="3"/>
        <v>0</v>
      </c>
      <c r="K18" s="64">
        <f t="shared" si="4"/>
        <v>0</v>
      </c>
      <c r="L18" s="67">
        <f>IF(OR(C18&gt;Results!$F$1,N18="N"),0,IF(H18="X",0,IF(N18=O18,1,0)))</f>
        <v>0</v>
      </c>
      <c r="M18" s="66">
        <f t="shared" si="5"/>
        <v>0</v>
      </c>
      <c r="N18" s="73">
        <f>IF($C18&gt;Results!$F$1," ",(VLOOKUP($D18,Results!$B$2:$H$197,7,FALSE)))</f>
        <v>0</v>
      </c>
      <c r="O18" s="74">
        <f>IF($C18&gt;Results!$F$1," ",(VLOOKUP($E18,Results!$C$2:$K$197,9,FALSE)))</f>
        <v>0</v>
      </c>
      <c r="P18" s="77">
        <f t="shared" si="6"/>
        <v>0</v>
      </c>
    </row>
    <row r="19" spans="2:16" x14ac:dyDescent="0.3">
      <c r="B19" t="str">
        <f t="shared" si="2"/>
        <v>E16</v>
      </c>
      <c r="C19" s="1">
        <v>17</v>
      </c>
      <c r="D19" s="20" t="str">
        <f t="shared" si="0"/>
        <v>17E16</v>
      </c>
      <c r="E19" s="20" t="str">
        <f t="shared" si="1"/>
        <v>17E17</v>
      </c>
      <c r="F19" s="19"/>
      <c r="G19" s="15">
        <f>+Results!D114</f>
        <v>46038</v>
      </c>
      <c r="H19" s="16" t="str">
        <f>VLOOKUP($D19,Results!$B$2:$I$197,8,FALSE)</f>
        <v>E17</v>
      </c>
      <c r="I19" s="17" t="str">
        <f>VLOOKUP(H19,Results!$N$2:$O$9,2,FALSE)</f>
        <v>Green Wizards</v>
      </c>
      <c r="J19" s="82">
        <f t="shared" si="3"/>
        <v>1</v>
      </c>
      <c r="K19" s="64">
        <f t="shared" si="4"/>
        <v>0</v>
      </c>
      <c r="L19" s="67">
        <f>IF(OR(C19&gt;Results!$F$1,N19="N"),0,IF(H19="X",0,IF(N19=O19,1,0)))</f>
        <v>0</v>
      </c>
      <c r="M19" s="66">
        <f t="shared" si="5"/>
        <v>1</v>
      </c>
      <c r="N19" s="73">
        <f>IF($C19&gt;Results!$F$1," ",(VLOOKUP($D19,Results!$B$2:$H$197,7,FALSE)))</f>
        <v>9</v>
      </c>
      <c r="O19" s="74">
        <f>IF($C19&gt;Results!$F$1," ",(VLOOKUP($E19,Results!$C$2:$K$197,9,FALSE)))</f>
        <v>23</v>
      </c>
      <c r="P19" s="77">
        <f t="shared" si="6"/>
        <v>0</v>
      </c>
    </row>
    <row r="20" spans="2:16" x14ac:dyDescent="0.3">
      <c r="B20" t="str">
        <f t="shared" si="2"/>
        <v>E16</v>
      </c>
      <c r="C20" s="1">
        <v>18</v>
      </c>
      <c r="D20" s="20" t="str">
        <f t="shared" si="0"/>
        <v>18E16</v>
      </c>
      <c r="E20" s="20" t="str">
        <f t="shared" si="1"/>
        <v>18E12</v>
      </c>
      <c r="F20" s="19"/>
      <c r="G20" s="18">
        <f>+Results!D121</f>
        <v>46044</v>
      </c>
      <c r="H20" s="16" t="str">
        <f>VLOOKUP($D20,Results!$B$2:$I$197,8,FALSE)</f>
        <v>E12</v>
      </c>
      <c r="I20" s="17" t="str">
        <f>VLOOKUP(H20,Results!$N$2:$O$9,2,FALSE)</f>
        <v>Clippers</v>
      </c>
      <c r="J20" s="82">
        <f t="shared" si="3"/>
        <v>1</v>
      </c>
      <c r="K20" s="64">
        <f t="shared" si="4"/>
        <v>0</v>
      </c>
      <c r="L20" s="67">
        <f>IF(OR(C20&gt;Results!$F$1,N20="N"),0,IF(H20="X",0,IF(N20=O20,1,0)))</f>
        <v>0</v>
      </c>
      <c r="M20" s="66">
        <f t="shared" si="5"/>
        <v>1</v>
      </c>
      <c r="N20" s="73">
        <f>IF($C20&gt;Results!$F$1," ",(VLOOKUP($D20,Results!$B$2:$H$197,7,FALSE)))</f>
        <v>5</v>
      </c>
      <c r="O20" s="74">
        <f>IF($C20&gt;Results!$F$1," ",(VLOOKUP($E20,Results!$C$2:$K$197,9,FALSE)))</f>
        <v>26</v>
      </c>
      <c r="P20" s="77">
        <f t="shared" si="6"/>
        <v>0</v>
      </c>
    </row>
    <row r="21" spans="2:16" x14ac:dyDescent="0.3">
      <c r="B21" t="str">
        <f t="shared" si="2"/>
        <v>E16</v>
      </c>
      <c r="C21" s="1">
        <v>19</v>
      </c>
      <c r="D21" s="20" t="str">
        <f t="shared" si="0"/>
        <v>19E16</v>
      </c>
      <c r="E21" s="20" t="str">
        <f t="shared" si="1"/>
        <v>19E11</v>
      </c>
      <c r="F21" s="19"/>
      <c r="G21" s="15">
        <f>+Results!D128</f>
        <v>46052</v>
      </c>
      <c r="H21" s="16" t="str">
        <f>VLOOKUP($D21,Results!$B$2:$I$197,8,FALSE)</f>
        <v>E11</v>
      </c>
      <c r="I21" s="17" t="str">
        <f>VLOOKUP(H21,Results!$N$2:$O$9,2,FALSE)</f>
        <v>Hagrids</v>
      </c>
      <c r="J21" s="82">
        <f t="shared" si="3"/>
        <v>1</v>
      </c>
      <c r="K21" s="64">
        <f t="shared" si="4"/>
        <v>0</v>
      </c>
      <c r="L21" s="67">
        <f>IF(OR(C21&gt;Results!$F$1,N21="N"),0,IF(H21="X",0,IF(N21=O21,1,0)))</f>
        <v>0</v>
      </c>
      <c r="M21" s="66">
        <f t="shared" si="5"/>
        <v>1</v>
      </c>
      <c r="N21" s="73">
        <f>IF($C21&gt;Results!$F$1," ",(VLOOKUP($D21,Results!$B$2:$H$197,7,FALSE)))</f>
        <v>7</v>
      </c>
      <c r="O21" s="74">
        <f>IF($C21&gt;Results!$F$1," ",(VLOOKUP($E21,Results!$C$2:$K$197,9,FALSE)))</f>
        <v>12</v>
      </c>
      <c r="P21" s="77">
        <f t="shared" si="6"/>
        <v>0</v>
      </c>
    </row>
    <row r="22" spans="2:16" x14ac:dyDescent="0.3">
      <c r="B22" t="str">
        <f t="shared" si="2"/>
        <v>E16</v>
      </c>
      <c r="C22" s="1">
        <v>20</v>
      </c>
      <c r="D22" s="20" t="str">
        <f t="shared" si="0"/>
        <v>20E16</v>
      </c>
      <c r="E22" s="20" t="str">
        <f t="shared" si="1"/>
        <v>20E13</v>
      </c>
      <c r="F22" s="19"/>
      <c r="G22" s="18">
        <f>+Results!D135</f>
        <v>46058</v>
      </c>
      <c r="H22" s="16" t="str">
        <f>VLOOKUP($D22,Results!$B$2:$I$197,8,FALSE)</f>
        <v>E13</v>
      </c>
      <c r="I22" s="17" t="str">
        <f>VLOOKUP(H22,Results!$N$2:$O$9,2,FALSE)</f>
        <v>Oddments</v>
      </c>
      <c r="J22" s="82">
        <f t="shared" si="3"/>
        <v>1</v>
      </c>
      <c r="K22" s="64">
        <f t="shared" si="4"/>
        <v>1</v>
      </c>
      <c r="L22" s="67">
        <f>IF(OR(C22&gt;Results!$F$1,N22="N"),0,IF(H22="X",0,IF(N22=O22,1,0)))</f>
        <v>0</v>
      </c>
      <c r="M22" s="66">
        <f t="shared" si="5"/>
        <v>0</v>
      </c>
      <c r="N22" s="73">
        <f>IF($C22&gt;Results!$F$1," ",(VLOOKUP($D22,Results!$B$2:$H$197,7,FALSE)))</f>
        <v>16</v>
      </c>
      <c r="O22" s="74">
        <f>IF($C22&gt;Results!$F$1," ",(VLOOKUP($E22,Results!$C$2:$K$197,9,FALSE)))</f>
        <v>11</v>
      </c>
      <c r="P22" s="77">
        <f t="shared" si="6"/>
        <v>2</v>
      </c>
    </row>
    <row r="23" spans="2:16" x14ac:dyDescent="0.3">
      <c r="B23" t="str">
        <f t="shared" si="2"/>
        <v>E16</v>
      </c>
      <c r="C23" s="1">
        <v>21</v>
      </c>
      <c r="D23" s="20" t="str">
        <f t="shared" si="0"/>
        <v>21E16</v>
      </c>
      <c r="E23" s="20" t="str">
        <f t="shared" si="1"/>
        <v>21E14</v>
      </c>
      <c r="F23" s="19"/>
      <c r="G23" s="15">
        <f>+Results!D142</f>
        <v>46066</v>
      </c>
      <c r="H23" s="16" t="str">
        <f>VLOOKUP($D23,Results!$B$2:$I$197,8,FALSE)</f>
        <v>E14</v>
      </c>
      <c r="I23" s="17" t="str">
        <f>VLOOKUP(H23,Results!$N$2:$O$9,2,FALSE)</f>
        <v>Golfers</v>
      </c>
      <c r="J23" s="82">
        <f t="shared" si="3"/>
        <v>1</v>
      </c>
      <c r="K23" s="64">
        <f t="shared" si="4"/>
        <v>0</v>
      </c>
      <c r="L23" s="67">
        <f>IF(OR(C23&gt;Results!$F$1,N23="N"),0,IF(H23="X",0,IF(N23=O23,1,0)))</f>
        <v>0</v>
      </c>
      <c r="M23" s="66">
        <f t="shared" si="5"/>
        <v>1</v>
      </c>
      <c r="N23" s="73">
        <f>IF($C23&gt;Results!$F$1," ",(VLOOKUP($D23,Results!$B$2:$H$197,7,FALSE)))</f>
        <v>8</v>
      </c>
      <c r="O23" s="74">
        <f>IF($C23&gt;Results!$F$1," ",(VLOOKUP($E23,Results!$C$2:$K$197,9,FALSE)))</f>
        <v>10</v>
      </c>
      <c r="P23" s="77">
        <f t="shared" si="6"/>
        <v>0</v>
      </c>
    </row>
    <row r="24" spans="2:16" x14ac:dyDescent="0.3">
      <c r="B24" t="str">
        <f t="shared" si="2"/>
        <v>E16</v>
      </c>
      <c r="C24" s="1">
        <v>22</v>
      </c>
      <c r="D24" s="20" t="str">
        <f t="shared" si="0"/>
        <v>22E16</v>
      </c>
      <c r="E24" s="20" t="str">
        <f t="shared" si="1"/>
        <v>22E15</v>
      </c>
      <c r="F24" s="19"/>
      <c r="G24" s="18">
        <f>+Results!D149</f>
        <v>46072</v>
      </c>
      <c r="H24" s="16" t="str">
        <f>VLOOKUP($D24,Results!$B$2:$I$197,8,FALSE)</f>
        <v>E15</v>
      </c>
      <c r="I24" s="17" t="str">
        <f>VLOOKUP(H24,Results!$N$2:$O$9,2,FALSE)</f>
        <v>Odd Jobs</v>
      </c>
      <c r="J24" s="82">
        <f t="shared" si="3"/>
        <v>1</v>
      </c>
      <c r="K24" s="64">
        <f t="shared" si="4"/>
        <v>1</v>
      </c>
      <c r="L24" s="67">
        <f>IF(OR(C24&gt;Results!$F$1,N24="N"),0,IF(H24="X",0,IF(N24=O24,1,0)))</f>
        <v>0</v>
      </c>
      <c r="M24" s="66">
        <f t="shared" si="5"/>
        <v>0</v>
      </c>
      <c r="N24" s="73">
        <f>IF($C24&gt;Results!$F$1," ",(VLOOKUP($D24,Results!$B$2:$H$197,7,FALSE)))</f>
        <v>19</v>
      </c>
      <c r="O24" s="74">
        <f>IF($C24&gt;Results!$F$1," ",(VLOOKUP($E24,Results!$C$2:$K$197,9,FALSE)))</f>
        <v>6</v>
      </c>
      <c r="P24" s="77">
        <f t="shared" si="6"/>
        <v>2</v>
      </c>
    </row>
    <row r="25" spans="2:16" x14ac:dyDescent="0.3">
      <c r="B25" t="str">
        <f t="shared" si="2"/>
        <v>E16</v>
      </c>
      <c r="C25" s="1">
        <v>23</v>
      </c>
      <c r="D25" s="20" t="str">
        <f t="shared" si="0"/>
        <v>23E16</v>
      </c>
      <c r="E25" s="20" t="str">
        <f t="shared" si="1"/>
        <v>23X</v>
      </c>
      <c r="F25" s="19"/>
      <c r="G25" s="15">
        <f>+Results!D156</f>
        <v>46080</v>
      </c>
      <c r="H25" s="16" t="str">
        <f>VLOOKUP($D25,Results!$B$2:$I$197,8,FALSE)</f>
        <v>X</v>
      </c>
      <c r="I25" s="17" t="str">
        <f>VLOOKUP(H25,Results!$N$2:$O$9,2,FALSE)</f>
        <v>No Match</v>
      </c>
      <c r="J25" s="82">
        <f t="shared" si="3"/>
        <v>0</v>
      </c>
      <c r="K25" s="64">
        <f t="shared" si="4"/>
        <v>0</v>
      </c>
      <c r="L25" s="67">
        <f>IF(OR(C25&gt;Results!$F$1,N25="N"),0,IF(H25="X",0,IF(N25=O25,1,0)))</f>
        <v>0</v>
      </c>
      <c r="M25" s="66">
        <f t="shared" si="5"/>
        <v>0</v>
      </c>
      <c r="N25" s="73">
        <f>IF($C25&gt;Results!$F$1," ",(VLOOKUP($D25,Results!$B$2:$H$197,7,FALSE)))</f>
        <v>0</v>
      </c>
      <c r="O25" s="74">
        <f>IF($C25&gt;Results!$F$1," ",(VLOOKUP($E25,Results!$C$2:$K$197,9,FALSE)))</f>
        <v>0</v>
      </c>
      <c r="P25" s="77">
        <f t="shared" si="6"/>
        <v>0</v>
      </c>
    </row>
    <row r="26" spans="2:16" x14ac:dyDescent="0.3">
      <c r="B26" t="str">
        <f t="shared" si="2"/>
        <v>E16</v>
      </c>
      <c r="C26" s="1">
        <v>24</v>
      </c>
      <c r="D26" s="20" t="str">
        <f t="shared" si="0"/>
        <v>24E16</v>
      </c>
      <c r="E26" s="20" t="str">
        <f t="shared" si="1"/>
        <v>24E17</v>
      </c>
      <c r="F26" s="19"/>
      <c r="G26" s="15">
        <f>+Results!D163</f>
        <v>46086</v>
      </c>
      <c r="H26" s="16" t="str">
        <f>VLOOKUP($D26,Results!$B$2:$I$197,8,FALSE)</f>
        <v>E17</v>
      </c>
      <c r="I26" s="17" t="str">
        <f>VLOOKUP(H26,Results!$N$2:$O$9,2,FALSE)</f>
        <v>Green Wizards</v>
      </c>
      <c r="J26" s="82">
        <f t="shared" si="3"/>
        <v>1</v>
      </c>
      <c r="K26" s="64">
        <f t="shared" si="4"/>
        <v>0</v>
      </c>
      <c r="L26" s="67">
        <f>IF(OR(C26&gt;Results!$F$1,N26="N"),0,IF(H26="X",0,IF(N26=O26,1,0)))</f>
        <v>0</v>
      </c>
      <c r="M26" s="66">
        <f t="shared" si="5"/>
        <v>1</v>
      </c>
      <c r="N26" s="73">
        <f>IF($C26&gt;Results!$F$1," ",(VLOOKUP($D26,Results!$B$2:$H$197,7,FALSE)))</f>
        <v>12</v>
      </c>
      <c r="O26" s="74">
        <f>IF($C26&gt;Results!$F$1," ",(VLOOKUP($E26,Results!$C$2:$K$197,9,FALSE)))</f>
        <v>16</v>
      </c>
      <c r="P26" s="77">
        <f t="shared" si="6"/>
        <v>0</v>
      </c>
    </row>
    <row r="27" spans="2:16" x14ac:dyDescent="0.3">
      <c r="B27" t="str">
        <f t="shared" si="2"/>
        <v>E16</v>
      </c>
      <c r="C27" s="1">
        <v>25</v>
      </c>
      <c r="D27" s="20" t="str">
        <f t="shared" si="0"/>
        <v>25E16</v>
      </c>
      <c r="E27" s="20" t="str">
        <f t="shared" si="1"/>
        <v>25E12</v>
      </c>
      <c r="F27" s="19"/>
      <c r="G27" s="15">
        <f>+Results!D170</f>
        <v>46094</v>
      </c>
      <c r="H27" s="16" t="str">
        <f>VLOOKUP($D27,Results!$B$2:$I$197,8,FALSE)</f>
        <v>E12</v>
      </c>
      <c r="I27" s="17" t="str">
        <f>VLOOKUP(H27,Results!$N$2:$O$9,2,FALSE)</f>
        <v>Clippers</v>
      </c>
      <c r="J27" s="82">
        <f t="shared" si="3"/>
        <v>1</v>
      </c>
      <c r="K27" s="64">
        <f t="shared" si="4"/>
        <v>1</v>
      </c>
      <c r="L27" s="67">
        <f>IF(OR(C27&gt;Results!$F$1,N27="N"),0,IF(H27="X",0,IF(N27=O27,1,0)))</f>
        <v>0</v>
      </c>
      <c r="M27" s="66">
        <f t="shared" si="5"/>
        <v>0</v>
      </c>
      <c r="N27" s="73">
        <f>IF($C27&gt;Results!$F$1," ",(VLOOKUP($D27,Results!$B$2:$H$197,7,FALSE)))</f>
        <v>15</v>
      </c>
      <c r="O27" s="74">
        <f>IF($C27&gt;Results!$F$1," ",(VLOOKUP($E27,Results!$C$2:$K$197,9,FALSE)))</f>
        <v>12</v>
      </c>
      <c r="P27" s="77">
        <f t="shared" si="6"/>
        <v>2</v>
      </c>
    </row>
    <row r="28" spans="2:16" x14ac:dyDescent="0.3">
      <c r="B28" t="str">
        <f t="shared" si="2"/>
        <v>E16</v>
      </c>
      <c r="C28" s="1">
        <v>26</v>
      </c>
      <c r="D28" s="20" t="str">
        <f t="shared" si="0"/>
        <v>26E16</v>
      </c>
      <c r="E28" s="20" t="str">
        <f t="shared" si="1"/>
        <v>26E11</v>
      </c>
      <c r="F28" s="19"/>
      <c r="G28" s="15">
        <f>+Results!D177</f>
        <v>46100</v>
      </c>
      <c r="H28" s="16" t="str">
        <f>VLOOKUP($D28,Results!$B$2:$I$197,8,FALSE)</f>
        <v>E11</v>
      </c>
      <c r="I28" s="17" t="str">
        <f>VLOOKUP(H28,Results!$N$2:$O$9,2,FALSE)</f>
        <v>Hagrids</v>
      </c>
      <c r="J28" s="82">
        <f t="shared" si="3"/>
        <v>1</v>
      </c>
      <c r="K28" s="64">
        <f t="shared" si="4"/>
        <v>1</v>
      </c>
      <c r="L28" s="67">
        <f>IF(OR(C28&gt;Results!$F$1,N28="N"),0,IF(H28="X",0,IF(N28=O28,1,0)))</f>
        <v>0</v>
      </c>
      <c r="M28" s="66">
        <f t="shared" si="5"/>
        <v>0</v>
      </c>
      <c r="N28" s="73">
        <f>IF($C28&gt;Results!$F$1," ",(VLOOKUP($D28,Results!$B$2:$H$197,7,FALSE)))</f>
        <v>14</v>
      </c>
      <c r="O28" s="74">
        <f>IF($C28&gt;Results!$F$1," ",(VLOOKUP($E28,Results!$C$2:$K$197,9,FALSE)))</f>
        <v>9</v>
      </c>
      <c r="P28" s="77">
        <f t="shared" si="6"/>
        <v>2</v>
      </c>
    </row>
    <row r="29" spans="2:16" x14ac:dyDescent="0.3">
      <c r="B29" t="str">
        <f t="shared" si="2"/>
        <v>E16</v>
      </c>
      <c r="C29" s="1">
        <v>27</v>
      </c>
      <c r="D29" s="20" t="str">
        <f t="shared" si="0"/>
        <v>27E16</v>
      </c>
      <c r="E29" s="20" t="str">
        <f t="shared" si="1"/>
        <v>27E13</v>
      </c>
      <c r="F29" s="19"/>
      <c r="G29" s="15">
        <f>+Results!D184</f>
        <v>46108</v>
      </c>
      <c r="H29" s="16" t="str">
        <f>VLOOKUP($D29,Results!$B$2:$I$197,8,FALSE)</f>
        <v>E13</v>
      </c>
      <c r="I29" s="17" t="str">
        <f>VLOOKUP(H29,Results!$N$2:$O$9,2,FALSE)</f>
        <v>Oddments</v>
      </c>
      <c r="J29" s="82">
        <f t="shared" si="3"/>
        <v>1</v>
      </c>
      <c r="K29" s="64">
        <f t="shared" si="4"/>
        <v>1</v>
      </c>
      <c r="L29" s="67">
        <f>IF(OR(C29&gt;Results!$F$1,N29="N"),0,IF(H29="X",0,IF(N29=O29,1,0)))</f>
        <v>0</v>
      </c>
      <c r="M29" s="66">
        <f t="shared" si="5"/>
        <v>0</v>
      </c>
      <c r="N29" s="73">
        <f>IF($C29&gt;Results!$F$1," ",(VLOOKUP($D29,Results!$B$2:$H$197,7,FALSE)))</f>
        <v>14</v>
      </c>
      <c r="O29" s="74">
        <f>IF($C29&gt;Results!$F$1," ",(VLOOKUP($E29,Results!$C$2:$K$197,9,FALSE)))</f>
        <v>11</v>
      </c>
      <c r="P29" s="77">
        <f t="shared" si="6"/>
        <v>2</v>
      </c>
    </row>
    <row r="30" spans="2:16" x14ac:dyDescent="0.3">
      <c r="B30" t="str">
        <f t="shared" si="2"/>
        <v>E16</v>
      </c>
      <c r="C30" s="1">
        <v>28</v>
      </c>
      <c r="D30" s="20" t="str">
        <f t="shared" si="0"/>
        <v>28E16</v>
      </c>
      <c r="E30" s="20" t="str">
        <f t="shared" si="1"/>
        <v>28E14</v>
      </c>
      <c r="F30" s="19"/>
      <c r="G30" s="18">
        <f>+Results!D191</f>
        <v>46114</v>
      </c>
      <c r="H30" s="16" t="str">
        <f>VLOOKUP($D30,Results!$B$2:$I$197,8,FALSE)</f>
        <v>E14</v>
      </c>
      <c r="I30" s="17" t="str">
        <f>VLOOKUP(H30,Results!$N$2:$O$9,2,FALSE)</f>
        <v>Golfers</v>
      </c>
      <c r="J30" s="82">
        <f t="shared" si="3"/>
        <v>1</v>
      </c>
      <c r="K30" s="64">
        <f t="shared" si="4"/>
        <v>1</v>
      </c>
      <c r="L30" s="67">
        <f>IF(OR(C30&gt;Results!$F$1,N30="N"),0,IF(H30="X",0,IF(N30=O30,1,0)))</f>
        <v>0</v>
      </c>
      <c r="M30" s="66">
        <f t="shared" si="5"/>
        <v>0</v>
      </c>
      <c r="N30" s="73">
        <f>IF($C30&gt;Results!$F$1," ",(VLOOKUP($D30,Results!$B$2:$H$197,7,FALSE)))</f>
        <v>20</v>
      </c>
      <c r="O30" s="74">
        <f>IF($C30&gt;Results!$F$1," ",(VLOOKUP($E30,Results!$C$2:$K$197,9,FALSE)))</f>
        <v>10</v>
      </c>
      <c r="P30" s="77">
        <f t="shared" si="6"/>
        <v>2</v>
      </c>
    </row>
    <row r="31" spans="2:16" ht="15.6" x14ac:dyDescent="0.3">
      <c r="G31" s="23"/>
      <c r="H31" s="24"/>
      <c r="I31" s="25" t="s">
        <v>0</v>
      </c>
      <c r="J31" s="83">
        <f t="shared" ref="J31:P31" si="7">SUM(J3:J30)</f>
        <v>24</v>
      </c>
      <c r="K31" s="68">
        <f t="shared" si="7"/>
        <v>11</v>
      </c>
      <c r="L31" s="69">
        <f t="shared" si="7"/>
        <v>3</v>
      </c>
      <c r="M31" s="70">
        <f t="shared" si="7"/>
        <v>10</v>
      </c>
      <c r="N31" s="75">
        <f t="shared" si="7"/>
        <v>298</v>
      </c>
      <c r="O31" s="76">
        <f t="shared" si="7"/>
        <v>302</v>
      </c>
      <c r="P31" s="78">
        <f t="shared" si="7"/>
        <v>25</v>
      </c>
    </row>
  </sheetData>
  <mergeCells count="1">
    <mergeCell ref="I1:L1"/>
  </mergeCells>
  <conditionalFormatting sqref="H3:H30">
    <cfRule type="containsText" dxfId="3" priority="2" operator="containsText" text="X">
      <formula>NOT(ISERROR(SEARCH("X",H3)))</formula>
    </cfRule>
  </conditionalFormatting>
  <conditionalFormatting sqref="I3:I30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Results</vt:lpstr>
      <vt:lpstr>Results Input</vt:lpstr>
      <vt:lpstr>LEAGUE TABLE</vt:lpstr>
      <vt:lpstr>E11 HAGRIDS</vt:lpstr>
      <vt:lpstr>E12 CLIPPERS</vt:lpstr>
      <vt:lpstr>E13 ODDMENTS</vt:lpstr>
      <vt:lpstr>E14 GOLFERS</vt:lpstr>
      <vt:lpstr>E15 ODD JOBS</vt:lpstr>
      <vt:lpstr>E16 SHARKS</vt:lpstr>
      <vt:lpstr>E17 GREEN WIZARDS</vt:lpstr>
    </vt:vector>
  </TitlesOfParts>
  <Company>0wn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Richard Claxton</cp:lastModifiedBy>
  <cp:lastPrinted>2024-11-09T14:26:02Z</cp:lastPrinted>
  <dcterms:created xsi:type="dcterms:W3CDTF">2015-11-16T13:49:46Z</dcterms:created>
  <dcterms:modified xsi:type="dcterms:W3CDTF">2026-04-18T09:45:47Z</dcterms:modified>
</cp:coreProperties>
</file>