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52511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4" i="10"/>
  <c r="C4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6" i="10"/>
  <c r="C6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C60" i="15" s="1"/>
  <c r="E55" i="15"/>
  <c r="E72" i="15"/>
  <c r="C72" i="15" s="1"/>
  <c r="E67" i="15"/>
  <c r="E84" i="15"/>
  <c r="C84" i="15" s="1"/>
  <c r="E79" i="15"/>
  <c r="E96" i="15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C132" i="15"/>
  <c r="F132" i="15"/>
  <c r="G132" i="15" s="1"/>
  <c r="F120" i="15"/>
  <c r="G120" i="15" s="1"/>
  <c r="F108" i="15"/>
  <c r="G108" i="15" s="1"/>
  <c r="C108" i="15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O24" i="1" l="1"/>
  <c r="N23" i="1"/>
  <c r="L23" i="1" s="1"/>
  <c r="O20" i="1"/>
  <c r="O16" i="1"/>
  <c r="N15" i="1"/>
  <c r="L15" i="1" s="1"/>
  <c r="N7" i="1"/>
  <c r="N3" i="1"/>
  <c r="N24" i="1"/>
  <c r="L24" i="1" s="1"/>
  <c r="O21" i="1"/>
  <c r="N20" i="1"/>
  <c r="L20" i="1" s="1"/>
  <c r="O17" i="1"/>
  <c r="N16" i="1"/>
  <c r="L16" i="1" s="1"/>
  <c r="N12" i="1"/>
  <c r="N8" i="1"/>
  <c r="N4" i="1"/>
  <c r="O22" i="1"/>
  <c r="N21" i="1"/>
  <c r="L21" i="1" s="1"/>
  <c r="N17" i="1"/>
  <c r="L17" i="1" s="1"/>
  <c r="O14" i="1"/>
  <c r="N13" i="1"/>
  <c r="O23" i="1"/>
  <c r="N22" i="1"/>
  <c r="L22" i="1" s="1"/>
  <c r="O15" i="1"/>
  <c r="N14" i="1"/>
  <c r="L14" i="1" s="1"/>
  <c r="N10" i="1"/>
  <c r="N6" i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4" i="29"/>
  <c r="L14" i="29" s="1"/>
  <c r="N13" i="29"/>
  <c r="N12" i="29"/>
  <c r="N11" i="29"/>
  <c r="N10" i="29"/>
  <c r="N10" i="28"/>
  <c r="N18" i="29"/>
  <c r="L18" i="29" s="1"/>
  <c r="N15" i="29"/>
  <c r="L15" i="29" s="1"/>
  <c r="N11" i="28"/>
  <c r="N24" i="29"/>
  <c r="L24" i="29" s="1"/>
  <c r="N7" i="29"/>
  <c r="N6" i="29"/>
  <c r="N5" i="29"/>
  <c r="N3" i="29"/>
  <c r="N24" i="28"/>
  <c r="L24" i="28" s="1"/>
  <c r="N21" i="28"/>
  <c r="L21" i="28" s="1"/>
  <c r="N20" i="28"/>
  <c r="L20" i="28" s="1"/>
  <c r="N9" i="28"/>
  <c r="N6" i="28"/>
  <c r="N5" i="28"/>
  <c r="N4" i="28"/>
  <c r="N3" i="28"/>
  <c r="N23" i="29"/>
  <c r="L23" i="29" s="1"/>
  <c r="N20" i="29"/>
  <c r="L20" i="29" s="1"/>
  <c r="N19" i="28"/>
  <c r="L19" i="28" s="1"/>
  <c r="N18" i="28"/>
  <c r="L18" i="28" s="1"/>
  <c r="N16" i="28"/>
  <c r="L16" i="28" s="1"/>
  <c r="N15" i="28"/>
  <c r="L15" i="28" s="1"/>
  <c r="N12" i="28"/>
  <c r="N19" i="29"/>
  <c r="L19" i="29" s="1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N22" i="27"/>
  <c r="L22" i="27" s="1"/>
  <c r="N20" i="27"/>
  <c r="L20" i="27" s="1"/>
  <c r="N19" i="27"/>
  <c r="L19" i="27" s="1"/>
  <c r="N17" i="27"/>
  <c r="L17" i="27" s="1"/>
  <c r="N4" i="27"/>
  <c r="N14" i="27"/>
  <c r="L14" i="27" s="1"/>
  <c r="N12" i="27"/>
  <c r="N6" i="27"/>
  <c r="N9" i="27"/>
  <c r="N8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O19" i="1" s="1"/>
  <c r="K191" i="15"/>
  <c r="O18" i="1" s="1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7" i="10" l="1"/>
  <c r="C5" i="10"/>
  <c r="C9" i="10"/>
  <c r="C15" i="10"/>
  <c r="D7" i="10"/>
  <c r="D5" i="10"/>
  <c r="D9" i="10"/>
  <c r="D15" i="10"/>
  <c r="D11" i="10"/>
  <c r="C11" i="10"/>
  <c r="D13" i="10"/>
  <c r="C13" i="10"/>
  <c r="D12" i="10"/>
  <c r="C12" i="10"/>
  <c r="D8" i="10"/>
  <c r="C8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L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L17" i="29" s="1"/>
  <c r="F178" i="15"/>
  <c r="G178" i="15" s="1"/>
  <c r="H177" i="15"/>
  <c r="N17" i="28" s="1"/>
  <c r="L17" i="28" s="1"/>
  <c r="F177" i="15"/>
  <c r="G177" i="15" s="1"/>
  <c r="H176" i="15"/>
  <c r="F176" i="15"/>
  <c r="G176" i="15" s="1"/>
  <c r="H167" i="15"/>
  <c r="N16" i="29" s="1"/>
  <c r="L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L16" i="27" s="1"/>
  <c r="F164" i="15"/>
  <c r="G164" i="15" s="1"/>
  <c r="H155" i="15"/>
  <c r="F155" i="15"/>
  <c r="G155" i="15" s="1"/>
  <c r="H154" i="15"/>
  <c r="N15" i="27" s="1"/>
  <c r="L15" i="27" s="1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N14" i="28" s="1"/>
  <c r="L14" i="28" s="1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N11" i="27" s="1"/>
  <c r="F107" i="15"/>
  <c r="G107" i="15" s="1"/>
  <c r="H106" i="15"/>
  <c r="N11" i="1" s="1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N10" i="27" s="1"/>
  <c r="F92" i="15"/>
  <c r="G92" i="15" s="1"/>
  <c r="H83" i="15"/>
  <c r="N9" i="1" s="1"/>
  <c r="F83" i="15"/>
  <c r="G83" i="15" s="1"/>
  <c r="H82" i="15"/>
  <c r="N9" i="29" s="1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N8" i="28" s="1"/>
  <c r="F70" i="15"/>
  <c r="G70" i="15" s="1"/>
  <c r="H69" i="15"/>
  <c r="F69" i="15"/>
  <c r="G69" i="15" s="1"/>
  <c r="H68" i="15"/>
  <c r="N8" i="29" s="1"/>
  <c r="F68" i="15"/>
  <c r="G68" i="15" s="1"/>
  <c r="H59" i="15"/>
  <c r="N7" i="27" s="1"/>
  <c r="F59" i="15"/>
  <c r="G59" i="15" s="1"/>
  <c r="H58" i="15"/>
  <c r="F58" i="15"/>
  <c r="G58" i="15" s="1"/>
  <c r="H57" i="15"/>
  <c r="F57" i="15"/>
  <c r="G57" i="15" s="1"/>
  <c r="H56" i="15"/>
  <c r="N7" i="28" s="1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N5" i="1" s="1"/>
  <c r="F35" i="15"/>
  <c r="G35" i="15" s="1"/>
  <c r="H34" i="15"/>
  <c r="F34" i="15"/>
  <c r="G34" i="15" s="1"/>
  <c r="H33" i="15"/>
  <c r="F33" i="15"/>
  <c r="G33" i="15" s="1"/>
  <c r="H32" i="15"/>
  <c r="N5" i="27" s="1"/>
  <c r="F32" i="15"/>
  <c r="G32" i="15" s="1"/>
  <c r="H23" i="15"/>
  <c r="F23" i="15"/>
  <c r="G23" i="15" s="1"/>
  <c r="H22" i="15"/>
  <c r="F22" i="15"/>
  <c r="G22" i="15" s="1"/>
  <c r="H21" i="15"/>
  <c r="N4" i="29" s="1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N3" i="27" s="1"/>
  <c r="F8" i="15"/>
  <c r="G8" i="15" s="1"/>
  <c r="N18" i="27" l="1"/>
  <c r="L18" i="27" s="1"/>
  <c r="N18" i="1"/>
  <c r="N25" i="29"/>
  <c r="I4" i="10" s="1"/>
  <c r="N23" i="27"/>
  <c r="L23" i="27" s="1"/>
  <c r="N23" i="28"/>
  <c r="L23" i="28" s="1"/>
  <c r="N13" i="27"/>
  <c r="N13" i="28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N25" i="1" l="1"/>
  <c r="L18" i="1"/>
  <c r="N25" i="27"/>
  <c r="I14" i="10" s="1"/>
  <c r="N25" i="28"/>
  <c r="I10" i="10" s="1"/>
  <c r="B59" i="15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B8" i="15" l="1"/>
  <c r="B10" i="15"/>
  <c r="B5" i="15"/>
  <c r="B3" i="15"/>
  <c r="H22" i="20" s="1"/>
  <c r="I22" i="20" s="1"/>
  <c r="H7" i="21" l="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I17" i="1" s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I14" i="1" s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I15" i="1" s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I16" i="1" s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I19" i="1" s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I18" i="1" s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L20" i="19" s="1"/>
  <c r="N6" i="19"/>
  <c r="N15" i="20"/>
  <c r="L15" i="20" s="1"/>
  <c r="N14" i="21"/>
  <c r="L14" i="21" s="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9" i="19"/>
  <c r="N23" i="21"/>
  <c r="L23" i="21" s="1"/>
  <c r="N9" i="21"/>
  <c r="N23" i="22"/>
  <c r="L23" i="22" s="1"/>
  <c r="N3" i="23"/>
  <c r="N9" i="18"/>
  <c r="N24" i="20"/>
  <c r="L24" i="20" s="1"/>
  <c r="N14" i="20"/>
  <c r="L14" i="20" s="1"/>
  <c r="N21" i="21"/>
  <c r="L21" i="21" s="1"/>
  <c r="N4" i="21"/>
  <c r="N14" i="22"/>
  <c r="L14" i="22" s="1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L14" i="25" s="1"/>
  <c r="N6" i="25"/>
  <c r="N15" i="23"/>
  <c r="L15" i="23" s="1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7" i="18"/>
  <c r="N16" i="19"/>
  <c r="L16" i="19" s="1"/>
  <c r="N22" i="20"/>
  <c r="L22" i="20" s="1"/>
  <c r="N12" i="20"/>
  <c r="N19" i="21"/>
  <c r="L19" i="21" s="1"/>
  <c r="N12" i="22"/>
  <c r="N8" i="23"/>
  <c r="N15" i="24"/>
  <c r="L15" i="24" s="1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L15" i="18" s="1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L14" i="23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4" i="24" s="1"/>
  <c r="I13" i="1" l="1"/>
  <c r="I12" i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M22" i="1"/>
  <c r="K22" i="1"/>
  <c r="E19" i="1"/>
  <c r="M19" i="1"/>
  <c r="K19" i="1"/>
  <c r="E14" i="1"/>
  <c r="K14" i="1"/>
  <c r="M14" i="1"/>
  <c r="E20" i="1"/>
  <c r="M20" i="1"/>
  <c r="K20" i="1"/>
  <c r="E23" i="1"/>
  <c r="K23" i="1"/>
  <c r="M23" i="1"/>
  <c r="E6" i="1"/>
  <c r="O6" i="1" s="1"/>
  <c r="L6" i="1" s="1"/>
  <c r="I3" i="1"/>
  <c r="E3" i="1"/>
  <c r="O3" i="1" s="1"/>
  <c r="E15" i="1"/>
  <c r="K15" i="1"/>
  <c r="M15" i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M17" i="1"/>
  <c r="K17" i="1"/>
  <c r="E21" i="1"/>
  <c r="K21" i="1"/>
  <c r="M21" i="1"/>
  <c r="E10" i="1"/>
  <c r="O10" i="1" s="1"/>
  <c r="K10" i="1" s="1"/>
  <c r="E16" i="1"/>
  <c r="M16" i="1"/>
  <c r="K16" i="1"/>
  <c r="E18" i="1"/>
  <c r="K18" i="1"/>
  <c r="M18" i="1"/>
  <c r="N25" i="24"/>
  <c r="I5" i="10" s="1"/>
  <c r="N25" i="23"/>
  <c r="I9" i="10" s="1"/>
  <c r="N25" i="19"/>
  <c r="I12" i="10" s="1"/>
  <c r="N25" i="21"/>
  <c r="I11" i="10" s="1"/>
  <c r="N25" i="25"/>
  <c r="I7" i="10" s="1"/>
  <c r="N25" i="22"/>
  <c r="I15" i="10" s="1"/>
  <c r="N25" i="20"/>
  <c r="I13" i="10" s="1"/>
  <c r="N25" i="18"/>
  <c r="I6" i="10" s="1"/>
  <c r="E9" i="28"/>
  <c r="O9" i="28" s="1"/>
  <c r="L9" i="28" s="1"/>
  <c r="E14" i="20"/>
  <c r="O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E3" i="28"/>
  <c r="O3" i="28" s="1"/>
  <c r="L3" i="28" s="1"/>
  <c r="E16" i="29"/>
  <c r="O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K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E15" i="29"/>
  <c r="O15" i="29" s="1"/>
  <c r="K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E9" i="27"/>
  <c r="O9" i="27" s="1"/>
  <c r="L9" i="27" s="1"/>
  <c r="E14" i="27"/>
  <c r="O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4" i="21"/>
  <c r="O24" i="21" s="1"/>
  <c r="K24" i="21" s="1"/>
  <c r="E15" i="24"/>
  <c r="O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E7" i="22"/>
  <c r="O7" i="22" s="1"/>
  <c r="M7" i="22" s="1"/>
  <c r="E6" i="19"/>
  <c r="O6" i="19" s="1"/>
  <c r="K6" i="19" s="1"/>
  <c r="E5" i="23"/>
  <c r="O5" i="23" s="1"/>
  <c r="K5" i="23" s="1"/>
  <c r="M13" i="1" l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16" i="1"/>
  <c r="P16" i="1" s="1"/>
  <c r="J17" i="1"/>
  <c r="P17" i="1" s="1"/>
  <c r="J20" i="1"/>
  <c r="P20" i="1" s="1"/>
  <c r="J19" i="1"/>
  <c r="P19" i="1" s="1"/>
  <c r="J22" i="1"/>
  <c r="P22" i="1" s="1"/>
  <c r="J21" i="1"/>
  <c r="P21" i="1" s="1"/>
  <c r="J15" i="1"/>
  <c r="P15" i="1" s="1"/>
  <c r="J23" i="1"/>
  <c r="P23" i="1" s="1"/>
  <c r="J14" i="1"/>
  <c r="P14" i="1" s="1"/>
  <c r="J18" i="1"/>
  <c r="P18" i="1" s="1"/>
  <c r="O25" i="27"/>
  <c r="J14" i="10" s="1"/>
  <c r="M3" i="18"/>
  <c r="O25" i="18"/>
  <c r="J6" i="10" s="1"/>
  <c r="M3" i="20"/>
  <c r="O25" i="29"/>
  <c r="J4" i="10" s="1"/>
  <c r="K4" i="10" s="1"/>
  <c r="O25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8" i="10"/>
  <c r="J13" i="1" l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7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11" i="10" s="1"/>
  <c r="O25" i="23"/>
  <c r="J9" i="10" s="1"/>
  <c r="J14" i="29"/>
  <c r="P14" i="29" s="1"/>
  <c r="M25" i="29"/>
  <c r="H4" i="10" s="1"/>
  <c r="K25" i="29"/>
  <c r="F4" i="10" s="1"/>
  <c r="L25" i="28"/>
  <c r="G10" i="10" s="1"/>
  <c r="M25" i="18"/>
  <c r="H6" i="10" s="1"/>
  <c r="K25" i="18"/>
  <c r="F6" i="10" s="1"/>
  <c r="K25" i="27"/>
  <c r="F14" i="10" s="1"/>
  <c r="L25" i="27"/>
  <c r="G14" i="10" s="1"/>
  <c r="J18" i="29"/>
  <c r="P18" i="29" s="1"/>
  <c r="O25" i="19"/>
  <c r="J12" i="10" s="1"/>
  <c r="L25" i="18"/>
  <c r="G6" i="10" s="1"/>
  <c r="M25" i="27"/>
  <c r="H14" i="10" s="1"/>
  <c r="M25" i="28"/>
  <c r="H10" i="10" s="1"/>
  <c r="K25" i="28"/>
  <c r="F10" i="10" s="1"/>
  <c r="L25" i="29"/>
  <c r="G4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6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12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8" i="10"/>
  <c r="P25" i="1" l="1"/>
  <c r="J25" i="1"/>
  <c r="M25" i="25"/>
  <c r="H7" i="10" s="1"/>
  <c r="L25" i="22"/>
  <c r="G15" i="10" s="1"/>
  <c r="K25" i="23"/>
  <c r="F9" i="10" s="1"/>
  <c r="K25" i="20"/>
  <c r="F13" i="10" s="1"/>
  <c r="M25" i="22"/>
  <c r="H15" i="10" s="1"/>
  <c r="L25" i="23"/>
  <c r="G9" i="10" s="1"/>
  <c r="K25" i="25"/>
  <c r="F7" i="10" s="1"/>
  <c r="L25" i="25"/>
  <c r="G7" i="10" s="1"/>
  <c r="M25" i="20"/>
  <c r="H13" i="10" s="1"/>
  <c r="M25" i="19"/>
  <c r="H12" i="10" s="1"/>
  <c r="M25" i="23"/>
  <c r="H9" i="10" s="1"/>
  <c r="K25" i="21"/>
  <c r="F11" i="10" s="1"/>
  <c r="K25" i="24"/>
  <c r="F5" i="10" s="1"/>
  <c r="K25" i="22"/>
  <c r="F15" i="10" s="1"/>
  <c r="L25" i="20"/>
  <c r="G13" i="10" s="1"/>
  <c r="M25" i="24"/>
  <c r="H5" i="10" s="1"/>
  <c r="K25" i="19"/>
  <c r="F12" i="10" s="1"/>
  <c r="M25" i="21"/>
  <c r="H11" i="10" s="1"/>
  <c r="L25" i="24"/>
  <c r="G5" i="10" s="1"/>
  <c r="L25" i="21"/>
  <c r="G11" i="10" s="1"/>
  <c r="P3" i="28"/>
  <c r="P25" i="28" s="1"/>
  <c r="L10" i="10" s="1"/>
  <c r="J25" i="28"/>
  <c r="E10" i="10" s="1"/>
  <c r="P3" i="25"/>
  <c r="P3" i="19"/>
  <c r="P3" i="21"/>
  <c r="J25" i="29"/>
  <c r="E4" i="10" s="1"/>
  <c r="P3" i="22"/>
  <c r="P3" i="27"/>
  <c r="P25" i="27" s="1"/>
  <c r="L14" i="10" s="1"/>
  <c r="J25" i="27"/>
  <c r="E14" i="10" s="1"/>
  <c r="P3" i="29"/>
  <c r="P25" i="29" s="1"/>
  <c r="L4" i="10" s="1"/>
  <c r="P3" i="23"/>
  <c r="P3" i="24"/>
  <c r="P3" i="20"/>
  <c r="P3" i="18"/>
  <c r="P25" i="18" s="1"/>
  <c r="L6" i="10" s="1"/>
  <c r="J25" i="18"/>
  <c r="E6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8" i="10"/>
  <c r="F8" i="10"/>
  <c r="K13" i="10"/>
  <c r="K9" i="10"/>
  <c r="K15" i="10"/>
  <c r="K12" i="10"/>
  <c r="K7" i="10"/>
  <c r="K5" i="10"/>
  <c r="K14" i="10"/>
  <c r="K11" i="10"/>
  <c r="G8" i="10"/>
  <c r="J16" i="10"/>
  <c r="J25" i="25" l="1"/>
  <c r="E7" i="10" s="1"/>
  <c r="J25" i="20"/>
  <c r="E13" i="10" s="1"/>
  <c r="P25" i="25"/>
  <c r="L7" i="10" s="1"/>
  <c r="J25" i="21"/>
  <c r="E11" i="10" s="1"/>
  <c r="P25" i="23"/>
  <c r="L9" i="10" s="1"/>
  <c r="J25" i="22"/>
  <c r="E15" i="10" s="1"/>
  <c r="P25" i="21"/>
  <c r="L11" i="10" s="1"/>
  <c r="J25" i="24"/>
  <c r="E5" i="10" s="1"/>
  <c r="P25" i="22"/>
  <c r="L15" i="10" s="1"/>
  <c r="J25" i="19"/>
  <c r="E12" i="10" s="1"/>
  <c r="J25" i="23"/>
  <c r="E9" i="10" s="1"/>
  <c r="P25" i="20"/>
  <c r="L13" i="10" s="1"/>
  <c r="P25" i="24"/>
  <c r="L5" i="10" s="1"/>
  <c r="P25" i="19"/>
  <c r="L12" i="10" s="1"/>
  <c r="H16" i="10"/>
  <c r="F16" i="10"/>
  <c r="L8" i="10"/>
  <c r="E8" i="10"/>
  <c r="G16" i="10"/>
  <c r="K8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<sst xmlns="http://schemas.openxmlformats.org/spreadsheetml/2006/main" count="510" uniqueCount="70">
  <si>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</si>
  <si>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</si>
  <si>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</si>
  <si>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</si>
  <si>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</si>
  <si>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</si>
  <si>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</si>
  <si>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</si>
  <si>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</si>
  <si>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</si>
  <si>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</si>
  <si>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</si>
  <si>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</si>
  <si>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</si>
  <si>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</si>
  <si>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</si>
  <si>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</si>
  <si>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</si>
  <si>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</si>
  <si>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</si>
  <si>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</si>
  <si>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</si>
  <si>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</si>
  <si>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</si>
  <si>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</si>
  <si>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</si>
  <si>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</si>
  <si>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</si>
  <si>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</si>
  <si>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</si>
  <si>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</si>
  <si>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</si>
  <si>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</si>
  <si>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</si>
  <si>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</si>
  <si>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</si>
  <si>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</si>
  <si>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</si>
  <si>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</si>
  <si>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</si>
  <si>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</si>
  <si>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</si>
  <si>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</si>
  <si>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</si>
  <si>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</si>
  <si>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</si>
  <si>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</si>
  <si>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</si>
  <si>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</si>
  <si>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</si>
  <si>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</si>
  <si>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</si>
  <si>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</si>
  <si>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</si>
  <si>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</si>
  <si>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</si>
  <si>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</si>
  <si>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</si>
  <si>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</si>
  <si>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</si>
  <si>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</si>
  <si>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</si>
  <si>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</si>
  <si>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</si>
  <si>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</si>
  <si>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</si>
  <si>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</si>
  <si>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</si>
  <si>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</si>
  <si>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As at 8th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</si>
</sst>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7.140625" bestFit="1" customWidth="1"/>
    <col min="15" max="15" width="14.5703125" bestFit="1" customWidth="1"/>
  </cols>
  <sheetData>
    <row r="1" spans="2:15" x14ac:dyDescent="0.25">
      <c r="E1" s="1" t="s">
        <v>1</v>
      </c>
      <c r="F1" s="26">
        <f>+'Results Input'!G1</f>
        <v>11</v>
      </c>
    </row>
    <row r="2" spans="2:15" x14ac:dyDescent="0.25">
      <c r="B2" t="str">
        <f t="shared" ref="B2:B11" si="0">CONCATENATE(E2,F2)</f>
        <v>1T1</v>
      </c>
      <c r="C2" t="str">
        <f>CONCATENATE(E2,I2)</f>
        <v>1T2</v>
      </c>
      <c r="D2" s="14">
        <f>+'Results Input'!E2</f>
        <v>45922</v>
      </c>
      <c r="E2" s="99">
        <f>+'Results Input'!F2</f>
        <v>1</v>
      </c>
      <c r="F2" s="26" t="str">
        <f>+'Results Input'!G2</f>
        <v>T1</v>
      </c>
      <c r="G2" s="8" t="str">
        <f>VLOOKUP(F2,Results!$N$2:$O$13,2,FALSE)</f>
        <v>Gin &amp; Tonic</v>
      </c>
      <c r="H2" s="27">
        <f>+'Results Input'!I2</f>
        <v>12</v>
      </c>
      <c r="I2" s="26" t="str">
        <f>+'Results Input'!J2</f>
        <v>T2</v>
      </c>
      <c r="J2" s="8" t="str">
        <f>VLOOKUP(I2,Results!$N$2:$O$13,2,FALSE)</f>
        <v>Bombers</v>
      </c>
      <c r="K2" s="27">
        <f>+'Results Input'!L2</f>
        <v>8</v>
      </c>
      <c r="N2" s="7" t="s">
        <v>30</v>
      </c>
      <c r="O2" t="s">
        <v>42</v>
      </c>
    </row>
    <row r="3" spans="2:15" x14ac:dyDescent="0.25">
      <c r="B3" t="str">
        <f t="shared" si="0"/>
        <v>1T3</v>
      </c>
      <c r="C3" t="str">
        <f t="shared" ref="C3:C87" si="1">CONCATENATE(E3,I3)</f>
        <v>1T4</v>
      </c>
      <c r="D3" s="14">
        <f>+D2</f>
        <v>45922</v>
      </c>
      <c r="E3" s="37">
        <f>+E2</f>
        <v>1</v>
      </c>
      <c r="F3" s="26" t="str">
        <f>+'Results Input'!G3</f>
        <v>T3</v>
      </c>
      <c r="G3" s="8" t="str">
        <f>VLOOKUP(F3,Results!$N$2:$O$13,2,FALSE)</f>
        <v>Pat's Patriots</v>
      </c>
      <c r="H3" s="27">
        <f>+'Results Input'!I3</f>
        <v>17</v>
      </c>
      <c r="I3" s="26" t="str">
        <f>+'Results Input'!J3</f>
        <v>T4</v>
      </c>
      <c r="J3" s="8" t="str">
        <f>VLOOKUP(I3,Results!$N$2:$O$13,2,FALSE)</f>
        <v>Sparrows</v>
      </c>
      <c r="K3" s="27">
        <f>+'Results Input'!L3</f>
        <v>7</v>
      </c>
      <c r="N3" s="7" t="s">
        <v>31</v>
      </c>
      <c r="O3" t="s">
        <v>43</v>
      </c>
    </row>
    <row r="4" spans="2:15" x14ac:dyDescent="0.25">
      <c r="B4" t="str">
        <f t="shared" si="0"/>
        <v>1T5</v>
      </c>
      <c r="C4" t="str">
        <f t="shared" si="1"/>
        <v>1T6</v>
      </c>
      <c r="D4" s="14">
        <f>+D2</f>
        <v>45922</v>
      </c>
      <c r="E4" s="37">
        <f>+E2</f>
        <v>1</v>
      </c>
      <c r="F4" s="26" t="str">
        <f>+'Results Input'!G4</f>
        <v>T5</v>
      </c>
      <c r="G4" s="8" t="str">
        <f>VLOOKUP(F4,Results!$N$2:$O$13,2,FALSE)</f>
        <v>The Foxes</v>
      </c>
      <c r="H4" s="27">
        <f>+'Results Input'!I4</f>
        <v>16</v>
      </c>
      <c r="I4" s="26" t="str">
        <f>+'Results Input'!J4</f>
        <v>T6</v>
      </c>
      <c r="J4" s="8" t="str">
        <f>VLOOKUP(I4,Results!$N$2:$O$13,2,FALSE)</f>
        <v>Blackbirds</v>
      </c>
      <c r="K4" s="27">
        <f>+'Results Input'!L4</f>
        <v>5</v>
      </c>
      <c r="N4" s="7" t="s">
        <v>32</v>
      </c>
      <c r="O4" t="s">
        <v>44</v>
      </c>
    </row>
    <row r="5" spans="2:15" x14ac:dyDescent="0.25">
      <c r="B5" t="str">
        <f t="shared" si="0"/>
        <v>1T7</v>
      </c>
      <c r="C5" t="str">
        <f t="shared" si="1"/>
        <v>1T8</v>
      </c>
      <c r="D5" s="14">
        <f>+D2</f>
        <v>45922</v>
      </c>
      <c r="E5" s="37">
        <f>+E2</f>
        <v>1</v>
      </c>
      <c r="F5" s="26" t="str">
        <f>+'Results Input'!G5</f>
        <v>T7</v>
      </c>
      <c r="G5" s="8" t="str">
        <f>VLOOKUP(F5,Results!$N$2:$O$13,2,FALSE)</f>
        <v>Team Krewna</v>
      </c>
      <c r="H5" s="27">
        <f>+'Results Input'!I5</f>
        <v>9</v>
      </c>
      <c r="I5" s="26" t="str">
        <f>+'Results Input'!J5</f>
        <v>T8</v>
      </c>
      <c r="J5" s="8" t="str">
        <f>VLOOKUP(I5,Results!$N$2:$O$13,2,FALSE)</f>
        <v>Vaporizers</v>
      </c>
      <c r="K5" s="27">
        <f>+'Results Input'!L5</f>
        <v>9</v>
      </c>
      <c r="N5" s="7" t="s">
        <v>33</v>
      </c>
      <c r="O5" t="s">
        <v>45</v>
      </c>
    </row>
    <row r="6" spans="2:15" x14ac:dyDescent="0.25">
      <c r="B6" t="str">
        <f>CONCATENATE(E6,F6)</f>
        <v>1T11</v>
      </c>
      <c r="C6" t="str">
        <f t="shared" si="1"/>
        <v>1T12</v>
      </c>
      <c r="D6" s="14">
        <f>+D2</f>
        <v>45922</v>
      </c>
      <c r="E6" s="37">
        <f>+E2</f>
        <v>1</v>
      </c>
      <c r="F6" s="26" t="str">
        <f>+'Results Input'!G6</f>
        <v>T11</v>
      </c>
      <c r="G6" s="8" t="str">
        <f>VLOOKUP(F6,Results!$N$2:$O$13,2,FALSE)</f>
        <v>Madgulin</v>
      </c>
      <c r="H6" s="27">
        <f>+'Results Input'!I6</f>
        <v>6</v>
      </c>
      <c r="I6" s="26" t="str">
        <f>+'Results Input'!J6</f>
        <v>T12</v>
      </c>
      <c r="J6" s="28" t="str">
        <f>VLOOKUP(I6,Results!$N$2:$O$13,2,FALSE)</f>
        <v>The Leakies</v>
      </c>
      <c r="K6" s="27">
        <f>+'Results Input'!L6</f>
        <v>20</v>
      </c>
      <c r="N6" s="7" t="s">
        <v>34</v>
      </c>
      <c r="O6" t="s">
        <v>46</v>
      </c>
    </row>
    <row r="7" spans="2:15" x14ac:dyDescent="0.25">
      <c r="B7" t="str">
        <f>CONCATENATE(E7,F7)</f>
        <v>1T9</v>
      </c>
      <c r="C7" t="str">
        <f t="shared" ref="C7" si="2">CONCATENATE(E7,I7)</f>
        <v>1T10</v>
      </c>
      <c r="D7" s="14">
        <f>+D3</f>
        <v>45922</v>
      </c>
      <c r="E7" s="37">
        <f>+E3</f>
        <v>1</v>
      </c>
      <c r="F7" s="26" t="str">
        <f>+'Results Input'!G7</f>
        <v>T9</v>
      </c>
      <c r="G7" s="8" t="str">
        <f>VLOOKUP(F7,Results!$N$2:$O$13,2,FALSE)</f>
        <v>Who Knows</v>
      </c>
      <c r="H7" s="27">
        <f>+'Results Input'!I7</f>
        <v>14</v>
      </c>
      <c r="I7" s="26" t="str">
        <f>+'Results Input'!J7</f>
        <v>T10</v>
      </c>
      <c r="J7" s="28" t="str">
        <f>VLOOKUP(I7,Results!$N$2:$O$13,2,FALSE)</f>
        <v>Butterscotch</v>
      </c>
      <c r="K7" s="27">
        <f>+'Results Input'!L7</f>
        <v>3</v>
      </c>
      <c r="N7" s="7" t="s">
        <v>35</v>
      </c>
      <c r="O7" t="s">
        <v>47</v>
      </c>
    </row>
    <row r="8" spans="2:15" x14ac:dyDescent="0.25">
      <c r="B8" t="str">
        <f t="shared" si="0"/>
        <v>1T2</v>
      </c>
      <c r="C8" t="str">
        <f t="shared" si="1"/>
        <v>1T1</v>
      </c>
      <c r="D8" s="14">
        <f>+D2</f>
        <v>45922</v>
      </c>
      <c r="E8" s="37">
        <f>+E2</f>
        <v>1</v>
      </c>
      <c r="F8" s="26" t="str">
        <f t="shared" ref="F8:F13" si="3">+I2</f>
        <v>T2</v>
      </c>
      <c r="G8" s="8" t="str">
        <f>VLOOKUP(F8,Results!$N$2:$O$13,2,FALSE)</f>
        <v>Bombers</v>
      </c>
      <c r="H8" s="27">
        <f t="shared" ref="H8:H13" si="4">+K2</f>
        <v>8</v>
      </c>
      <c r="I8" s="1" t="str">
        <f t="shared" ref="I8:I13" si="5">+F2</f>
        <v>T1</v>
      </c>
      <c r="J8" s="28" t="str">
        <f>VLOOKUP(I8,Results!$N$2:$O$13,2,FALSE)</f>
        <v>Gin &amp; Tonic</v>
      </c>
      <c r="K8" s="26">
        <f>+H2</f>
        <v>12</v>
      </c>
      <c r="N8" s="7" t="s">
        <v>36</v>
      </c>
      <c r="O8" t="s">
        <v>48</v>
      </c>
    </row>
    <row r="9" spans="2:15" x14ac:dyDescent="0.25">
      <c r="B9" t="str">
        <f t="shared" si="0"/>
        <v>1T4</v>
      </c>
      <c r="C9" t="str">
        <f t="shared" si="1"/>
        <v>1T3</v>
      </c>
      <c r="D9" s="14">
        <f>+D2</f>
        <v>45922</v>
      </c>
      <c r="E9" s="37">
        <f>+E2</f>
        <v>1</v>
      </c>
      <c r="F9" s="26" t="str">
        <f t="shared" si="3"/>
        <v>T4</v>
      </c>
      <c r="G9" s="8" t="str">
        <f>VLOOKUP(F9,Results!$N$2:$O$13,2,FALSE)</f>
        <v>Sparrows</v>
      </c>
      <c r="H9" s="27">
        <f t="shared" si="4"/>
        <v>7</v>
      </c>
      <c r="I9" s="1" t="str">
        <f t="shared" si="5"/>
        <v>T3</v>
      </c>
      <c r="J9" s="28" t="str">
        <f>VLOOKUP(I9,Results!$N$2:$O$13,2,FALSE)</f>
        <v>Pat's Patriots</v>
      </c>
      <c r="K9" s="26">
        <f>+H3</f>
        <v>17</v>
      </c>
      <c r="N9" s="7" t="s">
        <v>37</v>
      </c>
      <c r="O9" t="s">
        <v>49</v>
      </c>
    </row>
    <row r="10" spans="2:15" x14ac:dyDescent="0.25">
      <c r="B10" t="str">
        <f t="shared" si="0"/>
        <v>1T6</v>
      </c>
      <c r="C10" t="str">
        <f t="shared" si="1"/>
        <v>1T5</v>
      </c>
      <c r="D10" s="14">
        <f>+D2</f>
        <v>45922</v>
      </c>
      <c r="E10" s="37">
        <f>+E2</f>
        <v>1</v>
      </c>
      <c r="F10" s="26" t="str">
        <f t="shared" si="3"/>
        <v>T6</v>
      </c>
      <c r="G10" s="8" t="str">
        <f>VLOOKUP(F10,Results!$N$2:$O$13,2,FALSE)</f>
        <v>Blackbirds</v>
      </c>
      <c r="H10" s="27">
        <f t="shared" si="4"/>
        <v>5</v>
      </c>
      <c r="I10" s="1" t="str">
        <f t="shared" si="5"/>
        <v>T5</v>
      </c>
      <c r="J10" s="28" t="str">
        <f>VLOOKUP(I10,Results!$N$2:$O$13,2,FALSE)</f>
        <v>The Foxes</v>
      </c>
      <c r="K10" s="26">
        <f>+H4</f>
        <v>16</v>
      </c>
      <c r="N10" s="7" t="s">
        <v>38</v>
      </c>
      <c r="O10" t="s">
        <v>50</v>
      </c>
    </row>
    <row r="11" spans="2:15" x14ac:dyDescent="0.25">
      <c r="B11" t="str">
        <f t="shared" si="0"/>
        <v>1T8</v>
      </c>
      <c r="C11" t="str">
        <f t="shared" si="1"/>
        <v>1T7</v>
      </c>
      <c r="D11" s="14">
        <f t="shared" ref="D11:E13" si="6">+D2</f>
        <v>45922</v>
      </c>
      <c r="E11" s="37">
        <f t="shared" si="6"/>
        <v>1</v>
      </c>
      <c r="F11" s="26" t="str">
        <f t="shared" si="3"/>
        <v>T8</v>
      </c>
      <c r="G11" s="8" t="str">
        <f>VLOOKUP(F11,Results!$N$2:$O$13,2,FALSE)</f>
        <v>Vaporizers</v>
      </c>
      <c r="H11" s="27">
        <f t="shared" si="4"/>
        <v>9</v>
      </c>
      <c r="I11" s="1" t="str">
        <f t="shared" si="5"/>
        <v>T7</v>
      </c>
      <c r="J11" s="28" t="str">
        <f>VLOOKUP(I11,Results!$N$2:$O$13,2,FALSE)</f>
        <v>Team Krewna</v>
      </c>
      <c r="K11" s="26">
        <f>+H5</f>
        <v>9</v>
      </c>
      <c r="N11" s="7" t="s">
        <v>39</v>
      </c>
      <c r="O11" t="s">
        <v>51</v>
      </c>
    </row>
    <row r="12" spans="2:15" x14ac:dyDescent="0.25">
      <c r="B12" t="str">
        <f t="shared" ref="B12" si="7">CONCATENATE(E12,F12)</f>
        <v>1T12</v>
      </c>
      <c r="C12" t="str">
        <f t="shared" ref="C12" si="8">CONCATENATE(E12,I12)</f>
        <v>1T11</v>
      </c>
      <c r="D12" s="14">
        <f t="shared" si="6"/>
        <v>45922</v>
      </c>
      <c r="E12" s="37">
        <f t="shared" si="6"/>
        <v>1</v>
      </c>
      <c r="F12" s="26" t="str">
        <f t="shared" si="3"/>
        <v>T12</v>
      </c>
      <c r="G12" s="8" t="str">
        <f>VLOOKUP(F12,Results!$N$2:$O$13,2,FALSE)</f>
        <v>The Leakies</v>
      </c>
      <c r="H12" s="27">
        <f t="shared" si="4"/>
        <v>20</v>
      </c>
      <c r="I12" s="1" t="str">
        <f t="shared" si="5"/>
        <v>T11</v>
      </c>
      <c r="J12" s="28" t="str">
        <f>VLOOKUP(I12,Results!$N$2:$O$13,2,FALSE)</f>
        <v>Madgulin</v>
      </c>
      <c r="K12" s="26">
        <f t="shared" ref="K12" si="9">+H6</f>
        <v>6</v>
      </c>
      <c r="N12" s="7" t="s">
        <v>40</v>
      </c>
      <c r="O12" t="s">
        <v>52</v>
      </c>
    </row>
    <row r="13" spans="2:15" x14ac:dyDescent="0.25">
      <c r="B13" t="str">
        <f t="shared" ref="B13" si="10">CONCATENATE(E13,F13)</f>
        <v>1T10</v>
      </c>
      <c r="C13" t="str">
        <f t="shared" ref="C13" si="11">CONCATENATE(E13,I13)</f>
        <v>1T9</v>
      </c>
      <c r="D13" s="14">
        <f t="shared" si="6"/>
        <v>45922</v>
      </c>
      <c r="E13" s="37">
        <f t="shared" si="6"/>
        <v>1</v>
      </c>
      <c r="F13" s="26" t="str">
        <f t="shared" si="3"/>
        <v>T10</v>
      </c>
      <c r="G13" s="8" t="str">
        <f>VLOOKUP(F13,Results!$N$2:$O$13,2,FALSE)</f>
        <v>Butterscotch</v>
      </c>
      <c r="H13" s="27">
        <f t="shared" si="4"/>
        <v>3</v>
      </c>
      <c r="I13" s="1" t="str">
        <f t="shared" si="5"/>
        <v>T9</v>
      </c>
      <c r="J13" s="28" t="str">
        <f>VLOOKUP(I13,Results!$N$2:$O$13,2,FALSE)</f>
        <v>Who Knows</v>
      </c>
      <c r="K13" s="26">
        <f t="shared" ref="K13" si="12">+H7</f>
        <v>14</v>
      </c>
      <c r="N13" s="7" t="s">
        <v>41</v>
      </c>
      <c r="O13" t="s">
        <v>53</v>
      </c>
    </row>
    <row r="14" spans="2:15" x14ac:dyDescent="0.25">
      <c r="B14" t="str">
        <f t="shared" ref="B14:B23" si="13">CONCATENATE(E14,F14)</f>
        <v>2T6</v>
      </c>
      <c r="C14" t="str">
        <f t="shared" si="1"/>
        <v>2T7</v>
      </c>
      <c r="D14" s="14">
        <f>+'Results Input'!E8</f>
        <v>45930</v>
      </c>
      <c r="E14" s="36">
        <f>+'Results Input'!F8</f>
        <v>2</v>
      </c>
      <c r="F14" s="26" t="str">
        <f>+'Results Input'!G8</f>
        <v>T6</v>
      </c>
      <c r="G14" s="8" t="str">
        <f>VLOOKUP(F14,Results!$N$2:$O$13,2,FALSE)</f>
        <v>Blackbirds</v>
      </c>
      <c r="H14" s="27">
        <f>+'Results Input'!I8</f>
        <v>12</v>
      </c>
      <c r="I14" s="26" t="str">
        <f>+'Results Input'!J8</f>
        <v>T7</v>
      </c>
      <c r="J14" s="8" t="str">
        <f>VLOOKUP(I14,Results!$N$2:$O$13,2,FALSE)</f>
        <v>Team Krewna</v>
      </c>
      <c r="K14" s="27">
        <f>+'Results Input'!L8</f>
        <v>13</v>
      </c>
    </row>
    <row r="15" spans="2:15" x14ac:dyDescent="0.25">
      <c r="B15" t="str">
        <f t="shared" si="13"/>
        <v>2T1</v>
      </c>
      <c r="C15" t="str">
        <f t="shared" si="1"/>
        <v>2T12</v>
      </c>
      <c r="D15" s="14">
        <f>+D14</f>
        <v>45930</v>
      </c>
      <c r="E15" s="37">
        <f>+E14</f>
        <v>2</v>
      </c>
      <c r="F15" s="26" t="str">
        <f>+'Results Input'!G9</f>
        <v>T1</v>
      </c>
      <c r="G15" s="8" t="str">
        <f>VLOOKUP(F15,Results!$N$2:$O$13,2,FALSE)</f>
        <v>Gin &amp; Tonic</v>
      </c>
      <c r="H15" s="27">
        <f>+'Results Input'!I9</f>
        <v>5</v>
      </c>
      <c r="I15" s="26" t="str">
        <f>+'Results Input'!J9</f>
        <v>T12</v>
      </c>
      <c r="J15" s="8" t="str">
        <f>VLOOKUP(I15,Results!$N$2:$O$13,2,FALSE)</f>
        <v>The Leakies</v>
      </c>
      <c r="K15" s="27">
        <f>+'Results Input'!L9</f>
        <v>19</v>
      </c>
    </row>
    <row r="16" spans="2:15" x14ac:dyDescent="0.25">
      <c r="B16" t="str">
        <f t="shared" si="13"/>
        <v>2T8</v>
      </c>
      <c r="C16" t="str">
        <f t="shared" si="1"/>
        <v>2T9</v>
      </c>
      <c r="D16" s="14">
        <f>+D14</f>
        <v>45930</v>
      </c>
      <c r="E16" s="37">
        <f>+E14</f>
        <v>2</v>
      </c>
      <c r="F16" s="26" t="str">
        <f>+'Results Input'!G10</f>
        <v>T8</v>
      </c>
      <c r="G16" s="8" t="str">
        <f>VLOOKUP(F16,Results!$N$2:$O$13,2,FALSE)</f>
        <v>Vaporizers</v>
      </c>
      <c r="H16" s="27">
        <f>+'Results Input'!I10</f>
        <v>10</v>
      </c>
      <c r="I16" s="26" t="str">
        <f>+'Results Input'!J10</f>
        <v>T9</v>
      </c>
      <c r="J16" s="8" t="str">
        <f>VLOOKUP(I16,Results!$N$2:$O$13,2,FALSE)</f>
        <v>Who Knows</v>
      </c>
      <c r="K16" s="27">
        <f>+'Results Input'!L10</f>
        <v>8</v>
      </c>
    </row>
    <row r="17" spans="2:11" x14ac:dyDescent="0.25">
      <c r="B17" t="str">
        <f t="shared" si="13"/>
        <v>2T4</v>
      </c>
      <c r="C17" t="str">
        <f t="shared" si="1"/>
        <v>2T5</v>
      </c>
      <c r="D17" s="14">
        <f>+D14</f>
        <v>45930</v>
      </c>
      <c r="E17" s="37">
        <f>+E14</f>
        <v>2</v>
      </c>
      <c r="F17" s="26" t="str">
        <f>+'Results Input'!G11</f>
        <v>T4</v>
      </c>
      <c r="G17" s="8" t="str">
        <f>VLOOKUP(F17,Results!$N$2:$O$13,2,FALSE)</f>
        <v>Sparrows</v>
      </c>
      <c r="H17" s="27">
        <f>+'Results Input'!I11</f>
        <v>6</v>
      </c>
      <c r="I17" s="26" t="str">
        <f>+'Results Input'!J11</f>
        <v>T5</v>
      </c>
      <c r="J17" s="8" t="str">
        <f>VLOOKUP(I17,Results!$N$2:$O$13,2,FALSE)</f>
        <v>The Foxes</v>
      </c>
      <c r="K17" s="27">
        <f>+'Results Input'!L11</f>
        <v>10</v>
      </c>
    </row>
    <row r="18" spans="2:11" x14ac:dyDescent="0.25">
      <c r="B18" t="str">
        <f t="shared" si="13"/>
        <v>2T10</v>
      </c>
      <c r="C18" t="str">
        <f t="shared" si="1"/>
        <v>2T11</v>
      </c>
      <c r="D18" s="14">
        <f>+D14</f>
        <v>45930</v>
      </c>
      <c r="E18" s="37">
        <f>+E14</f>
        <v>2</v>
      </c>
      <c r="F18" s="26" t="str">
        <f>+'Results Input'!G12</f>
        <v>T10</v>
      </c>
      <c r="G18" s="8" t="str">
        <f>VLOOKUP(F18,Results!$N$2:$O$13,2,FALSE)</f>
        <v>Butterscotch</v>
      </c>
      <c r="H18" s="27">
        <f>+'Results Input'!I12</f>
        <v>5</v>
      </c>
      <c r="I18" s="26" t="str">
        <f>+'Results Input'!J12</f>
        <v>T11</v>
      </c>
      <c r="J18" s="28" t="str">
        <f>VLOOKUP(I18,Results!$N$2:$O$13,2,FALSE)</f>
        <v>Madgulin</v>
      </c>
      <c r="K18" s="27">
        <f>+'Results Input'!L12</f>
        <v>14</v>
      </c>
    </row>
    <row r="19" spans="2:11" x14ac:dyDescent="0.25">
      <c r="B19" t="str">
        <f t="shared" ref="B19" si="14">CONCATENATE(E19,F19)</f>
        <v>2T2</v>
      </c>
      <c r="C19" t="str">
        <f t="shared" ref="C19" si="15">CONCATENATE(E19,I19)</f>
        <v>2T3</v>
      </c>
      <c r="D19" s="14">
        <f>+D15</f>
        <v>45930</v>
      </c>
      <c r="E19" s="37">
        <f>+E15</f>
        <v>2</v>
      </c>
      <c r="F19" s="26" t="str">
        <f>+'Results Input'!G13</f>
        <v>T2</v>
      </c>
      <c r="G19" s="8" t="str">
        <f>VLOOKUP(F19,Results!$N$2:$O$13,2,FALSE)</f>
        <v>Bombers</v>
      </c>
      <c r="H19" s="27">
        <f>+'Results Input'!I13</f>
        <v>18</v>
      </c>
      <c r="I19" s="26" t="str">
        <f>+'Results Input'!J13</f>
        <v>T3</v>
      </c>
      <c r="J19" s="28" t="str">
        <f>VLOOKUP(I19,Results!$N$2:$O$13,2,FALSE)</f>
        <v>Pat's Patriots</v>
      </c>
      <c r="K19" s="27">
        <f>+'Results Input'!L13</f>
        <v>7</v>
      </c>
    </row>
    <row r="20" spans="2:11" x14ac:dyDescent="0.25">
      <c r="B20" t="str">
        <f t="shared" si="13"/>
        <v>2T7</v>
      </c>
      <c r="C20" t="str">
        <f t="shared" si="1"/>
        <v>2T6</v>
      </c>
      <c r="D20" s="14">
        <f>+D14</f>
        <v>45930</v>
      </c>
      <c r="E20" s="37">
        <f>+E14</f>
        <v>2</v>
      </c>
      <c r="F20" s="26" t="str">
        <f t="shared" ref="F20:F25" si="16">+I14</f>
        <v>T7</v>
      </c>
      <c r="G20" s="8" t="str">
        <f>VLOOKUP(F20,Results!$N$2:$O$13,2,FALSE)</f>
        <v>Team Krewna</v>
      </c>
      <c r="H20" s="27">
        <f t="shared" ref="H20:H25" si="17">+K14</f>
        <v>13</v>
      </c>
      <c r="I20" s="1" t="str">
        <f t="shared" ref="I20:I25" si="18">+F14</f>
        <v>T6</v>
      </c>
      <c r="J20" s="28" t="str">
        <f>VLOOKUP(I20,Results!$N$2:$O$13,2,FALSE)</f>
        <v>Blackbirds</v>
      </c>
      <c r="K20" s="26">
        <f>+H14</f>
        <v>12</v>
      </c>
    </row>
    <row r="21" spans="2:11" x14ac:dyDescent="0.25">
      <c r="B21" t="str">
        <f t="shared" si="13"/>
        <v>2T12</v>
      </c>
      <c r="C21" t="str">
        <f t="shared" si="1"/>
        <v>2T1</v>
      </c>
      <c r="D21" s="14">
        <f>+D14</f>
        <v>45930</v>
      </c>
      <c r="E21" s="37">
        <f>+E14</f>
        <v>2</v>
      </c>
      <c r="F21" s="26" t="str">
        <f t="shared" si="16"/>
        <v>T12</v>
      </c>
      <c r="G21" s="8" t="str">
        <f>VLOOKUP(F21,Results!$N$2:$O$13,2,FALSE)</f>
        <v>The Leakies</v>
      </c>
      <c r="H21" s="27">
        <f t="shared" si="17"/>
        <v>19</v>
      </c>
      <c r="I21" s="1" t="str">
        <f t="shared" si="18"/>
        <v>T1</v>
      </c>
      <c r="J21" s="28" t="str">
        <f>VLOOKUP(I21,Results!$N$2:$O$13,2,FALSE)</f>
        <v>Gin &amp; Tonic</v>
      </c>
      <c r="K21" s="26">
        <f>+H15</f>
        <v>5</v>
      </c>
    </row>
    <row r="22" spans="2:11" x14ac:dyDescent="0.25">
      <c r="B22" t="str">
        <f t="shared" si="13"/>
        <v>2T9</v>
      </c>
      <c r="C22" t="str">
        <f t="shared" si="1"/>
        <v>2T8</v>
      </c>
      <c r="D22" s="14">
        <f>+D14</f>
        <v>45930</v>
      </c>
      <c r="E22" s="37">
        <f>+E14</f>
        <v>2</v>
      </c>
      <c r="F22" s="26" t="str">
        <f t="shared" si="16"/>
        <v>T9</v>
      </c>
      <c r="G22" s="8" t="str">
        <f>VLOOKUP(F22,Results!$N$2:$O$13,2,FALSE)</f>
        <v>Who Knows</v>
      </c>
      <c r="H22" s="27">
        <f t="shared" si="17"/>
        <v>8</v>
      </c>
      <c r="I22" s="1" t="str">
        <f t="shared" si="18"/>
        <v>T8</v>
      </c>
      <c r="J22" s="28" t="str">
        <f>VLOOKUP(I22,Results!$N$2:$O$13,2,FALSE)</f>
        <v>Vaporizers</v>
      </c>
      <c r="K22" s="26">
        <f>+H16</f>
        <v>10</v>
      </c>
    </row>
    <row r="23" spans="2:11" x14ac:dyDescent="0.25">
      <c r="B23" t="str">
        <f t="shared" si="13"/>
        <v>2T5</v>
      </c>
      <c r="C23" t="str">
        <f t="shared" si="1"/>
        <v>2T4</v>
      </c>
      <c r="D23" s="14">
        <f t="shared" ref="D23:E25" si="19">+D14</f>
        <v>45930</v>
      </c>
      <c r="E23" s="37">
        <f t="shared" si="19"/>
        <v>2</v>
      </c>
      <c r="F23" s="26" t="str">
        <f t="shared" si="16"/>
        <v>T5</v>
      </c>
      <c r="G23" s="8" t="str">
        <f>VLOOKUP(F23,Results!$N$2:$O$13,2,FALSE)</f>
        <v>The Foxes</v>
      </c>
      <c r="H23" s="27">
        <f t="shared" si="17"/>
        <v>10</v>
      </c>
      <c r="I23" s="1" t="str">
        <f t="shared" si="18"/>
        <v>T4</v>
      </c>
      <c r="J23" s="28" t="str">
        <f>VLOOKUP(I23,Results!$N$2:$O$13,2,FALSE)</f>
        <v>Sparrows</v>
      </c>
      <c r="K23" s="26">
        <f>+H17</f>
        <v>6</v>
      </c>
    </row>
    <row r="24" spans="2:11" x14ac:dyDescent="0.25">
      <c r="B24" t="str">
        <f t="shared" ref="B24" si="20">CONCATENATE(E24,F24)</f>
        <v>2T11</v>
      </c>
      <c r="C24" t="str">
        <f t="shared" ref="C24" si="21">CONCATENATE(E24,I24)</f>
        <v>2T10</v>
      </c>
      <c r="D24" s="14">
        <f t="shared" si="19"/>
        <v>45930</v>
      </c>
      <c r="E24" s="37">
        <f t="shared" si="19"/>
        <v>2</v>
      </c>
      <c r="F24" s="26" t="str">
        <f t="shared" si="16"/>
        <v>T11</v>
      </c>
      <c r="G24" s="8" t="str">
        <f>VLOOKUP(F24,Results!$N$2:$O$13,2,FALSE)</f>
        <v>Madgulin</v>
      </c>
      <c r="H24" s="27">
        <f t="shared" si="17"/>
        <v>14</v>
      </c>
      <c r="I24" s="1" t="str">
        <f t="shared" si="18"/>
        <v>T10</v>
      </c>
      <c r="J24" s="28" t="str">
        <f>VLOOKUP(I24,Results!$N$2:$O$13,2,FALSE)</f>
        <v>Butterscotch</v>
      </c>
      <c r="K24" s="26">
        <f t="shared" ref="K24" si="22">+H18</f>
        <v>5</v>
      </c>
    </row>
    <row r="25" spans="2:11" x14ac:dyDescent="0.25">
      <c r="B25" t="str">
        <f t="shared" ref="B25" si="23">CONCATENATE(E25,F25)</f>
        <v>2T3</v>
      </c>
      <c r="C25" t="str">
        <f t="shared" ref="C25" si="24">CONCATENATE(E25,I25)</f>
        <v>2T2</v>
      </c>
      <c r="D25" s="14">
        <f t="shared" si="19"/>
        <v>45930</v>
      </c>
      <c r="E25" s="37">
        <f t="shared" si="19"/>
        <v>2</v>
      </c>
      <c r="F25" s="26" t="str">
        <f t="shared" si="16"/>
        <v>T3</v>
      </c>
      <c r="G25" s="8" t="str">
        <f>VLOOKUP(F25,Results!$N$2:$O$13,2,FALSE)</f>
        <v>Pat's Patriots</v>
      </c>
      <c r="H25" s="27">
        <f t="shared" si="17"/>
        <v>7</v>
      </c>
      <c r="I25" s="1" t="str">
        <f t="shared" si="18"/>
        <v>T2</v>
      </c>
      <c r="J25" s="28" t="str">
        <f>VLOOKUP(I25,Results!$N$2:$O$13,2,FALSE)</f>
        <v>Bombers</v>
      </c>
      <c r="K25" s="26">
        <f t="shared" ref="K25" si="25">+H19</f>
        <v>18</v>
      </c>
    </row>
    <row r="26" spans="2:11" x14ac:dyDescent="0.25">
      <c r="B26" t="str">
        <f t="shared" ref="B26:B35" si="26">CONCATENATE(E26,F26)</f>
        <v>3T11</v>
      </c>
      <c r="C26" t="str">
        <f t="shared" si="1"/>
        <v>3T9</v>
      </c>
      <c r="D26" s="14">
        <f>+'Results Input'!E14</f>
        <v>45943</v>
      </c>
      <c r="E26" s="36">
        <f>+'Results Input'!F14</f>
        <v>3</v>
      </c>
      <c r="F26" s="26" t="str">
        <f>+'Results Input'!G14</f>
        <v>T11</v>
      </c>
      <c r="G26" s="8" t="str">
        <f>VLOOKUP(F26,Results!$N$2:$O$13,2,FALSE)</f>
        <v>Madgulin</v>
      </c>
      <c r="H26" s="27">
        <f>+'Results Input'!I14</f>
        <v>11</v>
      </c>
      <c r="I26" s="26" t="str">
        <f>+'Results Input'!J14</f>
        <v>T9</v>
      </c>
      <c r="J26" s="8" t="str">
        <f>VLOOKUP(I26,Results!$N$2:$O$13,2,FALSE)</f>
        <v>Who Knows</v>
      </c>
      <c r="K26" s="27">
        <f>+'Results Input'!L14</f>
        <v>11</v>
      </c>
    </row>
    <row r="27" spans="2:11" x14ac:dyDescent="0.25">
      <c r="B27" t="str">
        <f t="shared" si="26"/>
        <v>3T8</v>
      </c>
      <c r="C27" t="str">
        <f t="shared" si="1"/>
        <v>3T6</v>
      </c>
      <c r="D27" s="14">
        <f>+D26</f>
        <v>45943</v>
      </c>
      <c r="E27" s="37">
        <f>+E26</f>
        <v>3</v>
      </c>
      <c r="F27" s="26" t="str">
        <f>+'Results Input'!G15</f>
        <v>T8</v>
      </c>
      <c r="G27" s="8" t="str">
        <f>VLOOKUP(F27,Results!$N$2:$O$13,2,FALSE)</f>
        <v>Vaporizers</v>
      </c>
      <c r="H27" s="27">
        <f>+'Results Input'!I15</f>
        <v>15</v>
      </c>
      <c r="I27" s="26" t="str">
        <f>+'Results Input'!J15</f>
        <v>T6</v>
      </c>
      <c r="J27" s="8" t="str">
        <f>VLOOKUP(I27,Results!$N$2:$O$13,2,FALSE)</f>
        <v>Blackbirds</v>
      </c>
      <c r="K27" s="27">
        <f>+'Results Input'!L15</f>
        <v>7</v>
      </c>
    </row>
    <row r="28" spans="2:11" x14ac:dyDescent="0.25">
      <c r="B28" t="str">
        <f t="shared" si="26"/>
        <v>3T12</v>
      </c>
      <c r="C28" t="str">
        <f t="shared" si="1"/>
        <v>3T10</v>
      </c>
      <c r="D28" s="14">
        <f>+D26</f>
        <v>45943</v>
      </c>
      <c r="E28" s="37">
        <f>+E26</f>
        <v>3</v>
      </c>
      <c r="F28" s="26" t="str">
        <f>+'Results Input'!G16</f>
        <v>T12</v>
      </c>
      <c r="G28" s="8" t="str">
        <f>VLOOKUP(F28,Results!$N$2:$O$13,2,FALSE)</f>
        <v>The Leakies</v>
      </c>
      <c r="H28" s="27">
        <f>+'Results Input'!I16</f>
        <v>12</v>
      </c>
      <c r="I28" s="26" t="str">
        <f>+'Results Input'!J16</f>
        <v>T10</v>
      </c>
      <c r="J28" s="8" t="str">
        <f>VLOOKUP(I28,Results!$N$2:$O$13,2,FALSE)</f>
        <v>Butterscotch</v>
      </c>
      <c r="K28" s="27">
        <f>+'Results Input'!L16</f>
        <v>6</v>
      </c>
    </row>
    <row r="29" spans="2:11" x14ac:dyDescent="0.25">
      <c r="B29" t="str">
        <f t="shared" si="26"/>
        <v>3T3</v>
      </c>
      <c r="C29" t="str">
        <f t="shared" si="1"/>
        <v>3T1</v>
      </c>
      <c r="D29" s="14">
        <f>+D26</f>
        <v>45943</v>
      </c>
      <c r="E29" s="37">
        <f>+E26</f>
        <v>3</v>
      </c>
      <c r="F29" s="26" t="str">
        <f>+'Results Input'!G17</f>
        <v>T3</v>
      </c>
      <c r="G29" s="8" t="str">
        <f>VLOOKUP(F29,Results!$N$2:$O$13,2,FALSE)</f>
        <v>Pat's Patriots</v>
      </c>
      <c r="H29" s="27">
        <f>+'Results Input'!I17</f>
        <v>18</v>
      </c>
      <c r="I29" s="26" t="str">
        <f>+'Results Input'!J17</f>
        <v>T1</v>
      </c>
      <c r="J29" s="8" t="str">
        <f>VLOOKUP(I29,Results!$N$2:$O$13,2,FALSE)</f>
        <v>Gin &amp; Tonic</v>
      </c>
      <c r="K29" s="27">
        <f>+'Results Input'!L17</f>
        <v>2</v>
      </c>
    </row>
    <row r="30" spans="2:11" x14ac:dyDescent="0.25">
      <c r="B30" t="str">
        <f t="shared" si="26"/>
        <v>3T4</v>
      </c>
      <c r="C30" t="str">
        <f t="shared" si="1"/>
        <v>3T2</v>
      </c>
      <c r="D30" s="14">
        <f>+D26</f>
        <v>45943</v>
      </c>
      <c r="E30" s="37">
        <f>+E26</f>
        <v>3</v>
      </c>
      <c r="F30" s="26" t="str">
        <f>+'Results Input'!G18</f>
        <v>T4</v>
      </c>
      <c r="G30" s="8" t="str">
        <f>VLOOKUP(F30,Results!$N$2:$O$13,2,FALSE)</f>
        <v>Sparrows</v>
      </c>
      <c r="H30" s="27">
        <f>+'Results Input'!I18</f>
        <v>9</v>
      </c>
      <c r="I30" s="26" t="str">
        <f>+'Results Input'!J18</f>
        <v>T2</v>
      </c>
      <c r="J30" s="28" t="str">
        <f>VLOOKUP(I30,Results!$N$2:$O$13,2,FALSE)</f>
        <v>Bombers</v>
      </c>
      <c r="K30" s="27">
        <f>+'Results Input'!L18</f>
        <v>10</v>
      </c>
    </row>
    <row r="31" spans="2:11" x14ac:dyDescent="0.25">
      <c r="B31" t="str">
        <f t="shared" ref="B31" si="27">CONCATENATE(E31,F31)</f>
        <v>3T7</v>
      </c>
      <c r="C31" t="str">
        <f t="shared" ref="C31" si="28">CONCATENATE(E31,I31)</f>
        <v>3T5</v>
      </c>
      <c r="D31" s="14">
        <f>+D27</f>
        <v>45943</v>
      </c>
      <c r="E31" s="37">
        <f>+E27</f>
        <v>3</v>
      </c>
      <c r="F31" s="26" t="str">
        <f>+'Results Input'!G19</f>
        <v>T7</v>
      </c>
      <c r="G31" s="8" t="str">
        <f>VLOOKUP(F31,Results!$N$2:$O$13,2,FALSE)</f>
        <v>Team Krewna</v>
      </c>
      <c r="H31" s="27" t="str">
        <f>+'Results Input'!I19</f>
        <v>N</v>
      </c>
      <c r="I31" s="26" t="str">
        <f>+'Results Input'!J19</f>
        <v>T5</v>
      </c>
      <c r="J31" s="28" t="str">
        <f>VLOOKUP(I31,Results!$N$2:$O$13,2,FALSE)</f>
        <v>The Foxes</v>
      </c>
      <c r="K31" s="27" t="str">
        <f>+'Results Input'!L19</f>
        <v>N</v>
      </c>
    </row>
    <row r="32" spans="2:11" x14ac:dyDescent="0.25">
      <c r="B32" t="str">
        <f t="shared" si="26"/>
        <v>3T9</v>
      </c>
      <c r="C32" t="str">
        <f t="shared" si="1"/>
        <v>3T11</v>
      </c>
      <c r="D32" s="14">
        <f>+D26</f>
        <v>45943</v>
      </c>
      <c r="E32" s="37">
        <f>+E26</f>
        <v>3</v>
      </c>
      <c r="F32" s="26" t="str">
        <f t="shared" ref="F32:F37" si="29">+I26</f>
        <v>T9</v>
      </c>
      <c r="G32" s="8" t="str">
        <f>VLOOKUP(F32,Results!$N$2:$O$13,2,FALSE)</f>
        <v>Who Knows</v>
      </c>
      <c r="H32" s="27">
        <f t="shared" ref="H32:H37" si="30">+K26</f>
        <v>11</v>
      </c>
      <c r="I32" s="1" t="str">
        <f t="shared" ref="I32:I37" si="31">+F26</f>
        <v>T11</v>
      </c>
      <c r="J32" s="28" t="str">
        <f>VLOOKUP(I32,Results!$N$2:$O$13,2,FALSE)</f>
        <v>Madgulin</v>
      </c>
      <c r="K32" s="26">
        <f>+H26</f>
        <v>11</v>
      </c>
    </row>
    <row r="33" spans="2:11" x14ac:dyDescent="0.25">
      <c r="B33" t="str">
        <f t="shared" si="26"/>
        <v>3T6</v>
      </c>
      <c r="C33" t="str">
        <f t="shared" si="1"/>
        <v>3T8</v>
      </c>
      <c r="D33" s="14">
        <f>+D26</f>
        <v>45943</v>
      </c>
      <c r="E33" s="37">
        <f>+E26</f>
        <v>3</v>
      </c>
      <c r="F33" s="26" t="str">
        <f t="shared" si="29"/>
        <v>T6</v>
      </c>
      <c r="G33" s="8" t="str">
        <f>VLOOKUP(F33,Results!$N$2:$O$13,2,FALSE)</f>
        <v>Blackbirds</v>
      </c>
      <c r="H33" s="27">
        <f t="shared" si="30"/>
        <v>7</v>
      </c>
      <c r="I33" s="1" t="str">
        <f t="shared" si="31"/>
        <v>T8</v>
      </c>
      <c r="J33" s="28" t="str">
        <f>VLOOKUP(I33,Results!$N$2:$O$13,2,FALSE)</f>
        <v>Vaporizers</v>
      </c>
      <c r="K33" s="26">
        <f>+H27</f>
        <v>15</v>
      </c>
    </row>
    <row r="34" spans="2:11" x14ac:dyDescent="0.25">
      <c r="B34" t="str">
        <f t="shared" si="26"/>
        <v>3T10</v>
      </c>
      <c r="C34" t="str">
        <f t="shared" si="1"/>
        <v>3T12</v>
      </c>
      <c r="D34" s="14">
        <f>+D26</f>
        <v>45943</v>
      </c>
      <c r="E34" s="37">
        <f>+E26</f>
        <v>3</v>
      </c>
      <c r="F34" s="26" t="str">
        <f t="shared" si="29"/>
        <v>T10</v>
      </c>
      <c r="G34" s="8" t="str">
        <f>VLOOKUP(F34,Results!$N$2:$O$13,2,FALSE)</f>
        <v>Butterscotch</v>
      </c>
      <c r="H34" s="27">
        <f t="shared" si="30"/>
        <v>6</v>
      </c>
      <c r="I34" s="1" t="str">
        <f t="shared" si="31"/>
        <v>T12</v>
      </c>
      <c r="J34" s="28" t="str">
        <f>VLOOKUP(I34,Results!$N$2:$O$13,2,FALSE)</f>
        <v>The Leakies</v>
      </c>
      <c r="K34" s="26">
        <f>+H28</f>
        <v>12</v>
      </c>
    </row>
    <row r="35" spans="2:11" x14ac:dyDescent="0.25">
      <c r="B35" t="str">
        <f t="shared" si="26"/>
        <v>3T1</v>
      </c>
      <c r="C35" t="str">
        <f t="shared" si="1"/>
        <v>3T3</v>
      </c>
      <c r="D35" s="14">
        <f t="shared" ref="D35:E37" si="32">+D26</f>
        <v>45943</v>
      </c>
      <c r="E35" s="37">
        <f t="shared" si="32"/>
        <v>3</v>
      </c>
      <c r="F35" s="26" t="str">
        <f t="shared" si="29"/>
        <v>T1</v>
      </c>
      <c r="G35" s="8" t="str">
        <f>VLOOKUP(F35,Results!$N$2:$O$13,2,FALSE)</f>
        <v>Gin &amp; Tonic</v>
      </c>
      <c r="H35" s="27">
        <f t="shared" si="30"/>
        <v>2</v>
      </c>
      <c r="I35" s="1" t="str">
        <f t="shared" si="31"/>
        <v>T3</v>
      </c>
      <c r="J35" s="28" t="str">
        <f>VLOOKUP(I35,Results!$N$2:$O$13,2,FALSE)</f>
        <v>Pat's Patriots</v>
      </c>
      <c r="K35" s="26">
        <f>+H29</f>
        <v>18</v>
      </c>
    </row>
    <row r="36" spans="2:11" x14ac:dyDescent="0.25">
      <c r="B36" t="str">
        <f t="shared" ref="B36" si="33">CONCATENATE(E36,F36)</f>
        <v>3T2</v>
      </c>
      <c r="C36" t="str">
        <f t="shared" ref="C36" si="34">CONCATENATE(E36,I36)</f>
        <v>3T4</v>
      </c>
      <c r="D36" s="14">
        <f t="shared" si="32"/>
        <v>45943</v>
      </c>
      <c r="E36" s="37">
        <f t="shared" si="32"/>
        <v>3</v>
      </c>
      <c r="F36" s="26" t="str">
        <f t="shared" si="29"/>
        <v>T2</v>
      </c>
      <c r="G36" s="8" t="str">
        <f>VLOOKUP(F36,Results!$N$2:$O$13,2,FALSE)</f>
        <v>Bombers</v>
      </c>
      <c r="H36" s="27">
        <f t="shared" si="30"/>
        <v>10</v>
      </c>
      <c r="I36" s="1" t="str">
        <f t="shared" si="31"/>
        <v>T4</v>
      </c>
      <c r="J36" s="28" t="str">
        <f>VLOOKUP(I36,Results!$N$2:$O$13,2,FALSE)</f>
        <v>Sparrows</v>
      </c>
      <c r="K36" s="26">
        <f t="shared" ref="K36" si="35">+H30</f>
        <v>9</v>
      </c>
    </row>
    <row r="37" spans="2:11" x14ac:dyDescent="0.25">
      <c r="B37" t="str">
        <f t="shared" ref="B37" si="36">CONCATENATE(E37,F37)</f>
        <v>3T5</v>
      </c>
      <c r="C37" t="str">
        <f t="shared" ref="C37" si="37">CONCATENATE(E37,I37)</f>
        <v>3T7</v>
      </c>
      <c r="D37" s="14">
        <f t="shared" si="32"/>
        <v>45943</v>
      </c>
      <c r="E37" s="37">
        <f t="shared" si="32"/>
        <v>3</v>
      </c>
      <c r="F37" s="26" t="str">
        <f t="shared" si="29"/>
        <v>T5</v>
      </c>
      <c r="G37" s="8" t="str">
        <f>VLOOKUP(F37,Results!$N$2:$O$13,2,FALSE)</f>
        <v>The Foxes</v>
      </c>
      <c r="H37" s="27" t="str">
        <f t="shared" si="30"/>
        <v>N</v>
      </c>
      <c r="I37" s="1" t="str">
        <f t="shared" si="31"/>
        <v>T7</v>
      </c>
      <c r="J37" s="28" t="str">
        <f>VLOOKUP(I37,Results!$N$2:$O$13,2,FALSE)</f>
        <v>Team Krewna</v>
      </c>
      <c r="K37" s="26" t="str">
        <f t="shared" ref="K37" si="38">+H31</f>
        <v>N</v>
      </c>
    </row>
    <row r="38" spans="2:11" x14ac:dyDescent="0.25">
      <c r="B38" t="str">
        <f t="shared" ref="B38:B47" si="39">CONCATENATE(E38,F38)</f>
        <v>4T5</v>
      </c>
      <c r="C38" t="str">
        <f t="shared" si="1"/>
        <v>4T3</v>
      </c>
      <c r="D38" s="14">
        <f>+'Results Input'!E20</f>
        <v>45951</v>
      </c>
      <c r="E38" s="36">
        <f>+'Results Input'!F20</f>
        <v>4</v>
      </c>
      <c r="F38" s="26" t="str">
        <f>+'Results Input'!G20</f>
        <v>T5</v>
      </c>
      <c r="G38" s="8" t="str">
        <f>VLOOKUP(F38,Results!$N$2:$O$13,2,FALSE)</f>
        <v>The Foxes</v>
      </c>
      <c r="H38" s="27">
        <f>+'Results Input'!I20</f>
        <v>11</v>
      </c>
      <c r="I38" s="26" t="str">
        <f>+'Results Input'!J20</f>
        <v>T3</v>
      </c>
      <c r="J38" s="8" t="str">
        <f>VLOOKUP(I38,Results!$N$2:$O$13,2,FALSE)</f>
        <v>Pat's Patriots</v>
      </c>
      <c r="K38" s="27">
        <f>+'Results Input'!L20</f>
        <v>6</v>
      </c>
    </row>
    <row r="39" spans="2:11" x14ac:dyDescent="0.25">
      <c r="B39" t="str">
        <f t="shared" si="39"/>
        <v>4T10</v>
      </c>
      <c r="C39" t="str">
        <f t="shared" si="1"/>
        <v>4T8</v>
      </c>
      <c r="D39" s="14">
        <f>+D38</f>
        <v>45951</v>
      </c>
      <c r="E39" s="37">
        <f>+E38</f>
        <v>4</v>
      </c>
      <c r="F39" s="26" t="str">
        <f>+'Results Input'!G21</f>
        <v>T10</v>
      </c>
      <c r="G39" s="8" t="str">
        <f>VLOOKUP(F39,Results!$N$2:$O$13,2,FALSE)</f>
        <v>Butterscotch</v>
      </c>
      <c r="H39" s="27">
        <f>+'Results Input'!I21</f>
        <v>4</v>
      </c>
      <c r="I39" s="26" t="str">
        <f>+'Results Input'!J21</f>
        <v>T8</v>
      </c>
      <c r="J39" s="8" t="str">
        <f>VLOOKUP(I39,Results!$N$2:$O$13,2,FALSE)</f>
        <v>Vaporizers</v>
      </c>
      <c r="K39" s="27">
        <f>+'Results Input'!L21</f>
        <v>9</v>
      </c>
    </row>
    <row r="40" spans="2:11" x14ac:dyDescent="0.25">
      <c r="B40" t="str">
        <f t="shared" si="39"/>
        <v>4T9</v>
      </c>
      <c r="C40" t="str">
        <f t="shared" si="1"/>
        <v>4T7</v>
      </c>
      <c r="D40" s="14">
        <f>+D38</f>
        <v>45951</v>
      </c>
      <c r="E40" s="37">
        <f>+E38</f>
        <v>4</v>
      </c>
      <c r="F40" s="26" t="str">
        <f>+'Results Input'!G22</f>
        <v>T9</v>
      </c>
      <c r="G40" s="8" t="str">
        <f>VLOOKUP(F40,Results!$N$2:$O$13,2,FALSE)</f>
        <v>Who Knows</v>
      </c>
      <c r="H40" s="27">
        <f>+'Results Input'!I22</f>
        <v>13</v>
      </c>
      <c r="I40" s="26" t="str">
        <f>+'Results Input'!J22</f>
        <v>T7</v>
      </c>
      <c r="J40" s="8" t="str">
        <f>VLOOKUP(I40,Results!$N$2:$O$13,2,FALSE)</f>
        <v>Team Krewna</v>
      </c>
      <c r="K40" s="27">
        <f>+'Results Input'!L22</f>
        <v>9</v>
      </c>
    </row>
    <row r="41" spans="2:11" x14ac:dyDescent="0.25">
      <c r="B41" t="str">
        <f t="shared" si="39"/>
        <v>4T12</v>
      </c>
      <c r="C41" t="str">
        <f t="shared" si="1"/>
        <v>4T2</v>
      </c>
      <c r="D41" s="14">
        <f>+D38</f>
        <v>45951</v>
      </c>
      <c r="E41" s="37">
        <f>+E38</f>
        <v>4</v>
      </c>
      <c r="F41" s="26" t="str">
        <f>+'Results Input'!G23</f>
        <v>T12</v>
      </c>
      <c r="G41" s="8" t="str">
        <f>VLOOKUP(F41,Results!$N$2:$O$13,2,FALSE)</f>
        <v>The Leakies</v>
      </c>
      <c r="H41" s="27">
        <f>+'Results Input'!I23</f>
        <v>9</v>
      </c>
      <c r="I41" s="26" t="str">
        <f>+'Results Input'!J23</f>
        <v>T2</v>
      </c>
      <c r="J41" s="8" t="str">
        <f>VLOOKUP(I41,Results!$N$2:$O$13,2,FALSE)</f>
        <v>Bombers</v>
      </c>
      <c r="K41" s="27">
        <f>+'Results Input'!L23</f>
        <v>7</v>
      </c>
    </row>
    <row r="42" spans="2:11" x14ac:dyDescent="0.25">
      <c r="B42" t="str">
        <f t="shared" si="39"/>
        <v>4T11</v>
      </c>
      <c r="C42" t="str">
        <f t="shared" si="1"/>
        <v>4T1</v>
      </c>
      <c r="D42" s="14">
        <f>+D38</f>
        <v>45951</v>
      </c>
      <c r="E42" s="37">
        <f>+E38</f>
        <v>4</v>
      </c>
      <c r="F42" s="26" t="str">
        <f>+'Results Input'!G24</f>
        <v>T11</v>
      </c>
      <c r="G42" s="8" t="str">
        <f>VLOOKUP(F42,Results!$N$2:$O$13,2,FALSE)</f>
        <v>Madgulin</v>
      </c>
      <c r="H42" s="27">
        <f>+'Results Input'!I24</f>
        <v>22</v>
      </c>
      <c r="I42" s="26" t="str">
        <f>+'Results Input'!J24</f>
        <v>T1</v>
      </c>
      <c r="J42" s="28" t="str">
        <f>VLOOKUP(I42,Results!$N$2:$O$13,2,FALSE)</f>
        <v>Gin &amp; Tonic</v>
      </c>
      <c r="K42" s="27">
        <f>+'Results Input'!L24</f>
        <v>5</v>
      </c>
    </row>
    <row r="43" spans="2:11" x14ac:dyDescent="0.25">
      <c r="B43" t="str">
        <f t="shared" ref="B43" si="40">CONCATENATE(E43,F43)</f>
        <v>4T6</v>
      </c>
      <c r="C43" t="str">
        <f t="shared" ref="C43" si="41">CONCATENATE(E43,I43)</f>
        <v>4T4</v>
      </c>
      <c r="D43" s="14">
        <f>+D39</f>
        <v>45951</v>
      </c>
      <c r="E43" s="37">
        <f>+E39</f>
        <v>4</v>
      </c>
      <c r="F43" s="26" t="str">
        <f>+'Results Input'!G25</f>
        <v>T6</v>
      </c>
      <c r="G43" s="8" t="str">
        <f>VLOOKUP(F43,Results!$N$2:$O$13,2,FALSE)</f>
        <v>Blackbirds</v>
      </c>
      <c r="H43" s="27">
        <f>+'Results Input'!I25</f>
        <v>7</v>
      </c>
      <c r="I43" s="26" t="str">
        <f>+'Results Input'!J25</f>
        <v>T4</v>
      </c>
      <c r="J43" s="28" t="str">
        <f>VLOOKUP(I43,Results!$N$2:$O$13,2,FALSE)</f>
        <v>Sparrows</v>
      </c>
      <c r="K43" s="27">
        <f>+'Results Input'!L25</f>
        <v>9</v>
      </c>
    </row>
    <row r="44" spans="2:11" x14ac:dyDescent="0.25">
      <c r="B44" t="str">
        <f t="shared" si="39"/>
        <v>4T3</v>
      </c>
      <c r="C44" t="str">
        <f t="shared" si="1"/>
        <v>4T5</v>
      </c>
      <c r="D44" s="14">
        <f>+D38</f>
        <v>45951</v>
      </c>
      <c r="E44" s="37">
        <f>+E38</f>
        <v>4</v>
      </c>
      <c r="F44" s="26" t="str">
        <f t="shared" ref="F44:F49" si="42">+I38</f>
        <v>T3</v>
      </c>
      <c r="G44" s="8" t="str">
        <f>VLOOKUP(F44,Results!$N$2:$O$13,2,FALSE)</f>
        <v>Pat's Patriots</v>
      </c>
      <c r="H44" s="27">
        <f t="shared" ref="H44:H49" si="43">+K38</f>
        <v>6</v>
      </c>
      <c r="I44" s="1" t="str">
        <f t="shared" ref="I44:I49" si="44">+F38</f>
        <v>T5</v>
      </c>
      <c r="J44" s="28" t="str">
        <f>VLOOKUP(I44,Results!$N$2:$O$13,2,FALSE)</f>
        <v>The Foxes</v>
      </c>
      <c r="K44" s="26">
        <f>+H38</f>
        <v>11</v>
      </c>
    </row>
    <row r="45" spans="2:11" x14ac:dyDescent="0.25">
      <c r="B45" t="str">
        <f t="shared" si="39"/>
        <v>4T8</v>
      </c>
      <c r="C45" t="str">
        <f t="shared" si="1"/>
        <v>4T10</v>
      </c>
      <c r="D45" s="14">
        <f>+D38</f>
        <v>45951</v>
      </c>
      <c r="E45" s="37">
        <f>+E38</f>
        <v>4</v>
      </c>
      <c r="F45" s="26" t="str">
        <f t="shared" si="42"/>
        <v>T8</v>
      </c>
      <c r="G45" s="8" t="str">
        <f>VLOOKUP(F45,Results!$N$2:$O$13,2,FALSE)</f>
        <v>Vaporizers</v>
      </c>
      <c r="H45" s="27">
        <f t="shared" si="43"/>
        <v>9</v>
      </c>
      <c r="I45" s="1" t="str">
        <f t="shared" si="44"/>
        <v>T10</v>
      </c>
      <c r="J45" s="28" t="str">
        <f>VLOOKUP(I45,Results!$N$2:$O$13,2,FALSE)</f>
        <v>Butterscotch</v>
      </c>
      <c r="K45" s="26">
        <f>+H39</f>
        <v>4</v>
      </c>
    </row>
    <row r="46" spans="2:11" x14ac:dyDescent="0.25">
      <c r="B46" t="str">
        <f t="shared" si="39"/>
        <v>4T7</v>
      </c>
      <c r="C46" t="str">
        <f t="shared" si="1"/>
        <v>4T9</v>
      </c>
      <c r="D46" s="14">
        <f>+D38</f>
        <v>45951</v>
      </c>
      <c r="E46" s="37">
        <f>+E38</f>
        <v>4</v>
      </c>
      <c r="F46" s="26" t="str">
        <f t="shared" si="42"/>
        <v>T7</v>
      </c>
      <c r="G46" s="8" t="str">
        <f>VLOOKUP(F46,Results!$N$2:$O$13,2,FALSE)</f>
        <v>Team Krewna</v>
      </c>
      <c r="H46" s="27">
        <f t="shared" si="43"/>
        <v>9</v>
      </c>
      <c r="I46" s="1" t="str">
        <f t="shared" si="44"/>
        <v>T9</v>
      </c>
      <c r="J46" s="28" t="str">
        <f>VLOOKUP(I46,Results!$N$2:$O$13,2,FALSE)</f>
        <v>Who Knows</v>
      </c>
      <c r="K46" s="26">
        <f>+H40</f>
        <v>13</v>
      </c>
    </row>
    <row r="47" spans="2:11" x14ac:dyDescent="0.25">
      <c r="B47" t="str">
        <f t="shared" si="39"/>
        <v>4T2</v>
      </c>
      <c r="C47" t="str">
        <f t="shared" si="1"/>
        <v>4T12</v>
      </c>
      <c r="D47" s="14">
        <f t="shared" ref="D47:E49" si="45">+D38</f>
        <v>45951</v>
      </c>
      <c r="E47" s="37">
        <f t="shared" si="45"/>
        <v>4</v>
      </c>
      <c r="F47" s="26" t="str">
        <f t="shared" si="42"/>
        <v>T2</v>
      </c>
      <c r="G47" s="8" t="str">
        <f>VLOOKUP(F47,Results!$N$2:$O$13,2,FALSE)</f>
        <v>Bombers</v>
      </c>
      <c r="H47" s="27">
        <f t="shared" si="43"/>
        <v>7</v>
      </c>
      <c r="I47" s="1" t="str">
        <f t="shared" si="44"/>
        <v>T12</v>
      </c>
      <c r="J47" s="28" t="str">
        <f>VLOOKUP(I47,Results!$N$2:$O$13,2,FALSE)</f>
        <v>The Leakies</v>
      </c>
      <c r="K47" s="26">
        <f>+H41</f>
        <v>9</v>
      </c>
    </row>
    <row r="48" spans="2:11" x14ac:dyDescent="0.25">
      <c r="B48" t="str">
        <f t="shared" ref="B48" si="46">CONCATENATE(E48,F48)</f>
        <v>4T1</v>
      </c>
      <c r="C48" t="str">
        <f t="shared" ref="C48" si="47">CONCATENATE(E48,I48)</f>
        <v>4T11</v>
      </c>
      <c r="D48" s="14">
        <f t="shared" si="45"/>
        <v>45951</v>
      </c>
      <c r="E48" s="37">
        <f t="shared" si="45"/>
        <v>4</v>
      </c>
      <c r="F48" s="26" t="str">
        <f t="shared" si="42"/>
        <v>T1</v>
      </c>
      <c r="G48" s="8" t="str">
        <f>VLOOKUP(F48,Results!$N$2:$O$13,2,FALSE)</f>
        <v>Gin &amp; Tonic</v>
      </c>
      <c r="H48" s="27">
        <f t="shared" si="43"/>
        <v>5</v>
      </c>
      <c r="I48" s="1" t="str">
        <f t="shared" si="44"/>
        <v>T11</v>
      </c>
      <c r="J48" s="28" t="str">
        <f>VLOOKUP(I48,Results!$N$2:$O$13,2,FALSE)</f>
        <v>Madgulin</v>
      </c>
      <c r="K48" s="26">
        <f t="shared" ref="K48" si="48">+H42</f>
        <v>22</v>
      </c>
    </row>
    <row r="49" spans="2:11" x14ac:dyDescent="0.25">
      <c r="B49" t="str">
        <f t="shared" ref="B49" si="49">CONCATENATE(E49,F49)</f>
        <v>4T4</v>
      </c>
      <c r="C49" t="str">
        <f t="shared" ref="C49" si="50">CONCATENATE(E49,I49)</f>
        <v>4T6</v>
      </c>
      <c r="D49" s="14">
        <f t="shared" si="45"/>
        <v>45951</v>
      </c>
      <c r="E49" s="37">
        <f t="shared" si="45"/>
        <v>4</v>
      </c>
      <c r="F49" s="26" t="str">
        <f t="shared" si="42"/>
        <v>T4</v>
      </c>
      <c r="G49" s="8" t="str">
        <f>VLOOKUP(F49,Results!$N$2:$O$13,2,FALSE)</f>
        <v>Sparrows</v>
      </c>
      <c r="H49" s="27">
        <f t="shared" si="43"/>
        <v>9</v>
      </c>
      <c r="I49" s="1" t="str">
        <f t="shared" si="44"/>
        <v>T6</v>
      </c>
      <c r="J49" s="28" t="str">
        <f>VLOOKUP(I49,Results!$N$2:$O$13,2,FALSE)</f>
        <v>Blackbirds</v>
      </c>
      <c r="K49" s="26">
        <f t="shared" ref="K49" si="51">+H43</f>
        <v>7</v>
      </c>
    </row>
    <row r="50" spans="2:11" x14ac:dyDescent="0.25">
      <c r="B50" t="str">
        <f t="shared" ref="B50:B59" si="52">CONCATENATE(E50,F50)</f>
        <v>5T8</v>
      </c>
      <c r="C50" t="str">
        <f t="shared" si="1"/>
        <v>5T11</v>
      </c>
      <c r="D50" s="14">
        <f>+'Results Input'!E26</f>
        <v>45957</v>
      </c>
      <c r="E50" s="36">
        <f>+'Results Input'!F26</f>
        <v>5</v>
      </c>
      <c r="F50" s="26" t="str">
        <f>+'Results Input'!G26</f>
        <v>T8</v>
      </c>
      <c r="G50" s="8" t="str">
        <f>VLOOKUP(F50,Results!$N$2:$O$13,2,FALSE)</f>
        <v>Vaporizers</v>
      </c>
      <c r="H50" s="27">
        <f>+'Results Input'!I26</f>
        <v>10</v>
      </c>
      <c r="I50" s="26" t="str">
        <f>+'Results Input'!J26</f>
        <v>T11</v>
      </c>
      <c r="J50" s="8" t="str">
        <f>VLOOKUP(I50,Results!$N$2:$O$13,2,FALSE)</f>
        <v>Madgulin</v>
      </c>
      <c r="K50" s="27">
        <f>+'Results Input'!L26</f>
        <v>0</v>
      </c>
    </row>
    <row r="51" spans="2:11" x14ac:dyDescent="0.25">
      <c r="B51" t="str">
        <f t="shared" si="52"/>
        <v>5T2</v>
      </c>
      <c r="C51" t="str">
        <f t="shared" si="1"/>
        <v>5T5</v>
      </c>
      <c r="D51" s="14">
        <f>+D50</f>
        <v>45957</v>
      </c>
      <c r="E51" s="37">
        <f>+E50</f>
        <v>5</v>
      </c>
      <c r="F51" s="26" t="str">
        <f>+'Results Input'!G27</f>
        <v>T2</v>
      </c>
      <c r="G51" s="8" t="str">
        <f>VLOOKUP(F51,Results!$N$2:$O$13,2,FALSE)</f>
        <v>Bombers</v>
      </c>
      <c r="H51" s="27">
        <f>+'Results Input'!I27</f>
        <v>13</v>
      </c>
      <c r="I51" s="26" t="str">
        <f>+'Results Input'!J27</f>
        <v>T5</v>
      </c>
      <c r="J51" s="8" t="str">
        <f>VLOOKUP(I51,Results!$N$2:$O$13,2,FALSE)</f>
        <v>The Foxes</v>
      </c>
      <c r="K51" s="27">
        <f>+'Results Input'!L27</f>
        <v>8</v>
      </c>
    </row>
    <row r="52" spans="2:11" x14ac:dyDescent="0.25">
      <c r="B52" t="str">
        <f t="shared" si="52"/>
        <v>5T1</v>
      </c>
      <c r="C52" t="str">
        <f t="shared" si="1"/>
        <v>5T4</v>
      </c>
      <c r="D52" s="14">
        <f>+D50</f>
        <v>45957</v>
      </c>
      <c r="E52" s="37">
        <f>+E50</f>
        <v>5</v>
      </c>
      <c r="F52" s="26" t="str">
        <f>+'Results Input'!G28</f>
        <v>T1</v>
      </c>
      <c r="G52" s="8" t="str">
        <f>VLOOKUP(F52,Results!$N$2:$O$13,2,FALSE)</f>
        <v>Gin &amp; Tonic</v>
      </c>
      <c r="H52" s="27">
        <f>+'Results Input'!I28</f>
        <v>14</v>
      </c>
      <c r="I52" s="26" t="str">
        <f>+'Results Input'!J28</f>
        <v>T4</v>
      </c>
      <c r="J52" s="8" t="str">
        <f>VLOOKUP(I52,Results!$N$2:$O$13,2,FALSE)</f>
        <v>Sparrows</v>
      </c>
      <c r="K52" s="27">
        <f>+'Results Input'!L28</f>
        <v>3</v>
      </c>
    </row>
    <row r="53" spans="2:11" x14ac:dyDescent="0.25">
      <c r="B53" t="str">
        <f t="shared" si="52"/>
        <v>5T7</v>
      </c>
      <c r="C53" t="str">
        <f t="shared" si="1"/>
        <v>5T10</v>
      </c>
      <c r="D53" s="14">
        <f>+D50</f>
        <v>45957</v>
      </c>
      <c r="E53" s="37">
        <f>+E50</f>
        <v>5</v>
      </c>
      <c r="F53" s="26" t="str">
        <f>+'Results Input'!G29</f>
        <v>T7</v>
      </c>
      <c r="G53" s="8" t="str">
        <f>VLOOKUP(F53,Results!$N$2:$O$13,2,FALSE)</f>
        <v>Team Krewna</v>
      </c>
      <c r="H53" s="27">
        <f>+'Results Input'!I29</f>
        <v>20</v>
      </c>
      <c r="I53" s="26" t="str">
        <f>+'Results Input'!J29</f>
        <v>T10</v>
      </c>
      <c r="J53" s="8" t="str">
        <f>VLOOKUP(I53,Results!$N$2:$O$13,2,FALSE)</f>
        <v>Butterscotch</v>
      </c>
      <c r="K53" s="27">
        <f>+'Results Input'!L29</f>
        <v>5</v>
      </c>
    </row>
    <row r="54" spans="2:11" x14ac:dyDescent="0.25">
      <c r="B54" t="str">
        <f t="shared" si="52"/>
        <v>5T3</v>
      </c>
      <c r="C54" t="str">
        <f t="shared" si="1"/>
        <v>5T6</v>
      </c>
      <c r="D54" s="14">
        <f>+D50</f>
        <v>45957</v>
      </c>
      <c r="E54" s="37">
        <f>+E50</f>
        <v>5</v>
      </c>
      <c r="F54" s="26" t="str">
        <f>+'Results Input'!G30</f>
        <v>T3</v>
      </c>
      <c r="G54" s="8" t="str">
        <f>VLOOKUP(F54,Results!$N$2:$O$13,2,FALSE)</f>
        <v>Pat's Patriots</v>
      </c>
      <c r="H54" s="27">
        <f>+'Results Input'!I30</f>
        <v>17</v>
      </c>
      <c r="I54" s="26" t="str">
        <f>+'Results Input'!J30</f>
        <v>T6</v>
      </c>
      <c r="J54" s="28" t="str">
        <f>VLOOKUP(I54,Results!$N$2:$O$13,2,FALSE)</f>
        <v>Blackbirds</v>
      </c>
      <c r="K54" s="27">
        <f>+'Results Input'!L30</f>
        <v>3</v>
      </c>
    </row>
    <row r="55" spans="2:11" x14ac:dyDescent="0.25">
      <c r="B55" t="str">
        <f t="shared" ref="B55" si="53">CONCATENATE(E55,F55)</f>
        <v>5T9</v>
      </c>
      <c r="C55" t="str">
        <f t="shared" ref="C55" si="54">CONCATENATE(E55,I55)</f>
        <v>5T12</v>
      </c>
      <c r="D55" s="14">
        <f>+D51</f>
        <v>45957</v>
      </c>
      <c r="E55" s="37">
        <f>+E51</f>
        <v>5</v>
      </c>
      <c r="F55" s="26" t="str">
        <f>+'Results Input'!G31</f>
        <v>T9</v>
      </c>
      <c r="G55" s="8" t="str">
        <f>VLOOKUP(F55,Results!$N$2:$O$13,2,FALSE)</f>
        <v>Who Knows</v>
      </c>
      <c r="H55" s="27">
        <f>+'Results Input'!I31</f>
        <v>10</v>
      </c>
      <c r="I55" s="26" t="str">
        <f>+'Results Input'!J31</f>
        <v>T12</v>
      </c>
      <c r="J55" s="28" t="str">
        <f>VLOOKUP(I55,Results!$N$2:$O$13,2,FALSE)</f>
        <v>The Leakies</v>
      </c>
      <c r="K55" s="27">
        <f>+'Results Input'!L31</f>
        <v>6</v>
      </c>
    </row>
    <row r="56" spans="2:11" x14ac:dyDescent="0.25">
      <c r="B56" t="str">
        <f t="shared" si="52"/>
        <v>5T11</v>
      </c>
      <c r="C56" t="str">
        <f t="shared" si="1"/>
        <v>5T8</v>
      </c>
      <c r="D56" s="14">
        <f>+D50</f>
        <v>45957</v>
      </c>
      <c r="E56" s="37">
        <f>+E50</f>
        <v>5</v>
      </c>
      <c r="F56" s="26" t="str">
        <f t="shared" ref="F56:F61" si="55">+I50</f>
        <v>T11</v>
      </c>
      <c r="G56" s="8" t="str">
        <f>VLOOKUP(F56,Results!$N$2:$O$13,2,FALSE)</f>
        <v>Madgulin</v>
      </c>
      <c r="H56" s="27">
        <f t="shared" ref="H56:H61" si="56">+K50</f>
        <v>0</v>
      </c>
      <c r="I56" s="1" t="str">
        <f t="shared" ref="I56:I61" si="57">+F50</f>
        <v>T8</v>
      </c>
      <c r="J56" s="28" t="str">
        <f>VLOOKUP(I56,Results!$N$2:$O$13,2,FALSE)</f>
        <v>Vaporizers</v>
      </c>
      <c r="K56" s="26">
        <f>+H50</f>
        <v>10</v>
      </c>
    </row>
    <row r="57" spans="2:11" x14ac:dyDescent="0.25">
      <c r="B57" t="str">
        <f t="shared" si="52"/>
        <v>5T5</v>
      </c>
      <c r="C57" t="str">
        <f t="shared" si="1"/>
        <v>5T2</v>
      </c>
      <c r="D57" s="14">
        <f>+D50</f>
        <v>45957</v>
      </c>
      <c r="E57" s="37">
        <f>+E50</f>
        <v>5</v>
      </c>
      <c r="F57" s="26" t="str">
        <f t="shared" si="55"/>
        <v>T5</v>
      </c>
      <c r="G57" s="8" t="str">
        <f>VLOOKUP(F57,Results!$N$2:$O$13,2,FALSE)</f>
        <v>The Foxes</v>
      </c>
      <c r="H57" s="27">
        <f t="shared" si="56"/>
        <v>8</v>
      </c>
      <c r="I57" s="1" t="str">
        <f t="shared" si="57"/>
        <v>T2</v>
      </c>
      <c r="J57" s="28" t="str">
        <f>VLOOKUP(I57,Results!$N$2:$O$13,2,FALSE)</f>
        <v>Bombers</v>
      </c>
      <c r="K57" s="26">
        <f>+H51</f>
        <v>13</v>
      </c>
    </row>
    <row r="58" spans="2:11" x14ac:dyDescent="0.25">
      <c r="B58" t="str">
        <f t="shared" si="52"/>
        <v>5T4</v>
      </c>
      <c r="C58" t="str">
        <f t="shared" si="1"/>
        <v>5T1</v>
      </c>
      <c r="D58" s="14">
        <f>+D50</f>
        <v>45957</v>
      </c>
      <c r="E58" s="37">
        <f>+E50</f>
        <v>5</v>
      </c>
      <c r="F58" s="26" t="str">
        <f t="shared" si="55"/>
        <v>T4</v>
      </c>
      <c r="G58" s="8" t="str">
        <f>VLOOKUP(F58,Results!$N$2:$O$13,2,FALSE)</f>
        <v>Sparrows</v>
      </c>
      <c r="H58" s="27">
        <f t="shared" si="56"/>
        <v>3</v>
      </c>
      <c r="I58" s="1" t="str">
        <f t="shared" si="57"/>
        <v>T1</v>
      </c>
      <c r="J58" s="28" t="str">
        <f>VLOOKUP(I58,Results!$N$2:$O$13,2,FALSE)</f>
        <v>Gin &amp; Tonic</v>
      </c>
      <c r="K58" s="26">
        <f>+H52</f>
        <v>14</v>
      </c>
    </row>
    <row r="59" spans="2:11" x14ac:dyDescent="0.25">
      <c r="B59" t="str">
        <f t="shared" si="52"/>
        <v>5T10</v>
      </c>
      <c r="C59" t="str">
        <f t="shared" si="1"/>
        <v>5T7</v>
      </c>
      <c r="D59" s="14">
        <f t="shared" ref="D59:E61" si="58">+D50</f>
        <v>45957</v>
      </c>
      <c r="E59" s="37">
        <f t="shared" si="58"/>
        <v>5</v>
      </c>
      <c r="F59" s="26" t="str">
        <f t="shared" si="55"/>
        <v>T10</v>
      </c>
      <c r="G59" s="8" t="str">
        <f>VLOOKUP(F59,Results!$N$2:$O$13,2,FALSE)</f>
        <v>Butterscotch</v>
      </c>
      <c r="H59" s="27">
        <f t="shared" si="56"/>
        <v>5</v>
      </c>
      <c r="I59" s="1" t="str">
        <f t="shared" si="57"/>
        <v>T7</v>
      </c>
      <c r="J59" s="28" t="str">
        <f>VLOOKUP(I59,Results!$N$2:$O$13,2,FALSE)</f>
        <v>Team Krewna</v>
      </c>
      <c r="K59" s="26">
        <f>+H53</f>
        <v>20</v>
      </c>
    </row>
    <row r="60" spans="2:11" x14ac:dyDescent="0.25">
      <c r="B60" t="str">
        <f t="shared" ref="B60" si="59">CONCATENATE(E60,F60)</f>
        <v>5T6</v>
      </c>
      <c r="C60" t="str">
        <f t="shared" ref="C60" si="60">CONCATENATE(E60,I60)</f>
        <v>5T3</v>
      </c>
      <c r="D60" s="14">
        <f t="shared" si="58"/>
        <v>45957</v>
      </c>
      <c r="E60" s="37">
        <f t="shared" si="58"/>
        <v>5</v>
      </c>
      <c r="F60" s="26" t="str">
        <f t="shared" si="55"/>
        <v>T6</v>
      </c>
      <c r="G60" s="8" t="str">
        <f>VLOOKUP(F60,Results!$N$2:$O$13,2,FALSE)</f>
        <v>Blackbirds</v>
      </c>
      <c r="H60" s="27">
        <f t="shared" si="56"/>
        <v>3</v>
      </c>
      <c r="I60" s="1" t="str">
        <f t="shared" si="57"/>
        <v>T3</v>
      </c>
      <c r="J60" s="28" t="str">
        <f>VLOOKUP(I60,Results!$N$2:$O$13,2,FALSE)</f>
        <v>Pat's Patriots</v>
      </c>
      <c r="K60" s="26">
        <f t="shared" ref="K60" si="61">+H54</f>
        <v>17</v>
      </c>
    </row>
    <row r="61" spans="2:11" x14ac:dyDescent="0.25">
      <c r="B61" t="str">
        <f t="shared" ref="B61" si="62">CONCATENATE(E61,F61)</f>
        <v>5T12</v>
      </c>
      <c r="C61" t="str">
        <f t="shared" ref="C61" si="63">CONCATENATE(E61,I61)</f>
        <v>5T9</v>
      </c>
      <c r="D61" s="14">
        <f t="shared" si="58"/>
        <v>45957</v>
      </c>
      <c r="E61" s="37">
        <f t="shared" si="58"/>
        <v>5</v>
      </c>
      <c r="F61" s="26" t="str">
        <f t="shared" si="55"/>
        <v>T12</v>
      </c>
      <c r="G61" s="8" t="str">
        <f>VLOOKUP(F61,Results!$N$2:$O$13,2,FALSE)</f>
        <v>The Leakies</v>
      </c>
      <c r="H61" s="27">
        <f t="shared" si="56"/>
        <v>6</v>
      </c>
      <c r="I61" s="1" t="str">
        <f t="shared" si="57"/>
        <v>T9</v>
      </c>
      <c r="J61" s="28" t="str">
        <f>VLOOKUP(I61,Results!$N$2:$O$13,2,FALSE)</f>
        <v>Who Knows</v>
      </c>
      <c r="K61" s="26">
        <f t="shared" ref="K61" si="64">+H55</f>
        <v>10</v>
      </c>
    </row>
    <row r="62" spans="2:11" x14ac:dyDescent="0.25">
      <c r="B62" t="str">
        <f t="shared" ref="B62:B71" si="65">CONCATENATE(E62,F62)</f>
        <v>6T3</v>
      </c>
      <c r="C62" t="str">
        <f t="shared" si="1"/>
        <v>6T12</v>
      </c>
      <c r="D62" s="14">
        <f>+'Results Input'!E32</f>
        <v>45965</v>
      </c>
      <c r="E62" s="36">
        <f>+'Results Input'!F32</f>
        <v>6</v>
      </c>
      <c r="F62" s="26" t="str">
        <f>+'Results Input'!G32</f>
        <v>T3</v>
      </c>
      <c r="G62" s="8" t="str">
        <f>VLOOKUP(F62,Results!$N$2:$O$13,2,FALSE)</f>
        <v>Pat's Patriots</v>
      </c>
      <c r="H62" s="27">
        <f>+'Results Input'!I32</f>
        <v>9</v>
      </c>
      <c r="I62" s="26" t="str">
        <f>+'Results Input'!J32</f>
        <v>T12</v>
      </c>
      <c r="J62" s="8" t="str">
        <f>VLOOKUP(I62,Results!$N$2:$O$13,2,FALSE)</f>
        <v>The Leakies</v>
      </c>
      <c r="K62" s="27">
        <f>+'Results Input'!L32</f>
        <v>11</v>
      </c>
    </row>
    <row r="63" spans="2:11" x14ac:dyDescent="0.25">
      <c r="B63" t="str">
        <f t="shared" si="65"/>
        <v>6T4</v>
      </c>
      <c r="C63" t="str">
        <f t="shared" si="1"/>
        <v>6T7</v>
      </c>
      <c r="D63" s="14">
        <f>+D62</f>
        <v>45965</v>
      </c>
      <c r="E63" s="37">
        <f>+E62</f>
        <v>6</v>
      </c>
      <c r="F63" s="26" t="str">
        <f>+'Results Input'!G33</f>
        <v>T4</v>
      </c>
      <c r="G63" s="8" t="str">
        <f>VLOOKUP(F63,Results!$N$2:$O$13,2,FALSE)</f>
        <v>Sparrows</v>
      </c>
      <c r="H63" s="27">
        <f>+'Results Input'!I33</f>
        <v>13</v>
      </c>
      <c r="I63" s="26" t="str">
        <f>+'Results Input'!J33</f>
        <v>T7</v>
      </c>
      <c r="J63" s="8" t="str">
        <f>VLOOKUP(I63,Results!$N$2:$O$13,2,FALSE)</f>
        <v>Team Krewna</v>
      </c>
      <c r="K63" s="27">
        <f>+'Results Input'!L33</f>
        <v>11</v>
      </c>
    </row>
    <row r="64" spans="2:11" x14ac:dyDescent="0.25">
      <c r="B64" t="str">
        <f t="shared" si="65"/>
        <v>6T2</v>
      </c>
      <c r="C64" t="str">
        <f t="shared" si="1"/>
        <v>6T11</v>
      </c>
      <c r="D64" s="14">
        <f>+D62</f>
        <v>45965</v>
      </c>
      <c r="E64" s="37">
        <f>+E62</f>
        <v>6</v>
      </c>
      <c r="F64" s="26" t="str">
        <f>+'Results Input'!G34</f>
        <v>T2</v>
      </c>
      <c r="G64" s="8" t="str">
        <f>VLOOKUP(F64,Results!$N$2:$O$13,2,FALSE)</f>
        <v>Bombers</v>
      </c>
      <c r="H64" s="27">
        <f>+'Results Input'!I34</f>
        <v>14</v>
      </c>
      <c r="I64" s="26" t="str">
        <f>+'Results Input'!J34</f>
        <v>T11</v>
      </c>
      <c r="J64" s="8" t="str">
        <f>VLOOKUP(I64,Results!$N$2:$O$13,2,FALSE)</f>
        <v>Madgulin</v>
      </c>
      <c r="K64" s="27">
        <f>+'Results Input'!L34</f>
        <v>5</v>
      </c>
    </row>
    <row r="65" spans="2:11" x14ac:dyDescent="0.25">
      <c r="B65" t="str">
        <f t="shared" si="65"/>
        <v>6T6</v>
      </c>
      <c r="C65" t="str">
        <f t="shared" si="1"/>
        <v>6T9</v>
      </c>
      <c r="D65" s="14">
        <f>+D62</f>
        <v>45965</v>
      </c>
      <c r="E65" s="37">
        <f>+E62</f>
        <v>6</v>
      </c>
      <c r="F65" s="26" t="str">
        <f>+'Results Input'!G35</f>
        <v>T6</v>
      </c>
      <c r="G65" s="8" t="str">
        <f>VLOOKUP(F65,Results!$N$2:$O$13,2,FALSE)</f>
        <v>Blackbirds</v>
      </c>
      <c r="H65" s="27">
        <f>+'Results Input'!I35</f>
        <v>7</v>
      </c>
      <c r="I65" s="26" t="str">
        <f>+'Results Input'!J35</f>
        <v>T9</v>
      </c>
      <c r="J65" s="8" t="str">
        <f>VLOOKUP(I65,Results!$N$2:$O$13,2,FALSE)</f>
        <v>Who Knows</v>
      </c>
      <c r="K65" s="27">
        <f>+'Results Input'!L35</f>
        <v>9</v>
      </c>
    </row>
    <row r="66" spans="2:11" x14ac:dyDescent="0.25">
      <c r="B66" t="str">
        <f t="shared" si="65"/>
        <v>6T5</v>
      </c>
      <c r="C66" t="str">
        <f t="shared" si="1"/>
        <v>6T8</v>
      </c>
      <c r="D66" s="14">
        <f>+D62</f>
        <v>45965</v>
      </c>
      <c r="E66" s="37">
        <f>+E62</f>
        <v>6</v>
      </c>
      <c r="F66" s="26" t="str">
        <f>+'Results Input'!G36</f>
        <v>T5</v>
      </c>
      <c r="G66" s="8" t="str">
        <f>VLOOKUP(F66,Results!$N$2:$O$13,2,FALSE)</f>
        <v>The Foxes</v>
      </c>
      <c r="H66" s="27">
        <f>+'Results Input'!I36</f>
        <v>11</v>
      </c>
      <c r="I66" s="26" t="str">
        <f>+'Results Input'!J36</f>
        <v>T8</v>
      </c>
      <c r="J66" s="28" t="str">
        <f>VLOOKUP(I66,Results!$N$2:$O$13,2,FALSE)</f>
        <v>Vaporizers</v>
      </c>
      <c r="K66" s="27">
        <f>+'Results Input'!L36</f>
        <v>5</v>
      </c>
    </row>
    <row r="67" spans="2:11" x14ac:dyDescent="0.25">
      <c r="B67" t="str">
        <f t="shared" ref="B67" si="66">CONCATENATE(E67,F67)</f>
        <v>6T1</v>
      </c>
      <c r="C67" t="str">
        <f t="shared" ref="C67" si="67">CONCATENATE(E67,I67)</f>
        <v>6T10</v>
      </c>
      <c r="D67" s="14">
        <f>+D63</f>
        <v>45965</v>
      </c>
      <c r="E67" s="37">
        <f>+E63</f>
        <v>6</v>
      </c>
      <c r="F67" s="26" t="str">
        <f>+'Results Input'!G37</f>
        <v>T1</v>
      </c>
      <c r="G67" s="8" t="str">
        <f>VLOOKUP(F67,Results!$N$2:$O$13,2,FALSE)</f>
        <v>Gin &amp; Tonic</v>
      </c>
      <c r="H67" s="27">
        <f>+'Results Input'!I37</f>
        <v>18</v>
      </c>
      <c r="I67" s="26" t="str">
        <f>+'Results Input'!J37</f>
        <v>T10</v>
      </c>
      <c r="J67" s="28" t="str">
        <f>VLOOKUP(I67,Results!$N$2:$O$13,2,FALSE)</f>
        <v>Butterscotch</v>
      </c>
      <c r="K67" s="27">
        <f>+'Results Input'!L37</f>
        <v>7</v>
      </c>
    </row>
    <row r="68" spans="2:11" x14ac:dyDescent="0.25">
      <c r="B68" t="str">
        <f t="shared" si="65"/>
        <v>6T12</v>
      </c>
      <c r="C68" t="str">
        <f t="shared" si="1"/>
        <v>6T3</v>
      </c>
      <c r="D68" s="14">
        <f>+D62</f>
        <v>45965</v>
      </c>
      <c r="E68" s="37">
        <f>+E62</f>
        <v>6</v>
      </c>
      <c r="F68" s="26" t="str">
        <f t="shared" ref="F68:F73" si="68">+I62</f>
        <v>T12</v>
      </c>
      <c r="G68" s="8" t="str">
        <f>VLOOKUP(F68,Results!$N$2:$O$13,2,FALSE)</f>
        <v>The Leakies</v>
      </c>
      <c r="H68" s="27">
        <f t="shared" ref="H68:H73" si="69">+K62</f>
        <v>11</v>
      </c>
      <c r="I68" s="1" t="str">
        <f t="shared" ref="I68:I73" si="70">+F62</f>
        <v>T3</v>
      </c>
      <c r="J68" s="28" t="str">
        <f>VLOOKUP(I68,Results!$N$2:$O$13,2,FALSE)</f>
        <v>Pat's Patriots</v>
      </c>
      <c r="K68" s="26">
        <f>+H62</f>
        <v>9</v>
      </c>
    </row>
    <row r="69" spans="2:11" x14ac:dyDescent="0.25">
      <c r="B69" t="str">
        <f t="shared" si="65"/>
        <v>6T7</v>
      </c>
      <c r="C69" t="str">
        <f t="shared" si="1"/>
        <v>6T4</v>
      </c>
      <c r="D69" s="14">
        <f>+D62</f>
        <v>45965</v>
      </c>
      <c r="E69" s="37">
        <f>+E62</f>
        <v>6</v>
      </c>
      <c r="F69" s="26" t="str">
        <f t="shared" si="68"/>
        <v>T7</v>
      </c>
      <c r="G69" s="8" t="str">
        <f>VLOOKUP(F69,Results!$N$2:$O$13,2,FALSE)</f>
        <v>Team Krewna</v>
      </c>
      <c r="H69" s="27">
        <f t="shared" si="69"/>
        <v>11</v>
      </c>
      <c r="I69" s="1" t="str">
        <f t="shared" si="70"/>
        <v>T4</v>
      </c>
      <c r="J69" s="28" t="str">
        <f>VLOOKUP(I69,Results!$N$2:$O$13,2,FALSE)</f>
        <v>Sparrows</v>
      </c>
      <c r="K69" s="26">
        <f>+H63</f>
        <v>13</v>
      </c>
    </row>
    <row r="70" spans="2:11" x14ac:dyDescent="0.25">
      <c r="B70" t="str">
        <f t="shared" si="65"/>
        <v>6T11</v>
      </c>
      <c r="C70" t="str">
        <f t="shared" si="1"/>
        <v>6T2</v>
      </c>
      <c r="D70" s="14">
        <f>+D62</f>
        <v>45965</v>
      </c>
      <c r="E70" s="37">
        <f>+E62</f>
        <v>6</v>
      </c>
      <c r="F70" s="26" t="str">
        <f t="shared" si="68"/>
        <v>T11</v>
      </c>
      <c r="G70" s="8" t="str">
        <f>VLOOKUP(F70,Results!$N$2:$O$13,2,FALSE)</f>
        <v>Madgulin</v>
      </c>
      <c r="H70" s="27">
        <f t="shared" si="69"/>
        <v>5</v>
      </c>
      <c r="I70" s="1" t="str">
        <f t="shared" si="70"/>
        <v>T2</v>
      </c>
      <c r="J70" s="28" t="str">
        <f>VLOOKUP(I70,Results!$N$2:$O$13,2,FALSE)</f>
        <v>Bombers</v>
      </c>
      <c r="K70" s="26">
        <f>+H64</f>
        <v>14</v>
      </c>
    </row>
    <row r="71" spans="2:11" x14ac:dyDescent="0.25">
      <c r="B71" t="str">
        <f t="shared" si="65"/>
        <v>6T9</v>
      </c>
      <c r="C71" t="str">
        <f t="shared" si="1"/>
        <v>6T6</v>
      </c>
      <c r="D71" s="14">
        <f t="shared" ref="D71:E73" si="71">+D62</f>
        <v>45965</v>
      </c>
      <c r="E71" s="37">
        <f t="shared" si="71"/>
        <v>6</v>
      </c>
      <c r="F71" s="26" t="str">
        <f t="shared" si="68"/>
        <v>T9</v>
      </c>
      <c r="G71" s="8" t="str">
        <f>VLOOKUP(F71,Results!$N$2:$O$13,2,FALSE)</f>
        <v>Who Knows</v>
      </c>
      <c r="H71" s="27">
        <f t="shared" si="69"/>
        <v>9</v>
      </c>
      <c r="I71" s="1" t="str">
        <f t="shared" si="70"/>
        <v>T6</v>
      </c>
      <c r="J71" s="28" t="str">
        <f>VLOOKUP(I71,Results!$N$2:$O$13,2,FALSE)</f>
        <v>Blackbirds</v>
      </c>
      <c r="K71" s="26">
        <f>+H65</f>
        <v>7</v>
      </c>
    </row>
    <row r="72" spans="2:11" x14ac:dyDescent="0.25">
      <c r="B72" t="str">
        <f t="shared" ref="B72" si="72">CONCATENATE(E72,F72)</f>
        <v>6T8</v>
      </c>
      <c r="C72" t="str">
        <f t="shared" ref="C72" si="73">CONCATENATE(E72,I72)</f>
        <v>6T5</v>
      </c>
      <c r="D72" s="14">
        <f t="shared" si="71"/>
        <v>45965</v>
      </c>
      <c r="E72" s="37">
        <f t="shared" si="71"/>
        <v>6</v>
      </c>
      <c r="F72" s="26" t="str">
        <f t="shared" si="68"/>
        <v>T8</v>
      </c>
      <c r="G72" s="8" t="str">
        <f>VLOOKUP(F72,Results!$N$2:$O$13,2,FALSE)</f>
        <v>Vaporizers</v>
      </c>
      <c r="H72" s="27">
        <f t="shared" si="69"/>
        <v>5</v>
      </c>
      <c r="I72" s="1" t="str">
        <f t="shared" si="70"/>
        <v>T5</v>
      </c>
      <c r="J72" s="28" t="str">
        <f>VLOOKUP(I72,Results!$N$2:$O$13,2,FALSE)</f>
        <v>The Foxes</v>
      </c>
      <c r="K72" s="26">
        <f t="shared" ref="K72" si="74">+H66</f>
        <v>11</v>
      </c>
    </row>
    <row r="73" spans="2:11" x14ac:dyDescent="0.25">
      <c r="B73" t="str">
        <f t="shared" ref="B73" si="75">CONCATENATE(E73,F73)</f>
        <v>6T10</v>
      </c>
      <c r="C73" t="str">
        <f t="shared" ref="C73" si="76">CONCATENATE(E73,I73)</f>
        <v>6T1</v>
      </c>
      <c r="D73" s="14">
        <f t="shared" si="71"/>
        <v>45965</v>
      </c>
      <c r="E73" s="37">
        <f t="shared" si="71"/>
        <v>6</v>
      </c>
      <c r="F73" s="26" t="str">
        <f t="shared" si="68"/>
        <v>T10</v>
      </c>
      <c r="G73" s="8" t="str">
        <f>VLOOKUP(F73,Results!$N$2:$O$13,2,FALSE)</f>
        <v>Butterscotch</v>
      </c>
      <c r="H73" s="27">
        <f t="shared" si="69"/>
        <v>7</v>
      </c>
      <c r="I73" s="1" t="str">
        <f t="shared" si="70"/>
        <v>T1</v>
      </c>
      <c r="J73" s="28" t="str">
        <f>VLOOKUP(I73,Results!$N$2:$O$13,2,FALSE)</f>
        <v>Gin &amp; Tonic</v>
      </c>
      <c r="K73" s="26">
        <f t="shared" ref="K73" si="77">+H67</f>
        <v>18</v>
      </c>
    </row>
    <row r="74" spans="2:11" x14ac:dyDescent="0.25">
      <c r="B74" t="str">
        <f t="shared" ref="B74:B83" si="78">CONCATENATE(E74,F74)</f>
        <v>7T8</v>
      </c>
      <c r="C74" t="str">
        <f t="shared" si="1"/>
        <v>7T4</v>
      </c>
      <c r="D74" s="14">
        <f>+'Results Input'!E38</f>
        <v>45971</v>
      </c>
      <c r="E74" s="36">
        <f>+'Results Input'!F38</f>
        <v>7</v>
      </c>
      <c r="F74" s="26" t="str">
        <f>+'Results Input'!G38</f>
        <v>T8</v>
      </c>
      <c r="G74" s="8" t="str">
        <f>VLOOKUP(F74,Results!$N$2:$O$13,2,FALSE)</f>
        <v>Vaporizers</v>
      </c>
      <c r="H74" s="27">
        <f>+'Results Input'!I38</f>
        <v>14</v>
      </c>
      <c r="I74" s="26" t="str">
        <f>+'Results Input'!J38</f>
        <v>T4</v>
      </c>
      <c r="J74" s="8" t="str">
        <f>VLOOKUP(I74,Results!$N$2:$O$13,2,FALSE)</f>
        <v>Sparrows</v>
      </c>
      <c r="K74" s="27">
        <f>+'Results Input'!L38</f>
        <v>5</v>
      </c>
    </row>
    <row r="75" spans="2:11" x14ac:dyDescent="0.25">
      <c r="B75" t="str">
        <f t="shared" si="78"/>
        <v>7T11</v>
      </c>
      <c r="C75" t="str">
        <f t="shared" si="1"/>
        <v>7T7</v>
      </c>
      <c r="D75" s="14">
        <f>+D74</f>
        <v>45971</v>
      </c>
      <c r="E75" s="37">
        <f>+E74</f>
        <v>7</v>
      </c>
      <c r="F75" s="26" t="str">
        <f>+'Results Input'!G39</f>
        <v>T11</v>
      </c>
      <c r="G75" s="8" t="str">
        <f>VLOOKUP(F75,Results!$N$2:$O$13,2,FALSE)</f>
        <v>Madgulin</v>
      </c>
      <c r="H75" s="27">
        <f>+'Results Input'!I39</f>
        <v>4</v>
      </c>
      <c r="I75" s="26" t="str">
        <f>+'Results Input'!J39</f>
        <v>T7</v>
      </c>
      <c r="J75" s="8" t="str">
        <f>VLOOKUP(I75,Results!$N$2:$O$13,2,FALSE)</f>
        <v>Team Krewna</v>
      </c>
      <c r="K75" s="27">
        <f>+'Results Input'!L39</f>
        <v>12</v>
      </c>
    </row>
    <row r="76" spans="2:11" x14ac:dyDescent="0.25">
      <c r="B76" t="str">
        <f t="shared" si="78"/>
        <v>7T5</v>
      </c>
      <c r="C76" t="str">
        <f t="shared" si="1"/>
        <v>7T12</v>
      </c>
      <c r="D76" s="14">
        <f>+D74</f>
        <v>45971</v>
      </c>
      <c r="E76" s="37">
        <f>+E74</f>
        <v>7</v>
      </c>
      <c r="F76" s="26" t="str">
        <f>+'Results Input'!G40</f>
        <v>T5</v>
      </c>
      <c r="G76" s="8" t="str">
        <f>VLOOKUP(F76,Results!$N$2:$O$13,2,FALSE)</f>
        <v>The Foxes</v>
      </c>
      <c r="H76" s="27">
        <f>+'Results Input'!I40</f>
        <v>16</v>
      </c>
      <c r="I76" s="26" t="str">
        <f>+'Results Input'!J40</f>
        <v>T12</v>
      </c>
      <c r="J76" s="8" t="str">
        <f>VLOOKUP(I76,Results!$N$2:$O$13,2,FALSE)</f>
        <v>The Leakies</v>
      </c>
      <c r="K76" s="27">
        <f>+'Results Input'!L40</f>
        <v>3</v>
      </c>
    </row>
    <row r="77" spans="2:11" x14ac:dyDescent="0.25">
      <c r="B77" t="str">
        <f t="shared" si="78"/>
        <v>7T9</v>
      </c>
      <c r="C77" t="str">
        <f t="shared" si="1"/>
        <v>7T1</v>
      </c>
      <c r="D77" s="14">
        <f>+D74</f>
        <v>45971</v>
      </c>
      <c r="E77" s="37">
        <f>+E74</f>
        <v>7</v>
      </c>
      <c r="F77" s="26" t="str">
        <f>+'Results Input'!G41</f>
        <v>T9</v>
      </c>
      <c r="G77" s="8" t="str">
        <f>VLOOKUP(F77,Results!$N$2:$O$13,2,FALSE)</f>
        <v>Who Knows</v>
      </c>
      <c r="H77" s="27">
        <f>+'Results Input'!I41</f>
        <v>7</v>
      </c>
      <c r="I77" s="26" t="str">
        <f>+'Results Input'!J41</f>
        <v>T1</v>
      </c>
      <c r="J77" s="8" t="str">
        <f>VLOOKUP(I77,Results!$N$2:$O$13,2,FALSE)</f>
        <v>Gin &amp; Tonic</v>
      </c>
      <c r="K77" s="27">
        <f>+'Results Input'!L41</f>
        <v>13</v>
      </c>
    </row>
    <row r="78" spans="2:11" x14ac:dyDescent="0.25">
      <c r="B78" t="str">
        <f t="shared" si="78"/>
        <v>7T3</v>
      </c>
      <c r="C78" t="str">
        <f t="shared" si="1"/>
        <v>7T10</v>
      </c>
      <c r="D78" s="14">
        <f>+D74</f>
        <v>45971</v>
      </c>
      <c r="E78" s="37">
        <f>+E74</f>
        <v>7</v>
      </c>
      <c r="F78" s="26" t="str">
        <f>+'Results Input'!G42</f>
        <v>T3</v>
      </c>
      <c r="G78" s="8" t="str">
        <f>VLOOKUP(F78,Results!$N$2:$O$13,2,FALSE)</f>
        <v>Pat's Patriots</v>
      </c>
      <c r="H78" s="27">
        <f>+'Results Input'!I42</f>
        <v>13</v>
      </c>
      <c r="I78" s="26" t="str">
        <f>+'Results Input'!J42</f>
        <v>T10</v>
      </c>
      <c r="J78" s="28" t="str">
        <f>VLOOKUP(I78,Results!$N$2:$O$13,2,FALSE)</f>
        <v>Butterscotch</v>
      </c>
      <c r="K78" s="27">
        <f>+'Results Input'!L42</f>
        <v>9</v>
      </c>
    </row>
    <row r="79" spans="2:11" x14ac:dyDescent="0.25">
      <c r="B79" t="str">
        <f t="shared" ref="B79" si="79">CONCATENATE(E79,F79)</f>
        <v>7T6</v>
      </c>
      <c r="C79" t="str">
        <f t="shared" ref="C79" si="80">CONCATENATE(E79,I79)</f>
        <v>7T2</v>
      </c>
      <c r="D79" s="14">
        <f>+D75</f>
        <v>45971</v>
      </c>
      <c r="E79" s="37">
        <f>+E75</f>
        <v>7</v>
      </c>
      <c r="F79" s="26" t="str">
        <f>+'Results Input'!G43</f>
        <v>T6</v>
      </c>
      <c r="G79" s="8" t="str">
        <f>VLOOKUP(F79,Results!$N$2:$O$13,2,FALSE)</f>
        <v>Blackbirds</v>
      </c>
      <c r="H79" s="27">
        <f>+'Results Input'!I43</f>
        <v>6</v>
      </c>
      <c r="I79" s="26" t="str">
        <f>+'Results Input'!J43</f>
        <v>T2</v>
      </c>
      <c r="J79" s="28" t="str">
        <f>VLOOKUP(I79,Results!$N$2:$O$13,2,FALSE)</f>
        <v>Bombers</v>
      </c>
      <c r="K79" s="27">
        <f>+'Results Input'!L43</f>
        <v>10</v>
      </c>
    </row>
    <row r="80" spans="2:11" x14ac:dyDescent="0.25">
      <c r="B80" t="str">
        <f t="shared" si="78"/>
        <v>7T4</v>
      </c>
      <c r="C80" t="str">
        <f t="shared" si="1"/>
        <v>7T8</v>
      </c>
      <c r="D80" s="14">
        <f>+D74</f>
        <v>45971</v>
      </c>
      <c r="E80" s="37">
        <f>+E74</f>
        <v>7</v>
      </c>
      <c r="F80" s="26" t="str">
        <f t="shared" ref="F80:F85" si="81">+I74</f>
        <v>T4</v>
      </c>
      <c r="G80" s="8" t="str">
        <f>VLOOKUP(F80,Results!$N$2:$O$13,2,FALSE)</f>
        <v>Sparrows</v>
      </c>
      <c r="H80" s="27">
        <f t="shared" ref="H80:H85" si="82">+K74</f>
        <v>5</v>
      </c>
      <c r="I80" s="1" t="str">
        <f t="shared" ref="I80:I85" si="83">+F74</f>
        <v>T8</v>
      </c>
      <c r="J80" s="28" t="str">
        <f>VLOOKUP(I80,Results!$N$2:$O$13,2,FALSE)</f>
        <v>Vaporizers</v>
      </c>
      <c r="K80" s="26">
        <f>+H74</f>
        <v>14</v>
      </c>
    </row>
    <row r="81" spans="2:11" x14ac:dyDescent="0.25">
      <c r="B81" t="str">
        <f t="shared" si="78"/>
        <v>7T7</v>
      </c>
      <c r="C81" t="str">
        <f t="shared" si="1"/>
        <v>7T11</v>
      </c>
      <c r="D81" s="14">
        <f>+D74</f>
        <v>45971</v>
      </c>
      <c r="E81" s="37">
        <f>+E74</f>
        <v>7</v>
      </c>
      <c r="F81" s="26" t="str">
        <f t="shared" si="81"/>
        <v>T7</v>
      </c>
      <c r="G81" s="8" t="str">
        <f>VLOOKUP(F81,Results!$N$2:$O$13,2,FALSE)</f>
        <v>Team Krewna</v>
      </c>
      <c r="H81" s="27">
        <f t="shared" si="82"/>
        <v>12</v>
      </c>
      <c r="I81" s="1" t="str">
        <f t="shared" si="83"/>
        <v>T11</v>
      </c>
      <c r="J81" s="28" t="str">
        <f>VLOOKUP(I81,Results!$N$2:$O$13,2,FALSE)</f>
        <v>Madgulin</v>
      </c>
      <c r="K81" s="26">
        <f>+H75</f>
        <v>4</v>
      </c>
    </row>
    <row r="82" spans="2:11" x14ac:dyDescent="0.25">
      <c r="B82" t="str">
        <f t="shared" si="78"/>
        <v>7T12</v>
      </c>
      <c r="C82" t="str">
        <f t="shared" si="1"/>
        <v>7T5</v>
      </c>
      <c r="D82" s="14">
        <f>+D74</f>
        <v>45971</v>
      </c>
      <c r="E82" s="37">
        <f>+E74</f>
        <v>7</v>
      </c>
      <c r="F82" s="26" t="str">
        <f t="shared" si="81"/>
        <v>T12</v>
      </c>
      <c r="G82" s="8" t="str">
        <f>VLOOKUP(F82,Results!$N$2:$O$13,2,FALSE)</f>
        <v>The Leakies</v>
      </c>
      <c r="H82" s="27">
        <f t="shared" si="82"/>
        <v>3</v>
      </c>
      <c r="I82" s="1" t="str">
        <f t="shared" si="83"/>
        <v>T5</v>
      </c>
      <c r="J82" s="28" t="str">
        <f>VLOOKUP(I82,Results!$N$2:$O$13,2,FALSE)</f>
        <v>The Foxes</v>
      </c>
      <c r="K82" s="26">
        <f>+H76</f>
        <v>16</v>
      </c>
    </row>
    <row r="83" spans="2:11" x14ac:dyDescent="0.25">
      <c r="B83" t="str">
        <f t="shared" si="78"/>
        <v>7T1</v>
      </c>
      <c r="C83" t="str">
        <f t="shared" si="1"/>
        <v>7T9</v>
      </c>
      <c r="D83" s="14">
        <f t="shared" ref="D83:E85" si="84">+D74</f>
        <v>45971</v>
      </c>
      <c r="E83" s="37">
        <f t="shared" si="84"/>
        <v>7</v>
      </c>
      <c r="F83" s="26" t="str">
        <f t="shared" si="81"/>
        <v>T1</v>
      </c>
      <c r="G83" s="8" t="str">
        <f>VLOOKUP(F83,Results!$N$2:$O$13,2,FALSE)</f>
        <v>Gin &amp; Tonic</v>
      </c>
      <c r="H83" s="27">
        <f t="shared" si="82"/>
        <v>13</v>
      </c>
      <c r="I83" s="1" t="str">
        <f t="shared" si="83"/>
        <v>T9</v>
      </c>
      <c r="J83" s="28" t="str">
        <f>VLOOKUP(I83,Results!$N$2:$O$13,2,FALSE)</f>
        <v>Who Knows</v>
      </c>
      <c r="K83" s="26">
        <f>+H77</f>
        <v>7</v>
      </c>
    </row>
    <row r="84" spans="2:11" x14ac:dyDescent="0.25">
      <c r="B84" t="str">
        <f t="shared" ref="B84" si="85">CONCATENATE(E84,F84)</f>
        <v>7T10</v>
      </c>
      <c r="C84" t="str">
        <f t="shared" ref="C84" si="86">CONCATENATE(E84,I84)</f>
        <v>7T3</v>
      </c>
      <c r="D84" s="14">
        <f t="shared" si="84"/>
        <v>45971</v>
      </c>
      <c r="E84" s="37">
        <f t="shared" si="84"/>
        <v>7</v>
      </c>
      <c r="F84" s="26" t="str">
        <f t="shared" si="81"/>
        <v>T10</v>
      </c>
      <c r="G84" s="8" t="str">
        <f>VLOOKUP(F84,Results!$N$2:$O$13,2,FALSE)</f>
        <v>Butterscotch</v>
      </c>
      <c r="H84" s="27">
        <f t="shared" si="82"/>
        <v>9</v>
      </c>
      <c r="I84" s="1" t="str">
        <f t="shared" si="83"/>
        <v>T3</v>
      </c>
      <c r="J84" s="28" t="str">
        <f>VLOOKUP(I84,Results!$N$2:$O$13,2,FALSE)</f>
        <v>Pat's Patriots</v>
      </c>
      <c r="K84" s="26">
        <f t="shared" ref="K84" si="87">+H78</f>
        <v>13</v>
      </c>
    </row>
    <row r="85" spans="2:11" x14ac:dyDescent="0.25">
      <c r="B85" t="str">
        <f t="shared" ref="B85" si="88">CONCATENATE(E85,F85)</f>
        <v>7T2</v>
      </c>
      <c r="C85" t="str">
        <f t="shared" ref="C85" si="89">CONCATENATE(E85,I85)</f>
        <v>7T6</v>
      </c>
      <c r="D85" s="14">
        <f t="shared" si="84"/>
        <v>45971</v>
      </c>
      <c r="E85" s="37">
        <f t="shared" si="84"/>
        <v>7</v>
      </c>
      <c r="F85" s="26" t="str">
        <f t="shared" si="81"/>
        <v>T2</v>
      </c>
      <c r="G85" s="8" t="str">
        <f>VLOOKUP(F85,Results!$N$2:$O$13,2,FALSE)</f>
        <v>Bombers</v>
      </c>
      <c r="H85" s="27">
        <f t="shared" si="82"/>
        <v>10</v>
      </c>
      <c r="I85" s="1" t="str">
        <f t="shared" si="83"/>
        <v>T6</v>
      </c>
      <c r="J85" s="28" t="str">
        <f>VLOOKUP(I85,Results!$N$2:$O$13,2,FALSE)</f>
        <v>Blackbirds</v>
      </c>
      <c r="K85" s="26">
        <f t="shared" ref="K85" si="90">+H79</f>
        <v>6</v>
      </c>
    </row>
    <row r="86" spans="2:11" x14ac:dyDescent="0.25">
      <c r="B86" t="str">
        <f t="shared" ref="B86:B95" si="91">CONCATENATE(E86,F86)</f>
        <v>8T5</v>
      </c>
      <c r="C86" t="str">
        <f t="shared" si="1"/>
        <v>8T10</v>
      </c>
      <c r="D86" s="14">
        <f>+'Results Input'!E44</f>
        <v>45979</v>
      </c>
      <c r="E86" s="36">
        <f>+'Results Input'!F44</f>
        <v>8</v>
      </c>
      <c r="F86" s="26" t="str">
        <f>+'Results Input'!G44</f>
        <v>T5</v>
      </c>
      <c r="G86" s="8" t="str">
        <f>VLOOKUP(F86,Results!$N$2:$O$13,2,FALSE)</f>
        <v>The Foxes</v>
      </c>
      <c r="H86" s="27">
        <f>+'Results Input'!I44</f>
        <v>4</v>
      </c>
      <c r="I86" s="26" t="str">
        <f>+'Results Input'!J44</f>
        <v>T10</v>
      </c>
      <c r="J86" s="8" t="str">
        <f>VLOOKUP(I86,Results!$N$2:$O$13,2,FALSE)</f>
        <v>Butterscotch</v>
      </c>
      <c r="K86" s="27">
        <f>+'Results Input'!L44</f>
        <v>15</v>
      </c>
    </row>
    <row r="87" spans="2:11" x14ac:dyDescent="0.25">
      <c r="B87" t="str">
        <f t="shared" si="91"/>
        <v>8T1</v>
      </c>
      <c r="C87" t="str">
        <f t="shared" si="1"/>
        <v>8T8</v>
      </c>
      <c r="D87" s="14">
        <f>+D86</f>
        <v>45979</v>
      </c>
      <c r="E87" s="37">
        <f>+E86</f>
        <v>8</v>
      </c>
      <c r="F87" s="26" t="str">
        <f>+'Results Input'!G45</f>
        <v>T1</v>
      </c>
      <c r="G87" s="8" t="str">
        <f>VLOOKUP(F87,Results!$N$2:$O$13,2,FALSE)</f>
        <v>Gin &amp; Tonic</v>
      </c>
      <c r="H87" s="27">
        <f>+'Results Input'!I45</f>
        <v>10</v>
      </c>
      <c r="I87" s="26" t="str">
        <f>+'Results Input'!J45</f>
        <v>T8</v>
      </c>
      <c r="J87" s="8" t="str">
        <f>VLOOKUP(I87,Results!$N$2:$O$13,2,FALSE)</f>
        <v>Vaporizers</v>
      </c>
      <c r="K87" s="27">
        <f>+'Results Input'!L45</f>
        <v>15</v>
      </c>
    </row>
    <row r="88" spans="2:11" x14ac:dyDescent="0.25">
      <c r="B88" t="str">
        <f t="shared" si="91"/>
        <v>8T7</v>
      </c>
      <c r="C88" t="str">
        <f t="shared" ref="C88:C172" si="92">CONCATENATE(E88,I88)</f>
        <v>8T3</v>
      </c>
      <c r="D88" s="14">
        <f>+D86</f>
        <v>45979</v>
      </c>
      <c r="E88" s="37">
        <f>+E86</f>
        <v>8</v>
      </c>
      <c r="F88" s="26" t="str">
        <f>+'Results Input'!G46</f>
        <v>T7</v>
      </c>
      <c r="G88" s="8" t="str">
        <f>VLOOKUP(F88,Results!$N$2:$O$13,2,FALSE)</f>
        <v>Team Krewna</v>
      </c>
      <c r="H88" s="27">
        <f>+'Results Input'!I46</f>
        <v>14</v>
      </c>
      <c r="I88" s="26" t="str">
        <f>+'Results Input'!J46</f>
        <v>T3</v>
      </c>
      <c r="J88" s="8" t="str">
        <f>VLOOKUP(I88,Results!$N$2:$O$13,2,FALSE)</f>
        <v>Pat's Patriots</v>
      </c>
      <c r="K88" s="27">
        <f>+'Results Input'!L46</f>
        <v>5</v>
      </c>
    </row>
    <row r="89" spans="2:11" x14ac:dyDescent="0.25">
      <c r="B89" t="str">
        <f t="shared" si="91"/>
        <v>8T12</v>
      </c>
      <c r="C89" t="str">
        <f t="shared" si="92"/>
        <v>8T6</v>
      </c>
      <c r="D89" s="14">
        <f>+D86</f>
        <v>45979</v>
      </c>
      <c r="E89" s="37">
        <f>+E86</f>
        <v>8</v>
      </c>
      <c r="F89" s="26" t="str">
        <f>+'Results Input'!G47</f>
        <v>T12</v>
      </c>
      <c r="G89" s="8" t="str">
        <f>VLOOKUP(F89,Results!$N$2:$O$13,2,FALSE)</f>
        <v>The Leakies</v>
      </c>
      <c r="H89" s="27">
        <f>+'Results Input'!I47</f>
        <v>8</v>
      </c>
      <c r="I89" s="26" t="str">
        <f>+'Results Input'!J47</f>
        <v>T6</v>
      </c>
      <c r="J89" s="8" t="str">
        <f>VLOOKUP(I89,Results!$N$2:$O$13,2,FALSE)</f>
        <v>Blackbirds</v>
      </c>
      <c r="K89" s="27">
        <f>+'Results Input'!L47</f>
        <v>4</v>
      </c>
    </row>
    <row r="90" spans="2:11" x14ac:dyDescent="0.25">
      <c r="B90" t="str">
        <f t="shared" si="91"/>
        <v>8T2</v>
      </c>
      <c r="C90" t="str">
        <f t="shared" si="92"/>
        <v>8T9</v>
      </c>
      <c r="D90" s="14">
        <f>+D86</f>
        <v>45979</v>
      </c>
      <c r="E90" s="37">
        <f>+E86</f>
        <v>8</v>
      </c>
      <c r="F90" s="26" t="str">
        <f>+'Results Input'!G48</f>
        <v>T2</v>
      </c>
      <c r="G90" s="8" t="str">
        <f>VLOOKUP(F90,Results!$N$2:$O$13,2,FALSE)</f>
        <v>Bombers</v>
      </c>
      <c r="H90" s="27">
        <f>+'Results Input'!I48</f>
        <v>13</v>
      </c>
      <c r="I90" s="26" t="str">
        <f>+'Results Input'!J48</f>
        <v>T9</v>
      </c>
      <c r="J90" s="28" t="str">
        <f>VLOOKUP(I90,Results!$N$2:$O$13,2,FALSE)</f>
        <v>Who Knows</v>
      </c>
      <c r="K90" s="27">
        <f>+'Results Input'!L48</f>
        <v>5</v>
      </c>
    </row>
    <row r="91" spans="2:11" x14ac:dyDescent="0.25">
      <c r="B91" t="str">
        <f t="shared" ref="B91" si="93">CONCATENATE(E91,F91)</f>
        <v>8T4</v>
      </c>
      <c r="C91" t="str">
        <f t="shared" ref="C91" si="94">CONCATENATE(E91,I91)</f>
        <v>8T11</v>
      </c>
      <c r="D91" s="14">
        <f>+D87</f>
        <v>45979</v>
      </c>
      <c r="E91" s="37">
        <f>+E87</f>
        <v>8</v>
      </c>
      <c r="F91" s="26" t="str">
        <f>+'Results Input'!G49</f>
        <v>T4</v>
      </c>
      <c r="G91" s="8" t="str">
        <f>VLOOKUP(F91,Results!$N$2:$O$13,2,FALSE)</f>
        <v>Sparrows</v>
      </c>
      <c r="H91" s="27">
        <f>+'Results Input'!I49</f>
        <v>9</v>
      </c>
      <c r="I91" s="26" t="str">
        <f>+'Results Input'!J49</f>
        <v>T11</v>
      </c>
      <c r="J91" s="28" t="str">
        <f>VLOOKUP(I91,Results!$N$2:$O$13,2,FALSE)</f>
        <v>Madgulin</v>
      </c>
      <c r="K91" s="27">
        <f>+'Results Input'!L49</f>
        <v>19</v>
      </c>
    </row>
    <row r="92" spans="2:11" x14ac:dyDescent="0.25">
      <c r="B92" t="str">
        <f t="shared" si="91"/>
        <v>8T10</v>
      </c>
      <c r="C92" t="str">
        <f t="shared" si="92"/>
        <v>8T5</v>
      </c>
      <c r="D92" s="14">
        <f>+D86</f>
        <v>45979</v>
      </c>
      <c r="E92" s="37">
        <f>+E86</f>
        <v>8</v>
      </c>
      <c r="F92" s="26" t="str">
        <f t="shared" ref="F92:F97" si="95">+I86</f>
        <v>T10</v>
      </c>
      <c r="G92" s="8" t="str">
        <f>VLOOKUP(F92,Results!$N$2:$O$13,2,FALSE)</f>
        <v>Butterscotch</v>
      </c>
      <c r="H92" s="27">
        <f t="shared" ref="H92:H97" si="96">+K86</f>
        <v>15</v>
      </c>
      <c r="I92" s="1" t="str">
        <f t="shared" ref="I92:I97" si="97">+F86</f>
        <v>T5</v>
      </c>
      <c r="J92" s="28" t="str">
        <f>VLOOKUP(I92,Results!$N$2:$O$13,2,FALSE)</f>
        <v>The Foxes</v>
      </c>
      <c r="K92" s="26">
        <f>+H86</f>
        <v>4</v>
      </c>
    </row>
    <row r="93" spans="2:11" x14ac:dyDescent="0.25">
      <c r="B93" t="str">
        <f t="shared" si="91"/>
        <v>8T8</v>
      </c>
      <c r="C93" t="str">
        <f t="shared" si="92"/>
        <v>8T1</v>
      </c>
      <c r="D93" s="14">
        <f>+D86</f>
        <v>45979</v>
      </c>
      <c r="E93" s="37">
        <f>+E86</f>
        <v>8</v>
      </c>
      <c r="F93" s="26" t="str">
        <f t="shared" si="95"/>
        <v>T8</v>
      </c>
      <c r="G93" s="8" t="str">
        <f>VLOOKUP(F93,Results!$N$2:$O$13,2,FALSE)</f>
        <v>Vaporizers</v>
      </c>
      <c r="H93" s="27">
        <f t="shared" si="96"/>
        <v>15</v>
      </c>
      <c r="I93" s="1" t="str">
        <f t="shared" si="97"/>
        <v>T1</v>
      </c>
      <c r="J93" s="28" t="str">
        <f>VLOOKUP(I93,Results!$N$2:$O$13,2,FALSE)</f>
        <v>Gin &amp; Tonic</v>
      </c>
      <c r="K93" s="26">
        <f>+H87</f>
        <v>10</v>
      </c>
    </row>
    <row r="94" spans="2:11" x14ac:dyDescent="0.25">
      <c r="B94" t="str">
        <f t="shared" si="91"/>
        <v>8T3</v>
      </c>
      <c r="C94" t="str">
        <f t="shared" si="92"/>
        <v>8T7</v>
      </c>
      <c r="D94" s="14">
        <f>+D86</f>
        <v>45979</v>
      </c>
      <c r="E94" s="37">
        <f>+E86</f>
        <v>8</v>
      </c>
      <c r="F94" s="26" t="str">
        <f t="shared" si="95"/>
        <v>T3</v>
      </c>
      <c r="G94" s="8" t="str">
        <f>VLOOKUP(F94,Results!$N$2:$O$13,2,FALSE)</f>
        <v>Pat's Patriots</v>
      </c>
      <c r="H94" s="27">
        <f t="shared" si="96"/>
        <v>5</v>
      </c>
      <c r="I94" s="1" t="str">
        <f t="shared" si="97"/>
        <v>T7</v>
      </c>
      <c r="J94" s="28" t="str">
        <f>VLOOKUP(I94,Results!$N$2:$O$13,2,FALSE)</f>
        <v>Team Krewna</v>
      </c>
      <c r="K94" s="26">
        <f>+H88</f>
        <v>14</v>
      </c>
    </row>
    <row r="95" spans="2:11" x14ac:dyDescent="0.25">
      <c r="B95" t="str">
        <f t="shared" si="91"/>
        <v>8T6</v>
      </c>
      <c r="C95" t="str">
        <f t="shared" si="92"/>
        <v>8T12</v>
      </c>
      <c r="D95" s="14">
        <f t="shared" ref="D95:E97" si="98">+D86</f>
        <v>45979</v>
      </c>
      <c r="E95" s="37">
        <f t="shared" si="98"/>
        <v>8</v>
      </c>
      <c r="F95" s="26" t="str">
        <f t="shared" si="95"/>
        <v>T6</v>
      </c>
      <c r="G95" s="8" t="str">
        <f>VLOOKUP(F95,Results!$N$2:$O$13,2,FALSE)</f>
        <v>Blackbirds</v>
      </c>
      <c r="H95" s="27">
        <f t="shared" si="96"/>
        <v>4</v>
      </c>
      <c r="I95" s="1" t="str">
        <f t="shared" si="97"/>
        <v>T12</v>
      </c>
      <c r="J95" s="28" t="str">
        <f>VLOOKUP(I95,Results!$N$2:$O$13,2,FALSE)</f>
        <v>The Leakies</v>
      </c>
      <c r="K95" s="26">
        <f>+H89</f>
        <v>8</v>
      </c>
    </row>
    <row r="96" spans="2:11" x14ac:dyDescent="0.25">
      <c r="B96" t="str">
        <f t="shared" ref="B96" si="99">CONCATENATE(E96,F96)</f>
        <v>8T9</v>
      </c>
      <c r="C96" t="str">
        <f t="shared" ref="C96" si="100">CONCATENATE(E96,I96)</f>
        <v>8T2</v>
      </c>
      <c r="D96" s="14">
        <f t="shared" si="98"/>
        <v>45979</v>
      </c>
      <c r="E96" s="37">
        <f t="shared" si="98"/>
        <v>8</v>
      </c>
      <c r="F96" s="26" t="str">
        <f t="shared" si="95"/>
        <v>T9</v>
      </c>
      <c r="G96" s="8" t="str">
        <f>VLOOKUP(F96,Results!$N$2:$O$13,2,FALSE)</f>
        <v>Who Knows</v>
      </c>
      <c r="H96" s="27">
        <f t="shared" si="96"/>
        <v>5</v>
      </c>
      <c r="I96" s="1" t="str">
        <f t="shared" si="97"/>
        <v>T2</v>
      </c>
      <c r="J96" s="28" t="str">
        <f>VLOOKUP(I96,Results!$N$2:$O$13,2,FALSE)</f>
        <v>Bombers</v>
      </c>
      <c r="K96" s="26">
        <f t="shared" ref="K96" si="101">+H90</f>
        <v>13</v>
      </c>
    </row>
    <row r="97" spans="2:11" x14ac:dyDescent="0.25">
      <c r="B97" t="str">
        <f t="shared" ref="B97" si="102">CONCATENATE(E97,F97)</f>
        <v>8T11</v>
      </c>
      <c r="C97" t="str">
        <f t="shared" ref="C97" si="103">CONCATENATE(E97,I97)</f>
        <v>8T4</v>
      </c>
      <c r="D97" s="14">
        <f t="shared" si="98"/>
        <v>45979</v>
      </c>
      <c r="E97" s="37">
        <f t="shared" si="98"/>
        <v>8</v>
      </c>
      <c r="F97" s="26" t="str">
        <f t="shared" si="95"/>
        <v>T11</v>
      </c>
      <c r="G97" s="8" t="str">
        <f>VLOOKUP(F97,Results!$N$2:$O$13,2,FALSE)</f>
        <v>Madgulin</v>
      </c>
      <c r="H97" s="27">
        <f t="shared" si="96"/>
        <v>19</v>
      </c>
      <c r="I97" s="1" t="str">
        <f t="shared" si="97"/>
        <v>T4</v>
      </c>
      <c r="J97" s="28" t="str">
        <f>VLOOKUP(I97,Results!$N$2:$O$13,2,FALSE)</f>
        <v>Sparrows</v>
      </c>
      <c r="K97" s="26">
        <f t="shared" ref="K97" si="104">+H91</f>
        <v>9</v>
      </c>
    </row>
    <row r="98" spans="2:11" x14ac:dyDescent="0.25">
      <c r="B98" t="str">
        <f t="shared" ref="B98:B107" si="105">CONCATENATE(E98,F98)</f>
        <v>9T2</v>
      </c>
      <c r="C98" t="str">
        <f t="shared" si="92"/>
        <v>9T7</v>
      </c>
      <c r="D98" s="14">
        <f>+'Results Input'!E50</f>
        <v>45985</v>
      </c>
      <c r="E98" s="36">
        <f>+'Results Input'!F50</f>
        <v>9</v>
      </c>
      <c r="F98" s="26" t="str">
        <f>+'Results Input'!G50</f>
        <v>T2</v>
      </c>
      <c r="G98" s="8" t="str">
        <f>VLOOKUP(F98,Results!$N$2:$O$13,2,FALSE)</f>
        <v>Bombers</v>
      </c>
      <c r="H98" s="27" t="str">
        <f>+'Results Input'!I50</f>
        <v>N</v>
      </c>
      <c r="I98" s="26" t="str">
        <f>+'Results Input'!J50</f>
        <v>T7</v>
      </c>
      <c r="J98" s="8" t="str">
        <f>VLOOKUP(I98,Results!$N$2:$O$13,2,FALSE)</f>
        <v>Team Krewna</v>
      </c>
      <c r="K98" s="27" t="str">
        <f>+'Results Input'!L50</f>
        <v>N</v>
      </c>
    </row>
    <row r="99" spans="2:11" x14ac:dyDescent="0.25">
      <c r="B99" t="str">
        <f t="shared" si="105"/>
        <v>9T10</v>
      </c>
      <c r="C99" t="str">
        <f t="shared" si="92"/>
        <v>9T6</v>
      </c>
      <c r="D99" s="14">
        <f>+D98</f>
        <v>45985</v>
      </c>
      <c r="E99" s="37">
        <f>+E98</f>
        <v>9</v>
      </c>
      <c r="F99" s="26" t="str">
        <f>+'Results Input'!G51</f>
        <v>T10</v>
      </c>
      <c r="G99" s="8" t="str">
        <f>VLOOKUP(F99,Results!$N$2:$O$13,2,FALSE)</f>
        <v>Butterscotch</v>
      </c>
      <c r="H99" s="27" t="str">
        <f>+'Results Input'!I51</f>
        <v>N</v>
      </c>
      <c r="I99" s="26" t="str">
        <f>+'Results Input'!J51</f>
        <v>T6</v>
      </c>
      <c r="J99" s="8" t="str">
        <f>VLOOKUP(I99,Results!$N$2:$O$13,2,FALSE)</f>
        <v>Blackbirds</v>
      </c>
      <c r="K99" s="27" t="str">
        <f>+'Results Input'!L51</f>
        <v>N</v>
      </c>
    </row>
    <row r="100" spans="2:11" x14ac:dyDescent="0.25">
      <c r="B100" t="str">
        <f t="shared" si="105"/>
        <v>9T5</v>
      </c>
      <c r="C100" t="str">
        <f t="shared" si="92"/>
        <v>9T1</v>
      </c>
      <c r="D100" s="14">
        <f>+D98</f>
        <v>45985</v>
      </c>
      <c r="E100" s="37">
        <f>+E98</f>
        <v>9</v>
      </c>
      <c r="F100" s="26" t="str">
        <f>+'Results Input'!G52</f>
        <v>T5</v>
      </c>
      <c r="G100" s="8" t="str">
        <f>VLOOKUP(F100,Results!$N$2:$O$13,2,FALSE)</f>
        <v>The Foxes</v>
      </c>
      <c r="H100" s="27">
        <f>+'Results Input'!I52</f>
        <v>8</v>
      </c>
      <c r="I100" s="26" t="str">
        <f>+'Results Input'!J52</f>
        <v>T1</v>
      </c>
      <c r="J100" s="8" t="str">
        <f>VLOOKUP(I100,Results!$N$2:$O$13,2,FALSE)</f>
        <v>Gin &amp; Tonic</v>
      </c>
      <c r="K100" s="27">
        <f>+'Results Input'!L52</f>
        <v>15</v>
      </c>
    </row>
    <row r="101" spans="2:11" x14ac:dyDescent="0.25">
      <c r="B101" t="str">
        <f t="shared" si="105"/>
        <v>9T11</v>
      </c>
      <c r="C101" t="str">
        <f t="shared" si="92"/>
        <v>9T3</v>
      </c>
      <c r="D101" s="14">
        <f>+D98</f>
        <v>45985</v>
      </c>
      <c r="E101" s="37">
        <f>+E98</f>
        <v>9</v>
      </c>
      <c r="F101" s="26" t="str">
        <f>+'Results Input'!G53</f>
        <v>T11</v>
      </c>
      <c r="G101" s="8" t="str">
        <f>VLOOKUP(F101,Results!$N$2:$O$13,2,FALSE)</f>
        <v>Madgulin</v>
      </c>
      <c r="H101" s="27" t="str">
        <f>+'Results Input'!I53</f>
        <v>N</v>
      </c>
      <c r="I101" s="26" t="str">
        <f>+'Results Input'!J53</f>
        <v>T3</v>
      </c>
      <c r="J101" s="8" t="str">
        <f>VLOOKUP(I101,Results!$N$2:$O$13,2,FALSE)</f>
        <v>Pat's Patriots</v>
      </c>
      <c r="K101" s="27" t="str">
        <f>+'Results Input'!L53</f>
        <v>N</v>
      </c>
    </row>
    <row r="102" spans="2:11" x14ac:dyDescent="0.25">
      <c r="B102" t="str">
        <f t="shared" si="105"/>
        <v>9T4</v>
      </c>
      <c r="C102" t="str">
        <f t="shared" si="92"/>
        <v>9T9</v>
      </c>
      <c r="D102" s="14">
        <f>+D98</f>
        <v>45985</v>
      </c>
      <c r="E102" s="37">
        <f>+E98</f>
        <v>9</v>
      </c>
      <c r="F102" s="26" t="str">
        <f>+'Results Input'!G54</f>
        <v>T4</v>
      </c>
      <c r="G102" s="8" t="str">
        <f>VLOOKUP(F102,Results!$N$2:$O$13,2,FALSE)</f>
        <v>Sparrows</v>
      </c>
      <c r="H102" s="27">
        <f>+'Results Input'!I54</f>
        <v>13</v>
      </c>
      <c r="I102" s="26" t="str">
        <f>+'Results Input'!J54</f>
        <v>T9</v>
      </c>
      <c r="J102" s="28" t="str">
        <f>VLOOKUP(I102,Results!$N$2:$O$13,2,FALSE)</f>
        <v>Who Knows</v>
      </c>
      <c r="K102" s="27">
        <f>+'Results Input'!L54</f>
        <v>14</v>
      </c>
    </row>
    <row r="103" spans="2:11" x14ac:dyDescent="0.25">
      <c r="B103" t="str">
        <f t="shared" ref="B103" si="106">CONCATENATE(E103,F103)</f>
        <v>9T12</v>
      </c>
      <c r="C103" t="str">
        <f t="shared" ref="C103" si="107">CONCATENATE(E103,I103)</f>
        <v>9T8</v>
      </c>
      <c r="D103" s="14">
        <f>+D99</f>
        <v>45985</v>
      </c>
      <c r="E103" s="37">
        <f>+E99</f>
        <v>9</v>
      </c>
      <c r="F103" s="26" t="str">
        <f>+'Results Input'!G55</f>
        <v>T12</v>
      </c>
      <c r="G103" s="8" t="str">
        <f>VLOOKUP(F103,Results!$N$2:$O$13,2,FALSE)</f>
        <v>The Leakies</v>
      </c>
      <c r="H103" s="27">
        <f>+'Results Input'!I55</f>
        <v>8</v>
      </c>
      <c r="I103" s="26" t="str">
        <f>+'Results Input'!J55</f>
        <v>T8</v>
      </c>
      <c r="J103" s="28" t="str">
        <f>VLOOKUP(I103,Results!$N$2:$O$13,2,FALSE)</f>
        <v>Vaporizers</v>
      </c>
      <c r="K103" s="27">
        <f>+'Results Input'!L55</f>
        <v>12</v>
      </c>
    </row>
    <row r="104" spans="2:11" x14ac:dyDescent="0.25">
      <c r="B104" t="str">
        <f t="shared" si="105"/>
        <v>9T7</v>
      </c>
      <c r="C104" t="str">
        <f t="shared" si="92"/>
        <v>9T2</v>
      </c>
      <c r="D104" s="14">
        <f>+D98</f>
        <v>45985</v>
      </c>
      <c r="E104" s="37">
        <f>+E98</f>
        <v>9</v>
      </c>
      <c r="F104" s="26" t="str">
        <f t="shared" ref="F104:F109" si="108">+I98</f>
        <v>T7</v>
      </c>
      <c r="G104" s="8" t="str">
        <f>VLOOKUP(F104,Results!$N$2:$O$13,2,FALSE)</f>
        <v>Team Krewna</v>
      </c>
      <c r="H104" s="27" t="str">
        <f t="shared" ref="H104:H109" si="109">+K98</f>
        <v>N</v>
      </c>
      <c r="I104" s="1" t="str">
        <f t="shared" ref="I104:I109" si="110">+F98</f>
        <v>T2</v>
      </c>
      <c r="J104" s="28" t="str">
        <f>VLOOKUP(I104,Results!$N$2:$O$13,2,FALSE)</f>
        <v>Bombers</v>
      </c>
      <c r="K104" s="26" t="str">
        <f>+H98</f>
        <v>N</v>
      </c>
    </row>
    <row r="105" spans="2:11" x14ac:dyDescent="0.25">
      <c r="B105" t="str">
        <f t="shared" si="105"/>
        <v>9T6</v>
      </c>
      <c r="C105" t="str">
        <f t="shared" si="92"/>
        <v>9T10</v>
      </c>
      <c r="D105" s="14">
        <f>+D98</f>
        <v>45985</v>
      </c>
      <c r="E105" s="37">
        <f>+E98</f>
        <v>9</v>
      </c>
      <c r="F105" s="26" t="str">
        <f t="shared" si="108"/>
        <v>T6</v>
      </c>
      <c r="G105" s="8" t="str">
        <f>VLOOKUP(F105,Results!$N$2:$O$13,2,FALSE)</f>
        <v>Blackbirds</v>
      </c>
      <c r="H105" s="27" t="str">
        <f t="shared" si="109"/>
        <v>N</v>
      </c>
      <c r="I105" s="1" t="str">
        <f t="shared" si="110"/>
        <v>T10</v>
      </c>
      <c r="J105" s="28" t="str">
        <f>VLOOKUP(I105,Results!$N$2:$O$13,2,FALSE)</f>
        <v>Butterscotch</v>
      </c>
      <c r="K105" s="26" t="str">
        <f>+H99</f>
        <v>N</v>
      </c>
    </row>
    <row r="106" spans="2:11" x14ac:dyDescent="0.25">
      <c r="B106" t="str">
        <f t="shared" si="105"/>
        <v>9T1</v>
      </c>
      <c r="C106" t="str">
        <f t="shared" si="92"/>
        <v>9T5</v>
      </c>
      <c r="D106" s="14">
        <f>+D98</f>
        <v>45985</v>
      </c>
      <c r="E106" s="37">
        <f>+E98</f>
        <v>9</v>
      </c>
      <c r="F106" s="26" t="str">
        <f t="shared" si="108"/>
        <v>T1</v>
      </c>
      <c r="G106" s="8" t="str">
        <f>VLOOKUP(F106,Results!$N$2:$O$13,2,FALSE)</f>
        <v>Gin &amp; Tonic</v>
      </c>
      <c r="H106" s="27">
        <f t="shared" si="109"/>
        <v>15</v>
      </c>
      <c r="I106" s="1" t="str">
        <f t="shared" si="110"/>
        <v>T5</v>
      </c>
      <c r="J106" s="28" t="str">
        <f>VLOOKUP(I106,Results!$N$2:$O$13,2,FALSE)</f>
        <v>The Foxes</v>
      </c>
      <c r="K106" s="26">
        <f>+H100</f>
        <v>8</v>
      </c>
    </row>
    <row r="107" spans="2:11" x14ac:dyDescent="0.25">
      <c r="B107" t="str">
        <f t="shared" si="105"/>
        <v>9T3</v>
      </c>
      <c r="C107" t="str">
        <f t="shared" si="92"/>
        <v>9T11</v>
      </c>
      <c r="D107" s="14">
        <f t="shared" ref="D107:E109" si="111">+D98</f>
        <v>45985</v>
      </c>
      <c r="E107" s="37">
        <f t="shared" si="111"/>
        <v>9</v>
      </c>
      <c r="F107" s="26" t="str">
        <f t="shared" si="108"/>
        <v>T3</v>
      </c>
      <c r="G107" s="8" t="str">
        <f>VLOOKUP(F107,Results!$N$2:$O$13,2,FALSE)</f>
        <v>Pat's Patriots</v>
      </c>
      <c r="H107" s="27" t="str">
        <f t="shared" si="109"/>
        <v>N</v>
      </c>
      <c r="I107" s="1" t="str">
        <f t="shared" si="110"/>
        <v>T11</v>
      </c>
      <c r="J107" s="28" t="str">
        <f>VLOOKUP(I107,Results!$N$2:$O$13,2,FALSE)</f>
        <v>Madgulin</v>
      </c>
      <c r="K107" s="26" t="str">
        <f>+H101</f>
        <v>N</v>
      </c>
    </row>
    <row r="108" spans="2:11" x14ac:dyDescent="0.25">
      <c r="B108" t="str">
        <f t="shared" ref="B108" si="112">CONCATENATE(E108,F108)</f>
        <v>9T9</v>
      </c>
      <c r="C108" t="str">
        <f t="shared" ref="C108" si="113">CONCATENATE(E108,I108)</f>
        <v>9T4</v>
      </c>
      <c r="D108" s="14">
        <f t="shared" si="111"/>
        <v>45985</v>
      </c>
      <c r="E108" s="37">
        <f t="shared" si="111"/>
        <v>9</v>
      </c>
      <c r="F108" s="26" t="str">
        <f t="shared" si="108"/>
        <v>T9</v>
      </c>
      <c r="G108" s="8" t="str">
        <f>VLOOKUP(F108,Results!$N$2:$O$13,2,FALSE)</f>
        <v>Who Knows</v>
      </c>
      <c r="H108" s="27">
        <f t="shared" si="109"/>
        <v>14</v>
      </c>
      <c r="I108" s="1" t="str">
        <f t="shared" si="110"/>
        <v>T4</v>
      </c>
      <c r="J108" s="28" t="str">
        <f>VLOOKUP(I108,Results!$N$2:$O$13,2,FALSE)</f>
        <v>Sparrows</v>
      </c>
      <c r="K108" s="26">
        <f t="shared" ref="K108" si="114">+H102</f>
        <v>13</v>
      </c>
    </row>
    <row r="109" spans="2:11" x14ac:dyDescent="0.25">
      <c r="B109" t="str">
        <f t="shared" ref="B109" si="115">CONCATENATE(E109,F109)</f>
        <v>9T8</v>
      </c>
      <c r="C109" t="str">
        <f t="shared" ref="C109" si="116">CONCATENATE(E109,I109)</f>
        <v>9T12</v>
      </c>
      <c r="D109" s="14">
        <f t="shared" si="111"/>
        <v>45985</v>
      </c>
      <c r="E109" s="37">
        <f t="shared" si="111"/>
        <v>9</v>
      </c>
      <c r="F109" s="26" t="str">
        <f t="shared" si="108"/>
        <v>T8</v>
      </c>
      <c r="G109" s="8" t="str">
        <f>VLOOKUP(F109,Results!$N$2:$O$13,2,FALSE)</f>
        <v>Vaporizers</v>
      </c>
      <c r="H109" s="27">
        <f t="shared" si="109"/>
        <v>12</v>
      </c>
      <c r="I109" s="1" t="str">
        <f t="shared" si="110"/>
        <v>T12</v>
      </c>
      <c r="J109" s="28" t="str">
        <f>VLOOKUP(I109,Results!$N$2:$O$13,2,FALSE)</f>
        <v>The Leakies</v>
      </c>
      <c r="K109" s="26">
        <f t="shared" ref="K109" si="117">+H103</f>
        <v>8</v>
      </c>
    </row>
    <row r="110" spans="2:11" x14ac:dyDescent="0.25">
      <c r="B110" t="str">
        <f t="shared" ref="B110:B119" si="118">CONCATENATE(E110,F110)</f>
        <v>10T1</v>
      </c>
      <c r="C110" t="str">
        <f t="shared" si="92"/>
        <v>10T6</v>
      </c>
      <c r="D110" s="14">
        <f>+'Results Input'!E56</f>
        <v>45993</v>
      </c>
      <c r="E110" s="36">
        <f>+'Results Input'!F56</f>
        <v>10</v>
      </c>
      <c r="F110" s="26" t="str">
        <f>+'Results Input'!G56</f>
        <v>T1</v>
      </c>
      <c r="G110" s="8" t="str">
        <f>VLOOKUP(F110,Results!$N$2:$O$13,2,FALSE)</f>
        <v>Gin &amp; Tonic</v>
      </c>
      <c r="H110" s="27">
        <f>+'Results Input'!I56</f>
        <v>13</v>
      </c>
      <c r="I110" s="26" t="str">
        <f>+'Results Input'!J56</f>
        <v>T6</v>
      </c>
      <c r="J110" s="8" t="str">
        <f>VLOOKUP(I110,Results!$N$2:$O$13,2,FALSE)</f>
        <v>Blackbirds</v>
      </c>
      <c r="K110" s="27">
        <f>+'Results Input'!L56</f>
        <v>7</v>
      </c>
    </row>
    <row r="111" spans="2:11" x14ac:dyDescent="0.25">
      <c r="B111" t="str">
        <f t="shared" si="118"/>
        <v>10T9</v>
      </c>
      <c r="C111" t="str">
        <f t="shared" si="92"/>
        <v>10T3</v>
      </c>
      <c r="D111" s="14">
        <f>+D110</f>
        <v>45993</v>
      </c>
      <c r="E111" s="37">
        <f>+E110</f>
        <v>10</v>
      </c>
      <c r="F111" s="26" t="str">
        <f>+'Results Input'!G57</f>
        <v>T9</v>
      </c>
      <c r="G111" s="8" t="str">
        <f>VLOOKUP(F111,Results!$N$2:$O$13,2,FALSE)</f>
        <v>Who Knows</v>
      </c>
      <c r="H111" s="27">
        <f>+'Results Input'!I57</f>
        <v>11</v>
      </c>
      <c r="I111" s="26" t="str">
        <f>+'Results Input'!J57</f>
        <v>T3</v>
      </c>
      <c r="J111" s="8" t="str">
        <f>VLOOKUP(I111,Results!$N$2:$O$13,2,FALSE)</f>
        <v>Pat's Patriots</v>
      </c>
      <c r="K111" s="27">
        <f>+'Results Input'!L57</f>
        <v>6</v>
      </c>
    </row>
    <row r="112" spans="2:11" x14ac:dyDescent="0.25">
      <c r="B112" t="str">
        <f t="shared" si="118"/>
        <v>10T8</v>
      </c>
      <c r="C112" t="str">
        <f t="shared" si="92"/>
        <v>10T2</v>
      </c>
      <c r="D112" s="14">
        <f>+D110</f>
        <v>45993</v>
      </c>
      <c r="E112" s="37">
        <f>+E110</f>
        <v>10</v>
      </c>
      <c r="F112" s="26" t="str">
        <f>+'Results Input'!G58</f>
        <v>T8</v>
      </c>
      <c r="G112" s="8" t="str">
        <f>VLOOKUP(F112,Results!$N$2:$O$13,2,FALSE)</f>
        <v>Vaporizers</v>
      </c>
      <c r="H112" s="27">
        <f>+'Results Input'!I58</f>
        <v>6</v>
      </c>
      <c r="I112" s="26" t="str">
        <f>+'Results Input'!J58</f>
        <v>T2</v>
      </c>
      <c r="J112" s="8" t="str">
        <f>VLOOKUP(I112,Results!$N$2:$O$13,2,FALSE)</f>
        <v>Bombers</v>
      </c>
      <c r="K112" s="27">
        <f>+'Results Input'!L58</f>
        <v>19</v>
      </c>
    </row>
    <row r="113" spans="2:11" x14ac:dyDescent="0.25">
      <c r="B113" t="str">
        <f t="shared" si="118"/>
        <v>10T10</v>
      </c>
      <c r="C113" t="str">
        <f t="shared" si="92"/>
        <v>10T4</v>
      </c>
      <c r="D113" s="14">
        <f>+D110</f>
        <v>45993</v>
      </c>
      <c r="E113" s="37">
        <f>+E110</f>
        <v>10</v>
      </c>
      <c r="F113" s="26" t="str">
        <f>+'Results Input'!G59</f>
        <v>T10</v>
      </c>
      <c r="G113" s="8" t="str">
        <f>VLOOKUP(F113,Results!$N$2:$O$13,2,FALSE)</f>
        <v>Butterscotch</v>
      </c>
      <c r="H113" s="27">
        <f>+'Results Input'!I59</f>
        <v>8</v>
      </c>
      <c r="I113" s="26" t="str">
        <f>+'Results Input'!J59</f>
        <v>T4</v>
      </c>
      <c r="J113" s="8" t="str">
        <f>VLOOKUP(I113,Results!$N$2:$O$13,2,FALSE)</f>
        <v>Sparrows</v>
      </c>
      <c r="K113" s="27">
        <f>+'Results Input'!L59</f>
        <v>14</v>
      </c>
    </row>
    <row r="114" spans="2:11" x14ac:dyDescent="0.25">
      <c r="B114" t="str">
        <f t="shared" si="118"/>
        <v>10T7</v>
      </c>
      <c r="C114" t="str">
        <f t="shared" si="92"/>
        <v>10T12</v>
      </c>
      <c r="D114" s="14">
        <f>+D110</f>
        <v>45993</v>
      </c>
      <c r="E114" s="37">
        <f>+E110</f>
        <v>10</v>
      </c>
      <c r="F114" s="26" t="str">
        <f>+'Results Input'!G60</f>
        <v>T7</v>
      </c>
      <c r="G114" s="8" t="str">
        <f>VLOOKUP(F114,Results!$N$2:$O$13,2,FALSE)</f>
        <v>Team Krewna</v>
      </c>
      <c r="H114" s="27">
        <f>+'Results Input'!I60</f>
        <v>6</v>
      </c>
      <c r="I114" s="26" t="str">
        <f>+'Results Input'!J60</f>
        <v>T12</v>
      </c>
      <c r="J114" s="28" t="str">
        <f>VLOOKUP(I114,Results!$N$2:$O$13,2,FALSE)</f>
        <v>The Leakies</v>
      </c>
      <c r="K114" s="27">
        <f>+'Results Input'!L60</f>
        <v>18</v>
      </c>
    </row>
    <row r="115" spans="2:11" x14ac:dyDescent="0.25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4">
        <f>+D111</f>
        <v>45993</v>
      </c>
      <c r="E115" s="37">
        <f>+E111</f>
        <v>10</v>
      </c>
      <c r="F115" s="26" t="str">
        <f>+'Results Input'!G61</f>
        <v>T11</v>
      </c>
      <c r="G115" s="8" t="str">
        <f>VLOOKUP(F115,Results!$N$2:$O$13,2,FALSE)</f>
        <v>Madgulin</v>
      </c>
      <c r="H115" s="27">
        <f>+'Results Input'!I61</f>
        <v>7</v>
      </c>
      <c r="I115" s="26" t="str">
        <f>+'Results Input'!J61</f>
        <v>T5</v>
      </c>
      <c r="J115" s="28" t="str">
        <f>VLOOKUP(I115,Results!$N$2:$O$13,2,FALSE)</f>
        <v>The Foxes</v>
      </c>
      <c r="K115" s="27">
        <f>+'Results Input'!L61</f>
        <v>5</v>
      </c>
    </row>
    <row r="116" spans="2:11" x14ac:dyDescent="0.25">
      <c r="B116" t="str">
        <f t="shared" si="118"/>
        <v>10T6</v>
      </c>
      <c r="C116" t="str">
        <f t="shared" si="92"/>
        <v>10T1</v>
      </c>
      <c r="D116" s="14">
        <f>+D110</f>
        <v>45993</v>
      </c>
      <c r="E116" s="37">
        <f>+E110</f>
        <v>10</v>
      </c>
      <c r="F116" s="26" t="str">
        <f t="shared" ref="F116:F121" si="121">+I110</f>
        <v>T6</v>
      </c>
      <c r="G116" s="8" t="str">
        <f>VLOOKUP(F116,Results!$N$2:$O$13,2,FALSE)</f>
        <v>Blackbirds</v>
      </c>
      <c r="H116" s="27">
        <f t="shared" ref="H116:H121" si="122">+K110</f>
        <v>7</v>
      </c>
      <c r="I116" s="1" t="str">
        <f t="shared" ref="I116:I121" si="123">+F110</f>
        <v>T1</v>
      </c>
      <c r="J116" s="28" t="str">
        <f>VLOOKUP(I116,Results!$N$2:$O$13,2,FALSE)</f>
        <v>Gin &amp; Tonic</v>
      </c>
      <c r="K116" s="26">
        <f>+H110</f>
        <v>13</v>
      </c>
    </row>
    <row r="117" spans="2:11" x14ac:dyDescent="0.25">
      <c r="B117" t="str">
        <f t="shared" si="118"/>
        <v>10T3</v>
      </c>
      <c r="C117" t="str">
        <f t="shared" si="92"/>
        <v>10T9</v>
      </c>
      <c r="D117" s="14">
        <f>+D110</f>
        <v>45993</v>
      </c>
      <c r="E117" s="37">
        <f>+E110</f>
        <v>10</v>
      </c>
      <c r="F117" s="26" t="str">
        <f t="shared" si="121"/>
        <v>T3</v>
      </c>
      <c r="G117" s="8" t="str">
        <f>VLOOKUP(F117,Results!$N$2:$O$13,2,FALSE)</f>
        <v>Pat's Patriots</v>
      </c>
      <c r="H117" s="27">
        <f t="shared" si="122"/>
        <v>6</v>
      </c>
      <c r="I117" s="1" t="str">
        <f t="shared" si="123"/>
        <v>T9</v>
      </c>
      <c r="J117" s="28" t="str">
        <f>VLOOKUP(I117,Results!$N$2:$O$13,2,FALSE)</f>
        <v>Who Knows</v>
      </c>
      <c r="K117" s="26">
        <f>+H111</f>
        <v>11</v>
      </c>
    </row>
    <row r="118" spans="2:11" x14ac:dyDescent="0.25">
      <c r="B118" t="str">
        <f t="shared" si="118"/>
        <v>10T2</v>
      </c>
      <c r="C118" t="str">
        <f t="shared" si="92"/>
        <v>10T8</v>
      </c>
      <c r="D118" s="14">
        <f>+D110</f>
        <v>45993</v>
      </c>
      <c r="E118" s="37">
        <f>+E110</f>
        <v>10</v>
      </c>
      <c r="F118" s="26" t="str">
        <f t="shared" si="121"/>
        <v>T2</v>
      </c>
      <c r="G118" s="8" t="str">
        <f>VLOOKUP(F118,Results!$N$2:$O$13,2,FALSE)</f>
        <v>Bombers</v>
      </c>
      <c r="H118" s="27">
        <f t="shared" si="122"/>
        <v>19</v>
      </c>
      <c r="I118" s="1" t="str">
        <f t="shared" si="123"/>
        <v>T8</v>
      </c>
      <c r="J118" s="28" t="str">
        <f>VLOOKUP(I118,Results!$N$2:$O$13,2,FALSE)</f>
        <v>Vaporizers</v>
      </c>
      <c r="K118" s="26">
        <f>+H112</f>
        <v>6</v>
      </c>
    </row>
    <row r="119" spans="2:11" x14ac:dyDescent="0.25">
      <c r="B119" t="str">
        <f t="shared" si="118"/>
        <v>10T4</v>
      </c>
      <c r="C119" t="str">
        <f t="shared" si="92"/>
        <v>10T10</v>
      </c>
      <c r="D119" s="14">
        <f t="shared" ref="D119:E121" si="124">+D110</f>
        <v>45993</v>
      </c>
      <c r="E119" s="37">
        <f t="shared" si="124"/>
        <v>10</v>
      </c>
      <c r="F119" s="26" t="str">
        <f t="shared" si="121"/>
        <v>T4</v>
      </c>
      <c r="G119" s="8" t="str">
        <f>VLOOKUP(F119,Results!$N$2:$O$13,2,FALSE)</f>
        <v>Sparrows</v>
      </c>
      <c r="H119" s="27">
        <f t="shared" si="122"/>
        <v>14</v>
      </c>
      <c r="I119" s="1" t="str">
        <f t="shared" si="123"/>
        <v>T10</v>
      </c>
      <c r="J119" s="28" t="str">
        <f>VLOOKUP(I119,Results!$N$2:$O$13,2,FALSE)</f>
        <v>Butterscotch</v>
      </c>
      <c r="K119" s="26">
        <f>+H113</f>
        <v>8</v>
      </c>
    </row>
    <row r="120" spans="2:11" x14ac:dyDescent="0.25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4">
        <f t="shared" si="124"/>
        <v>45993</v>
      </c>
      <c r="E120" s="37">
        <f t="shared" si="124"/>
        <v>10</v>
      </c>
      <c r="F120" s="26" t="str">
        <f t="shared" si="121"/>
        <v>T12</v>
      </c>
      <c r="G120" s="8" t="str">
        <f>VLOOKUP(F120,Results!$N$2:$O$13,2,FALSE)</f>
        <v>The Leakies</v>
      </c>
      <c r="H120" s="27">
        <f t="shared" si="122"/>
        <v>18</v>
      </c>
      <c r="I120" s="1" t="str">
        <f t="shared" si="123"/>
        <v>T7</v>
      </c>
      <c r="J120" s="28" t="str">
        <f>VLOOKUP(I120,Results!$N$2:$O$13,2,FALSE)</f>
        <v>Team Krewna</v>
      </c>
      <c r="K120" s="26">
        <f t="shared" ref="K120" si="127">+H114</f>
        <v>6</v>
      </c>
    </row>
    <row r="121" spans="2:11" x14ac:dyDescent="0.25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4">
        <f t="shared" si="124"/>
        <v>45993</v>
      </c>
      <c r="E121" s="37">
        <f t="shared" si="124"/>
        <v>10</v>
      </c>
      <c r="F121" s="26" t="str">
        <f t="shared" si="121"/>
        <v>T5</v>
      </c>
      <c r="G121" s="8" t="str">
        <f>VLOOKUP(F121,Results!$N$2:$O$13,2,FALSE)</f>
        <v>The Foxes</v>
      </c>
      <c r="H121" s="27">
        <f t="shared" si="122"/>
        <v>5</v>
      </c>
      <c r="I121" s="1" t="str">
        <f t="shared" si="123"/>
        <v>T11</v>
      </c>
      <c r="J121" s="28" t="str">
        <f>VLOOKUP(I121,Results!$N$2:$O$13,2,FALSE)</f>
        <v>Madgulin</v>
      </c>
      <c r="K121" s="26">
        <f t="shared" ref="K121" si="130">+H115</f>
        <v>7</v>
      </c>
    </row>
    <row r="122" spans="2:11" x14ac:dyDescent="0.25">
      <c r="B122" t="str">
        <f t="shared" ref="B122:B131" si="131">CONCATENATE(E122,F122)</f>
        <v>11T12</v>
      </c>
      <c r="C122" t="str">
        <f t="shared" si="92"/>
        <v>11T4</v>
      </c>
      <c r="D122" s="14">
        <f>+'Results Input'!E62</f>
        <v>45999</v>
      </c>
      <c r="E122" s="36">
        <f>+'Results Input'!F62</f>
        <v>11</v>
      </c>
      <c r="F122" s="26" t="str">
        <f>+'Results Input'!G62</f>
        <v>T12</v>
      </c>
      <c r="G122" s="8" t="str">
        <f>VLOOKUP(F122,Results!$N$2:$O$13,2,FALSE)</f>
        <v>The Leakies</v>
      </c>
      <c r="H122" s="27">
        <f>+'Results Input'!I62</f>
        <v>8</v>
      </c>
      <c r="I122" s="26" t="str">
        <f>+'Results Input'!J62</f>
        <v>T4</v>
      </c>
      <c r="J122" s="8" t="str">
        <f>VLOOKUP(I122,Results!$N$2:$O$13,2,FALSE)</f>
        <v>Sparrows</v>
      </c>
      <c r="K122" s="27">
        <f>+'Results Input'!L62</f>
        <v>6</v>
      </c>
    </row>
    <row r="123" spans="2:11" x14ac:dyDescent="0.25">
      <c r="B123" t="str">
        <f t="shared" si="131"/>
        <v>11T6</v>
      </c>
      <c r="C123" t="str">
        <f t="shared" si="92"/>
        <v>11T11</v>
      </c>
      <c r="D123" s="14">
        <f>+D122</f>
        <v>45999</v>
      </c>
      <c r="E123" s="37">
        <f>+E122</f>
        <v>11</v>
      </c>
      <c r="F123" s="26" t="str">
        <f>+'Results Input'!G63</f>
        <v>T6</v>
      </c>
      <c r="G123" s="8" t="str">
        <f>VLOOKUP(F123,Results!$N$2:$O$13,2,FALSE)</f>
        <v>Blackbirds</v>
      </c>
      <c r="H123" s="27">
        <f>+'Results Input'!I63</f>
        <v>4</v>
      </c>
      <c r="I123" s="26" t="str">
        <f>+'Results Input'!J63</f>
        <v>T11</v>
      </c>
      <c r="J123" s="8" t="str">
        <f>VLOOKUP(I123,Results!$N$2:$O$13,2,FALSE)</f>
        <v>Madgulin</v>
      </c>
      <c r="K123" s="27">
        <f>+'Results Input'!L63</f>
        <v>20</v>
      </c>
    </row>
    <row r="124" spans="2:11" x14ac:dyDescent="0.25">
      <c r="B124" t="str">
        <f t="shared" si="131"/>
        <v>11T10</v>
      </c>
      <c r="C124" t="str">
        <f t="shared" si="92"/>
        <v>11T2</v>
      </c>
      <c r="D124" s="14">
        <f>+D122</f>
        <v>45999</v>
      </c>
      <c r="E124" s="37">
        <f>+E122</f>
        <v>11</v>
      </c>
      <c r="F124" s="26" t="str">
        <f>+'Results Input'!G64</f>
        <v>T10</v>
      </c>
      <c r="G124" s="8" t="str">
        <f>VLOOKUP(F124,Results!$N$2:$O$13,2,FALSE)</f>
        <v>Butterscotch</v>
      </c>
      <c r="H124" s="27">
        <f>+'Results Input'!I64</f>
        <v>10</v>
      </c>
      <c r="I124" s="26" t="str">
        <f>+'Results Input'!J64</f>
        <v>T2</v>
      </c>
      <c r="J124" s="8" t="str">
        <f>VLOOKUP(I124,Results!$N$2:$O$13,2,FALSE)</f>
        <v>Bombers</v>
      </c>
      <c r="K124" s="27">
        <f>+'Results Input'!L64</f>
        <v>9</v>
      </c>
    </row>
    <row r="125" spans="2:11" x14ac:dyDescent="0.25">
      <c r="B125" t="str">
        <f t="shared" si="131"/>
        <v>11T9</v>
      </c>
      <c r="C125" t="str">
        <f t="shared" si="92"/>
        <v>11T5</v>
      </c>
      <c r="D125" s="14">
        <f>+D122</f>
        <v>45999</v>
      </c>
      <c r="E125" s="37">
        <f>+E122</f>
        <v>11</v>
      </c>
      <c r="F125" s="26" t="str">
        <f>+'Results Input'!G65</f>
        <v>T9</v>
      </c>
      <c r="G125" s="8" t="str">
        <f>VLOOKUP(F125,Results!$N$2:$O$13,2,FALSE)</f>
        <v>Who Knows</v>
      </c>
      <c r="H125" s="27" t="str">
        <f>+'Results Input'!I65</f>
        <v>N</v>
      </c>
      <c r="I125" s="26" t="str">
        <f>+'Results Input'!J65</f>
        <v>T5</v>
      </c>
      <c r="J125" s="8" t="str">
        <f>VLOOKUP(I125,Results!$N$2:$O$13,2,FALSE)</f>
        <v>The Foxes</v>
      </c>
      <c r="K125" s="27" t="str">
        <f>+'Results Input'!L65</f>
        <v>N</v>
      </c>
    </row>
    <row r="126" spans="2:11" x14ac:dyDescent="0.25">
      <c r="B126" t="str">
        <f t="shared" si="131"/>
        <v>11T3</v>
      </c>
      <c r="C126" t="str">
        <f t="shared" si="92"/>
        <v>11T8</v>
      </c>
      <c r="D126" s="14">
        <f>+D122</f>
        <v>45999</v>
      </c>
      <c r="E126" s="37">
        <f>+E122</f>
        <v>11</v>
      </c>
      <c r="F126" s="26" t="str">
        <f>+'Results Input'!G66</f>
        <v>T3</v>
      </c>
      <c r="G126" s="8" t="str">
        <f>VLOOKUP(F126,Results!$N$2:$O$13,2,FALSE)</f>
        <v>Pat's Patriots</v>
      </c>
      <c r="H126" s="27" t="str">
        <f>+'Results Input'!I66</f>
        <v>N</v>
      </c>
      <c r="I126" s="26" t="str">
        <f>+'Results Input'!J66</f>
        <v>T8</v>
      </c>
      <c r="J126" s="28" t="str">
        <f>VLOOKUP(I126,Results!$N$2:$O$13,2,FALSE)</f>
        <v>Vaporizers</v>
      </c>
      <c r="K126" s="27" t="str">
        <f>+'Results Input'!L66</f>
        <v>N</v>
      </c>
    </row>
    <row r="127" spans="2:11" x14ac:dyDescent="0.25">
      <c r="B127" t="str">
        <f t="shared" ref="B127" si="132">CONCATENATE(E127,F127)</f>
        <v>11T7</v>
      </c>
      <c r="C127" t="str">
        <f t="shared" ref="C127" si="133">CONCATENATE(E127,I127)</f>
        <v>11T1</v>
      </c>
      <c r="D127" s="14">
        <f>+D123</f>
        <v>45999</v>
      </c>
      <c r="E127" s="37">
        <f>+E123</f>
        <v>11</v>
      </c>
      <c r="F127" s="26" t="str">
        <f>+'Results Input'!G67</f>
        <v>T7</v>
      </c>
      <c r="G127" s="8" t="str">
        <f>VLOOKUP(F127,Results!$N$2:$O$13,2,FALSE)</f>
        <v>Team Krewna</v>
      </c>
      <c r="H127" s="27">
        <f>+'Results Input'!I67</f>
        <v>18</v>
      </c>
      <c r="I127" s="26" t="str">
        <f>+'Results Input'!J67</f>
        <v>T1</v>
      </c>
      <c r="J127" s="28" t="str">
        <f>VLOOKUP(I127,Results!$N$2:$O$13,2,FALSE)</f>
        <v>Gin &amp; Tonic</v>
      </c>
      <c r="K127" s="27">
        <f>+'Results Input'!L67</f>
        <v>3</v>
      </c>
    </row>
    <row r="128" spans="2:11" x14ac:dyDescent="0.25">
      <c r="B128" t="str">
        <f t="shared" si="131"/>
        <v>11T4</v>
      </c>
      <c r="C128" t="str">
        <f t="shared" si="92"/>
        <v>11T12</v>
      </c>
      <c r="D128" s="14">
        <f>+D122</f>
        <v>45999</v>
      </c>
      <c r="E128" s="37">
        <f>+E122</f>
        <v>11</v>
      </c>
      <c r="F128" s="26" t="str">
        <f t="shared" ref="F128:F133" si="134">+I122</f>
        <v>T4</v>
      </c>
      <c r="G128" s="8" t="str">
        <f>VLOOKUP(F128,Results!$N$2:$O$13,2,FALSE)</f>
        <v>Sparrows</v>
      </c>
      <c r="H128" s="27">
        <f t="shared" ref="H128:H133" si="135">+K122</f>
        <v>6</v>
      </c>
      <c r="I128" s="1" t="str">
        <f t="shared" ref="I128:I133" si="136">+F122</f>
        <v>T12</v>
      </c>
      <c r="J128" s="28" t="str">
        <f>VLOOKUP(I128,Results!$N$2:$O$13,2,FALSE)</f>
        <v>The Leakies</v>
      </c>
      <c r="K128" s="26">
        <f>+H122</f>
        <v>8</v>
      </c>
    </row>
    <row r="129" spans="2:11" x14ac:dyDescent="0.25">
      <c r="B129" t="str">
        <f t="shared" si="131"/>
        <v>11T11</v>
      </c>
      <c r="C129" t="str">
        <f t="shared" si="92"/>
        <v>11T6</v>
      </c>
      <c r="D129" s="14">
        <f>+D122</f>
        <v>45999</v>
      </c>
      <c r="E129" s="37">
        <f>+E122</f>
        <v>11</v>
      </c>
      <c r="F129" s="26" t="str">
        <f t="shared" si="134"/>
        <v>T11</v>
      </c>
      <c r="G129" s="8" t="str">
        <f>VLOOKUP(F129,Results!$N$2:$O$13,2,FALSE)</f>
        <v>Madgulin</v>
      </c>
      <c r="H129" s="27">
        <f t="shared" si="135"/>
        <v>20</v>
      </c>
      <c r="I129" s="1" t="str">
        <f t="shared" si="136"/>
        <v>T6</v>
      </c>
      <c r="J129" s="28" t="str">
        <f>VLOOKUP(I129,Results!$N$2:$O$13,2,FALSE)</f>
        <v>Blackbirds</v>
      </c>
      <c r="K129" s="26">
        <f>+H123</f>
        <v>4</v>
      </c>
    </row>
    <row r="130" spans="2:11" x14ac:dyDescent="0.25">
      <c r="B130" t="str">
        <f t="shared" si="131"/>
        <v>11T2</v>
      </c>
      <c r="C130" t="str">
        <f t="shared" si="92"/>
        <v>11T10</v>
      </c>
      <c r="D130" s="14">
        <f>+D122</f>
        <v>45999</v>
      </c>
      <c r="E130" s="37">
        <f>+E122</f>
        <v>11</v>
      </c>
      <c r="F130" s="26" t="str">
        <f t="shared" si="134"/>
        <v>T2</v>
      </c>
      <c r="G130" s="8" t="str">
        <f>VLOOKUP(F130,Results!$N$2:$O$13,2,FALSE)</f>
        <v>Bombers</v>
      </c>
      <c r="H130" s="27">
        <f t="shared" si="135"/>
        <v>9</v>
      </c>
      <c r="I130" s="1" t="str">
        <f t="shared" si="136"/>
        <v>T10</v>
      </c>
      <c r="J130" s="28" t="str">
        <f>VLOOKUP(I130,Results!$N$2:$O$13,2,FALSE)</f>
        <v>Butterscotch</v>
      </c>
      <c r="K130" s="26">
        <f>+H124</f>
        <v>10</v>
      </c>
    </row>
    <row r="131" spans="2:11" x14ac:dyDescent="0.25">
      <c r="B131" t="str">
        <f t="shared" si="131"/>
        <v>11T5</v>
      </c>
      <c r="C131" t="str">
        <f t="shared" si="92"/>
        <v>11T9</v>
      </c>
      <c r="D131" s="14">
        <f t="shared" ref="D131:E133" si="137">+D122</f>
        <v>45999</v>
      </c>
      <c r="E131" s="37">
        <f t="shared" si="137"/>
        <v>11</v>
      </c>
      <c r="F131" s="26" t="str">
        <f t="shared" si="134"/>
        <v>T5</v>
      </c>
      <c r="G131" s="8" t="str">
        <f>VLOOKUP(F131,Results!$N$2:$O$13,2,FALSE)</f>
        <v>The Foxes</v>
      </c>
      <c r="H131" s="27" t="str">
        <f t="shared" si="135"/>
        <v>N</v>
      </c>
      <c r="I131" s="1" t="str">
        <f t="shared" si="136"/>
        <v>T9</v>
      </c>
      <c r="J131" s="28" t="str">
        <f>VLOOKUP(I131,Results!$N$2:$O$13,2,FALSE)</f>
        <v>Who Knows</v>
      </c>
      <c r="K131" s="26" t="str">
        <f>+H125</f>
        <v>N</v>
      </c>
    </row>
    <row r="132" spans="2:11" x14ac:dyDescent="0.25">
      <c r="B132" t="str">
        <f t="shared" ref="B132" si="138">CONCATENATE(E132,F132)</f>
        <v>11T8</v>
      </c>
      <c r="C132" t="str">
        <f t="shared" ref="C132" si="139">CONCATENATE(E132,I132)</f>
        <v>11T3</v>
      </c>
      <c r="D132" s="14">
        <f t="shared" si="137"/>
        <v>45999</v>
      </c>
      <c r="E132" s="37">
        <f t="shared" si="137"/>
        <v>11</v>
      </c>
      <c r="F132" s="26" t="str">
        <f t="shared" si="134"/>
        <v>T8</v>
      </c>
      <c r="G132" s="8" t="str">
        <f>VLOOKUP(F132,Results!$N$2:$O$13,2,FALSE)</f>
        <v>Vaporizers</v>
      </c>
      <c r="H132" s="27" t="str">
        <f t="shared" si="135"/>
        <v>N</v>
      </c>
      <c r="I132" s="1" t="str">
        <f t="shared" si="136"/>
        <v>T3</v>
      </c>
      <c r="J132" s="28" t="str">
        <f>VLOOKUP(I132,Results!$N$2:$O$13,2,FALSE)</f>
        <v>Pat's Patriots</v>
      </c>
      <c r="K132" s="26" t="str">
        <f t="shared" ref="K132" si="140">+H126</f>
        <v>N</v>
      </c>
    </row>
    <row r="133" spans="2:11" x14ac:dyDescent="0.25">
      <c r="B133" t="str">
        <f t="shared" ref="B133" si="141">CONCATENATE(E133,F133)</f>
        <v>11T1</v>
      </c>
      <c r="C133" t="str">
        <f t="shared" ref="C133" si="142">CONCATENATE(E133,I133)</f>
        <v>11T7</v>
      </c>
      <c r="D133" s="14">
        <f t="shared" si="137"/>
        <v>45999</v>
      </c>
      <c r="E133" s="37">
        <f t="shared" si="137"/>
        <v>11</v>
      </c>
      <c r="F133" s="26" t="str">
        <f t="shared" si="134"/>
        <v>T1</v>
      </c>
      <c r="G133" s="8" t="str">
        <f>VLOOKUP(F133,Results!$N$2:$O$13,2,FALSE)</f>
        <v>Gin &amp; Tonic</v>
      </c>
      <c r="H133" s="27">
        <f t="shared" si="135"/>
        <v>3</v>
      </c>
      <c r="I133" s="1" t="str">
        <f t="shared" si="136"/>
        <v>T7</v>
      </c>
      <c r="J133" s="28" t="str">
        <f>VLOOKUP(I133,Results!$N$2:$O$13,2,FALSE)</f>
        <v>Team Krewna</v>
      </c>
      <c r="K133" s="26">
        <f t="shared" ref="K133" si="143">+H127</f>
        <v>18</v>
      </c>
    </row>
    <row r="134" spans="2:11" x14ac:dyDescent="0.25">
      <c r="B134" t="str">
        <f t="shared" ref="B134:B143" si="144">CONCATENATE(E134,F134)</f>
        <v>12T10</v>
      </c>
      <c r="C134" t="str">
        <f t="shared" si="92"/>
        <v>12T9</v>
      </c>
      <c r="D134" s="14">
        <f>+'Results Input'!E68</f>
        <v>46034</v>
      </c>
      <c r="E134" s="36">
        <f>+'Results Input'!F68</f>
        <v>12</v>
      </c>
      <c r="F134" s="26" t="str">
        <f>+'Results Input'!G68</f>
        <v>T10</v>
      </c>
      <c r="G134" s="8" t="str">
        <f>VLOOKUP(F134,Results!$N$2:$O$13,2,FALSE)</f>
        <v>Butterscotch</v>
      </c>
      <c r="H134" s="27">
        <f>+'Results Input'!I68</f>
        <v>0</v>
      </c>
      <c r="I134" s="26" t="str">
        <f>+'Results Input'!J68</f>
        <v>T9</v>
      </c>
      <c r="J134" s="8" t="str">
        <f>VLOOKUP(I134,Results!$N$2:$O$13,2,FALSE)</f>
        <v>Who Knows</v>
      </c>
      <c r="K134" s="27">
        <f>+'Results Input'!L68</f>
        <v>0</v>
      </c>
    </row>
    <row r="135" spans="2:11" x14ac:dyDescent="0.25">
      <c r="B135" t="str">
        <f t="shared" si="144"/>
        <v>12T12</v>
      </c>
      <c r="C135" t="str">
        <f t="shared" si="92"/>
        <v>12T11</v>
      </c>
      <c r="D135" s="14">
        <f>+D134</f>
        <v>46034</v>
      </c>
      <c r="E135" s="37">
        <f>+E134</f>
        <v>12</v>
      </c>
      <c r="F135" s="26" t="str">
        <f>+'Results Input'!G69</f>
        <v>T12</v>
      </c>
      <c r="G135" s="8" t="str">
        <f>VLOOKUP(F135,Results!$N$2:$O$13,2,FALSE)</f>
        <v>The Leakies</v>
      </c>
      <c r="H135" s="27">
        <f>+'Results Input'!I69</f>
        <v>0</v>
      </c>
      <c r="I135" s="26" t="str">
        <f>+'Results Input'!J69</f>
        <v>T11</v>
      </c>
      <c r="J135" s="8" t="str">
        <f>VLOOKUP(I135,Results!$N$2:$O$13,2,FALSE)</f>
        <v>Madgulin</v>
      </c>
      <c r="K135" s="27">
        <f>+'Results Input'!L69</f>
        <v>0</v>
      </c>
    </row>
    <row r="136" spans="2:11" x14ac:dyDescent="0.25">
      <c r="B136" t="str">
        <f t="shared" si="144"/>
        <v>12T8</v>
      </c>
      <c r="C136" t="str">
        <f t="shared" si="92"/>
        <v>12T7</v>
      </c>
      <c r="D136" s="14">
        <f>+D134</f>
        <v>46034</v>
      </c>
      <c r="E136" s="37">
        <f>+E134</f>
        <v>12</v>
      </c>
      <c r="F136" s="26" t="str">
        <f>+'Results Input'!G70</f>
        <v>T8</v>
      </c>
      <c r="G136" s="8" t="str">
        <f>VLOOKUP(F136,Results!$N$2:$O$13,2,FALSE)</f>
        <v>Vaporizers</v>
      </c>
      <c r="H136" s="27">
        <f>+'Results Input'!I70</f>
        <v>0</v>
      </c>
      <c r="I136" s="26" t="str">
        <f>+'Results Input'!J70</f>
        <v>T7</v>
      </c>
      <c r="J136" s="8" t="str">
        <f>VLOOKUP(I136,Results!$N$2:$O$13,2,FALSE)</f>
        <v>Team Krewna</v>
      </c>
      <c r="K136" s="27">
        <f>+'Results Input'!L70</f>
        <v>0</v>
      </c>
    </row>
    <row r="137" spans="2:11" x14ac:dyDescent="0.25">
      <c r="B137" t="str">
        <f t="shared" si="144"/>
        <v>12T6</v>
      </c>
      <c r="C137" t="str">
        <f t="shared" si="92"/>
        <v>12T5</v>
      </c>
      <c r="D137" s="14">
        <f>+D134</f>
        <v>46034</v>
      </c>
      <c r="E137" s="37">
        <f>+E134</f>
        <v>12</v>
      </c>
      <c r="F137" s="26" t="str">
        <f>+'Results Input'!G71</f>
        <v>T6</v>
      </c>
      <c r="G137" s="8" t="str">
        <f>VLOOKUP(F137,Results!$N$2:$O$13,2,FALSE)</f>
        <v>Blackbirds</v>
      </c>
      <c r="H137" s="27">
        <f>+'Results Input'!I71</f>
        <v>0</v>
      </c>
      <c r="I137" s="26" t="str">
        <f>+'Results Input'!J71</f>
        <v>T5</v>
      </c>
      <c r="J137" s="8" t="str">
        <f>VLOOKUP(I137,Results!$N$2:$O$13,2,FALSE)</f>
        <v>The Foxes</v>
      </c>
      <c r="K137" s="27">
        <f>+'Results Input'!L71</f>
        <v>0</v>
      </c>
    </row>
    <row r="138" spans="2:11" x14ac:dyDescent="0.25">
      <c r="B138" t="str">
        <f t="shared" si="144"/>
        <v>12T4</v>
      </c>
      <c r="C138" t="str">
        <f t="shared" si="92"/>
        <v>12T3</v>
      </c>
      <c r="D138" s="14">
        <f>+D134</f>
        <v>46034</v>
      </c>
      <c r="E138" s="37">
        <f>+E134</f>
        <v>12</v>
      </c>
      <c r="F138" s="26" t="str">
        <f>+'Results Input'!G72</f>
        <v>T4</v>
      </c>
      <c r="G138" s="8" t="str">
        <f>VLOOKUP(F138,Results!$N$2:$O$13,2,FALSE)</f>
        <v>Sparrows</v>
      </c>
      <c r="H138" s="27">
        <f>+'Results Input'!I72</f>
        <v>0</v>
      </c>
      <c r="I138" s="26" t="str">
        <f>+'Results Input'!J72</f>
        <v>T3</v>
      </c>
      <c r="J138" s="28" t="str">
        <f>VLOOKUP(I138,Results!$N$2:$O$13,2,FALSE)</f>
        <v>Pat's Patriots</v>
      </c>
      <c r="K138" s="27">
        <f>+'Results Input'!L72</f>
        <v>0</v>
      </c>
    </row>
    <row r="139" spans="2:11" x14ac:dyDescent="0.25">
      <c r="B139" t="str">
        <f t="shared" ref="B139" si="145">CONCATENATE(E139,F139)</f>
        <v>12T2</v>
      </c>
      <c r="C139" t="str">
        <f t="shared" ref="C139" si="146">CONCATENATE(E139,I139)</f>
        <v>12T1</v>
      </c>
      <c r="D139" s="14">
        <f>+D135</f>
        <v>46034</v>
      </c>
      <c r="E139" s="37">
        <f>+E135</f>
        <v>12</v>
      </c>
      <c r="F139" s="26" t="str">
        <f>+'Results Input'!G73</f>
        <v>T2</v>
      </c>
      <c r="G139" s="8" t="str">
        <f>VLOOKUP(F139,Results!$N$2:$O$13,2,FALSE)</f>
        <v>Bombers</v>
      </c>
      <c r="H139" s="27">
        <f>+'Results Input'!I73</f>
        <v>0</v>
      </c>
      <c r="I139" s="26" t="str">
        <f>+'Results Input'!J73</f>
        <v>T1</v>
      </c>
      <c r="J139" s="28" t="str">
        <f>VLOOKUP(I139,Results!$N$2:$O$13,2,FALSE)</f>
        <v>Gin &amp; Tonic</v>
      </c>
      <c r="K139" s="27">
        <f>+'Results Input'!L73</f>
        <v>0</v>
      </c>
    </row>
    <row r="140" spans="2:11" x14ac:dyDescent="0.25">
      <c r="B140" t="str">
        <f t="shared" si="144"/>
        <v>12T9</v>
      </c>
      <c r="C140" t="str">
        <f t="shared" si="92"/>
        <v>12T10</v>
      </c>
      <c r="D140" s="14">
        <f>+D134</f>
        <v>46034</v>
      </c>
      <c r="E140" s="37">
        <f>+E134</f>
        <v>12</v>
      </c>
      <c r="F140" s="26" t="str">
        <f t="shared" ref="F140:F145" si="147">+I134</f>
        <v>T9</v>
      </c>
      <c r="G140" s="8" t="str">
        <f>VLOOKUP(F140,Results!$N$2:$O$13,2,FALSE)</f>
        <v>Who Knows</v>
      </c>
      <c r="H140" s="27">
        <f t="shared" ref="H140:H145" si="148">+K134</f>
        <v>0</v>
      </c>
      <c r="I140" s="1" t="str">
        <f t="shared" ref="I140:I145" si="149">+F134</f>
        <v>T10</v>
      </c>
      <c r="J140" s="28" t="str">
        <f>VLOOKUP(I140,Results!$N$2:$O$13,2,FALSE)</f>
        <v>Butterscotch</v>
      </c>
      <c r="K140" s="26">
        <f>+H134</f>
        <v>0</v>
      </c>
    </row>
    <row r="141" spans="2:11" x14ac:dyDescent="0.25">
      <c r="B141" t="str">
        <f t="shared" si="144"/>
        <v>12T11</v>
      </c>
      <c r="C141" t="str">
        <f t="shared" si="92"/>
        <v>12T12</v>
      </c>
      <c r="D141" s="14">
        <f>+D134</f>
        <v>46034</v>
      </c>
      <c r="E141" s="37">
        <f>+E134</f>
        <v>12</v>
      </c>
      <c r="F141" s="26" t="str">
        <f t="shared" si="147"/>
        <v>T11</v>
      </c>
      <c r="G141" s="8" t="str">
        <f>VLOOKUP(F141,Results!$N$2:$O$13,2,FALSE)</f>
        <v>Madgulin</v>
      </c>
      <c r="H141" s="27">
        <f t="shared" si="148"/>
        <v>0</v>
      </c>
      <c r="I141" s="1" t="str">
        <f t="shared" si="149"/>
        <v>T12</v>
      </c>
      <c r="J141" s="28" t="str">
        <f>VLOOKUP(I141,Results!$N$2:$O$13,2,FALSE)</f>
        <v>The Leakies</v>
      </c>
      <c r="K141" s="26">
        <f>+H135</f>
        <v>0</v>
      </c>
    </row>
    <row r="142" spans="2:11" x14ac:dyDescent="0.25">
      <c r="B142" t="str">
        <f t="shared" si="144"/>
        <v>12T7</v>
      </c>
      <c r="C142" t="str">
        <f t="shared" si="92"/>
        <v>12T8</v>
      </c>
      <c r="D142" s="14">
        <f>+D134</f>
        <v>46034</v>
      </c>
      <c r="E142" s="37">
        <f>+E134</f>
        <v>12</v>
      </c>
      <c r="F142" s="26" t="str">
        <f t="shared" si="147"/>
        <v>T7</v>
      </c>
      <c r="G142" s="8" t="str">
        <f>VLOOKUP(F142,Results!$N$2:$O$13,2,FALSE)</f>
        <v>Team Krewna</v>
      </c>
      <c r="H142" s="27">
        <f t="shared" si="148"/>
        <v>0</v>
      </c>
      <c r="I142" s="1" t="str">
        <f t="shared" si="149"/>
        <v>T8</v>
      </c>
      <c r="J142" s="28" t="str">
        <f>VLOOKUP(I142,Results!$N$2:$O$13,2,FALSE)</f>
        <v>Vaporizers</v>
      </c>
      <c r="K142" s="26">
        <f>+H136</f>
        <v>0</v>
      </c>
    </row>
    <row r="143" spans="2:11" x14ac:dyDescent="0.25">
      <c r="B143" t="str">
        <f t="shared" si="144"/>
        <v>12T5</v>
      </c>
      <c r="C143" t="str">
        <f t="shared" si="92"/>
        <v>12T6</v>
      </c>
      <c r="D143" s="14">
        <f t="shared" ref="D143:E145" si="150">+D134</f>
        <v>46034</v>
      </c>
      <c r="E143" s="37">
        <f t="shared" si="150"/>
        <v>12</v>
      </c>
      <c r="F143" s="26" t="str">
        <f t="shared" si="147"/>
        <v>T5</v>
      </c>
      <c r="G143" s="8" t="str">
        <f>VLOOKUP(F143,Results!$N$2:$O$13,2,FALSE)</f>
        <v>The Foxes</v>
      </c>
      <c r="H143" s="27">
        <f t="shared" si="148"/>
        <v>0</v>
      </c>
      <c r="I143" s="1" t="str">
        <f t="shared" si="149"/>
        <v>T6</v>
      </c>
      <c r="J143" s="28" t="str">
        <f>VLOOKUP(I143,Results!$N$2:$O$13,2,FALSE)</f>
        <v>Blackbirds</v>
      </c>
      <c r="K143" s="26">
        <f>+H137</f>
        <v>0</v>
      </c>
    </row>
    <row r="144" spans="2:11" x14ac:dyDescent="0.25">
      <c r="B144" t="str">
        <f t="shared" ref="B144" si="151">CONCATENATE(E144,F144)</f>
        <v>12T3</v>
      </c>
      <c r="C144" t="str">
        <f t="shared" ref="C144" si="152">CONCATENATE(E144,I144)</f>
        <v>12T4</v>
      </c>
      <c r="D144" s="14">
        <f t="shared" si="150"/>
        <v>46034</v>
      </c>
      <c r="E144" s="37">
        <f t="shared" si="150"/>
        <v>12</v>
      </c>
      <c r="F144" s="26" t="str">
        <f t="shared" si="147"/>
        <v>T3</v>
      </c>
      <c r="G144" s="8" t="str">
        <f>VLOOKUP(F144,Results!$N$2:$O$13,2,FALSE)</f>
        <v>Pat's Patriots</v>
      </c>
      <c r="H144" s="27">
        <f t="shared" si="148"/>
        <v>0</v>
      </c>
      <c r="I144" s="1" t="str">
        <f t="shared" si="149"/>
        <v>T4</v>
      </c>
      <c r="J144" s="28" t="str">
        <f>VLOOKUP(I144,Results!$N$2:$O$13,2,FALSE)</f>
        <v>Sparrows</v>
      </c>
      <c r="K144" s="26">
        <f t="shared" ref="K144" si="153">+H138</f>
        <v>0</v>
      </c>
    </row>
    <row r="145" spans="2:11" x14ac:dyDescent="0.25">
      <c r="B145" t="str">
        <f t="shared" ref="B145" si="154">CONCATENATE(E145,F145)</f>
        <v>12T1</v>
      </c>
      <c r="C145" t="str">
        <f t="shared" ref="C145" si="155">CONCATENATE(E145,I145)</f>
        <v>12T2</v>
      </c>
      <c r="D145" s="14">
        <f t="shared" si="150"/>
        <v>46034</v>
      </c>
      <c r="E145" s="37">
        <f t="shared" si="150"/>
        <v>12</v>
      </c>
      <c r="F145" s="26" t="str">
        <f t="shared" si="147"/>
        <v>T1</v>
      </c>
      <c r="G145" s="8" t="str">
        <f>VLOOKUP(F145,Results!$N$2:$O$13,2,FALSE)</f>
        <v>Gin &amp; Tonic</v>
      </c>
      <c r="H145" s="27">
        <f t="shared" si="148"/>
        <v>0</v>
      </c>
      <c r="I145" s="1" t="str">
        <f t="shared" si="149"/>
        <v>T2</v>
      </c>
      <c r="J145" s="28" t="str">
        <f>VLOOKUP(I145,Results!$N$2:$O$13,2,FALSE)</f>
        <v>Bombers</v>
      </c>
      <c r="K145" s="26">
        <f t="shared" ref="K145" si="156">+H139</f>
        <v>0</v>
      </c>
    </row>
    <row r="146" spans="2:11" x14ac:dyDescent="0.25">
      <c r="B146" t="str">
        <f t="shared" ref="B146:B155" si="157">CONCATENATE(E146,F146)</f>
        <v>13T3</v>
      </c>
      <c r="C146" t="str">
        <f t="shared" si="92"/>
        <v>13T2</v>
      </c>
      <c r="D146" s="14">
        <f>+'Results Input'!E74</f>
        <v>46042</v>
      </c>
      <c r="E146" s="36">
        <f>+'Results Input'!F74</f>
        <v>13</v>
      </c>
      <c r="F146" s="26" t="str">
        <f>+'Results Input'!G74</f>
        <v>T3</v>
      </c>
      <c r="G146" s="8" t="str">
        <f>VLOOKUP(F146,Results!$N$2:$O$13,2,FALSE)</f>
        <v>Pat's Patriots</v>
      </c>
      <c r="H146" s="27">
        <f>+'Results Input'!I74</f>
        <v>0</v>
      </c>
      <c r="I146" s="26" t="str">
        <f>+'Results Input'!J74</f>
        <v>T2</v>
      </c>
      <c r="J146" s="8" t="str">
        <f>VLOOKUP(I146,Results!$N$2:$O$13,2,FALSE)</f>
        <v>Bombers</v>
      </c>
      <c r="K146" s="27">
        <f>+'Results Input'!L74</f>
        <v>0</v>
      </c>
    </row>
    <row r="147" spans="2:11" x14ac:dyDescent="0.25">
      <c r="B147" t="str">
        <f t="shared" si="157"/>
        <v>13T11</v>
      </c>
      <c r="C147" t="str">
        <f t="shared" si="92"/>
        <v>13T10</v>
      </c>
      <c r="D147" s="14">
        <f>+D146</f>
        <v>46042</v>
      </c>
      <c r="E147" s="37">
        <f>+E146</f>
        <v>13</v>
      </c>
      <c r="F147" s="26" t="str">
        <f>+'Results Input'!G75</f>
        <v>T11</v>
      </c>
      <c r="G147" s="8" t="str">
        <f>VLOOKUP(F147,Results!$N$2:$O$13,2,FALSE)</f>
        <v>Madgulin</v>
      </c>
      <c r="H147" s="27">
        <f>+'Results Input'!I75</f>
        <v>0</v>
      </c>
      <c r="I147" s="26" t="str">
        <f>+'Results Input'!J75</f>
        <v>T10</v>
      </c>
      <c r="J147" s="8" t="str">
        <f>VLOOKUP(I147,Results!$N$2:$O$13,2,FALSE)</f>
        <v>Butterscotch</v>
      </c>
      <c r="K147" s="27">
        <f>+'Results Input'!L75</f>
        <v>0</v>
      </c>
    </row>
    <row r="148" spans="2:11" x14ac:dyDescent="0.25">
      <c r="B148" t="str">
        <f t="shared" si="157"/>
        <v>13T5</v>
      </c>
      <c r="C148" t="str">
        <f t="shared" si="92"/>
        <v>13T4</v>
      </c>
      <c r="D148" s="14">
        <f>+D146</f>
        <v>46042</v>
      </c>
      <c r="E148" s="37">
        <f>+E146</f>
        <v>13</v>
      </c>
      <c r="F148" s="26" t="str">
        <f>+'Results Input'!G76</f>
        <v>T5</v>
      </c>
      <c r="G148" s="8" t="str">
        <f>VLOOKUP(F148,Results!$N$2:$O$13,2,FALSE)</f>
        <v>The Foxes</v>
      </c>
      <c r="H148" s="27">
        <f>+'Results Input'!I76</f>
        <v>0</v>
      </c>
      <c r="I148" s="26" t="str">
        <f>+'Results Input'!J76</f>
        <v>T4</v>
      </c>
      <c r="J148" s="8" t="str">
        <f>VLOOKUP(I148,Results!$N$2:$O$13,2,FALSE)</f>
        <v>Sparrows</v>
      </c>
      <c r="K148" s="27">
        <f>+'Results Input'!L76</f>
        <v>0</v>
      </c>
    </row>
    <row r="149" spans="2:11" x14ac:dyDescent="0.25">
      <c r="B149" t="str">
        <f t="shared" si="157"/>
        <v>13T9</v>
      </c>
      <c r="C149" t="str">
        <f t="shared" si="92"/>
        <v>13T8</v>
      </c>
      <c r="D149" s="14">
        <f>+D146</f>
        <v>46042</v>
      </c>
      <c r="E149" s="37">
        <f>+E146</f>
        <v>13</v>
      </c>
      <c r="F149" s="26" t="str">
        <f>+'Results Input'!G77</f>
        <v>T9</v>
      </c>
      <c r="G149" s="8" t="str">
        <f>VLOOKUP(F149,Results!$N$2:$O$13,2,FALSE)</f>
        <v>Who Knows</v>
      </c>
      <c r="H149" s="27">
        <f>+'Results Input'!I77</f>
        <v>0</v>
      </c>
      <c r="I149" s="26" t="str">
        <f>+'Results Input'!J77</f>
        <v>T8</v>
      </c>
      <c r="J149" s="8" t="str">
        <f>VLOOKUP(I149,Results!$N$2:$O$13,2,FALSE)</f>
        <v>Vaporizers</v>
      </c>
      <c r="K149" s="27">
        <f>+'Results Input'!L77</f>
        <v>0</v>
      </c>
    </row>
    <row r="150" spans="2:11" x14ac:dyDescent="0.25">
      <c r="B150" t="str">
        <f t="shared" si="157"/>
        <v>13T12</v>
      </c>
      <c r="C150" t="str">
        <f t="shared" si="92"/>
        <v>13T1</v>
      </c>
      <c r="D150" s="14">
        <f>+D146</f>
        <v>46042</v>
      </c>
      <c r="E150" s="37">
        <f>+E146</f>
        <v>13</v>
      </c>
      <c r="F150" s="26" t="str">
        <f>+'Results Input'!G78</f>
        <v>T12</v>
      </c>
      <c r="G150" s="8" t="str">
        <f>VLOOKUP(F150,Results!$N$2:$O$13,2,FALSE)</f>
        <v>The Leakies</v>
      </c>
      <c r="H150" s="27">
        <f>+'Results Input'!I78</f>
        <v>0</v>
      </c>
      <c r="I150" s="26" t="str">
        <f>+'Results Input'!J78</f>
        <v>T1</v>
      </c>
      <c r="J150" s="28" t="str">
        <f>VLOOKUP(I150,Results!$N$2:$O$13,2,FALSE)</f>
        <v>Gin &amp; Tonic</v>
      </c>
      <c r="K150" s="27">
        <f>+'Results Input'!L78</f>
        <v>0</v>
      </c>
    </row>
    <row r="151" spans="2:11" x14ac:dyDescent="0.25">
      <c r="B151" t="str">
        <f t="shared" ref="B151" si="158">CONCATENATE(E151,F151)</f>
        <v>13T7</v>
      </c>
      <c r="C151" t="str">
        <f t="shared" ref="C151" si="159">CONCATENATE(E151,I151)</f>
        <v>13T6</v>
      </c>
      <c r="D151" s="14">
        <f>+D147</f>
        <v>46042</v>
      </c>
      <c r="E151" s="37">
        <f>+E147</f>
        <v>13</v>
      </c>
      <c r="F151" s="26" t="str">
        <f>+'Results Input'!G79</f>
        <v>T7</v>
      </c>
      <c r="G151" s="8" t="str">
        <f>VLOOKUP(F151,Results!$N$2:$O$13,2,FALSE)</f>
        <v>Team Krewna</v>
      </c>
      <c r="H151" s="27">
        <f>+'Results Input'!I79</f>
        <v>0</v>
      </c>
      <c r="I151" s="26" t="str">
        <f>+'Results Input'!J79</f>
        <v>T6</v>
      </c>
      <c r="J151" s="28" t="str">
        <f>VLOOKUP(I151,Results!$N$2:$O$13,2,FALSE)</f>
        <v>Blackbirds</v>
      </c>
      <c r="K151" s="27">
        <f>+'Results Input'!L79</f>
        <v>0</v>
      </c>
    </row>
    <row r="152" spans="2:11" x14ac:dyDescent="0.25">
      <c r="B152" t="str">
        <f t="shared" si="157"/>
        <v>13T2</v>
      </c>
      <c r="C152" t="str">
        <f t="shared" si="92"/>
        <v>13T3</v>
      </c>
      <c r="D152" s="14">
        <f>+D146</f>
        <v>46042</v>
      </c>
      <c r="E152" s="37">
        <f>+E146</f>
        <v>13</v>
      </c>
      <c r="F152" s="26" t="str">
        <f t="shared" ref="F152:F157" si="160">+I146</f>
        <v>T2</v>
      </c>
      <c r="G152" s="8" t="str">
        <f>VLOOKUP(F152,Results!$N$2:$O$13,2,FALSE)</f>
        <v>Bombers</v>
      </c>
      <c r="H152" s="27">
        <f t="shared" ref="H152:H157" si="161">+K146</f>
        <v>0</v>
      </c>
      <c r="I152" s="1" t="str">
        <f t="shared" ref="I152:I157" si="162">+F146</f>
        <v>T3</v>
      </c>
      <c r="J152" s="28" t="str">
        <f>VLOOKUP(I152,Results!$N$2:$O$13,2,FALSE)</f>
        <v>Pat's Patriots</v>
      </c>
      <c r="K152" s="26">
        <f>+H146</f>
        <v>0</v>
      </c>
    </row>
    <row r="153" spans="2:11" x14ac:dyDescent="0.25">
      <c r="B153" t="str">
        <f t="shared" si="157"/>
        <v>13T10</v>
      </c>
      <c r="C153" t="str">
        <f t="shared" si="92"/>
        <v>13T11</v>
      </c>
      <c r="D153" s="14">
        <f>+D146</f>
        <v>46042</v>
      </c>
      <c r="E153" s="37">
        <f>+E146</f>
        <v>13</v>
      </c>
      <c r="F153" s="26" t="str">
        <f t="shared" si="160"/>
        <v>T10</v>
      </c>
      <c r="G153" s="8" t="str">
        <f>VLOOKUP(F153,Results!$N$2:$O$13,2,FALSE)</f>
        <v>Butterscotch</v>
      </c>
      <c r="H153" s="27">
        <f t="shared" si="161"/>
        <v>0</v>
      </c>
      <c r="I153" s="1" t="str">
        <f t="shared" si="162"/>
        <v>T11</v>
      </c>
      <c r="J153" s="28" t="str">
        <f>VLOOKUP(I153,Results!$N$2:$O$13,2,FALSE)</f>
        <v>Madgulin</v>
      </c>
      <c r="K153" s="26">
        <f>+H147</f>
        <v>0</v>
      </c>
    </row>
    <row r="154" spans="2:11" x14ac:dyDescent="0.25">
      <c r="B154" t="str">
        <f t="shared" si="157"/>
        <v>13T4</v>
      </c>
      <c r="C154" t="str">
        <f t="shared" si="92"/>
        <v>13T5</v>
      </c>
      <c r="D154" s="14">
        <f>+D146</f>
        <v>46042</v>
      </c>
      <c r="E154" s="37">
        <f>+E146</f>
        <v>13</v>
      </c>
      <c r="F154" s="26" t="str">
        <f t="shared" si="160"/>
        <v>T4</v>
      </c>
      <c r="G154" s="8" t="str">
        <f>VLOOKUP(F154,Results!$N$2:$O$13,2,FALSE)</f>
        <v>Sparrows</v>
      </c>
      <c r="H154" s="27">
        <f t="shared" si="161"/>
        <v>0</v>
      </c>
      <c r="I154" s="1" t="str">
        <f t="shared" si="162"/>
        <v>T5</v>
      </c>
      <c r="J154" s="28" t="str">
        <f>VLOOKUP(I154,Results!$N$2:$O$13,2,FALSE)</f>
        <v>The Foxes</v>
      </c>
      <c r="K154" s="26">
        <f>+H148</f>
        <v>0</v>
      </c>
    </row>
    <row r="155" spans="2:11" x14ac:dyDescent="0.25">
      <c r="B155" t="str">
        <f t="shared" si="157"/>
        <v>13T8</v>
      </c>
      <c r="C155" t="str">
        <f t="shared" si="92"/>
        <v>13T9</v>
      </c>
      <c r="D155" s="14">
        <f t="shared" ref="D155:E157" si="163">+D146</f>
        <v>46042</v>
      </c>
      <c r="E155" s="37">
        <f t="shared" si="163"/>
        <v>13</v>
      </c>
      <c r="F155" s="26" t="str">
        <f t="shared" si="160"/>
        <v>T8</v>
      </c>
      <c r="G155" s="8" t="str">
        <f>VLOOKUP(F155,Results!$N$2:$O$13,2,FALSE)</f>
        <v>Vaporizers</v>
      </c>
      <c r="H155" s="27">
        <f t="shared" si="161"/>
        <v>0</v>
      </c>
      <c r="I155" s="1" t="str">
        <f t="shared" si="162"/>
        <v>T9</v>
      </c>
      <c r="J155" s="28" t="str">
        <f>VLOOKUP(I155,Results!$N$2:$O$13,2,FALSE)</f>
        <v>Who Knows</v>
      </c>
      <c r="K155" s="26">
        <f>+H149</f>
        <v>0</v>
      </c>
    </row>
    <row r="156" spans="2:11" x14ac:dyDescent="0.25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4">
        <f t="shared" si="163"/>
        <v>46042</v>
      </c>
      <c r="E156" s="37">
        <f t="shared" si="163"/>
        <v>13</v>
      </c>
      <c r="F156" s="26" t="str">
        <f t="shared" si="160"/>
        <v>T1</v>
      </c>
      <c r="G156" s="8" t="str">
        <f>VLOOKUP(F156,Results!$N$2:$O$13,2,FALSE)</f>
        <v>Gin &amp; Tonic</v>
      </c>
      <c r="H156" s="27">
        <f t="shared" si="161"/>
        <v>0</v>
      </c>
      <c r="I156" s="1" t="str">
        <f t="shared" si="162"/>
        <v>T12</v>
      </c>
      <c r="J156" s="28" t="str">
        <f>VLOOKUP(I156,Results!$N$2:$O$13,2,FALSE)</f>
        <v>The Leakies</v>
      </c>
      <c r="K156" s="26">
        <f t="shared" ref="K156" si="166">+H150</f>
        <v>0</v>
      </c>
    </row>
    <row r="157" spans="2:11" x14ac:dyDescent="0.25">
      <c r="B157" t="str">
        <f t="shared" ref="B157" si="167">CONCATENATE(E157,F157)</f>
        <v>13T6</v>
      </c>
      <c r="C157" t="str">
        <f t="shared" ref="C157" si="168">CONCATENATE(E157,I157)</f>
        <v>13T7</v>
      </c>
      <c r="D157" s="14">
        <f t="shared" si="163"/>
        <v>46042</v>
      </c>
      <c r="E157" s="37">
        <f t="shared" si="163"/>
        <v>13</v>
      </c>
      <c r="F157" s="26" t="str">
        <f t="shared" si="160"/>
        <v>T6</v>
      </c>
      <c r="G157" s="8" t="str">
        <f>VLOOKUP(F157,Results!$N$2:$O$13,2,FALSE)</f>
        <v>Blackbirds</v>
      </c>
      <c r="H157" s="27">
        <f t="shared" si="161"/>
        <v>0</v>
      </c>
      <c r="I157" s="1" t="str">
        <f t="shared" si="162"/>
        <v>T7</v>
      </c>
      <c r="J157" s="28" t="str">
        <f>VLOOKUP(I157,Results!$N$2:$O$13,2,FALSE)</f>
        <v>Team Krewna</v>
      </c>
      <c r="K157" s="26">
        <f t="shared" ref="K157" si="169">+H151</f>
        <v>0</v>
      </c>
    </row>
    <row r="158" spans="2:11" x14ac:dyDescent="0.25">
      <c r="B158" t="str">
        <f t="shared" ref="B158:B167" si="170">CONCATENATE(E158,F158)</f>
        <v>14T5</v>
      </c>
      <c r="C158" t="str">
        <f t="shared" si="92"/>
        <v>14T7</v>
      </c>
      <c r="D158" s="14">
        <f>+'Results Input'!E80</f>
        <v>46048</v>
      </c>
      <c r="E158" s="36">
        <f>+'Results Input'!F80</f>
        <v>14</v>
      </c>
      <c r="F158" s="26" t="str">
        <f>+'Results Input'!G80</f>
        <v>T5</v>
      </c>
      <c r="G158" s="8" t="str">
        <f>VLOOKUP(F158,Results!$N$2:$O$13,2,FALSE)</f>
        <v>The Foxes</v>
      </c>
      <c r="H158" s="27">
        <f>+'Results Input'!I80</f>
        <v>0</v>
      </c>
      <c r="I158" s="26" t="str">
        <f>+'Results Input'!J80</f>
        <v>T7</v>
      </c>
      <c r="J158" s="8" t="str">
        <f>VLOOKUP(I158,Results!$N$2:$O$13,2,FALSE)</f>
        <v>Team Krewna</v>
      </c>
      <c r="K158" s="27">
        <f>+'Results Input'!L80</f>
        <v>0</v>
      </c>
    </row>
    <row r="159" spans="2:11" x14ac:dyDescent="0.25">
      <c r="B159" t="str">
        <f t="shared" si="170"/>
        <v>14T2</v>
      </c>
      <c r="C159" t="str">
        <f t="shared" si="92"/>
        <v>14T4</v>
      </c>
      <c r="D159" s="14">
        <f>+D158</f>
        <v>46048</v>
      </c>
      <c r="E159" s="37">
        <f>+E158</f>
        <v>14</v>
      </c>
      <c r="F159" s="26" t="str">
        <f>+'Results Input'!G81</f>
        <v>T2</v>
      </c>
      <c r="G159" s="8" t="str">
        <f>VLOOKUP(F159,Results!$N$2:$O$13,2,FALSE)</f>
        <v>Bombers</v>
      </c>
      <c r="H159" s="27">
        <f>+'Results Input'!I81</f>
        <v>0</v>
      </c>
      <c r="I159" s="26" t="str">
        <f>+'Results Input'!J81</f>
        <v>T4</v>
      </c>
      <c r="J159" s="8" t="str">
        <f>VLOOKUP(I159,Results!$N$2:$O$13,2,FALSE)</f>
        <v>Sparrows</v>
      </c>
      <c r="K159" s="27">
        <f>+'Results Input'!L81</f>
        <v>0</v>
      </c>
    </row>
    <row r="160" spans="2:11" x14ac:dyDescent="0.25">
      <c r="B160" t="str">
        <f t="shared" si="170"/>
        <v>14T1</v>
      </c>
      <c r="C160" t="str">
        <f t="shared" si="92"/>
        <v>14T3</v>
      </c>
      <c r="D160" s="14">
        <f>+D158</f>
        <v>46048</v>
      </c>
      <c r="E160" s="37">
        <f>+E158</f>
        <v>14</v>
      </c>
      <c r="F160" s="26" t="str">
        <f>+'Results Input'!G82</f>
        <v>T1</v>
      </c>
      <c r="G160" s="8" t="str">
        <f>VLOOKUP(F160,Results!$N$2:$O$13,2,FALSE)</f>
        <v>Gin &amp; Tonic</v>
      </c>
      <c r="H160" s="27">
        <f>+'Results Input'!I82</f>
        <v>0</v>
      </c>
      <c r="I160" s="26" t="str">
        <f>+'Results Input'!J82</f>
        <v>T3</v>
      </c>
      <c r="J160" s="8" t="str">
        <f>VLOOKUP(I160,Results!$N$2:$O$13,2,FALSE)</f>
        <v>Pat's Patriots</v>
      </c>
      <c r="K160" s="27">
        <f>+'Results Input'!L82</f>
        <v>0</v>
      </c>
    </row>
    <row r="161" spans="2:11" x14ac:dyDescent="0.25">
      <c r="B161" t="str">
        <f t="shared" si="170"/>
        <v>14T10</v>
      </c>
      <c r="C161" t="str">
        <f t="shared" si="92"/>
        <v>14T12</v>
      </c>
      <c r="D161" s="14">
        <f>+D158</f>
        <v>46048</v>
      </c>
      <c r="E161" s="37">
        <f>+E158</f>
        <v>14</v>
      </c>
      <c r="F161" s="26" t="str">
        <f>+'Results Input'!G83</f>
        <v>T10</v>
      </c>
      <c r="G161" s="8" t="str">
        <f>VLOOKUP(F161,Results!$N$2:$O$13,2,FALSE)</f>
        <v>Butterscotch</v>
      </c>
      <c r="H161" s="27">
        <f>+'Results Input'!I83</f>
        <v>0</v>
      </c>
      <c r="I161" s="26" t="str">
        <f>+'Results Input'!J83</f>
        <v>T12</v>
      </c>
      <c r="J161" s="8" t="str">
        <f>VLOOKUP(I161,Results!$N$2:$O$13,2,FALSE)</f>
        <v>The Leakies</v>
      </c>
      <c r="K161" s="27">
        <f>+'Results Input'!L83</f>
        <v>0</v>
      </c>
    </row>
    <row r="162" spans="2:11" x14ac:dyDescent="0.25">
      <c r="B162" t="str">
        <f t="shared" si="170"/>
        <v>14T6</v>
      </c>
      <c r="C162" t="str">
        <f t="shared" si="92"/>
        <v>14T8</v>
      </c>
      <c r="D162" s="14">
        <f>+D158</f>
        <v>46048</v>
      </c>
      <c r="E162" s="37">
        <f>+E158</f>
        <v>14</v>
      </c>
      <c r="F162" s="26" t="str">
        <f>+'Results Input'!G84</f>
        <v>T6</v>
      </c>
      <c r="G162" s="8" t="str">
        <f>VLOOKUP(F162,Results!$N$2:$O$13,2,FALSE)</f>
        <v>Blackbirds</v>
      </c>
      <c r="H162" s="27">
        <f>+'Results Input'!I84</f>
        <v>0</v>
      </c>
      <c r="I162" s="26" t="str">
        <f>+'Results Input'!J84</f>
        <v>T8</v>
      </c>
      <c r="J162" s="28" t="str">
        <f>VLOOKUP(I162,Results!$N$2:$O$13,2,FALSE)</f>
        <v>Vaporizers</v>
      </c>
      <c r="K162" s="27">
        <f>+'Results Input'!L84</f>
        <v>0</v>
      </c>
    </row>
    <row r="163" spans="2:11" x14ac:dyDescent="0.25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4">
        <f>+D159</f>
        <v>46048</v>
      </c>
      <c r="E163" s="37">
        <f>+E159</f>
        <v>14</v>
      </c>
      <c r="F163" s="26" t="str">
        <f>+'Results Input'!G85</f>
        <v>T9</v>
      </c>
      <c r="G163" s="8" t="str">
        <f>VLOOKUP(F163,Results!$N$2:$O$13,2,FALSE)</f>
        <v>Who Knows</v>
      </c>
      <c r="H163" s="27">
        <f>+'Results Input'!I85</f>
        <v>0</v>
      </c>
      <c r="I163" s="26" t="str">
        <f>+'Results Input'!J85</f>
        <v>T11</v>
      </c>
      <c r="J163" s="28" t="str">
        <f>VLOOKUP(I163,Results!$N$2:$O$13,2,FALSE)</f>
        <v>Madgulin</v>
      </c>
      <c r="K163" s="27">
        <f>+'Results Input'!L85</f>
        <v>0</v>
      </c>
    </row>
    <row r="164" spans="2:11" x14ac:dyDescent="0.25">
      <c r="B164" t="str">
        <f t="shared" si="170"/>
        <v>14T7</v>
      </c>
      <c r="C164" t="str">
        <f t="shared" si="92"/>
        <v>14T5</v>
      </c>
      <c r="D164" s="14">
        <f>+D158</f>
        <v>46048</v>
      </c>
      <c r="E164" s="37">
        <f>+E158</f>
        <v>14</v>
      </c>
      <c r="F164" s="26" t="str">
        <f t="shared" ref="F164:F169" si="173">+I158</f>
        <v>T7</v>
      </c>
      <c r="G164" s="8" t="str">
        <f>VLOOKUP(F164,Results!$N$2:$O$13,2,FALSE)</f>
        <v>Team Krewna</v>
      </c>
      <c r="H164" s="27">
        <f t="shared" ref="H164:H169" si="174">+K158</f>
        <v>0</v>
      </c>
      <c r="I164" s="1" t="str">
        <f t="shared" ref="I164:I169" si="175">+F158</f>
        <v>T5</v>
      </c>
      <c r="J164" s="28" t="str">
        <f>VLOOKUP(I164,Results!$N$2:$O$13,2,FALSE)</f>
        <v>The Foxes</v>
      </c>
      <c r="K164" s="26">
        <f>+H158</f>
        <v>0</v>
      </c>
    </row>
    <row r="165" spans="2:11" x14ac:dyDescent="0.25">
      <c r="B165" t="str">
        <f t="shared" si="170"/>
        <v>14T4</v>
      </c>
      <c r="C165" t="str">
        <f t="shared" si="92"/>
        <v>14T2</v>
      </c>
      <c r="D165" s="14">
        <f>+D158</f>
        <v>46048</v>
      </c>
      <c r="E165" s="37">
        <f>+E158</f>
        <v>14</v>
      </c>
      <c r="F165" s="26" t="str">
        <f t="shared" si="173"/>
        <v>T4</v>
      </c>
      <c r="G165" s="8" t="str">
        <f>VLOOKUP(F165,Results!$N$2:$O$13,2,FALSE)</f>
        <v>Sparrows</v>
      </c>
      <c r="H165" s="27">
        <f t="shared" si="174"/>
        <v>0</v>
      </c>
      <c r="I165" s="1" t="str">
        <f t="shared" si="175"/>
        <v>T2</v>
      </c>
      <c r="J165" s="28" t="str">
        <f>VLOOKUP(I165,Results!$N$2:$O$13,2,FALSE)</f>
        <v>Bombers</v>
      </c>
      <c r="K165" s="26">
        <f>+H159</f>
        <v>0</v>
      </c>
    </row>
    <row r="166" spans="2:11" x14ac:dyDescent="0.25">
      <c r="B166" t="str">
        <f t="shared" si="170"/>
        <v>14T3</v>
      </c>
      <c r="C166" t="str">
        <f t="shared" si="92"/>
        <v>14T1</v>
      </c>
      <c r="D166" s="14">
        <f>+D158</f>
        <v>46048</v>
      </c>
      <c r="E166" s="37">
        <f>+E158</f>
        <v>14</v>
      </c>
      <c r="F166" s="26" t="str">
        <f t="shared" si="173"/>
        <v>T3</v>
      </c>
      <c r="G166" s="8" t="str">
        <f>VLOOKUP(F166,Results!$N$2:$O$13,2,FALSE)</f>
        <v>Pat's Patriots</v>
      </c>
      <c r="H166" s="27">
        <f t="shared" si="174"/>
        <v>0</v>
      </c>
      <c r="I166" s="1" t="str">
        <f t="shared" si="175"/>
        <v>T1</v>
      </c>
      <c r="J166" s="28" t="str">
        <f>VLOOKUP(I166,Results!$N$2:$O$13,2,FALSE)</f>
        <v>Gin &amp; Tonic</v>
      </c>
      <c r="K166" s="26">
        <f>+H160</f>
        <v>0</v>
      </c>
    </row>
    <row r="167" spans="2:11" x14ac:dyDescent="0.25">
      <c r="B167" t="str">
        <f t="shared" si="170"/>
        <v>14T12</v>
      </c>
      <c r="C167" t="str">
        <f t="shared" si="92"/>
        <v>14T10</v>
      </c>
      <c r="D167" s="14">
        <f t="shared" ref="D167:E169" si="176">+D158</f>
        <v>46048</v>
      </c>
      <c r="E167" s="37">
        <f t="shared" si="176"/>
        <v>14</v>
      </c>
      <c r="F167" s="26" t="str">
        <f t="shared" si="173"/>
        <v>T12</v>
      </c>
      <c r="G167" s="8" t="str">
        <f>VLOOKUP(F167,Results!$N$2:$O$13,2,FALSE)</f>
        <v>The Leakies</v>
      </c>
      <c r="H167" s="27">
        <f t="shared" si="174"/>
        <v>0</v>
      </c>
      <c r="I167" s="1" t="str">
        <f t="shared" si="175"/>
        <v>T10</v>
      </c>
      <c r="J167" s="28" t="str">
        <f>VLOOKUP(I167,Results!$N$2:$O$13,2,FALSE)</f>
        <v>Butterscotch</v>
      </c>
      <c r="K167" s="26">
        <f>+H161</f>
        <v>0</v>
      </c>
    </row>
    <row r="168" spans="2:11" x14ac:dyDescent="0.25">
      <c r="B168" t="str">
        <f t="shared" ref="B168" si="177">CONCATENATE(E168,F168)</f>
        <v>14T8</v>
      </c>
      <c r="C168" t="str">
        <f t="shared" ref="C168" si="178">CONCATENATE(E168,I168)</f>
        <v>14T6</v>
      </c>
      <c r="D168" s="14">
        <f t="shared" si="176"/>
        <v>46048</v>
      </c>
      <c r="E168" s="37">
        <f t="shared" si="176"/>
        <v>14</v>
      </c>
      <c r="F168" s="26" t="str">
        <f t="shared" si="173"/>
        <v>T8</v>
      </c>
      <c r="G168" s="8" t="str">
        <f>VLOOKUP(F168,Results!$N$2:$O$13,2,FALSE)</f>
        <v>Vaporizers</v>
      </c>
      <c r="H168" s="27">
        <f t="shared" si="174"/>
        <v>0</v>
      </c>
      <c r="I168" s="1" t="str">
        <f t="shared" si="175"/>
        <v>T6</v>
      </c>
      <c r="J168" s="28" t="str">
        <f>VLOOKUP(I168,Results!$N$2:$O$13,2,FALSE)</f>
        <v>Blackbirds</v>
      </c>
      <c r="K168" s="26">
        <f t="shared" ref="K168" si="179">+H162</f>
        <v>0</v>
      </c>
    </row>
    <row r="169" spans="2:11" x14ac:dyDescent="0.25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4">
        <f t="shared" si="176"/>
        <v>46048</v>
      </c>
      <c r="E169" s="37">
        <f t="shared" si="176"/>
        <v>14</v>
      </c>
      <c r="F169" s="26" t="str">
        <f t="shared" si="173"/>
        <v>T11</v>
      </c>
      <c r="G169" s="8" t="str">
        <f>VLOOKUP(F169,Results!$N$2:$O$13,2,FALSE)</f>
        <v>Madgulin</v>
      </c>
      <c r="H169" s="27">
        <f t="shared" si="174"/>
        <v>0</v>
      </c>
      <c r="I169" s="1" t="str">
        <f t="shared" si="175"/>
        <v>T9</v>
      </c>
      <c r="J169" s="28" t="str">
        <f>VLOOKUP(I169,Results!$N$2:$O$13,2,FALSE)</f>
        <v>Who Knows</v>
      </c>
      <c r="K169" s="26">
        <f t="shared" ref="K169" si="182">+H163</f>
        <v>0</v>
      </c>
    </row>
    <row r="170" spans="2:11" x14ac:dyDescent="0.25">
      <c r="B170" t="str">
        <f t="shared" ref="B170:B179" si="183">CONCATENATE(E170,F170)</f>
        <v>15T4</v>
      </c>
      <c r="C170" t="str">
        <f t="shared" si="92"/>
        <v>15T6</v>
      </c>
      <c r="D170" s="14">
        <f>+'Results Input'!E86</f>
        <v>46056</v>
      </c>
      <c r="E170" s="36">
        <f>+'Results Input'!F86</f>
        <v>15</v>
      </c>
      <c r="F170" s="26" t="str">
        <f>+'Results Input'!G86</f>
        <v>T4</v>
      </c>
      <c r="G170" s="8" t="str">
        <f>VLOOKUP(F170,Results!$N$2:$O$13,2,FALSE)</f>
        <v>Sparrows</v>
      </c>
      <c r="H170" s="27">
        <f>+'Results Input'!I86</f>
        <v>0</v>
      </c>
      <c r="I170" s="26" t="str">
        <f>+'Results Input'!J86</f>
        <v>T6</v>
      </c>
      <c r="J170" s="8" t="str">
        <f>VLOOKUP(I170,Results!$N$2:$O$13,2,FALSE)</f>
        <v>Blackbirds</v>
      </c>
      <c r="K170" s="27">
        <f>+'Results Input'!L86</f>
        <v>0</v>
      </c>
    </row>
    <row r="171" spans="2:11" x14ac:dyDescent="0.25">
      <c r="B171" t="str">
        <f t="shared" si="183"/>
        <v>15T1</v>
      </c>
      <c r="C171" t="str">
        <f t="shared" si="92"/>
        <v>15T11</v>
      </c>
      <c r="D171" s="14">
        <f>+D170</f>
        <v>46056</v>
      </c>
      <c r="E171" s="37">
        <f>+E170</f>
        <v>15</v>
      </c>
      <c r="F171" s="26" t="str">
        <f>+'Results Input'!G87</f>
        <v>T1</v>
      </c>
      <c r="G171" s="8" t="str">
        <f>VLOOKUP(F171,Results!$N$2:$O$13,2,FALSE)</f>
        <v>Gin &amp; Tonic</v>
      </c>
      <c r="H171" s="27">
        <f>+'Results Input'!I87</f>
        <v>0</v>
      </c>
      <c r="I171" s="26" t="str">
        <f>+'Results Input'!J87</f>
        <v>T11</v>
      </c>
      <c r="J171" s="8" t="str">
        <f>VLOOKUP(I171,Results!$N$2:$O$13,2,FALSE)</f>
        <v>Madgulin</v>
      </c>
      <c r="K171" s="27">
        <f>+'Results Input'!L87</f>
        <v>0</v>
      </c>
    </row>
    <row r="172" spans="2:11" x14ac:dyDescent="0.25">
      <c r="B172" t="str">
        <f t="shared" si="183"/>
        <v>15T2</v>
      </c>
      <c r="C172" t="str">
        <f t="shared" si="92"/>
        <v>15T12</v>
      </c>
      <c r="D172" s="14">
        <f>+D170</f>
        <v>46056</v>
      </c>
      <c r="E172" s="37">
        <f>+E170</f>
        <v>15</v>
      </c>
      <c r="F172" s="26" t="str">
        <f>+'Results Input'!G88</f>
        <v>T2</v>
      </c>
      <c r="G172" s="8" t="str">
        <f>VLOOKUP(F172,Results!$N$2:$O$13,2,FALSE)</f>
        <v>Bombers</v>
      </c>
      <c r="H172" s="27">
        <f>+'Results Input'!I88</f>
        <v>0</v>
      </c>
      <c r="I172" s="26" t="str">
        <f>+'Results Input'!J88</f>
        <v>T12</v>
      </c>
      <c r="J172" s="8" t="str">
        <f>VLOOKUP(I172,Results!$N$2:$O$13,2,FALSE)</f>
        <v>The Leakies</v>
      </c>
      <c r="K172" s="27">
        <f>+'Results Input'!L88</f>
        <v>0</v>
      </c>
    </row>
    <row r="173" spans="2:11" x14ac:dyDescent="0.25">
      <c r="B173" t="str">
        <f t="shared" si="183"/>
        <v>15T7</v>
      </c>
      <c r="C173" t="str">
        <f t="shared" ref="C173:C257" si="184">CONCATENATE(E173,I173)</f>
        <v>15T9</v>
      </c>
      <c r="D173" s="14">
        <f>+D170</f>
        <v>46056</v>
      </c>
      <c r="E173" s="37">
        <f>+E170</f>
        <v>15</v>
      </c>
      <c r="F173" s="26" t="str">
        <f>+'Results Input'!G89</f>
        <v>T7</v>
      </c>
      <c r="G173" s="8" t="str">
        <f>VLOOKUP(F173,Results!$N$2:$O$13,2,FALSE)</f>
        <v>Team Krewna</v>
      </c>
      <c r="H173" s="27">
        <f>+'Results Input'!I89</f>
        <v>0</v>
      </c>
      <c r="I173" s="26" t="str">
        <f>+'Results Input'!J89</f>
        <v>T9</v>
      </c>
      <c r="J173" s="8" t="str">
        <f>VLOOKUP(I173,Results!$N$2:$O$13,2,FALSE)</f>
        <v>Who Knows</v>
      </c>
      <c r="K173" s="27">
        <f>+'Results Input'!L89</f>
        <v>0</v>
      </c>
    </row>
    <row r="174" spans="2:11" x14ac:dyDescent="0.25">
      <c r="B174" t="str">
        <f t="shared" si="183"/>
        <v>15T8</v>
      </c>
      <c r="C174" t="str">
        <f t="shared" si="184"/>
        <v>15T10</v>
      </c>
      <c r="D174" s="14">
        <f>+D170</f>
        <v>46056</v>
      </c>
      <c r="E174" s="37">
        <f>+E170</f>
        <v>15</v>
      </c>
      <c r="F174" s="26" t="str">
        <f>+'Results Input'!G90</f>
        <v>T8</v>
      </c>
      <c r="G174" s="8" t="str">
        <f>VLOOKUP(F174,Results!$N$2:$O$13,2,FALSE)</f>
        <v>Vaporizers</v>
      </c>
      <c r="H174" s="27">
        <f>+'Results Input'!I90</f>
        <v>0</v>
      </c>
      <c r="I174" s="26" t="str">
        <f>+'Results Input'!J90</f>
        <v>T10</v>
      </c>
      <c r="J174" s="28" t="str">
        <f>VLOOKUP(I174,Results!$N$2:$O$13,2,FALSE)</f>
        <v>Butterscotch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15T3</v>
      </c>
      <c r="C175" t="str">
        <f t="shared" ref="C175" si="186">CONCATENATE(E175,I175)</f>
        <v>15T5</v>
      </c>
      <c r="D175" s="14">
        <f>+D171</f>
        <v>46056</v>
      </c>
      <c r="E175" s="37">
        <f>+E171</f>
        <v>15</v>
      </c>
      <c r="F175" s="26" t="str">
        <f>+'Results Input'!G91</f>
        <v>T3</v>
      </c>
      <c r="G175" s="8" t="str">
        <f>VLOOKUP(F175,Results!$N$2:$O$13,2,FALSE)</f>
        <v>Pat's Patriots</v>
      </c>
      <c r="H175" s="27">
        <f>+'Results Input'!I91</f>
        <v>0</v>
      </c>
      <c r="I175" s="26" t="str">
        <f>+'Results Input'!J91</f>
        <v>T5</v>
      </c>
      <c r="J175" s="28" t="str">
        <f>VLOOKUP(I175,Results!$N$2:$O$13,2,FALSE)</f>
        <v>The Foxes</v>
      </c>
      <c r="K175" s="27">
        <f>+'Results Input'!L91</f>
        <v>0</v>
      </c>
    </row>
    <row r="176" spans="2:11" x14ac:dyDescent="0.25">
      <c r="B176" t="str">
        <f t="shared" si="183"/>
        <v>15T6</v>
      </c>
      <c r="C176" t="str">
        <f t="shared" si="184"/>
        <v>15T4</v>
      </c>
      <c r="D176" s="14">
        <f>+D170</f>
        <v>46056</v>
      </c>
      <c r="E176" s="37">
        <f>+E170</f>
        <v>15</v>
      </c>
      <c r="F176" s="26" t="str">
        <f t="shared" ref="F176:F181" si="187">+I170</f>
        <v>T6</v>
      </c>
      <c r="G176" s="8" t="str">
        <f>VLOOKUP(F176,Results!$N$2:$O$13,2,FALSE)</f>
        <v>Blackbirds</v>
      </c>
      <c r="H176" s="27">
        <f t="shared" ref="H176:H181" si="188">+K170</f>
        <v>0</v>
      </c>
      <c r="I176" s="1" t="str">
        <f t="shared" ref="I176:I181" si="189">+F170</f>
        <v>T4</v>
      </c>
      <c r="J176" s="28" t="str">
        <f>VLOOKUP(I176,Results!$N$2:$O$13,2,FALSE)</f>
        <v>Sparrows</v>
      </c>
      <c r="K176" s="26">
        <f>+H170</f>
        <v>0</v>
      </c>
    </row>
    <row r="177" spans="2:11" x14ac:dyDescent="0.25">
      <c r="B177" t="str">
        <f t="shared" si="183"/>
        <v>15T11</v>
      </c>
      <c r="C177" t="str">
        <f t="shared" si="184"/>
        <v>15T1</v>
      </c>
      <c r="D177" s="14">
        <f>+D170</f>
        <v>46056</v>
      </c>
      <c r="E177" s="37">
        <f>+E170</f>
        <v>15</v>
      </c>
      <c r="F177" s="26" t="str">
        <f t="shared" si="187"/>
        <v>T11</v>
      </c>
      <c r="G177" s="8" t="str">
        <f>VLOOKUP(F177,Results!$N$2:$O$13,2,FALSE)</f>
        <v>Madgulin</v>
      </c>
      <c r="H177" s="27">
        <f t="shared" si="188"/>
        <v>0</v>
      </c>
      <c r="I177" s="1" t="str">
        <f t="shared" si="189"/>
        <v>T1</v>
      </c>
      <c r="J177" s="28" t="str">
        <f>VLOOKUP(I177,Results!$N$2:$O$13,2,FALSE)</f>
        <v>Gin &amp; Tonic</v>
      </c>
      <c r="K177" s="26">
        <f>+H171</f>
        <v>0</v>
      </c>
    </row>
    <row r="178" spans="2:11" x14ac:dyDescent="0.25">
      <c r="B178" t="str">
        <f t="shared" si="183"/>
        <v>15T12</v>
      </c>
      <c r="C178" t="str">
        <f t="shared" si="184"/>
        <v>15T2</v>
      </c>
      <c r="D178" s="14">
        <f>+D170</f>
        <v>46056</v>
      </c>
      <c r="E178" s="37">
        <f>+E170</f>
        <v>15</v>
      </c>
      <c r="F178" s="26" t="str">
        <f t="shared" si="187"/>
        <v>T12</v>
      </c>
      <c r="G178" s="8" t="str">
        <f>VLOOKUP(F178,Results!$N$2:$O$13,2,FALSE)</f>
        <v>The Leakies</v>
      </c>
      <c r="H178" s="27">
        <f t="shared" si="188"/>
        <v>0</v>
      </c>
      <c r="I178" s="1" t="str">
        <f t="shared" si="189"/>
        <v>T2</v>
      </c>
      <c r="J178" s="28" t="str">
        <f>VLOOKUP(I178,Results!$N$2:$O$13,2,FALSE)</f>
        <v>Bombers</v>
      </c>
      <c r="K178" s="26">
        <f>+H172</f>
        <v>0</v>
      </c>
    </row>
    <row r="179" spans="2:11" x14ac:dyDescent="0.25">
      <c r="B179" t="str">
        <f t="shared" si="183"/>
        <v>15T9</v>
      </c>
      <c r="C179" t="str">
        <f t="shared" si="184"/>
        <v>15T7</v>
      </c>
      <c r="D179" s="14">
        <f t="shared" ref="D179:E181" si="190">+D170</f>
        <v>46056</v>
      </c>
      <c r="E179" s="37">
        <f t="shared" si="190"/>
        <v>15</v>
      </c>
      <c r="F179" s="26" t="str">
        <f t="shared" si="187"/>
        <v>T9</v>
      </c>
      <c r="G179" s="8" t="str">
        <f>VLOOKUP(F179,Results!$N$2:$O$13,2,FALSE)</f>
        <v>Who Knows</v>
      </c>
      <c r="H179" s="27">
        <f t="shared" si="188"/>
        <v>0</v>
      </c>
      <c r="I179" s="1" t="str">
        <f t="shared" si="189"/>
        <v>T7</v>
      </c>
      <c r="J179" s="28" t="str">
        <f>VLOOKUP(I179,Results!$N$2:$O$13,2,FALSE)</f>
        <v>Team Krewna</v>
      </c>
      <c r="K179" s="26">
        <f>+H173</f>
        <v>0</v>
      </c>
    </row>
    <row r="180" spans="2:11" x14ac:dyDescent="0.25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4">
        <f t="shared" si="190"/>
        <v>46056</v>
      </c>
      <c r="E180" s="37">
        <f t="shared" si="190"/>
        <v>15</v>
      </c>
      <c r="F180" s="26" t="str">
        <f t="shared" si="187"/>
        <v>T10</v>
      </c>
      <c r="G180" s="8" t="str">
        <f>VLOOKUP(F180,Results!$N$2:$O$13,2,FALSE)</f>
        <v>Butterscotch</v>
      </c>
      <c r="H180" s="27">
        <f t="shared" si="188"/>
        <v>0</v>
      </c>
      <c r="I180" s="1" t="str">
        <f t="shared" si="189"/>
        <v>T8</v>
      </c>
      <c r="J180" s="28" t="str">
        <f>VLOOKUP(I180,Results!$N$2:$O$13,2,FALSE)</f>
        <v>Vaporizers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15T5</v>
      </c>
      <c r="C181" t="str">
        <f t="shared" ref="C181" si="195">CONCATENATE(E181,I181)</f>
        <v>15T3</v>
      </c>
      <c r="D181" s="14">
        <f t="shared" si="190"/>
        <v>46056</v>
      </c>
      <c r="E181" s="37">
        <f t="shared" si="190"/>
        <v>15</v>
      </c>
      <c r="F181" s="26" t="str">
        <f t="shared" si="187"/>
        <v>T5</v>
      </c>
      <c r="G181" s="8" t="str">
        <f>VLOOKUP(F181,Results!$N$2:$O$13,2,FALSE)</f>
        <v>The Foxes</v>
      </c>
      <c r="H181" s="27">
        <f t="shared" si="188"/>
        <v>0</v>
      </c>
      <c r="I181" s="1" t="str">
        <f t="shared" si="189"/>
        <v>T3</v>
      </c>
      <c r="J181" s="28" t="str">
        <f>VLOOKUP(I181,Results!$N$2:$O$13,2,FALSE)</f>
        <v>Pat's Patriots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16T12</v>
      </c>
      <c r="C182" t="str">
        <f t="shared" si="184"/>
        <v>16T9</v>
      </c>
      <c r="D182" s="14">
        <f>+'Results Input'!E92</f>
        <v>46062</v>
      </c>
      <c r="E182" s="36">
        <f>+'Results Input'!F92</f>
        <v>16</v>
      </c>
      <c r="F182" s="26" t="str">
        <f>+'Results Input'!G92</f>
        <v>T12</v>
      </c>
      <c r="G182" s="8" t="str">
        <f>VLOOKUP(F182,Results!$N$2:$O$13,2,FALSE)</f>
        <v>The Leakies</v>
      </c>
      <c r="H182" s="27">
        <f>+'Results Input'!I92</f>
        <v>0</v>
      </c>
      <c r="I182" s="26" t="str">
        <f>+'Results Input'!J92</f>
        <v>T9</v>
      </c>
      <c r="J182" s="8" t="str">
        <f>VLOOKUP(I182,Results!$N$2:$O$13,2,FALSE)</f>
        <v>Who Knows</v>
      </c>
      <c r="K182" s="27">
        <f>+'Results Input'!L92</f>
        <v>0</v>
      </c>
    </row>
    <row r="183" spans="2:11" x14ac:dyDescent="0.25">
      <c r="B183" t="str">
        <f t="shared" si="197"/>
        <v>16T6</v>
      </c>
      <c r="C183" t="str">
        <f t="shared" si="184"/>
        <v>16T3</v>
      </c>
      <c r="D183" s="14">
        <f>+D182</f>
        <v>46062</v>
      </c>
      <c r="E183" s="37">
        <f>+E182</f>
        <v>16</v>
      </c>
      <c r="F183" s="26" t="str">
        <f>+'Results Input'!G93</f>
        <v>T6</v>
      </c>
      <c r="G183" s="8" t="str">
        <f>VLOOKUP(F183,Results!$N$2:$O$13,2,FALSE)</f>
        <v>Blackbirds</v>
      </c>
      <c r="H183" s="27">
        <f>+'Results Input'!I93</f>
        <v>0</v>
      </c>
      <c r="I183" s="26" t="str">
        <f>+'Results Input'!J93</f>
        <v>T3</v>
      </c>
      <c r="J183" s="8" t="str">
        <f>VLOOKUP(I183,Results!$N$2:$O$13,2,FALSE)</f>
        <v>Pat's Patriots</v>
      </c>
      <c r="K183" s="27">
        <f>+'Results Input'!L93</f>
        <v>0</v>
      </c>
    </row>
    <row r="184" spans="2:11" x14ac:dyDescent="0.25">
      <c r="B184" t="str">
        <f t="shared" si="197"/>
        <v>16T10</v>
      </c>
      <c r="C184" t="str">
        <f t="shared" si="184"/>
        <v>16T7</v>
      </c>
      <c r="D184" s="14">
        <f>+D182</f>
        <v>46062</v>
      </c>
      <c r="E184" s="37">
        <f>+E182</f>
        <v>16</v>
      </c>
      <c r="F184" s="26" t="str">
        <f>+'Results Input'!G94</f>
        <v>T10</v>
      </c>
      <c r="G184" s="8" t="str">
        <f>VLOOKUP(F184,Results!$N$2:$O$13,2,FALSE)</f>
        <v>Butterscotch</v>
      </c>
      <c r="H184" s="27">
        <f>+'Results Input'!I94</f>
        <v>0</v>
      </c>
      <c r="I184" s="26" t="str">
        <f>+'Results Input'!J94</f>
        <v>T7</v>
      </c>
      <c r="J184" s="8" t="str">
        <f>VLOOKUP(I184,Results!$N$2:$O$13,2,FALSE)</f>
        <v>Team Krewna</v>
      </c>
      <c r="K184" s="27">
        <f>+'Results Input'!L94</f>
        <v>0</v>
      </c>
    </row>
    <row r="185" spans="2:11" x14ac:dyDescent="0.25">
      <c r="B185" t="str">
        <f t="shared" si="197"/>
        <v>16T4</v>
      </c>
      <c r="C185" t="str">
        <f t="shared" si="184"/>
        <v>16T1</v>
      </c>
      <c r="D185" s="14">
        <f>+D182</f>
        <v>46062</v>
      </c>
      <c r="E185" s="37">
        <f>+E182</f>
        <v>16</v>
      </c>
      <c r="F185" s="26" t="str">
        <f>+'Results Input'!G95</f>
        <v>T4</v>
      </c>
      <c r="G185" s="8" t="str">
        <f>VLOOKUP(F185,Results!$N$2:$O$13,2,FALSE)</f>
        <v>Sparrows</v>
      </c>
      <c r="H185" s="27">
        <f>+'Results Input'!I95</f>
        <v>0</v>
      </c>
      <c r="I185" s="26" t="str">
        <f>+'Results Input'!J95</f>
        <v>T1</v>
      </c>
      <c r="J185" s="8" t="str">
        <f>VLOOKUP(I185,Results!$N$2:$O$13,2,FALSE)</f>
        <v>Gin &amp; Tonic</v>
      </c>
      <c r="K185" s="27">
        <f>+'Results Input'!L95</f>
        <v>0</v>
      </c>
    </row>
    <row r="186" spans="2:11" x14ac:dyDescent="0.25">
      <c r="B186" t="str">
        <f t="shared" si="197"/>
        <v>16T5</v>
      </c>
      <c r="C186" t="str">
        <f t="shared" si="184"/>
        <v>16T2</v>
      </c>
      <c r="D186" s="14">
        <f>+D182</f>
        <v>46062</v>
      </c>
      <c r="E186" s="37">
        <f>+E182</f>
        <v>16</v>
      </c>
      <c r="F186" s="26" t="str">
        <f>+'Results Input'!G96</f>
        <v>T5</v>
      </c>
      <c r="G186" s="8" t="str">
        <f>VLOOKUP(F186,Results!$N$2:$O$13,2,FALSE)</f>
        <v>The Foxes</v>
      </c>
      <c r="H186" s="27">
        <f>+'Results Input'!I96</f>
        <v>0</v>
      </c>
      <c r="I186" s="26" t="str">
        <f>+'Results Input'!J96</f>
        <v>T2</v>
      </c>
      <c r="J186" s="28" t="str">
        <f>VLOOKUP(I186,Results!$N$2:$O$13,2,FALSE)</f>
        <v>Bombers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4">
        <f>+D183</f>
        <v>46062</v>
      </c>
      <c r="E187" s="37">
        <f>+E183</f>
        <v>16</v>
      </c>
      <c r="F187" s="26" t="str">
        <f>+'Results Input'!G97</f>
        <v>T11</v>
      </c>
      <c r="G187" s="8" t="str">
        <f>VLOOKUP(F187,Results!$N$2:$O$13,2,FALSE)</f>
        <v>Madgulin</v>
      </c>
      <c r="H187" s="27">
        <f>+'Results Input'!I97</f>
        <v>0</v>
      </c>
      <c r="I187" s="26" t="str">
        <f>+'Results Input'!J97</f>
        <v>T8</v>
      </c>
      <c r="J187" s="28" t="str">
        <f>VLOOKUP(I187,Results!$N$2:$O$13,2,FALSE)</f>
        <v>Vaporizers</v>
      </c>
      <c r="K187" s="27">
        <f>+'Results Input'!L97</f>
        <v>0</v>
      </c>
    </row>
    <row r="188" spans="2:11" x14ac:dyDescent="0.25">
      <c r="B188" t="str">
        <f t="shared" si="197"/>
        <v>16T9</v>
      </c>
      <c r="C188" t="str">
        <f t="shared" si="184"/>
        <v>16T12</v>
      </c>
      <c r="D188" s="14">
        <f>+D182</f>
        <v>46062</v>
      </c>
      <c r="E188" s="37">
        <f>+E182</f>
        <v>16</v>
      </c>
      <c r="F188" s="26" t="str">
        <f t="shared" ref="F188:F193" si="200">+I182</f>
        <v>T9</v>
      </c>
      <c r="G188" s="8" t="str">
        <f>VLOOKUP(F188,Results!$N$2:$O$13,2,FALSE)</f>
        <v>Who Knows</v>
      </c>
      <c r="H188" s="27">
        <f t="shared" ref="H188:H193" si="201">+K182</f>
        <v>0</v>
      </c>
      <c r="I188" s="1" t="str">
        <f t="shared" ref="I188:I193" si="202">+F182</f>
        <v>T12</v>
      </c>
      <c r="J188" s="28" t="str">
        <f>VLOOKUP(I188,Results!$N$2:$O$13,2,FALSE)</f>
        <v>The Leakies</v>
      </c>
      <c r="K188" s="26">
        <f>+H182</f>
        <v>0</v>
      </c>
    </row>
    <row r="189" spans="2:11" x14ac:dyDescent="0.25">
      <c r="B189" t="str">
        <f t="shared" si="197"/>
        <v>16T3</v>
      </c>
      <c r="C189" t="str">
        <f t="shared" si="184"/>
        <v>16T6</v>
      </c>
      <c r="D189" s="14">
        <f>+D182</f>
        <v>46062</v>
      </c>
      <c r="E189" s="37">
        <f>+E182</f>
        <v>16</v>
      </c>
      <c r="F189" s="26" t="str">
        <f t="shared" si="200"/>
        <v>T3</v>
      </c>
      <c r="G189" s="8" t="str">
        <f>VLOOKUP(F189,Results!$N$2:$O$13,2,FALSE)</f>
        <v>Pat's Patriots</v>
      </c>
      <c r="H189" s="27">
        <f t="shared" si="201"/>
        <v>0</v>
      </c>
      <c r="I189" s="1" t="str">
        <f t="shared" si="202"/>
        <v>T6</v>
      </c>
      <c r="J189" s="28" t="str">
        <f>VLOOKUP(I189,Results!$N$2:$O$13,2,FALSE)</f>
        <v>Blackbirds</v>
      </c>
      <c r="K189" s="26">
        <f>+H183</f>
        <v>0</v>
      </c>
    </row>
    <row r="190" spans="2:11" x14ac:dyDescent="0.25">
      <c r="B190" t="str">
        <f t="shared" si="197"/>
        <v>16T7</v>
      </c>
      <c r="C190" t="str">
        <f t="shared" si="184"/>
        <v>16T10</v>
      </c>
      <c r="D190" s="14">
        <f>+D182</f>
        <v>46062</v>
      </c>
      <c r="E190" s="37">
        <f>+E182</f>
        <v>16</v>
      </c>
      <c r="F190" s="26" t="str">
        <f t="shared" si="200"/>
        <v>T7</v>
      </c>
      <c r="G190" s="8" t="str">
        <f>VLOOKUP(F190,Results!$N$2:$O$13,2,FALSE)</f>
        <v>Team Krewna</v>
      </c>
      <c r="H190" s="27">
        <f t="shared" si="201"/>
        <v>0</v>
      </c>
      <c r="I190" s="1" t="str">
        <f t="shared" si="202"/>
        <v>T10</v>
      </c>
      <c r="J190" s="28" t="str">
        <f>VLOOKUP(I190,Results!$N$2:$O$13,2,FALSE)</f>
        <v>Butterscotch</v>
      </c>
      <c r="K190" s="26">
        <f>+H184</f>
        <v>0</v>
      </c>
    </row>
    <row r="191" spans="2:11" x14ac:dyDescent="0.25">
      <c r="B191" t="str">
        <f t="shared" si="197"/>
        <v>16T1</v>
      </c>
      <c r="C191" t="str">
        <f t="shared" si="184"/>
        <v>16T4</v>
      </c>
      <c r="D191" s="14">
        <f t="shared" ref="D191:E193" si="203">+D182</f>
        <v>46062</v>
      </c>
      <c r="E191" s="37">
        <f t="shared" si="203"/>
        <v>16</v>
      </c>
      <c r="F191" s="26" t="str">
        <f t="shared" si="200"/>
        <v>T1</v>
      </c>
      <c r="G191" s="8" t="str">
        <f>VLOOKUP(F191,Results!$N$2:$O$13,2,FALSE)</f>
        <v>Gin &amp; Tonic</v>
      </c>
      <c r="H191" s="27">
        <f t="shared" si="201"/>
        <v>0</v>
      </c>
      <c r="I191" s="1" t="str">
        <f t="shared" si="202"/>
        <v>T4</v>
      </c>
      <c r="J191" s="28" t="str">
        <f>VLOOKUP(I191,Results!$N$2:$O$13,2,FALSE)</f>
        <v>Sparrows</v>
      </c>
      <c r="K191" s="26">
        <f>+H185</f>
        <v>0</v>
      </c>
    </row>
    <row r="192" spans="2:11" x14ac:dyDescent="0.25">
      <c r="B192" t="str">
        <f t="shared" ref="B192" si="204">CONCATENATE(E192,F192)</f>
        <v>16T2</v>
      </c>
      <c r="C192" t="str">
        <f t="shared" ref="C192" si="205">CONCATENATE(E192,I192)</f>
        <v>16T5</v>
      </c>
      <c r="D192" s="14">
        <f t="shared" si="203"/>
        <v>46062</v>
      </c>
      <c r="E192" s="37">
        <f t="shared" si="203"/>
        <v>16</v>
      </c>
      <c r="F192" s="26" t="str">
        <f t="shared" si="200"/>
        <v>T2</v>
      </c>
      <c r="G192" s="8" t="str">
        <f>VLOOKUP(F192,Results!$N$2:$O$13,2,FALSE)</f>
        <v>Bombers</v>
      </c>
      <c r="H192" s="27">
        <f t="shared" si="201"/>
        <v>0</v>
      </c>
      <c r="I192" s="1" t="str">
        <f t="shared" si="202"/>
        <v>T5</v>
      </c>
      <c r="J192" s="28" t="str">
        <f>VLOOKUP(I192,Results!$N$2:$O$13,2,FALSE)</f>
        <v>The Foxes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4">
        <f t="shared" si="203"/>
        <v>46062</v>
      </c>
      <c r="E193" s="37">
        <f t="shared" si="203"/>
        <v>16</v>
      </c>
      <c r="F193" s="26" t="str">
        <f t="shared" si="200"/>
        <v>T8</v>
      </c>
      <c r="G193" s="8" t="str">
        <f>VLOOKUP(F193,Results!$N$2:$O$13,2,FALSE)</f>
        <v>Vaporizers</v>
      </c>
      <c r="H193" s="27">
        <f t="shared" si="201"/>
        <v>0</v>
      </c>
      <c r="I193" s="1" t="str">
        <f t="shared" si="202"/>
        <v>T11</v>
      </c>
      <c r="J193" s="28" t="str">
        <f>VLOOKUP(I193,Results!$N$2:$O$13,2,FALSE)</f>
        <v>Madgulin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17T10</v>
      </c>
      <c r="C194" t="str">
        <f t="shared" si="184"/>
        <v>17T1</v>
      </c>
      <c r="D194" s="14">
        <f>+'Results Input'!E98</f>
        <v>46070</v>
      </c>
      <c r="E194" s="36">
        <f>+'Results Input'!F98</f>
        <v>17</v>
      </c>
      <c r="F194" s="26" t="str">
        <f>+'Results Input'!G98</f>
        <v>T10</v>
      </c>
      <c r="G194" s="8" t="str">
        <f>VLOOKUP(F194,Results!$N$2:$O$13,2,FALSE)</f>
        <v>Butterscotch</v>
      </c>
      <c r="H194" s="27">
        <f>+'Results Input'!I98</f>
        <v>0</v>
      </c>
      <c r="I194" s="26" t="str">
        <f>+'Results Input'!J98</f>
        <v>T1</v>
      </c>
      <c r="J194" s="8" t="str">
        <f>VLOOKUP(I194,Results!$N$2:$O$13,2,FALSE)</f>
        <v>Gin &amp; Tonic</v>
      </c>
      <c r="K194" s="27">
        <f>+'Results Input'!L98</f>
        <v>0</v>
      </c>
    </row>
    <row r="195" spans="2:11" x14ac:dyDescent="0.25">
      <c r="B195" t="str">
        <f t="shared" si="210"/>
        <v>17T8</v>
      </c>
      <c r="C195" t="str">
        <f t="shared" si="184"/>
        <v>17T5</v>
      </c>
      <c r="D195" s="14">
        <f>+D194</f>
        <v>46070</v>
      </c>
      <c r="E195" s="37">
        <f>+E194</f>
        <v>17</v>
      </c>
      <c r="F195" s="26" t="str">
        <f>+'Results Input'!G99</f>
        <v>T8</v>
      </c>
      <c r="G195" s="8" t="str">
        <f>VLOOKUP(F195,Results!$N$2:$O$13,2,FALSE)</f>
        <v>Vaporizers</v>
      </c>
      <c r="H195" s="27">
        <f>+'Results Input'!I99</f>
        <v>0</v>
      </c>
      <c r="I195" s="26" t="str">
        <f>+'Results Input'!J99</f>
        <v>T5</v>
      </c>
      <c r="J195" s="8" t="str">
        <f>VLOOKUP(I195,Results!$N$2:$O$13,2,FALSE)</f>
        <v>The Foxes</v>
      </c>
      <c r="K195" s="27">
        <f>+'Results Input'!L99</f>
        <v>0</v>
      </c>
    </row>
    <row r="196" spans="2:11" x14ac:dyDescent="0.25">
      <c r="B196" t="str">
        <f t="shared" si="210"/>
        <v>17T9</v>
      </c>
      <c r="C196" t="str">
        <f t="shared" si="184"/>
        <v>17T6</v>
      </c>
      <c r="D196" s="14">
        <f>+D194</f>
        <v>46070</v>
      </c>
      <c r="E196" s="37">
        <f>+E194</f>
        <v>17</v>
      </c>
      <c r="F196" s="26" t="str">
        <f>+'Results Input'!G100</f>
        <v>T9</v>
      </c>
      <c r="G196" s="8" t="str">
        <f>VLOOKUP(F196,Results!$N$2:$O$13,2,FALSE)</f>
        <v>Who Knows</v>
      </c>
      <c r="H196" s="27">
        <f>+'Results Input'!I100</f>
        <v>0</v>
      </c>
      <c r="I196" s="26" t="str">
        <f>+'Results Input'!J100</f>
        <v>T6</v>
      </c>
      <c r="J196" s="8" t="str">
        <f>VLOOKUP(I196,Results!$N$2:$O$13,2,FALSE)</f>
        <v>Blackbirds</v>
      </c>
      <c r="K196" s="27">
        <f>+'Results Input'!L100</f>
        <v>0</v>
      </c>
    </row>
    <row r="197" spans="2:11" x14ac:dyDescent="0.25">
      <c r="B197" t="str">
        <f t="shared" si="210"/>
        <v>17T11</v>
      </c>
      <c r="C197" t="str">
        <f t="shared" si="184"/>
        <v>17T2</v>
      </c>
      <c r="D197" s="14">
        <f>+D194</f>
        <v>46070</v>
      </c>
      <c r="E197" s="37">
        <f>+E194</f>
        <v>17</v>
      </c>
      <c r="F197" s="26" t="str">
        <f>+'Results Input'!G101</f>
        <v>T11</v>
      </c>
      <c r="G197" s="8" t="str">
        <f>VLOOKUP(F197,Results!$N$2:$O$13,2,FALSE)</f>
        <v>Madgulin</v>
      </c>
      <c r="H197" s="27">
        <f>+'Results Input'!I101</f>
        <v>0</v>
      </c>
      <c r="I197" s="26" t="str">
        <f>+'Results Input'!J101</f>
        <v>T2</v>
      </c>
      <c r="J197" s="8" t="str">
        <f>VLOOKUP(I197,Results!$N$2:$O$13,2,FALSE)</f>
        <v>Bombers</v>
      </c>
      <c r="K197" s="27">
        <f>+'Results Input'!L101</f>
        <v>0</v>
      </c>
    </row>
    <row r="198" spans="2:11" x14ac:dyDescent="0.25">
      <c r="B198" t="str">
        <f t="shared" si="210"/>
        <v>17T7</v>
      </c>
      <c r="C198" t="str">
        <f t="shared" si="184"/>
        <v>17T4</v>
      </c>
      <c r="D198" s="14">
        <f>+D194</f>
        <v>46070</v>
      </c>
      <c r="E198" s="37">
        <f>+E194</f>
        <v>17</v>
      </c>
      <c r="F198" s="26" t="str">
        <f>+'Results Input'!G102</f>
        <v>T7</v>
      </c>
      <c r="G198" s="8" t="str">
        <f>VLOOKUP(F198,Results!$N$2:$O$13,2,FALSE)</f>
        <v>Team Krewna</v>
      </c>
      <c r="H198" s="27">
        <f>+'Results Input'!I102</f>
        <v>0</v>
      </c>
      <c r="I198" s="26" t="str">
        <f>+'Results Input'!J102</f>
        <v>T4</v>
      </c>
      <c r="J198" s="28" t="str">
        <f>VLOOKUP(I198,Results!$N$2:$O$13,2,FALSE)</f>
        <v>Sparrows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4">
        <f>+D195</f>
        <v>46070</v>
      </c>
      <c r="E199" s="37">
        <f>+E195</f>
        <v>17</v>
      </c>
      <c r="F199" s="26" t="str">
        <f>+'Results Input'!G103</f>
        <v>T12</v>
      </c>
      <c r="G199" s="8" t="str">
        <f>VLOOKUP(F199,Results!$N$2:$O$13,2,FALSE)</f>
        <v>The Leakies</v>
      </c>
      <c r="H199" s="27">
        <f>+'Results Input'!I103</f>
        <v>0</v>
      </c>
      <c r="I199" s="26" t="str">
        <f>+'Results Input'!J103</f>
        <v>T3</v>
      </c>
      <c r="J199" s="28" t="str">
        <f>VLOOKUP(I199,Results!$N$2:$O$13,2,FALSE)</f>
        <v>Pat's Patriots</v>
      </c>
      <c r="K199" s="27">
        <f>+'Results Input'!L103</f>
        <v>0</v>
      </c>
    </row>
    <row r="200" spans="2:11" x14ac:dyDescent="0.25">
      <c r="B200" t="str">
        <f t="shared" si="210"/>
        <v>17T1</v>
      </c>
      <c r="C200" t="str">
        <f t="shared" si="184"/>
        <v>17T10</v>
      </c>
      <c r="D200" s="14">
        <f>+D194</f>
        <v>46070</v>
      </c>
      <c r="E200" s="37">
        <f>+E194</f>
        <v>17</v>
      </c>
      <c r="F200" s="26" t="str">
        <f t="shared" ref="F200:F205" si="213">+I194</f>
        <v>T1</v>
      </c>
      <c r="G200" s="8" t="str">
        <f>VLOOKUP(F200,Results!$N$2:$O$13,2,FALSE)</f>
        <v>Gin &amp; Tonic</v>
      </c>
      <c r="H200" s="27">
        <f t="shared" ref="H200:H205" si="214">+K194</f>
        <v>0</v>
      </c>
      <c r="I200" s="1" t="str">
        <f t="shared" ref="I200:I205" si="215">+F194</f>
        <v>T10</v>
      </c>
      <c r="J200" s="28" t="str">
        <f>VLOOKUP(I200,Results!$N$2:$O$13,2,FALSE)</f>
        <v>Butterscotch</v>
      </c>
      <c r="K200" s="26">
        <f>+H194</f>
        <v>0</v>
      </c>
    </row>
    <row r="201" spans="2:11" x14ac:dyDescent="0.25">
      <c r="B201" t="str">
        <f t="shared" si="210"/>
        <v>17T5</v>
      </c>
      <c r="C201" t="str">
        <f t="shared" si="184"/>
        <v>17T8</v>
      </c>
      <c r="D201" s="14">
        <f>+D194</f>
        <v>46070</v>
      </c>
      <c r="E201" s="37">
        <f>+E194</f>
        <v>17</v>
      </c>
      <c r="F201" s="26" t="str">
        <f t="shared" si="213"/>
        <v>T5</v>
      </c>
      <c r="G201" s="8" t="str">
        <f>VLOOKUP(F201,Results!$N$2:$O$13,2,FALSE)</f>
        <v>The Foxes</v>
      </c>
      <c r="H201" s="27">
        <f t="shared" si="214"/>
        <v>0</v>
      </c>
      <c r="I201" s="1" t="str">
        <f t="shared" si="215"/>
        <v>T8</v>
      </c>
      <c r="J201" s="28" t="str">
        <f>VLOOKUP(I201,Results!$N$2:$O$13,2,FALSE)</f>
        <v>Vaporizers</v>
      </c>
      <c r="K201" s="26">
        <f>+H195</f>
        <v>0</v>
      </c>
    </row>
    <row r="202" spans="2:11" x14ac:dyDescent="0.25">
      <c r="B202" t="str">
        <f t="shared" si="210"/>
        <v>17T6</v>
      </c>
      <c r="C202" t="str">
        <f t="shared" si="184"/>
        <v>17T9</v>
      </c>
      <c r="D202" s="14">
        <f>+D194</f>
        <v>46070</v>
      </c>
      <c r="E202" s="37">
        <f>+E194</f>
        <v>17</v>
      </c>
      <c r="F202" s="26" t="str">
        <f t="shared" si="213"/>
        <v>T6</v>
      </c>
      <c r="G202" s="8" t="str">
        <f>VLOOKUP(F202,Results!$N$2:$O$13,2,FALSE)</f>
        <v>Blackbirds</v>
      </c>
      <c r="H202" s="27">
        <f t="shared" si="214"/>
        <v>0</v>
      </c>
      <c r="I202" s="1" t="str">
        <f t="shared" si="215"/>
        <v>T9</v>
      </c>
      <c r="J202" s="28" t="str">
        <f>VLOOKUP(I202,Results!$N$2:$O$13,2,FALSE)</f>
        <v>Who Knows</v>
      </c>
      <c r="K202" s="26">
        <f>+H196</f>
        <v>0</v>
      </c>
    </row>
    <row r="203" spans="2:11" x14ac:dyDescent="0.25">
      <c r="B203" t="str">
        <f t="shared" si="210"/>
        <v>17T2</v>
      </c>
      <c r="C203" t="str">
        <f t="shared" si="184"/>
        <v>17T11</v>
      </c>
      <c r="D203" s="14">
        <f t="shared" ref="D203:E205" si="216">+D194</f>
        <v>46070</v>
      </c>
      <c r="E203" s="37">
        <f t="shared" si="216"/>
        <v>17</v>
      </c>
      <c r="F203" s="26" t="str">
        <f t="shared" si="213"/>
        <v>T2</v>
      </c>
      <c r="G203" s="8" t="str">
        <f>VLOOKUP(F203,Results!$N$2:$O$13,2,FALSE)</f>
        <v>Bombers</v>
      </c>
      <c r="H203" s="27">
        <f t="shared" si="214"/>
        <v>0</v>
      </c>
      <c r="I203" s="1" t="str">
        <f t="shared" si="215"/>
        <v>T11</v>
      </c>
      <c r="J203" s="28" t="str">
        <f>VLOOKUP(I203,Results!$N$2:$O$13,2,FALSE)</f>
        <v>Madgulin</v>
      </c>
      <c r="K203" s="26">
        <f>+H197</f>
        <v>0</v>
      </c>
    </row>
    <row r="204" spans="2:11" x14ac:dyDescent="0.25">
      <c r="B204" t="str">
        <f t="shared" ref="B204" si="217">CONCATENATE(E204,F204)</f>
        <v>17T4</v>
      </c>
      <c r="C204" t="str">
        <f t="shared" ref="C204" si="218">CONCATENATE(E204,I204)</f>
        <v>17T7</v>
      </c>
      <c r="D204" s="14">
        <f t="shared" si="216"/>
        <v>46070</v>
      </c>
      <c r="E204" s="37">
        <f t="shared" si="216"/>
        <v>17</v>
      </c>
      <c r="F204" s="26" t="str">
        <f t="shared" si="213"/>
        <v>T4</v>
      </c>
      <c r="G204" s="8" t="str">
        <f>VLOOKUP(F204,Results!$N$2:$O$13,2,FALSE)</f>
        <v>Sparrows</v>
      </c>
      <c r="H204" s="27">
        <f t="shared" si="214"/>
        <v>0</v>
      </c>
      <c r="I204" s="1" t="str">
        <f t="shared" si="215"/>
        <v>T7</v>
      </c>
      <c r="J204" s="28" t="str">
        <f>VLOOKUP(I204,Results!$N$2:$O$13,2,FALSE)</f>
        <v>Team Krewna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4">
        <f t="shared" si="216"/>
        <v>46070</v>
      </c>
      <c r="E205" s="37">
        <f t="shared" si="216"/>
        <v>17</v>
      </c>
      <c r="F205" s="26" t="str">
        <f t="shared" si="213"/>
        <v>T3</v>
      </c>
      <c r="G205" s="8" t="str">
        <f>VLOOKUP(F205,Results!$N$2:$O$13,2,FALSE)</f>
        <v>Pat's Patriots</v>
      </c>
      <c r="H205" s="27">
        <f t="shared" si="214"/>
        <v>0</v>
      </c>
      <c r="I205" s="1" t="str">
        <f t="shared" si="215"/>
        <v>T12</v>
      </c>
      <c r="J205" s="28" t="str">
        <f>VLOOKUP(I205,Results!$N$2:$O$13,2,FALSE)</f>
        <v>The Leakies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18T2</v>
      </c>
      <c r="C206" t="str">
        <f t="shared" si="184"/>
        <v>18T6</v>
      </c>
      <c r="D206" s="14">
        <f>+'Results Input'!E104</f>
        <v>46076</v>
      </c>
      <c r="E206" s="36">
        <f>+'Results Input'!F104</f>
        <v>18</v>
      </c>
      <c r="F206" s="26" t="str">
        <f>+'Results Input'!G104</f>
        <v>T2</v>
      </c>
      <c r="G206" s="8" t="str">
        <f>VLOOKUP(F206,Results!$N$2:$O$13,2,FALSE)</f>
        <v>Bombers</v>
      </c>
      <c r="H206" s="27">
        <f>+'Results Input'!I104</f>
        <v>0</v>
      </c>
      <c r="I206" s="26" t="str">
        <f>+'Results Input'!J104</f>
        <v>T6</v>
      </c>
      <c r="J206" s="8" t="str">
        <f>VLOOKUP(I206,Results!$N$2:$O$13,2,FALSE)</f>
        <v>Blackbirds</v>
      </c>
      <c r="K206" s="27">
        <f>+'Results Input'!L104</f>
        <v>0</v>
      </c>
    </row>
    <row r="207" spans="2:11" x14ac:dyDescent="0.25">
      <c r="B207" t="str">
        <f t="shared" si="223"/>
        <v>18T10</v>
      </c>
      <c r="C207" t="str">
        <f t="shared" si="184"/>
        <v>18T3</v>
      </c>
      <c r="D207" s="14">
        <f>+D206</f>
        <v>46076</v>
      </c>
      <c r="E207" s="37">
        <f>+E206</f>
        <v>18</v>
      </c>
      <c r="F207" s="26" t="str">
        <f>+'Results Input'!G105</f>
        <v>T10</v>
      </c>
      <c r="G207" s="8" t="str">
        <f>VLOOKUP(F207,Results!$N$2:$O$13,2,FALSE)</f>
        <v>Butterscotch</v>
      </c>
      <c r="H207" s="27">
        <f>+'Results Input'!I105</f>
        <v>0</v>
      </c>
      <c r="I207" s="26" t="str">
        <f>+'Results Input'!J105</f>
        <v>T3</v>
      </c>
      <c r="J207" s="8" t="str">
        <f>VLOOKUP(I207,Results!$N$2:$O$13,2,FALSE)</f>
        <v>Pat's Patriots</v>
      </c>
      <c r="K207" s="27">
        <f>+'Results Input'!L105</f>
        <v>0</v>
      </c>
    </row>
    <row r="208" spans="2:11" x14ac:dyDescent="0.25">
      <c r="B208" t="str">
        <f t="shared" si="223"/>
        <v>18T1</v>
      </c>
      <c r="C208" t="str">
        <f t="shared" si="184"/>
        <v>18T9</v>
      </c>
      <c r="D208" s="14">
        <f>+D206</f>
        <v>46076</v>
      </c>
      <c r="E208" s="37">
        <f>+E206</f>
        <v>18</v>
      </c>
      <c r="F208" s="26" t="str">
        <f>+'Results Input'!G106</f>
        <v>T1</v>
      </c>
      <c r="G208" s="8" t="str">
        <f>VLOOKUP(F208,Results!$N$2:$O$13,2,FALSE)</f>
        <v>Gin &amp; Tonic</v>
      </c>
      <c r="H208" s="27">
        <f>+'Results Input'!I106</f>
        <v>0</v>
      </c>
      <c r="I208" s="26" t="str">
        <f>+'Results Input'!J106</f>
        <v>T9</v>
      </c>
      <c r="J208" s="8" t="str">
        <f>VLOOKUP(I208,Results!$N$2:$O$13,2,FALSE)</f>
        <v>Who Knows</v>
      </c>
      <c r="K208" s="27">
        <f>+'Results Input'!L106</f>
        <v>0</v>
      </c>
    </row>
    <row r="209" spans="2:11" x14ac:dyDescent="0.25">
      <c r="B209" t="str">
        <f t="shared" si="223"/>
        <v>18T12</v>
      </c>
      <c r="C209" t="str">
        <f t="shared" si="184"/>
        <v>18T5</v>
      </c>
      <c r="D209" s="14">
        <f>+D206</f>
        <v>46076</v>
      </c>
      <c r="E209" s="37">
        <f>+E206</f>
        <v>18</v>
      </c>
      <c r="F209" s="26" t="str">
        <f>+'Results Input'!G107</f>
        <v>T12</v>
      </c>
      <c r="G209" s="8" t="str">
        <f>VLOOKUP(F209,Results!$N$2:$O$13,2,FALSE)</f>
        <v>The Leakies</v>
      </c>
      <c r="H209" s="27">
        <f>+'Results Input'!I107</f>
        <v>0</v>
      </c>
      <c r="I209" s="26" t="str">
        <f>+'Results Input'!J107</f>
        <v>T5</v>
      </c>
      <c r="J209" s="8" t="str">
        <f>VLOOKUP(I209,Results!$N$2:$O$13,2,FALSE)</f>
        <v>The Foxes</v>
      </c>
      <c r="K209" s="27">
        <f>+'Results Input'!L107</f>
        <v>0</v>
      </c>
    </row>
    <row r="210" spans="2:11" x14ac:dyDescent="0.25">
      <c r="B210" t="str">
        <f t="shared" si="223"/>
        <v>18T7</v>
      </c>
      <c r="C210" t="str">
        <f t="shared" si="184"/>
        <v>18T11</v>
      </c>
      <c r="D210" s="14">
        <f>+D206</f>
        <v>46076</v>
      </c>
      <c r="E210" s="37">
        <f>+E206</f>
        <v>18</v>
      </c>
      <c r="F210" s="26" t="str">
        <f>+'Results Input'!G108</f>
        <v>T7</v>
      </c>
      <c r="G210" s="8" t="str">
        <f>VLOOKUP(F210,Results!$N$2:$O$13,2,FALSE)</f>
        <v>Team Krewna</v>
      </c>
      <c r="H210" s="27">
        <f>+'Results Input'!I108</f>
        <v>0</v>
      </c>
      <c r="I210" s="26" t="str">
        <f>+'Results Input'!J108</f>
        <v>T11</v>
      </c>
      <c r="J210" s="28" t="str">
        <f>VLOOKUP(I210,Results!$N$2:$O$13,2,FALSE)</f>
        <v>Madgulin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18T4</v>
      </c>
      <c r="C211" t="str">
        <f t="shared" ref="C211" si="225">CONCATENATE(E211,I211)</f>
        <v>18T8</v>
      </c>
      <c r="D211" s="14">
        <f>+D207</f>
        <v>46076</v>
      </c>
      <c r="E211" s="37">
        <f>+E207</f>
        <v>18</v>
      </c>
      <c r="F211" s="26" t="str">
        <f>+'Results Input'!G109</f>
        <v>T4</v>
      </c>
      <c r="G211" s="8" t="str">
        <f>VLOOKUP(F211,Results!$N$2:$O$13,2,FALSE)</f>
        <v>Sparrows</v>
      </c>
      <c r="H211" s="27">
        <f>+'Results Input'!I109</f>
        <v>0</v>
      </c>
      <c r="I211" s="26" t="str">
        <f>+'Results Input'!J109</f>
        <v>T8</v>
      </c>
      <c r="J211" s="28" t="str">
        <f>VLOOKUP(I211,Results!$N$2:$O$13,2,FALSE)</f>
        <v>Vaporizers</v>
      </c>
      <c r="K211" s="27">
        <f>+'Results Input'!L109</f>
        <v>0</v>
      </c>
    </row>
    <row r="212" spans="2:11" x14ac:dyDescent="0.25">
      <c r="B212" t="str">
        <f t="shared" si="223"/>
        <v>18T6</v>
      </c>
      <c r="C212" t="str">
        <f t="shared" si="184"/>
        <v>18T2</v>
      </c>
      <c r="D212" s="14">
        <f>+D206</f>
        <v>46076</v>
      </c>
      <c r="E212" s="37">
        <f>+E206</f>
        <v>18</v>
      </c>
      <c r="F212" s="26" t="str">
        <f t="shared" ref="F212:F217" si="226">+I206</f>
        <v>T6</v>
      </c>
      <c r="G212" s="8" t="str">
        <f>VLOOKUP(F212,Results!$N$2:$O$13,2,FALSE)</f>
        <v>Blackbirds</v>
      </c>
      <c r="H212" s="27">
        <f t="shared" ref="H212:H217" si="227">+K206</f>
        <v>0</v>
      </c>
      <c r="I212" s="1" t="str">
        <f t="shared" ref="I212:I217" si="228">+F206</f>
        <v>T2</v>
      </c>
      <c r="J212" s="28" t="str">
        <f>VLOOKUP(I212,Results!$N$2:$O$13,2,FALSE)</f>
        <v>Bombers</v>
      </c>
      <c r="K212" s="26">
        <f>+H206</f>
        <v>0</v>
      </c>
    </row>
    <row r="213" spans="2:11" x14ac:dyDescent="0.25">
      <c r="B213" t="str">
        <f t="shared" si="223"/>
        <v>18T3</v>
      </c>
      <c r="C213" t="str">
        <f t="shared" si="184"/>
        <v>18T10</v>
      </c>
      <c r="D213" s="14">
        <f>+D206</f>
        <v>46076</v>
      </c>
      <c r="E213" s="37">
        <f>+E206</f>
        <v>18</v>
      </c>
      <c r="F213" s="26" t="str">
        <f t="shared" si="226"/>
        <v>T3</v>
      </c>
      <c r="G213" s="8" t="str">
        <f>VLOOKUP(F213,Results!$N$2:$O$13,2,FALSE)</f>
        <v>Pat's Patriots</v>
      </c>
      <c r="H213" s="27">
        <f t="shared" si="227"/>
        <v>0</v>
      </c>
      <c r="I213" s="1" t="str">
        <f t="shared" si="228"/>
        <v>T10</v>
      </c>
      <c r="J213" s="28" t="str">
        <f>VLOOKUP(I213,Results!$N$2:$O$13,2,FALSE)</f>
        <v>Butterscotch</v>
      </c>
      <c r="K213" s="26">
        <f>+H207</f>
        <v>0</v>
      </c>
    </row>
    <row r="214" spans="2:11" x14ac:dyDescent="0.25">
      <c r="B214" t="str">
        <f t="shared" si="223"/>
        <v>18T9</v>
      </c>
      <c r="C214" t="str">
        <f t="shared" si="184"/>
        <v>18T1</v>
      </c>
      <c r="D214" s="14">
        <f>+D206</f>
        <v>46076</v>
      </c>
      <c r="E214" s="37">
        <f>+E206</f>
        <v>18</v>
      </c>
      <c r="F214" s="26" t="str">
        <f t="shared" si="226"/>
        <v>T9</v>
      </c>
      <c r="G214" s="8" t="str">
        <f>VLOOKUP(F214,Results!$N$2:$O$13,2,FALSE)</f>
        <v>Who Knows</v>
      </c>
      <c r="H214" s="27">
        <f t="shared" si="227"/>
        <v>0</v>
      </c>
      <c r="I214" s="1" t="str">
        <f t="shared" si="228"/>
        <v>T1</v>
      </c>
      <c r="J214" s="28" t="str">
        <f>VLOOKUP(I214,Results!$N$2:$O$13,2,FALSE)</f>
        <v>Gin &amp; Tonic</v>
      </c>
      <c r="K214" s="26">
        <f>+H208</f>
        <v>0</v>
      </c>
    </row>
    <row r="215" spans="2:11" x14ac:dyDescent="0.25">
      <c r="B215" t="str">
        <f t="shared" si="223"/>
        <v>18T5</v>
      </c>
      <c r="C215" t="str">
        <f t="shared" si="184"/>
        <v>18T12</v>
      </c>
      <c r="D215" s="14">
        <f t="shared" ref="D215:E217" si="229">+D206</f>
        <v>46076</v>
      </c>
      <c r="E215" s="37">
        <f t="shared" si="229"/>
        <v>18</v>
      </c>
      <c r="F215" s="26" t="str">
        <f t="shared" si="226"/>
        <v>T5</v>
      </c>
      <c r="G215" s="8" t="str">
        <f>VLOOKUP(F215,Results!$N$2:$O$13,2,FALSE)</f>
        <v>The Foxes</v>
      </c>
      <c r="H215" s="27">
        <f t="shared" si="227"/>
        <v>0</v>
      </c>
      <c r="I215" s="1" t="str">
        <f t="shared" si="228"/>
        <v>T12</v>
      </c>
      <c r="J215" s="28" t="str">
        <f>VLOOKUP(I215,Results!$N$2:$O$13,2,FALSE)</f>
        <v>The Leakies</v>
      </c>
      <c r="K215" s="26">
        <f>+H209</f>
        <v>0</v>
      </c>
    </row>
    <row r="216" spans="2:11" x14ac:dyDescent="0.25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4">
        <f t="shared" si="229"/>
        <v>46076</v>
      </c>
      <c r="E216" s="37">
        <f t="shared" si="229"/>
        <v>18</v>
      </c>
      <c r="F216" s="26" t="str">
        <f t="shared" si="226"/>
        <v>T11</v>
      </c>
      <c r="G216" s="8" t="str">
        <f>VLOOKUP(F216,Results!$N$2:$O$13,2,FALSE)</f>
        <v>Madgulin</v>
      </c>
      <c r="H216" s="27">
        <f t="shared" si="227"/>
        <v>0</v>
      </c>
      <c r="I216" s="1" t="str">
        <f t="shared" si="228"/>
        <v>T7</v>
      </c>
      <c r="J216" s="28" t="str">
        <f>VLOOKUP(I216,Results!$N$2:$O$13,2,FALSE)</f>
        <v>Team Krewna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18T8</v>
      </c>
      <c r="C217" t="str">
        <f t="shared" ref="C217" si="234">CONCATENATE(E217,I217)</f>
        <v>18T4</v>
      </c>
      <c r="D217" s="14">
        <f t="shared" si="229"/>
        <v>46076</v>
      </c>
      <c r="E217" s="37">
        <f t="shared" si="229"/>
        <v>18</v>
      </c>
      <c r="F217" s="26" t="str">
        <f t="shared" si="226"/>
        <v>T8</v>
      </c>
      <c r="G217" s="8" t="str">
        <f>VLOOKUP(F217,Results!$N$2:$O$13,2,FALSE)</f>
        <v>Vaporizers</v>
      </c>
      <c r="H217" s="27">
        <f t="shared" si="227"/>
        <v>0</v>
      </c>
      <c r="I217" s="1" t="str">
        <f t="shared" si="228"/>
        <v>T4</v>
      </c>
      <c r="J217" s="28" t="str">
        <f>VLOOKUP(I217,Results!$N$2:$O$13,2,FALSE)</f>
        <v>Sparrows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19T11</v>
      </c>
      <c r="C218" t="str">
        <f t="shared" si="184"/>
        <v>19T4</v>
      </c>
      <c r="D218" s="14">
        <f>+'Results Input'!E110</f>
        <v>46084</v>
      </c>
      <c r="E218" s="36">
        <f>+'Results Input'!F110</f>
        <v>19</v>
      </c>
      <c r="F218" s="26" t="str">
        <f>+'Results Input'!G110</f>
        <v>T11</v>
      </c>
      <c r="G218" s="8" t="str">
        <f>VLOOKUP(F218,Results!$N$2:$O$13,2,FALSE)</f>
        <v>Madgulin</v>
      </c>
      <c r="H218" s="27">
        <f>+'Results Input'!I110</f>
        <v>0</v>
      </c>
      <c r="I218" s="26" t="str">
        <f>+'Results Input'!J110</f>
        <v>T4</v>
      </c>
      <c r="J218" s="8" t="str">
        <f>VLOOKUP(I218,Results!$N$2:$O$13,2,FALSE)</f>
        <v>Sparrows</v>
      </c>
      <c r="K218" s="27">
        <f>+'Results Input'!L110</f>
        <v>0</v>
      </c>
    </row>
    <row r="219" spans="2:11" x14ac:dyDescent="0.25">
      <c r="B219" t="str">
        <f t="shared" si="236"/>
        <v>19T9</v>
      </c>
      <c r="C219" t="str">
        <f t="shared" si="184"/>
        <v>19T2</v>
      </c>
      <c r="D219" s="14">
        <f>+D218</f>
        <v>46084</v>
      </c>
      <c r="E219" s="37">
        <f>+E218</f>
        <v>19</v>
      </c>
      <c r="F219" s="26" t="str">
        <f>+'Results Input'!G111</f>
        <v>T9</v>
      </c>
      <c r="G219" s="8" t="str">
        <f>VLOOKUP(F219,Results!$N$2:$O$13,2,FALSE)</f>
        <v>Who Knows</v>
      </c>
      <c r="H219" s="27">
        <f>+'Results Input'!I111</f>
        <v>0</v>
      </c>
      <c r="I219" s="26" t="str">
        <f>+'Results Input'!J111</f>
        <v>T2</v>
      </c>
      <c r="J219" s="8" t="str">
        <f>VLOOKUP(I219,Results!$N$2:$O$13,2,FALSE)</f>
        <v>Bombers</v>
      </c>
      <c r="K219" s="27">
        <f>+'Results Input'!L111</f>
        <v>0</v>
      </c>
    </row>
    <row r="220" spans="2:11" x14ac:dyDescent="0.25">
      <c r="B220" t="str">
        <f t="shared" si="236"/>
        <v>19T6</v>
      </c>
      <c r="C220" t="str">
        <f t="shared" si="184"/>
        <v>19T12</v>
      </c>
      <c r="D220" s="14">
        <f>+D218</f>
        <v>46084</v>
      </c>
      <c r="E220" s="37">
        <f>+E218</f>
        <v>19</v>
      </c>
      <c r="F220" s="26" t="str">
        <f>+'Results Input'!G112</f>
        <v>T6</v>
      </c>
      <c r="G220" s="8" t="str">
        <f>VLOOKUP(F220,Results!$N$2:$O$13,2,FALSE)</f>
        <v>Blackbirds</v>
      </c>
      <c r="H220" s="27">
        <f>+'Results Input'!I112</f>
        <v>0</v>
      </c>
      <c r="I220" s="26" t="str">
        <f>+'Results Input'!J112</f>
        <v>T12</v>
      </c>
      <c r="J220" s="8" t="str">
        <f>VLOOKUP(I220,Results!$N$2:$O$13,2,FALSE)</f>
        <v>The Leakies</v>
      </c>
      <c r="K220" s="27">
        <f>+'Results Input'!L112</f>
        <v>0</v>
      </c>
    </row>
    <row r="221" spans="2:11" x14ac:dyDescent="0.25">
      <c r="B221" t="str">
        <f t="shared" si="236"/>
        <v>19T3</v>
      </c>
      <c r="C221" t="str">
        <f t="shared" si="184"/>
        <v>19T7</v>
      </c>
      <c r="D221" s="14">
        <f>+D218</f>
        <v>46084</v>
      </c>
      <c r="E221" s="37">
        <f>+E218</f>
        <v>19</v>
      </c>
      <c r="F221" s="26" t="str">
        <f>+'Results Input'!G113</f>
        <v>T3</v>
      </c>
      <c r="G221" s="8" t="str">
        <f>VLOOKUP(F221,Results!$N$2:$O$13,2,FALSE)</f>
        <v>Pat's Patriots</v>
      </c>
      <c r="H221" s="27">
        <f>+'Results Input'!I113</f>
        <v>0</v>
      </c>
      <c r="I221" s="26" t="str">
        <f>+'Results Input'!J113</f>
        <v>T7</v>
      </c>
      <c r="J221" s="8" t="str">
        <f>VLOOKUP(I221,Results!$N$2:$O$13,2,FALSE)</f>
        <v>Team Krewna</v>
      </c>
      <c r="K221" s="27">
        <f>+'Results Input'!L113</f>
        <v>0</v>
      </c>
    </row>
    <row r="222" spans="2:11" x14ac:dyDescent="0.25">
      <c r="B222" t="str">
        <f t="shared" si="236"/>
        <v>19T8</v>
      </c>
      <c r="C222" t="str">
        <f t="shared" si="184"/>
        <v>19T1</v>
      </c>
      <c r="D222" s="14">
        <f>+D218</f>
        <v>46084</v>
      </c>
      <c r="E222" s="37">
        <f>+E218</f>
        <v>19</v>
      </c>
      <c r="F222" s="26" t="str">
        <f>+'Results Input'!G114</f>
        <v>T8</v>
      </c>
      <c r="G222" s="8" t="str">
        <f>VLOOKUP(F222,Results!$N$2:$O$13,2,FALSE)</f>
        <v>Vaporizers</v>
      </c>
      <c r="H222" s="27">
        <f>+'Results Input'!I114</f>
        <v>0</v>
      </c>
      <c r="I222" s="26" t="str">
        <f>+'Results Input'!J114</f>
        <v>T1</v>
      </c>
      <c r="J222" s="28" t="str">
        <f>VLOOKUP(I222,Results!$N$2:$O$13,2,FALSE)</f>
        <v>Gin &amp; Tonic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4">
        <f>+D219</f>
        <v>46084</v>
      </c>
      <c r="E223" s="37">
        <f>+E219</f>
        <v>19</v>
      </c>
      <c r="F223" s="26" t="str">
        <f>+'Results Input'!G115</f>
        <v>T10</v>
      </c>
      <c r="G223" s="8" t="str">
        <f>VLOOKUP(F223,Results!$N$2:$O$13,2,FALSE)</f>
        <v>Butterscotch</v>
      </c>
      <c r="H223" s="27">
        <f>+'Results Input'!I115</f>
        <v>0</v>
      </c>
      <c r="I223" s="26" t="str">
        <f>+'Results Input'!J115</f>
        <v>T5</v>
      </c>
      <c r="J223" s="28" t="str">
        <f>VLOOKUP(I223,Results!$N$2:$O$13,2,FALSE)</f>
        <v>The Foxes</v>
      </c>
      <c r="K223" s="27">
        <f>+'Results Input'!L115</f>
        <v>0</v>
      </c>
    </row>
    <row r="224" spans="2:11" x14ac:dyDescent="0.25">
      <c r="B224" t="str">
        <f t="shared" si="236"/>
        <v>19T4</v>
      </c>
      <c r="C224" t="str">
        <f t="shared" si="184"/>
        <v>19T11</v>
      </c>
      <c r="D224" s="14">
        <f>+D218</f>
        <v>46084</v>
      </c>
      <c r="E224" s="37">
        <f>+E218</f>
        <v>19</v>
      </c>
      <c r="F224" s="26" t="str">
        <f t="shared" ref="F224:F229" si="239">+I218</f>
        <v>T4</v>
      </c>
      <c r="G224" s="8" t="str">
        <f>VLOOKUP(F224,Results!$N$2:$O$13,2,FALSE)</f>
        <v>Sparrows</v>
      </c>
      <c r="H224" s="27">
        <f t="shared" ref="H224:H229" si="240">+K218</f>
        <v>0</v>
      </c>
      <c r="I224" s="1" t="str">
        <f t="shared" ref="I224:I229" si="241">+F218</f>
        <v>T11</v>
      </c>
      <c r="J224" s="28" t="str">
        <f>VLOOKUP(I224,Results!$N$2:$O$13,2,FALSE)</f>
        <v>Madgulin</v>
      </c>
      <c r="K224" s="26">
        <f>+H218</f>
        <v>0</v>
      </c>
    </row>
    <row r="225" spans="2:11" x14ac:dyDescent="0.25">
      <c r="B225" t="str">
        <f t="shared" si="236"/>
        <v>19T2</v>
      </c>
      <c r="C225" t="str">
        <f t="shared" si="184"/>
        <v>19T9</v>
      </c>
      <c r="D225" s="14">
        <f>+D218</f>
        <v>46084</v>
      </c>
      <c r="E225" s="37">
        <f>+E218</f>
        <v>19</v>
      </c>
      <c r="F225" s="26" t="str">
        <f t="shared" si="239"/>
        <v>T2</v>
      </c>
      <c r="G225" s="8" t="str">
        <f>VLOOKUP(F225,Results!$N$2:$O$13,2,FALSE)</f>
        <v>Bombers</v>
      </c>
      <c r="H225" s="27">
        <f t="shared" si="240"/>
        <v>0</v>
      </c>
      <c r="I225" s="1" t="str">
        <f t="shared" si="241"/>
        <v>T9</v>
      </c>
      <c r="J225" s="28" t="str">
        <f>VLOOKUP(I225,Results!$N$2:$O$13,2,FALSE)</f>
        <v>Who Knows</v>
      </c>
      <c r="K225" s="26">
        <f>+H219</f>
        <v>0</v>
      </c>
    </row>
    <row r="226" spans="2:11" x14ac:dyDescent="0.25">
      <c r="B226" t="str">
        <f t="shared" si="236"/>
        <v>19T12</v>
      </c>
      <c r="C226" t="str">
        <f t="shared" si="184"/>
        <v>19T6</v>
      </c>
      <c r="D226" s="14">
        <f>+D218</f>
        <v>46084</v>
      </c>
      <c r="E226" s="37">
        <f>+E218</f>
        <v>19</v>
      </c>
      <c r="F226" s="26" t="str">
        <f t="shared" si="239"/>
        <v>T12</v>
      </c>
      <c r="G226" s="8" t="str">
        <f>VLOOKUP(F226,Results!$N$2:$O$13,2,FALSE)</f>
        <v>The Leakies</v>
      </c>
      <c r="H226" s="27">
        <f t="shared" si="240"/>
        <v>0</v>
      </c>
      <c r="I226" s="1" t="str">
        <f t="shared" si="241"/>
        <v>T6</v>
      </c>
      <c r="J226" s="28" t="str">
        <f>VLOOKUP(I226,Results!$N$2:$O$13,2,FALSE)</f>
        <v>Blackbirds</v>
      </c>
      <c r="K226" s="26">
        <f>+H220</f>
        <v>0</v>
      </c>
    </row>
    <row r="227" spans="2:11" x14ac:dyDescent="0.25">
      <c r="B227" t="str">
        <f t="shared" si="236"/>
        <v>19T7</v>
      </c>
      <c r="C227" t="str">
        <f t="shared" si="184"/>
        <v>19T3</v>
      </c>
      <c r="D227" s="14">
        <f t="shared" ref="D227:E229" si="242">+D218</f>
        <v>46084</v>
      </c>
      <c r="E227" s="37">
        <f t="shared" si="242"/>
        <v>19</v>
      </c>
      <c r="F227" s="26" t="str">
        <f t="shared" si="239"/>
        <v>T7</v>
      </c>
      <c r="G227" s="8" t="str">
        <f>VLOOKUP(F227,Results!$N$2:$O$13,2,FALSE)</f>
        <v>Team Krewna</v>
      </c>
      <c r="H227" s="27">
        <f t="shared" si="240"/>
        <v>0</v>
      </c>
      <c r="I227" s="1" t="str">
        <f t="shared" si="241"/>
        <v>T3</v>
      </c>
      <c r="J227" s="28" t="str">
        <f>VLOOKUP(I227,Results!$N$2:$O$13,2,FALSE)</f>
        <v>Pat's Patriots</v>
      </c>
      <c r="K227" s="26">
        <f>+H221</f>
        <v>0</v>
      </c>
    </row>
    <row r="228" spans="2:11" x14ac:dyDescent="0.25">
      <c r="B228" t="str">
        <f t="shared" ref="B228" si="243">CONCATENATE(E228,F228)</f>
        <v>19T1</v>
      </c>
      <c r="C228" t="str">
        <f t="shared" ref="C228" si="244">CONCATENATE(E228,I228)</f>
        <v>19T8</v>
      </c>
      <c r="D228" s="14">
        <f t="shared" si="242"/>
        <v>46084</v>
      </c>
      <c r="E228" s="37">
        <f t="shared" si="242"/>
        <v>19</v>
      </c>
      <c r="F228" s="26" t="str">
        <f t="shared" si="239"/>
        <v>T1</v>
      </c>
      <c r="G228" s="8" t="str">
        <f>VLOOKUP(F228,Results!$N$2:$O$13,2,FALSE)</f>
        <v>Gin &amp; Tonic</v>
      </c>
      <c r="H228" s="27">
        <f t="shared" si="240"/>
        <v>0</v>
      </c>
      <c r="I228" s="1" t="str">
        <f t="shared" si="241"/>
        <v>T8</v>
      </c>
      <c r="J228" s="28" t="str">
        <f>VLOOKUP(I228,Results!$N$2:$O$13,2,FALSE)</f>
        <v>Vaporizers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4">
        <f t="shared" si="242"/>
        <v>46084</v>
      </c>
      <c r="E229" s="37">
        <f t="shared" si="242"/>
        <v>19</v>
      </c>
      <c r="F229" s="26" t="str">
        <f t="shared" si="239"/>
        <v>T5</v>
      </c>
      <c r="G229" s="8" t="str">
        <f>VLOOKUP(F229,Results!$N$2:$O$13,2,FALSE)</f>
        <v>The Foxes</v>
      </c>
      <c r="H229" s="27">
        <f t="shared" si="240"/>
        <v>0</v>
      </c>
      <c r="I229" s="1" t="str">
        <f t="shared" si="241"/>
        <v>T10</v>
      </c>
      <c r="J229" s="28" t="str">
        <f>VLOOKUP(I229,Results!$N$2:$O$13,2,FALSE)</f>
        <v>Butterscotch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20T8</v>
      </c>
      <c r="C230" t="str">
        <f t="shared" si="184"/>
        <v>20T12</v>
      </c>
      <c r="D230" s="14">
        <f>+'Results Input'!E116</f>
        <v>46090</v>
      </c>
      <c r="E230" s="36">
        <f>+'Results Input'!F116</f>
        <v>20</v>
      </c>
      <c r="F230" s="26" t="str">
        <f>+'Results Input'!G116</f>
        <v>T8</v>
      </c>
      <c r="G230" s="8" t="str">
        <f>VLOOKUP(F230,Results!$N$2:$O$13,2,FALSE)</f>
        <v>Vaporizers</v>
      </c>
      <c r="H230" s="27">
        <f>+'Results Input'!I116</f>
        <v>0</v>
      </c>
      <c r="I230" s="26" t="str">
        <f>+'Results Input'!J116</f>
        <v>T12</v>
      </c>
      <c r="J230" s="8" t="str">
        <f>VLOOKUP(I230,Results!$N$2:$O$13,2,FALSE)</f>
        <v>The Leakies</v>
      </c>
      <c r="K230" s="27">
        <f>+'Results Input'!L116</f>
        <v>0</v>
      </c>
    </row>
    <row r="231" spans="2:11" x14ac:dyDescent="0.25">
      <c r="B231" t="str">
        <f t="shared" si="249"/>
        <v>20T9</v>
      </c>
      <c r="C231" t="str">
        <f t="shared" si="184"/>
        <v>20T4</v>
      </c>
      <c r="D231" s="14">
        <f>+D230</f>
        <v>46090</v>
      </c>
      <c r="E231" s="37">
        <f>+E230</f>
        <v>20</v>
      </c>
      <c r="F231" s="26" t="str">
        <f>+'Results Input'!G117</f>
        <v>T9</v>
      </c>
      <c r="G231" s="8" t="str">
        <f>VLOOKUP(F231,Results!$N$2:$O$13,2,FALSE)</f>
        <v>Who Knows</v>
      </c>
      <c r="H231" s="27">
        <f>+'Results Input'!I117</f>
        <v>0</v>
      </c>
      <c r="I231" s="26" t="str">
        <f>+'Results Input'!J117</f>
        <v>T4</v>
      </c>
      <c r="J231" s="8" t="str">
        <f>VLOOKUP(I231,Results!$N$2:$O$13,2,FALSE)</f>
        <v>Sparrows</v>
      </c>
      <c r="K231" s="27">
        <f>+'Results Input'!L117</f>
        <v>0</v>
      </c>
    </row>
    <row r="232" spans="2:11" x14ac:dyDescent="0.25">
      <c r="B232" t="str">
        <f t="shared" si="249"/>
        <v>20T3</v>
      </c>
      <c r="C232" t="str">
        <f t="shared" si="184"/>
        <v>20T11</v>
      </c>
      <c r="D232" s="14">
        <f>+D230</f>
        <v>46090</v>
      </c>
      <c r="E232" s="37">
        <f>+E230</f>
        <v>20</v>
      </c>
      <c r="F232" s="26" t="str">
        <f>+'Results Input'!G118</f>
        <v>T3</v>
      </c>
      <c r="G232" s="8" t="str">
        <f>VLOOKUP(F232,Results!$N$2:$O$13,2,FALSE)</f>
        <v>Pat's Patriots</v>
      </c>
      <c r="H232" s="27">
        <f>+'Results Input'!I118</f>
        <v>0</v>
      </c>
      <c r="I232" s="26" t="str">
        <f>+'Results Input'!J118</f>
        <v>T11</v>
      </c>
      <c r="J232" s="8" t="str">
        <f>VLOOKUP(I232,Results!$N$2:$O$13,2,FALSE)</f>
        <v>Madgulin</v>
      </c>
      <c r="K232" s="27">
        <f>+'Results Input'!L118</f>
        <v>0</v>
      </c>
    </row>
    <row r="233" spans="2:11" x14ac:dyDescent="0.25">
      <c r="B233" t="str">
        <f t="shared" si="249"/>
        <v>20T1</v>
      </c>
      <c r="C233" t="str">
        <f t="shared" si="184"/>
        <v>20T5</v>
      </c>
      <c r="D233" s="14">
        <f>+D230</f>
        <v>46090</v>
      </c>
      <c r="E233" s="37">
        <f>+E230</f>
        <v>20</v>
      </c>
      <c r="F233" s="26" t="str">
        <f>+'Results Input'!G119</f>
        <v>T1</v>
      </c>
      <c r="G233" s="8" t="str">
        <f>VLOOKUP(F233,Results!$N$2:$O$13,2,FALSE)</f>
        <v>Gin &amp; Tonic</v>
      </c>
      <c r="H233" s="27">
        <f>+'Results Input'!I119</f>
        <v>0</v>
      </c>
      <c r="I233" s="26" t="str">
        <f>+'Results Input'!J119</f>
        <v>T5</v>
      </c>
      <c r="J233" s="8" t="str">
        <f>VLOOKUP(I233,Results!$N$2:$O$13,2,FALSE)</f>
        <v>The Foxes</v>
      </c>
      <c r="K233" s="27">
        <f>+'Results Input'!L119</f>
        <v>0</v>
      </c>
    </row>
    <row r="234" spans="2:11" x14ac:dyDescent="0.25">
      <c r="B234" t="str">
        <f t="shared" si="249"/>
        <v>20T6</v>
      </c>
      <c r="C234" t="str">
        <f t="shared" si="184"/>
        <v>20T10</v>
      </c>
      <c r="D234" s="14">
        <f>+D230</f>
        <v>46090</v>
      </c>
      <c r="E234" s="37">
        <f>+E230</f>
        <v>20</v>
      </c>
      <c r="F234" s="26" t="str">
        <f>+'Results Input'!G120</f>
        <v>T6</v>
      </c>
      <c r="G234" s="8" t="str">
        <f>VLOOKUP(F234,Results!$N$2:$O$13,2,FALSE)</f>
        <v>Blackbirds</v>
      </c>
      <c r="H234" s="27">
        <f>+'Results Input'!I120</f>
        <v>0</v>
      </c>
      <c r="I234" s="26" t="str">
        <f>+'Results Input'!J120</f>
        <v>T10</v>
      </c>
      <c r="J234" s="28" t="str">
        <f>VLOOKUP(I234,Results!$N$2:$O$13,2,FALSE)</f>
        <v>Butterscotch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20T7</v>
      </c>
      <c r="C235" t="str">
        <f t="shared" ref="C235" si="251">CONCATENATE(E235,I235)</f>
        <v>20T2</v>
      </c>
      <c r="D235" s="14">
        <f>+D231</f>
        <v>46090</v>
      </c>
      <c r="E235" s="37">
        <f>+E231</f>
        <v>20</v>
      </c>
      <c r="F235" s="26" t="str">
        <f>+'Results Input'!G121</f>
        <v>T7</v>
      </c>
      <c r="G235" s="8" t="str">
        <f>VLOOKUP(F235,Results!$N$2:$O$13,2,FALSE)</f>
        <v>Team Krewna</v>
      </c>
      <c r="H235" s="27">
        <f>+'Results Input'!I121</f>
        <v>0</v>
      </c>
      <c r="I235" s="26" t="str">
        <f>+'Results Input'!J121</f>
        <v>T2</v>
      </c>
      <c r="J235" s="28" t="str">
        <f>VLOOKUP(I235,Results!$N$2:$O$13,2,FALSE)</f>
        <v>Bombers</v>
      </c>
      <c r="K235" s="27">
        <f>+'Results Input'!L121</f>
        <v>0</v>
      </c>
    </row>
    <row r="236" spans="2:11" x14ac:dyDescent="0.25">
      <c r="B236" t="str">
        <f t="shared" si="249"/>
        <v>20T12</v>
      </c>
      <c r="C236" t="str">
        <f t="shared" si="184"/>
        <v>20T8</v>
      </c>
      <c r="D236" s="14">
        <f>+D230</f>
        <v>46090</v>
      </c>
      <c r="E236" s="37">
        <f>+E230</f>
        <v>20</v>
      </c>
      <c r="F236" s="26" t="str">
        <f t="shared" ref="F236:F241" si="252">+I230</f>
        <v>T12</v>
      </c>
      <c r="G236" s="8" t="str">
        <f>VLOOKUP(F236,Results!$N$2:$O$13,2,FALSE)</f>
        <v>The Leakies</v>
      </c>
      <c r="H236" s="27">
        <f t="shared" ref="H236:H241" si="253">+K230</f>
        <v>0</v>
      </c>
      <c r="I236" s="1" t="str">
        <f t="shared" ref="I236:I241" si="254">+F230</f>
        <v>T8</v>
      </c>
      <c r="J236" s="28" t="str">
        <f>VLOOKUP(I236,Results!$N$2:$O$13,2,FALSE)</f>
        <v>Vaporizers</v>
      </c>
      <c r="K236" s="26">
        <f>+H230</f>
        <v>0</v>
      </c>
    </row>
    <row r="237" spans="2:11" x14ac:dyDescent="0.25">
      <c r="B237" t="str">
        <f t="shared" si="249"/>
        <v>20T4</v>
      </c>
      <c r="C237" t="str">
        <f t="shared" si="184"/>
        <v>20T9</v>
      </c>
      <c r="D237" s="14">
        <f>+D230</f>
        <v>46090</v>
      </c>
      <c r="E237" s="37">
        <f>+E230</f>
        <v>20</v>
      </c>
      <c r="F237" s="26" t="str">
        <f t="shared" si="252"/>
        <v>T4</v>
      </c>
      <c r="G237" s="8" t="str">
        <f>VLOOKUP(F237,Results!$N$2:$O$13,2,FALSE)</f>
        <v>Sparrows</v>
      </c>
      <c r="H237" s="27">
        <f t="shared" si="253"/>
        <v>0</v>
      </c>
      <c r="I237" s="1" t="str">
        <f t="shared" si="254"/>
        <v>T9</v>
      </c>
      <c r="J237" s="28" t="str">
        <f>VLOOKUP(I237,Results!$N$2:$O$13,2,FALSE)</f>
        <v>Who Knows</v>
      </c>
      <c r="K237" s="26">
        <f>+H231</f>
        <v>0</v>
      </c>
    </row>
    <row r="238" spans="2:11" x14ac:dyDescent="0.25">
      <c r="B238" t="str">
        <f t="shared" si="249"/>
        <v>20T11</v>
      </c>
      <c r="C238" t="str">
        <f t="shared" si="184"/>
        <v>20T3</v>
      </c>
      <c r="D238" s="14">
        <f>+D230</f>
        <v>46090</v>
      </c>
      <c r="E238" s="37">
        <f>+E230</f>
        <v>20</v>
      </c>
      <c r="F238" s="26" t="str">
        <f t="shared" si="252"/>
        <v>T11</v>
      </c>
      <c r="G238" s="8" t="str">
        <f>VLOOKUP(F238,Results!$N$2:$O$13,2,FALSE)</f>
        <v>Madgulin</v>
      </c>
      <c r="H238" s="27">
        <f t="shared" si="253"/>
        <v>0</v>
      </c>
      <c r="I238" s="1" t="str">
        <f t="shared" si="254"/>
        <v>T3</v>
      </c>
      <c r="J238" s="28" t="str">
        <f>VLOOKUP(I238,Results!$N$2:$O$13,2,FALSE)</f>
        <v>Pat's Patriots</v>
      </c>
      <c r="K238" s="26">
        <f>+H232</f>
        <v>0</v>
      </c>
    </row>
    <row r="239" spans="2:11" x14ac:dyDescent="0.25">
      <c r="B239" t="str">
        <f t="shared" si="249"/>
        <v>20T5</v>
      </c>
      <c r="C239" t="str">
        <f t="shared" si="184"/>
        <v>20T1</v>
      </c>
      <c r="D239" s="14">
        <f t="shared" ref="D239:E241" si="255">+D230</f>
        <v>46090</v>
      </c>
      <c r="E239" s="37">
        <f t="shared" si="255"/>
        <v>20</v>
      </c>
      <c r="F239" s="26" t="str">
        <f t="shared" si="252"/>
        <v>T5</v>
      </c>
      <c r="G239" s="8" t="str">
        <f>VLOOKUP(F239,Results!$N$2:$O$13,2,FALSE)</f>
        <v>The Foxes</v>
      </c>
      <c r="H239" s="27">
        <f t="shared" si="253"/>
        <v>0</v>
      </c>
      <c r="I239" s="1" t="str">
        <f t="shared" si="254"/>
        <v>T1</v>
      </c>
      <c r="J239" s="28" t="str">
        <f>VLOOKUP(I239,Results!$N$2:$O$13,2,FALSE)</f>
        <v>Gin &amp; Tonic</v>
      </c>
      <c r="K239" s="26">
        <f>+H233</f>
        <v>0</v>
      </c>
    </row>
    <row r="240" spans="2:11" x14ac:dyDescent="0.25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4">
        <f t="shared" si="255"/>
        <v>46090</v>
      </c>
      <c r="E240" s="37">
        <f t="shared" si="255"/>
        <v>20</v>
      </c>
      <c r="F240" s="26" t="str">
        <f t="shared" si="252"/>
        <v>T10</v>
      </c>
      <c r="G240" s="8" t="str">
        <f>VLOOKUP(F240,Results!$N$2:$O$13,2,FALSE)</f>
        <v>Butterscotch</v>
      </c>
      <c r="H240" s="27">
        <f t="shared" si="253"/>
        <v>0</v>
      </c>
      <c r="I240" s="1" t="str">
        <f t="shared" si="254"/>
        <v>T6</v>
      </c>
      <c r="J240" s="28" t="str">
        <f>VLOOKUP(I240,Results!$N$2:$O$13,2,FALSE)</f>
        <v>Blackbirds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20T2</v>
      </c>
      <c r="C241" t="str">
        <f t="shared" ref="C241" si="260">CONCATENATE(E241,I241)</f>
        <v>20T7</v>
      </c>
      <c r="D241" s="14">
        <f t="shared" si="255"/>
        <v>46090</v>
      </c>
      <c r="E241" s="37">
        <f t="shared" si="255"/>
        <v>20</v>
      </c>
      <c r="F241" s="26" t="str">
        <f t="shared" si="252"/>
        <v>T2</v>
      </c>
      <c r="G241" s="8" t="str">
        <f>VLOOKUP(F241,Results!$N$2:$O$13,2,FALSE)</f>
        <v>Bombers</v>
      </c>
      <c r="H241" s="27">
        <f t="shared" si="253"/>
        <v>0</v>
      </c>
      <c r="I241" s="1" t="str">
        <f t="shared" si="254"/>
        <v>T7</v>
      </c>
      <c r="J241" s="28" t="str">
        <f>VLOOKUP(I241,Results!$N$2:$O$13,2,FALSE)</f>
        <v>Team Krewna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21T5</v>
      </c>
      <c r="C242" t="str">
        <f t="shared" si="184"/>
        <v>21T11</v>
      </c>
      <c r="D242" s="14">
        <f>+'Results Input'!E122</f>
        <v>46098</v>
      </c>
      <c r="E242" s="36">
        <f>+'Results Input'!F122</f>
        <v>21</v>
      </c>
      <c r="F242" s="26" t="str">
        <f>+'Results Input'!G122</f>
        <v>T5</v>
      </c>
      <c r="G242" s="8" t="str">
        <f>VLOOKUP(F242,Results!$N$2:$O$13,2,FALSE)</f>
        <v>The Foxes</v>
      </c>
      <c r="H242" s="27">
        <f>+'Results Input'!I122</f>
        <v>0</v>
      </c>
      <c r="I242" s="26" t="str">
        <f>+'Results Input'!J122</f>
        <v>T11</v>
      </c>
      <c r="J242" s="8" t="str">
        <f>VLOOKUP(I242,Results!$N$2:$O$13,2,FALSE)</f>
        <v>Madgulin</v>
      </c>
      <c r="K242" s="27">
        <f>+'Results Input'!L122</f>
        <v>0</v>
      </c>
    </row>
    <row r="243" spans="2:11" x14ac:dyDescent="0.25">
      <c r="B243" t="str">
        <f t="shared" si="262"/>
        <v>21T12</v>
      </c>
      <c r="C243" t="str">
        <f t="shared" si="184"/>
        <v>21T7</v>
      </c>
      <c r="D243" s="14">
        <f>+D242</f>
        <v>46098</v>
      </c>
      <c r="E243" s="37">
        <f>+E242</f>
        <v>21</v>
      </c>
      <c r="F243" s="26" t="str">
        <f>+'Results Input'!G123</f>
        <v>T12</v>
      </c>
      <c r="G243" s="8" t="str">
        <f>VLOOKUP(F243,Results!$N$2:$O$13,2,FALSE)</f>
        <v>The Leakies</v>
      </c>
      <c r="H243" s="27">
        <f>+'Results Input'!I123</f>
        <v>0</v>
      </c>
      <c r="I243" s="26" t="str">
        <f>+'Results Input'!J123</f>
        <v>T7</v>
      </c>
      <c r="J243" s="8" t="str">
        <f>VLOOKUP(I243,Results!$N$2:$O$13,2,FALSE)</f>
        <v>Team Krewna</v>
      </c>
      <c r="K243" s="27">
        <f>+'Results Input'!L123</f>
        <v>0</v>
      </c>
    </row>
    <row r="244" spans="2:11" x14ac:dyDescent="0.25">
      <c r="B244" t="str">
        <f t="shared" si="262"/>
        <v>21T4</v>
      </c>
      <c r="C244" t="str">
        <f t="shared" si="184"/>
        <v>21T10</v>
      </c>
      <c r="D244" s="14">
        <f>+D242</f>
        <v>46098</v>
      </c>
      <c r="E244" s="37">
        <f>+E242</f>
        <v>21</v>
      </c>
      <c r="F244" s="26" t="str">
        <f>+'Results Input'!G124</f>
        <v>T4</v>
      </c>
      <c r="G244" s="8" t="str">
        <f>VLOOKUP(F244,Results!$N$2:$O$13,2,FALSE)</f>
        <v>Sparrows</v>
      </c>
      <c r="H244" s="27">
        <f>+'Results Input'!I124</f>
        <v>0</v>
      </c>
      <c r="I244" s="26" t="str">
        <f>+'Results Input'!J124</f>
        <v>T10</v>
      </c>
      <c r="J244" s="8" t="str">
        <f>VLOOKUP(I244,Results!$N$2:$O$13,2,FALSE)</f>
        <v>Butterscotch</v>
      </c>
      <c r="K244" s="27">
        <f>+'Results Input'!L124</f>
        <v>0</v>
      </c>
    </row>
    <row r="245" spans="2:11" x14ac:dyDescent="0.25">
      <c r="B245" t="str">
        <f t="shared" si="262"/>
        <v>21T2</v>
      </c>
      <c r="C245" t="str">
        <f t="shared" si="184"/>
        <v>21T8</v>
      </c>
      <c r="D245" s="14">
        <f>+D242</f>
        <v>46098</v>
      </c>
      <c r="E245" s="37">
        <f>+E242</f>
        <v>21</v>
      </c>
      <c r="F245" s="26" t="str">
        <f>+'Results Input'!G125</f>
        <v>T2</v>
      </c>
      <c r="G245" s="8" t="str">
        <f>VLOOKUP(F245,Results!$N$2:$O$13,2,FALSE)</f>
        <v>Bombers</v>
      </c>
      <c r="H245" s="27">
        <f>+'Results Input'!I125</f>
        <v>0</v>
      </c>
      <c r="I245" s="26" t="str">
        <f>+'Results Input'!J125</f>
        <v>T8</v>
      </c>
      <c r="J245" s="8" t="str">
        <f>VLOOKUP(I245,Results!$N$2:$O$13,2,FALSE)</f>
        <v>Vaporizers</v>
      </c>
      <c r="K245" s="27">
        <f>+'Results Input'!L125</f>
        <v>0</v>
      </c>
    </row>
    <row r="246" spans="2:11" x14ac:dyDescent="0.25">
      <c r="B246" t="str">
        <f t="shared" si="262"/>
        <v>21T3</v>
      </c>
      <c r="C246" t="str">
        <f t="shared" si="184"/>
        <v>21T9</v>
      </c>
      <c r="D246" s="14">
        <f>+D242</f>
        <v>46098</v>
      </c>
      <c r="E246" s="37">
        <f>+E242</f>
        <v>21</v>
      </c>
      <c r="F246" s="26" t="str">
        <f>+'Results Input'!G126</f>
        <v>T3</v>
      </c>
      <c r="G246" s="8" t="str">
        <f>VLOOKUP(F246,Results!$N$2:$O$13,2,FALSE)</f>
        <v>Pat's Patriots</v>
      </c>
      <c r="H246" s="27">
        <f>+'Results Input'!I126</f>
        <v>0</v>
      </c>
      <c r="I246" s="26" t="str">
        <f>+'Results Input'!J126</f>
        <v>T9</v>
      </c>
      <c r="J246" s="28" t="str">
        <f>VLOOKUP(I246,Results!$N$2:$O$13,2,FALSE)</f>
        <v>Who Knows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21T6</v>
      </c>
      <c r="C247" t="str">
        <f t="shared" ref="C247" si="264">CONCATENATE(E247,I247)</f>
        <v>21T1</v>
      </c>
      <c r="D247" s="14">
        <f>+D243</f>
        <v>46098</v>
      </c>
      <c r="E247" s="37">
        <f>+E243</f>
        <v>21</v>
      </c>
      <c r="F247" s="26" t="str">
        <f>+'Results Input'!G127</f>
        <v>T6</v>
      </c>
      <c r="G247" s="8" t="str">
        <f>VLOOKUP(F247,Results!$N$2:$O$13,2,FALSE)</f>
        <v>Blackbirds</v>
      </c>
      <c r="H247" s="27">
        <f>+'Results Input'!I127</f>
        <v>0</v>
      </c>
      <c r="I247" s="26" t="str">
        <f>+'Results Input'!J127</f>
        <v>T1</v>
      </c>
      <c r="J247" s="28" t="str">
        <f>VLOOKUP(I247,Results!$N$2:$O$13,2,FALSE)</f>
        <v>Gin &amp; Tonic</v>
      </c>
      <c r="K247" s="27">
        <f>+'Results Input'!L127</f>
        <v>0</v>
      </c>
    </row>
    <row r="248" spans="2:11" x14ac:dyDescent="0.25">
      <c r="B248" t="str">
        <f t="shared" si="262"/>
        <v>21T11</v>
      </c>
      <c r="C248" t="str">
        <f t="shared" si="184"/>
        <v>21T5</v>
      </c>
      <c r="D248" s="14">
        <f>+D242</f>
        <v>46098</v>
      </c>
      <c r="E248" s="37">
        <f>+E242</f>
        <v>21</v>
      </c>
      <c r="F248" s="26" t="str">
        <f t="shared" ref="F248:F253" si="265">+I242</f>
        <v>T11</v>
      </c>
      <c r="G248" s="8" t="str">
        <f>VLOOKUP(F248,Results!$N$2:$O$13,2,FALSE)</f>
        <v>Madgulin</v>
      </c>
      <c r="H248" s="27">
        <f t="shared" ref="H248:H253" si="266">+K242</f>
        <v>0</v>
      </c>
      <c r="I248" s="1" t="str">
        <f t="shared" ref="I248:I253" si="267">+F242</f>
        <v>T5</v>
      </c>
      <c r="J248" s="28" t="str">
        <f>VLOOKUP(I248,Results!$N$2:$O$13,2,FALSE)</f>
        <v>The Foxes</v>
      </c>
      <c r="K248" s="26">
        <f>+H242</f>
        <v>0</v>
      </c>
    </row>
    <row r="249" spans="2:11" x14ac:dyDescent="0.25">
      <c r="B249" t="str">
        <f t="shared" si="262"/>
        <v>21T7</v>
      </c>
      <c r="C249" t="str">
        <f t="shared" si="184"/>
        <v>21T12</v>
      </c>
      <c r="D249" s="14">
        <f>+D242</f>
        <v>46098</v>
      </c>
      <c r="E249" s="37">
        <f>+E242</f>
        <v>21</v>
      </c>
      <c r="F249" s="26" t="str">
        <f t="shared" si="265"/>
        <v>T7</v>
      </c>
      <c r="G249" s="8" t="str">
        <f>VLOOKUP(F249,Results!$N$2:$O$13,2,FALSE)</f>
        <v>Team Krewna</v>
      </c>
      <c r="H249" s="27">
        <f t="shared" si="266"/>
        <v>0</v>
      </c>
      <c r="I249" s="1" t="str">
        <f t="shared" si="267"/>
        <v>T12</v>
      </c>
      <c r="J249" s="28" t="str">
        <f>VLOOKUP(I249,Results!$N$2:$O$13,2,FALSE)</f>
        <v>The Leakies</v>
      </c>
      <c r="K249" s="26">
        <f>+H243</f>
        <v>0</v>
      </c>
    </row>
    <row r="250" spans="2:11" x14ac:dyDescent="0.25">
      <c r="B250" t="str">
        <f t="shared" si="262"/>
        <v>21T10</v>
      </c>
      <c r="C250" t="str">
        <f t="shared" si="184"/>
        <v>21T4</v>
      </c>
      <c r="D250" s="14">
        <f>+D242</f>
        <v>46098</v>
      </c>
      <c r="E250" s="37">
        <f>+E242</f>
        <v>21</v>
      </c>
      <c r="F250" s="26" t="str">
        <f t="shared" si="265"/>
        <v>T10</v>
      </c>
      <c r="G250" s="8" t="str">
        <f>VLOOKUP(F250,Results!$N$2:$O$13,2,FALSE)</f>
        <v>Butterscotch</v>
      </c>
      <c r="H250" s="27">
        <f t="shared" si="266"/>
        <v>0</v>
      </c>
      <c r="I250" s="1" t="str">
        <f t="shared" si="267"/>
        <v>T4</v>
      </c>
      <c r="J250" s="28" t="str">
        <f>VLOOKUP(I250,Results!$N$2:$O$13,2,FALSE)</f>
        <v>Sparrows</v>
      </c>
      <c r="K250" s="26">
        <f>+H244</f>
        <v>0</v>
      </c>
    </row>
    <row r="251" spans="2:11" x14ac:dyDescent="0.25">
      <c r="B251" t="str">
        <f t="shared" si="262"/>
        <v>21T8</v>
      </c>
      <c r="C251" t="str">
        <f t="shared" si="184"/>
        <v>21T2</v>
      </c>
      <c r="D251" s="14">
        <f t="shared" ref="D251:E253" si="268">+D242</f>
        <v>46098</v>
      </c>
      <c r="E251" s="37">
        <f t="shared" si="268"/>
        <v>21</v>
      </c>
      <c r="F251" s="26" t="str">
        <f t="shared" si="265"/>
        <v>T8</v>
      </c>
      <c r="G251" s="8" t="str">
        <f>VLOOKUP(F251,Results!$N$2:$O$13,2,FALSE)</f>
        <v>Vaporizers</v>
      </c>
      <c r="H251" s="27">
        <f t="shared" si="266"/>
        <v>0</v>
      </c>
      <c r="I251" s="1" t="str">
        <f t="shared" si="267"/>
        <v>T2</v>
      </c>
      <c r="J251" s="28" t="str">
        <f>VLOOKUP(I251,Results!$N$2:$O$13,2,FALSE)</f>
        <v>Bombers</v>
      </c>
      <c r="K251" s="26">
        <f>+H245</f>
        <v>0</v>
      </c>
    </row>
    <row r="252" spans="2:11" x14ac:dyDescent="0.25">
      <c r="B252" t="str">
        <f t="shared" ref="B252" si="269">CONCATENATE(E252,F252)</f>
        <v>21T9</v>
      </c>
      <c r="C252" t="str">
        <f t="shared" ref="C252" si="270">CONCATENATE(E252,I252)</f>
        <v>21T3</v>
      </c>
      <c r="D252" s="14">
        <f t="shared" si="268"/>
        <v>46098</v>
      </c>
      <c r="E252" s="37">
        <f t="shared" si="268"/>
        <v>21</v>
      </c>
      <c r="F252" s="26" t="str">
        <f t="shared" si="265"/>
        <v>T9</v>
      </c>
      <c r="G252" s="8" t="str">
        <f>VLOOKUP(F252,Results!$N$2:$O$13,2,FALSE)</f>
        <v>Who Knows</v>
      </c>
      <c r="H252" s="27">
        <f t="shared" si="266"/>
        <v>0</v>
      </c>
      <c r="I252" s="1" t="str">
        <f t="shared" si="267"/>
        <v>T3</v>
      </c>
      <c r="J252" s="28" t="str">
        <f>VLOOKUP(I252,Results!$N$2:$O$13,2,FALSE)</f>
        <v>Pat's Patriots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21T1</v>
      </c>
      <c r="C253" t="str">
        <f t="shared" ref="C253" si="273">CONCATENATE(E253,I253)</f>
        <v>21T6</v>
      </c>
      <c r="D253" s="14">
        <f t="shared" si="268"/>
        <v>46098</v>
      </c>
      <c r="E253" s="37">
        <f t="shared" si="268"/>
        <v>21</v>
      </c>
      <c r="F253" s="26" t="str">
        <f t="shared" si="265"/>
        <v>T1</v>
      </c>
      <c r="G253" s="8" t="str">
        <f>VLOOKUP(F253,Results!$N$2:$O$13,2,FALSE)</f>
        <v>Gin &amp; Tonic</v>
      </c>
      <c r="H253" s="27">
        <f t="shared" si="266"/>
        <v>0</v>
      </c>
      <c r="I253" s="1" t="str">
        <f t="shared" si="267"/>
        <v>T6</v>
      </c>
      <c r="J253" s="28" t="str">
        <f>VLOOKUP(I253,Results!$N$2:$O$13,2,FALSE)</f>
        <v>Blackbirds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22T1</v>
      </c>
      <c r="C254" t="str">
        <f t="shared" si="184"/>
        <v>22T7</v>
      </c>
      <c r="D254" s="14">
        <f>+'Results Input'!E128</f>
        <v>46104</v>
      </c>
      <c r="E254" s="36">
        <f>+'Results Input'!F128</f>
        <v>22</v>
      </c>
      <c r="F254" s="26" t="str">
        <f>+'Results Input'!G128</f>
        <v>T1</v>
      </c>
      <c r="G254" s="8" t="str">
        <f>VLOOKUP(F254,Results!$N$2:$O$13,2,FALSE)</f>
        <v>Gin &amp; Tonic</v>
      </c>
      <c r="H254" s="27">
        <f>+'Results Input'!I128</f>
        <v>0</v>
      </c>
      <c r="I254" s="26" t="str">
        <f>+'Results Input'!J128</f>
        <v>T7</v>
      </c>
      <c r="J254" s="8" t="str">
        <f>VLOOKUP(I254,Results!$N$2:$O$13,2,FALSE)</f>
        <v>Team Krewna</v>
      </c>
      <c r="K254" s="27">
        <f>+'Results Input'!L128</f>
        <v>0</v>
      </c>
    </row>
    <row r="255" spans="2:11" x14ac:dyDescent="0.25">
      <c r="B255" t="str">
        <f t="shared" si="275"/>
        <v>22T8</v>
      </c>
      <c r="C255" t="str">
        <f t="shared" si="184"/>
        <v>22T3</v>
      </c>
      <c r="D255" s="14">
        <f>+D254</f>
        <v>46104</v>
      </c>
      <c r="E255" s="37">
        <f>+E254</f>
        <v>22</v>
      </c>
      <c r="F255" s="26" t="str">
        <f>+'Results Input'!G129</f>
        <v>T8</v>
      </c>
      <c r="G255" s="8" t="str">
        <f>VLOOKUP(F255,Results!$N$2:$O$13,2,FALSE)</f>
        <v>Vaporizers</v>
      </c>
      <c r="H255" s="27">
        <f>+'Results Input'!I129</f>
        <v>0</v>
      </c>
      <c r="I255" s="26" t="str">
        <f>+'Results Input'!J129</f>
        <v>T3</v>
      </c>
      <c r="J255" s="8" t="str">
        <f>VLOOKUP(I255,Results!$N$2:$O$13,2,FALSE)</f>
        <v>Pat's Patriots</v>
      </c>
      <c r="K255" s="27">
        <f>+'Results Input'!L129</f>
        <v>0</v>
      </c>
    </row>
    <row r="256" spans="2:11" x14ac:dyDescent="0.25">
      <c r="B256" t="str">
        <f t="shared" si="275"/>
        <v>22T5</v>
      </c>
      <c r="C256" t="str">
        <f t="shared" si="184"/>
        <v>22T9</v>
      </c>
      <c r="D256" s="14">
        <f>+D254</f>
        <v>46104</v>
      </c>
      <c r="E256" s="37">
        <f>+E254</f>
        <v>22</v>
      </c>
      <c r="F256" s="26" t="str">
        <f>+'Results Input'!G130</f>
        <v>T5</v>
      </c>
      <c r="G256" s="8" t="str">
        <f>VLOOKUP(F256,Results!$N$2:$O$13,2,FALSE)</f>
        <v>The Foxes</v>
      </c>
      <c r="H256" s="27">
        <f>+'Results Input'!I130</f>
        <v>0</v>
      </c>
      <c r="I256" s="26" t="str">
        <f>+'Results Input'!J130</f>
        <v>T9</v>
      </c>
      <c r="J256" s="8" t="str">
        <f>VLOOKUP(I256,Results!$N$2:$O$13,2,FALSE)</f>
        <v>Who Knows</v>
      </c>
      <c r="K256" s="27">
        <f>+'Results Input'!L130</f>
        <v>0</v>
      </c>
    </row>
    <row r="257" spans="2:11" x14ac:dyDescent="0.25">
      <c r="B257" t="str">
        <f t="shared" si="275"/>
        <v>22T2</v>
      </c>
      <c r="C257" t="str">
        <f t="shared" si="184"/>
        <v>22T10</v>
      </c>
      <c r="D257" s="14">
        <f>+D254</f>
        <v>46104</v>
      </c>
      <c r="E257" s="37">
        <f>+E254</f>
        <v>22</v>
      </c>
      <c r="F257" s="26" t="str">
        <f>+'Results Input'!G131</f>
        <v>T2</v>
      </c>
      <c r="G257" s="8" t="str">
        <f>VLOOKUP(F257,Results!$N$2:$O$13,2,FALSE)</f>
        <v>Bombers</v>
      </c>
      <c r="H257" s="27">
        <f>+'Results Input'!I131</f>
        <v>0</v>
      </c>
      <c r="I257" s="26" t="str">
        <f>+'Results Input'!J131</f>
        <v>T10</v>
      </c>
      <c r="J257" s="8" t="str">
        <f>VLOOKUP(I257,Results!$N$2:$O$13,2,FALSE)</f>
        <v>Butterscotch</v>
      </c>
      <c r="K257" s="27">
        <f>+'Results Input'!L131</f>
        <v>0</v>
      </c>
    </row>
    <row r="258" spans="2:11" x14ac:dyDescent="0.25">
      <c r="B258" t="str">
        <f t="shared" si="275"/>
        <v>22T11</v>
      </c>
      <c r="C258" t="str">
        <f t="shared" ref="C258:C263" si="276">CONCATENATE(E258,I258)</f>
        <v>22T6</v>
      </c>
      <c r="D258" s="14">
        <f>+D254</f>
        <v>46104</v>
      </c>
      <c r="E258" s="37">
        <f>+E254</f>
        <v>22</v>
      </c>
      <c r="F258" s="26" t="str">
        <f>+'Results Input'!G132</f>
        <v>T11</v>
      </c>
      <c r="G258" s="8" t="str">
        <f>VLOOKUP(F258,Results!$N$2:$O$13,2,FALSE)</f>
        <v>Madgulin</v>
      </c>
      <c r="H258" s="27">
        <f>+'Results Input'!I132</f>
        <v>0</v>
      </c>
      <c r="I258" s="26" t="str">
        <f>+'Results Input'!J132</f>
        <v>T6</v>
      </c>
      <c r="J258" s="28" t="str">
        <f>VLOOKUP(I258,Results!$N$2:$O$13,2,FALSE)</f>
        <v>Blackbirds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4">
        <f>+D255</f>
        <v>46104</v>
      </c>
      <c r="E259" s="37">
        <f>+E255</f>
        <v>22</v>
      </c>
      <c r="F259" s="26" t="str">
        <f>+'Results Input'!G133</f>
        <v>T4</v>
      </c>
      <c r="G259" s="8" t="str">
        <f>VLOOKUP(F259,Results!$N$2:$O$13,2,FALSE)</f>
        <v>Sparrows</v>
      </c>
      <c r="H259" s="27">
        <f>+'Results Input'!I133</f>
        <v>0</v>
      </c>
      <c r="I259" s="26" t="str">
        <f>+'Results Input'!J133</f>
        <v>T12</v>
      </c>
      <c r="J259" s="28" t="str">
        <f>VLOOKUP(I259,Results!$N$2:$O$13,2,FALSE)</f>
        <v>The Leakies</v>
      </c>
      <c r="K259" s="27">
        <f>+'Results Input'!L133</f>
        <v>0</v>
      </c>
    </row>
    <row r="260" spans="2:11" x14ac:dyDescent="0.25">
      <c r="B260" t="str">
        <f t="shared" si="275"/>
        <v>22T7</v>
      </c>
      <c r="C260" t="str">
        <f t="shared" si="276"/>
        <v>22T1</v>
      </c>
      <c r="D260" s="14">
        <f>+D254</f>
        <v>46104</v>
      </c>
      <c r="E260" s="37">
        <f>+E254</f>
        <v>22</v>
      </c>
      <c r="F260" s="26" t="str">
        <f t="shared" ref="F260:F265" si="279">+I254</f>
        <v>T7</v>
      </c>
      <c r="G260" s="8" t="str">
        <f>VLOOKUP(F260,Results!$N$2:$O$13,2,FALSE)</f>
        <v>Team Krewna</v>
      </c>
      <c r="H260" s="27">
        <f t="shared" ref="H260:H265" si="280">+K254</f>
        <v>0</v>
      </c>
      <c r="I260" s="1" t="str">
        <f t="shared" ref="I260:I265" si="281">+F254</f>
        <v>T1</v>
      </c>
      <c r="J260" s="28" t="str">
        <f>VLOOKUP(I260,Results!$N$2:$O$13,2,FALSE)</f>
        <v>Gin &amp; Tonic</v>
      </c>
      <c r="K260" s="26">
        <f>+H254</f>
        <v>0</v>
      </c>
    </row>
    <row r="261" spans="2:11" x14ac:dyDescent="0.25">
      <c r="B261" t="str">
        <f t="shared" si="275"/>
        <v>22T3</v>
      </c>
      <c r="C261" t="str">
        <f t="shared" si="276"/>
        <v>22T8</v>
      </c>
      <c r="D261" s="14">
        <f>+D254</f>
        <v>46104</v>
      </c>
      <c r="E261" s="37">
        <f>+E254</f>
        <v>22</v>
      </c>
      <c r="F261" s="26" t="str">
        <f t="shared" si="279"/>
        <v>T3</v>
      </c>
      <c r="G261" s="8" t="str">
        <f>VLOOKUP(F261,Results!$N$2:$O$13,2,FALSE)</f>
        <v>Pat's Patriots</v>
      </c>
      <c r="H261" s="27">
        <f t="shared" si="280"/>
        <v>0</v>
      </c>
      <c r="I261" s="1" t="str">
        <f t="shared" si="281"/>
        <v>T8</v>
      </c>
      <c r="J261" s="28" t="str">
        <f>VLOOKUP(I261,Results!$N$2:$O$13,2,FALSE)</f>
        <v>Vaporizers</v>
      </c>
      <c r="K261" s="26">
        <f>+H255</f>
        <v>0</v>
      </c>
    </row>
    <row r="262" spans="2:11" x14ac:dyDescent="0.25">
      <c r="B262" t="str">
        <f t="shared" si="275"/>
        <v>22T9</v>
      </c>
      <c r="C262" t="str">
        <f t="shared" si="276"/>
        <v>22T5</v>
      </c>
      <c r="D262" s="14">
        <f>+D254</f>
        <v>46104</v>
      </c>
      <c r="E262" s="37">
        <f>+E254</f>
        <v>22</v>
      </c>
      <c r="F262" s="26" t="str">
        <f t="shared" si="279"/>
        <v>T9</v>
      </c>
      <c r="G262" s="8" t="str">
        <f>VLOOKUP(F262,Results!$N$2:$O$13,2,FALSE)</f>
        <v>Who Knows</v>
      </c>
      <c r="H262" s="27">
        <f t="shared" si="280"/>
        <v>0</v>
      </c>
      <c r="I262" s="1" t="str">
        <f t="shared" si="281"/>
        <v>T5</v>
      </c>
      <c r="J262" s="28" t="str">
        <f>VLOOKUP(I262,Results!$N$2:$O$13,2,FALSE)</f>
        <v>The Foxes</v>
      </c>
      <c r="K262" s="26">
        <f>+H256</f>
        <v>0</v>
      </c>
    </row>
    <row r="263" spans="2:11" x14ac:dyDescent="0.25">
      <c r="B263" t="str">
        <f t="shared" si="275"/>
        <v>22T10</v>
      </c>
      <c r="C263" t="str">
        <f t="shared" si="276"/>
        <v>22T2</v>
      </c>
      <c r="D263" s="14">
        <f t="shared" ref="D263:E265" si="282">+D254</f>
        <v>46104</v>
      </c>
      <c r="E263" s="37">
        <f t="shared" si="282"/>
        <v>22</v>
      </c>
      <c r="F263" s="26" t="str">
        <f t="shared" si="279"/>
        <v>T10</v>
      </c>
      <c r="G263" s="8" t="str">
        <f>VLOOKUP(F263,Results!$N$2:$O$13,2,FALSE)</f>
        <v>Butterscotch</v>
      </c>
      <c r="H263" s="27">
        <f t="shared" si="280"/>
        <v>0</v>
      </c>
      <c r="I263" s="1" t="str">
        <f t="shared" si="281"/>
        <v>T2</v>
      </c>
      <c r="J263" s="28" t="str">
        <f>VLOOKUP(I263,Results!$N$2:$O$13,2,FALSE)</f>
        <v>Bombers</v>
      </c>
      <c r="K263" s="26">
        <f>+H257</f>
        <v>0</v>
      </c>
    </row>
    <row r="264" spans="2:11" x14ac:dyDescent="0.25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4">
        <f t="shared" si="282"/>
        <v>46104</v>
      </c>
      <c r="E264" s="37">
        <f t="shared" si="282"/>
        <v>22</v>
      </c>
      <c r="F264" s="26" t="str">
        <f t="shared" si="279"/>
        <v>T6</v>
      </c>
      <c r="G264" s="8" t="str">
        <f>VLOOKUP(F264,Results!$N$2:$O$13,2,FALSE)</f>
        <v>Blackbirds</v>
      </c>
      <c r="H264" s="27">
        <f t="shared" si="280"/>
        <v>0</v>
      </c>
      <c r="I264" s="1" t="str">
        <f t="shared" si="281"/>
        <v>T11</v>
      </c>
      <c r="J264" s="28" t="str">
        <f>VLOOKUP(I264,Results!$N$2:$O$13,2,FALSE)</f>
        <v>Madgulin</v>
      </c>
      <c r="K264" s="26">
        <f t="shared" ref="K264" si="285">+H258</f>
        <v>0</v>
      </c>
    </row>
    <row r="265" spans="2:11" x14ac:dyDescent="0.25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4">
        <f t="shared" si="282"/>
        <v>46104</v>
      </c>
      <c r="E265" s="37">
        <f t="shared" si="282"/>
        <v>22</v>
      </c>
      <c r="F265" s="26" t="str">
        <f t="shared" si="279"/>
        <v>T12</v>
      </c>
      <c r="G265" s="8" t="str">
        <f>VLOOKUP(F265,Results!$N$2:$O$13,2,FALSE)</f>
        <v>The Leakies</v>
      </c>
      <c r="H265" s="27">
        <f t="shared" si="280"/>
        <v>0</v>
      </c>
      <c r="I265" s="1" t="str">
        <f t="shared" si="281"/>
        <v>T4</v>
      </c>
      <c r="J265" s="28" t="str">
        <f>VLOOKUP(I265,Results!$N$2:$O$13,2,FALSE)</f>
        <v>Sparrows</v>
      </c>
      <c r="K265" s="26">
        <f t="shared" ref="K265" si="288">+H259</f>
        <v>0</v>
      </c>
    </row>
    <row r="266" spans="2:11" x14ac:dyDescent="0.25">
      <c r="D266" s="14"/>
      <c r="E266" s="37"/>
      <c r="F266" s="26"/>
      <c r="G266" s="8"/>
      <c r="H266" s="27"/>
      <c r="I266" s="1"/>
      <c r="J266" s="28"/>
      <c r="K266" s="26"/>
    </row>
    <row r="267" spans="2:11" x14ac:dyDescent="0.25">
      <c r="D267" s="14"/>
      <c r="E267" s="9"/>
      <c r="F267" s="12"/>
      <c r="G267" s="8"/>
      <c r="H267" s="27">
        <f>SUM(H2:H266)</f>
        <v>1195</v>
      </c>
    </row>
    <row r="268" spans="2:11" x14ac:dyDescent="0.25">
      <c r="D268" s="14"/>
      <c r="E268" s="9"/>
      <c r="F268" s="12"/>
      <c r="G268" s="8"/>
      <c r="H268" s="13"/>
    </row>
    <row r="269" spans="2:11" x14ac:dyDescent="0.25">
      <c r="D269" s="14"/>
      <c r="E269" s="9"/>
      <c r="F269" s="12"/>
      <c r="G269" s="8"/>
      <c r="H269" s="13"/>
    </row>
    <row r="270" spans="2:11" x14ac:dyDescent="0.25">
      <c r="D270" s="14"/>
      <c r="E270" s="9"/>
      <c r="F270" s="12"/>
      <c r="G270" s="8"/>
      <c r="H270" s="13"/>
    </row>
    <row r="271" spans="2:11" x14ac:dyDescent="0.25">
      <c r="D271" s="14"/>
      <c r="E271" s="9"/>
      <c r="F271" s="12"/>
      <c r="G271" s="8"/>
      <c r="H271" s="13"/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13"/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36</v>
      </c>
      <c r="I1" s="106" t="s">
        <v>60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T7</v>
      </c>
      <c r="C3" s="22">
        <v>1</v>
      </c>
      <c r="D3" s="24" t="str">
        <f t="shared" ref="D3" si="0">CONCATENATE(C3,B3)</f>
        <v>1T7</v>
      </c>
      <c r="E3" s="24" t="str">
        <f t="shared" ref="E3" si="1">CONCATENATE(C3,H3)</f>
        <v>1T8</v>
      </c>
      <c r="F3" s="23"/>
      <c r="G3" s="19">
        <f>+Results!D2</f>
        <v>45922</v>
      </c>
      <c r="H3" s="20" t="str">
        <f>VLOOKUP($D3,Results!$B$2:$I$266,8,FALSE)</f>
        <v>T8</v>
      </c>
      <c r="I3" s="20" t="str">
        <f>VLOOKUP(H3,Results!$N$2:$O$13,2,FALSE)</f>
        <v>Vaporizers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6" x14ac:dyDescent="0.25">
      <c r="B4" t="str">
        <f t="shared" ref="B4:B24" si="2">+$H$1</f>
        <v>T7</v>
      </c>
      <c r="C4" s="22">
        <v>2</v>
      </c>
      <c r="D4" s="24" t="str">
        <f t="shared" ref="D4:D24" si="3">CONCATENATE(C4,B4)</f>
        <v>2T7</v>
      </c>
      <c r="E4" s="24" t="str">
        <f t="shared" ref="E4:E24" si="4">CONCATENATE(C4,H4)</f>
        <v>2T6</v>
      </c>
      <c r="F4" s="23"/>
      <c r="G4" s="19">
        <f>+Results!D14</f>
        <v>45930</v>
      </c>
      <c r="H4" s="20" t="str">
        <f>VLOOKUP($D4,Results!$B$2:$I$266,8,FALSE)</f>
        <v>T6</v>
      </c>
      <c r="I4" s="20" t="str">
        <f>VLOOKUP(H4,Results!$N$2:$O$13,2,FALSE)</f>
        <v>Blackbirds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13</v>
      </c>
      <c r="O4" s="82">
        <f>IF($C4&gt;Results!$F$1," ",(VLOOKUP($E4,Results!$C$2:$K$265,9,FALSE)))</f>
        <v>12</v>
      </c>
      <c r="P4" s="85">
        <f t="shared" ref="P4:P24" si="8">IF(J4=" "," ",SUM(K4*2)+L4*1)</f>
        <v>2</v>
      </c>
    </row>
    <row r="5" spans="2:16" x14ac:dyDescent="0.25">
      <c r="B5" t="str">
        <f t="shared" si="2"/>
        <v>T7</v>
      </c>
      <c r="C5" s="22">
        <v>3</v>
      </c>
      <c r="D5" s="24" t="str">
        <f t="shared" si="3"/>
        <v>3T7</v>
      </c>
      <c r="E5" s="24" t="str">
        <f t="shared" si="4"/>
        <v>3T5</v>
      </c>
      <c r="F5" s="23"/>
      <c r="G5" s="19">
        <f>+Results!D26</f>
        <v>45943</v>
      </c>
      <c r="H5" s="20" t="str">
        <f>VLOOKUP($D5,Results!$B$2:$I$266,8,FALSE)</f>
        <v>T5</v>
      </c>
      <c r="I5" s="20" t="str">
        <f>VLOOKUP(H5,Results!$N$2:$O$13,2,FALSE)</f>
        <v>The Foxes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T7</v>
      </c>
      <c r="C6" s="22">
        <v>4</v>
      </c>
      <c r="D6" s="24" t="str">
        <f t="shared" si="3"/>
        <v>4T7</v>
      </c>
      <c r="E6" s="24" t="str">
        <f t="shared" si="4"/>
        <v>4T9</v>
      </c>
      <c r="F6" s="23"/>
      <c r="G6" s="19">
        <f>+Results!D38</f>
        <v>45951</v>
      </c>
      <c r="H6" s="20" t="str">
        <f>VLOOKUP($D6,Results!$B$2:$I$266,8,FALSE)</f>
        <v>T9</v>
      </c>
      <c r="I6" s="20" t="str">
        <f>VLOOKUP(H6,Results!$N$2:$O$13,2,FALSE)</f>
        <v>Who Knows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9</v>
      </c>
      <c r="O6" s="82">
        <f>IF($C6&gt;Results!$F$1," ",(VLOOKUP($E6,Results!$C$2:$K$265,9,FALSE)))</f>
        <v>13</v>
      </c>
      <c r="P6" s="85">
        <f t="shared" si="8"/>
        <v>0</v>
      </c>
    </row>
    <row r="7" spans="2:16" x14ac:dyDescent="0.25">
      <c r="B7" t="str">
        <f t="shared" si="2"/>
        <v>T7</v>
      </c>
      <c r="C7" s="22">
        <v>5</v>
      </c>
      <c r="D7" s="24" t="str">
        <f t="shared" si="3"/>
        <v>5T7</v>
      </c>
      <c r="E7" s="24" t="str">
        <f t="shared" si="4"/>
        <v>5T10</v>
      </c>
      <c r="F7" s="23"/>
      <c r="G7" s="21">
        <f>+Results!D50</f>
        <v>45957</v>
      </c>
      <c r="H7" s="20" t="str">
        <f>VLOOKUP($D7,Results!$B$2:$I$266,8,FALSE)</f>
        <v>T10</v>
      </c>
      <c r="I7" s="20" t="str">
        <f>VLOOKUP(H7,Results!$N$2:$O$13,2,FALSE)</f>
        <v>Butterscotch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20</v>
      </c>
      <c r="O7" s="82">
        <f>IF($C7&gt;Results!$F$1," ",(VLOOKUP($E7,Results!$C$2:$K$265,9,FALSE)))</f>
        <v>5</v>
      </c>
      <c r="P7" s="85">
        <f t="shared" si="8"/>
        <v>2</v>
      </c>
    </row>
    <row r="8" spans="2:16" x14ac:dyDescent="0.25">
      <c r="B8" t="str">
        <f t="shared" si="2"/>
        <v>T7</v>
      </c>
      <c r="C8" s="22">
        <v>6</v>
      </c>
      <c r="D8" s="24" t="str">
        <f t="shared" si="3"/>
        <v>6T7</v>
      </c>
      <c r="E8" s="24" t="str">
        <f t="shared" si="4"/>
        <v>6T4</v>
      </c>
      <c r="F8" s="23"/>
      <c r="G8" s="19">
        <f>+Results!D62</f>
        <v>45965</v>
      </c>
      <c r="H8" s="20" t="str">
        <f>VLOOKUP($D8,Results!$B$2:$I$266,8,FALSE)</f>
        <v>T4</v>
      </c>
      <c r="I8" s="20" t="str">
        <f>VLOOKUP(H8,Results!$N$2:$O$13,2,FALSE)</f>
        <v>Sparrows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11</v>
      </c>
      <c r="O8" s="82">
        <f>IF($C8&gt;Results!$F$1," ",(VLOOKUP($E8,Results!$C$2:$K$265,9,FALSE)))</f>
        <v>13</v>
      </c>
      <c r="P8" s="85">
        <f t="shared" si="8"/>
        <v>0</v>
      </c>
    </row>
    <row r="9" spans="2:16" x14ac:dyDescent="0.25">
      <c r="B9" t="str">
        <f t="shared" si="2"/>
        <v>T7</v>
      </c>
      <c r="C9" s="22">
        <v>7</v>
      </c>
      <c r="D9" s="24" t="str">
        <f t="shared" si="3"/>
        <v>7T7</v>
      </c>
      <c r="E9" s="24" t="str">
        <f t="shared" si="4"/>
        <v>7T11</v>
      </c>
      <c r="F9" s="23"/>
      <c r="G9" s="19">
        <f>+Results!D74</f>
        <v>45971</v>
      </c>
      <c r="H9" s="20" t="str">
        <f>VLOOKUP($D9,Results!$B$2:$I$266,8,FALSE)</f>
        <v>T11</v>
      </c>
      <c r="I9" s="20" t="str">
        <f>VLOOKUP(H9,Results!$N$2:$O$13,2,FALSE)</f>
        <v>Madgulin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12</v>
      </c>
      <c r="O9" s="82">
        <f>IF($C9&gt;Results!$F$1," ",(VLOOKUP($E9,Results!$C$2:$K$265,9,FALSE)))</f>
        <v>4</v>
      </c>
      <c r="P9" s="85">
        <f t="shared" si="8"/>
        <v>2</v>
      </c>
    </row>
    <row r="10" spans="2:16" x14ac:dyDescent="0.25">
      <c r="B10" t="str">
        <f t="shared" si="2"/>
        <v>T7</v>
      </c>
      <c r="C10" s="22">
        <v>8</v>
      </c>
      <c r="D10" s="24" t="str">
        <f t="shared" si="3"/>
        <v>8T7</v>
      </c>
      <c r="E10" s="24" t="str">
        <f t="shared" si="4"/>
        <v>8T3</v>
      </c>
      <c r="F10" s="23"/>
      <c r="G10" s="19">
        <f>+Results!D86</f>
        <v>45979</v>
      </c>
      <c r="H10" s="20" t="str">
        <f>VLOOKUP($D10,Results!$B$2:$I$266,8,FALSE)</f>
        <v>T3</v>
      </c>
      <c r="I10" s="20" t="str">
        <f>VLOOKUP(H10,Results!$N$2:$O$13,2,FALSE)</f>
        <v>Pat's Patriots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14</v>
      </c>
      <c r="O10" s="82">
        <f>IF($C10&gt;Results!$F$1," ",(VLOOKUP($E10,Results!$C$2:$K$265,9,FALSE)))</f>
        <v>5</v>
      </c>
      <c r="P10" s="85">
        <f t="shared" si="8"/>
        <v>2</v>
      </c>
    </row>
    <row r="11" spans="2:16" x14ac:dyDescent="0.25">
      <c r="B11" t="str">
        <f t="shared" si="2"/>
        <v>T7</v>
      </c>
      <c r="C11" s="22">
        <v>9</v>
      </c>
      <c r="D11" s="24" t="str">
        <f t="shared" si="3"/>
        <v>9T7</v>
      </c>
      <c r="E11" s="24" t="str">
        <f t="shared" si="4"/>
        <v>9T2</v>
      </c>
      <c r="F11" s="23"/>
      <c r="G11" s="21">
        <f>+Results!D98</f>
        <v>45985</v>
      </c>
      <c r="H11" s="20" t="str">
        <f>VLOOKUP($D11,Results!$B$2:$I$266,8,FALSE)</f>
        <v>T2</v>
      </c>
      <c r="I11" s="20" t="str">
        <f>VLOOKUP(H11,Results!$N$2:$O$13,2,FALSE)</f>
        <v>Bombers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T7</v>
      </c>
      <c r="C12" s="22">
        <v>10</v>
      </c>
      <c r="D12" s="24" t="str">
        <f t="shared" si="3"/>
        <v>10T7</v>
      </c>
      <c r="E12" s="24" t="str">
        <f t="shared" si="4"/>
        <v>10T12</v>
      </c>
      <c r="F12" s="23"/>
      <c r="G12" s="21">
        <f>+Results!D110</f>
        <v>45993</v>
      </c>
      <c r="H12" s="20" t="str">
        <f>VLOOKUP($D12,Results!$B$2:$I$266,8,FALSE)</f>
        <v>T12</v>
      </c>
      <c r="I12" s="20" t="str">
        <f>VLOOKUP(H12,Results!$N$2:$O$13,2,FALSE)</f>
        <v>The Leakies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18</v>
      </c>
      <c r="P12" s="85">
        <f t="shared" si="8"/>
        <v>0</v>
      </c>
    </row>
    <row r="13" spans="2:16" x14ac:dyDescent="0.25">
      <c r="B13" t="str">
        <f t="shared" si="2"/>
        <v>T7</v>
      </c>
      <c r="C13" s="22">
        <v>11</v>
      </c>
      <c r="D13" s="24" t="str">
        <f t="shared" si="3"/>
        <v>11T7</v>
      </c>
      <c r="E13" s="24" t="str">
        <f t="shared" si="4"/>
        <v>11T1</v>
      </c>
      <c r="F13" s="23"/>
      <c r="G13" s="21">
        <f>+Results!D122</f>
        <v>45999</v>
      </c>
      <c r="H13" s="20" t="str">
        <f>VLOOKUP($D13,Results!$B$2:$I$266,8,FALSE)</f>
        <v>T1</v>
      </c>
      <c r="I13" s="20" t="str">
        <f>VLOOKUP(H13,Results!$N$2:$O$13,2,FALSE)</f>
        <v>Gin &amp; Tonic</v>
      </c>
      <c r="J13" s="90">
        <f t="shared" si="5"/>
        <v>1</v>
      </c>
      <c r="K13" s="72">
        <f t="shared" si="6"/>
        <v>1</v>
      </c>
      <c r="L13" s="75">
        <f>IF(OR(C13&gt;Results!$F$1,N13="N"),0,IF(H13="X",0,IF(N13=O13,1,0)))</f>
        <v>0</v>
      </c>
      <c r="M13" s="74">
        <f t="shared" si="7"/>
        <v>0</v>
      </c>
      <c r="N13" s="81">
        <f>IF($C13&gt;Results!$F$1," ",(VLOOKUP($D13,Results!$B$2:$H$265,7,FALSE)))</f>
        <v>18</v>
      </c>
      <c r="O13" s="82">
        <f>IF($C13&gt;Results!$F$1," ",(VLOOKUP($E13,Results!$C$2:$K$265,9,FALSE)))</f>
        <v>3</v>
      </c>
      <c r="P13" s="85">
        <f t="shared" si="8"/>
        <v>2</v>
      </c>
    </row>
    <row r="14" spans="2:16" x14ac:dyDescent="0.25">
      <c r="B14" t="str">
        <f t="shared" si="2"/>
        <v>T7</v>
      </c>
      <c r="C14" s="22">
        <v>12</v>
      </c>
      <c r="D14" s="24" t="str">
        <f t="shared" si="3"/>
        <v>12T7</v>
      </c>
      <c r="E14" s="24" t="str">
        <f t="shared" si="4"/>
        <v>12T8</v>
      </c>
      <c r="F14" s="23"/>
      <c r="G14" s="19">
        <f>+Results!D134</f>
        <v>46034</v>
      </c>
      <c r="H14" s="20" t="str">
        <f>VLOOKUP($D14,Results!$B$2:$I$266,8,FALSE)</f>
        <v>T8</v>
      </c>
      <c r="I14" s="20" t="str">
        <f>VLOOKUP(H14,Results!$N$2:$O$13,2,FALSE)</f>
        <v>Vaporizers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T7</v>
      </c>
      <c r="C15" s="22">
        <v>13</v>
      </c>
      <c r="D15" s="24" t="str">
        <f t="shared" si="3"/>
        <v>13T7</v>
      </c>
      <c r="E15" s="24" t="str">
        <f t="shared" si="4"/>
        <v>13T6</v>
      </c>
      <c r="F15" s="23"/>
      <c r="G15" s="19">
        <f>+Results!D146</f>
        <v>46042</v>
      </c>
      <c r="H15" s="20" t="str">
        <f>VLOOKUP($D15,Results!$B$2:$I$266,8,FALSE)</f>
        <v>T6</v>
      </c>
      <c r="I15" s="20" t="str">
        <f>VLOOKUP(H15,Results!$N$2:$O$13,2,FALSE)</f>
        <v>Blackbirds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T7</v>
      </c>
      <c r="C16" s="22">
        <v>14</v>
      </c>
      <c r="D16" s="24" t="str">
        <f t="shared" si="3"/>
        <v>14T7</v>
      </c>
      <c r="E16" s="24" t="str">
        <f t="shared" si="4"/>
        <v>14T5</v>
      </c>
      <c r="F16" s="23"/>
      <c r="G16" s="19">
        <f>+Results!D158</f>
        <v>46048</v>
      </c>
      <c r="H16" s="20" t="str">
        <f>VLOOKUP($D16,Results!$B$2:$I$266,8,FALSE)</f>
        <v>T5</v>
      </c>
      <c r="I16" s="20" t="str">
        <f>VLOOKUP(H16,Results!$N$2:$O$13,2,FALSE)</f>
        <v>The Foxes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T7</v>
      </c>
      <c r="C17" s="22">
        <v>15</v>
      </c>
      <c r="D17" s="24" t="str">
        <f t="shared" si="3"/>
        <v>15T7</v>
      </c>
      <c r="E17" s="24" t="str">
        <f t="shared" si="4"/>
        <v>15T9</v>
      </c>
      <c r="F17" s="23"/>
      <c r="G17" s="19">
        <f>+Results!D170</f>
        <v>46056</v>
      </c>
      <c r="H17" s="20" t="str">
        <f>VLOOKUP($D17,Results!$B$2:$I$266,8,FALSE)</f>
        <v>T9</v>
      </c>
      <c r="I17" s="20" t="str">
        <f>VLOOKUP(H17,Results!$N$2:$O$13,2,FALSE)</f>
        <v>Who Knows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T7</v>
      </c>
      <c r="C18" s="22">
        <v>16</v>
      </c>
      <c r="D18" s="24" t="str">
        <f t="shared" si="3"/>
        <v>16T7</v>
      </c>
      <c r="E18" s="24" t="str">
        <f t="shared" si="4"/>
        <v>16T10</v>
      </c>
      <c r="F18" s="23"/>
      <c r="G18" s="21">
        <f>+Results!D182</f>
        <v>46062</v>
      </c>
      <c r="H18" s="20" t="str">
        <f>VLOOKUP($D18,Results!$B$2:$I$266,8,FALSE)</f>
        <v>T10</v>
      </c>
      <c r="I18" s="20" t="str">
        <f>VLOOKUP(H18,Results!$N$2:$O$13,2,FALSE)</f>
        <v>Butterscotch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T7</v>
      </c>
      <c r="C19" s="22">
        <v>17</v>
      </c>
      <c r="D19" s="24" t="str">
        <f t="shared" si="3"/>
        <v>17T7</v>
      </c>
      <c r="E19" s="24" t="str">
        <f t="shared" si="4"/>
        <v>17T4</v>
      </c>
      <c r="F19" s="23"/>
      <c r="G19" s="19">
        <f>+Results!D194</f>
        <v>46070</v>
      </c>
      <c r="H19" s="20" t="str">
        <f>VLOOKUP($D19,Results!$B$2:$I$266,8,FALSE)</f>
        <v>T4</v>
      </c>
      <c r="I19" s="20" t="str">
        <f>VLOOKUP(H19,Results!$N$2:$O$13,2,FALSE)</f>
        <v>Sparrows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T7</v>
      </c>
      <c r="C20" s="22">
        <v>18</v>
      </c>
      <c r="D20" s="24" t="str">
        <f t="shared" si="3"/>
        <v>18T7</v>
      </c>
      <c r="E20" s="24" t="str">
        <f t="shared" si="4"/>
        <v>18T11</v>
      </c>
      <c r="F20" s="23"/>
      <c r="G20" s="21">
        <f>+Results!D206</f>
        <v>46076</v>
      </c>
      <c r="H20" s="20" t="str">
        <f>VLOOKUP($D20,Results!$B$2:$I$266,8,FALSE)</f>
        <v>T11</v>
      </c>
      <c r="I20" s="20" t="str">
        <f>VLOOKUP(H20,Results!$N$2:$O$13,2,FALSE)</f>
        <v>Madgulin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T7</v>
      </c>
      <c r="C21" s="22">
        <v>19</v>
      </c>
      <c r="D21" s="24" t="str">
        <f t="shared" si="3"/>
        <v>19T7</v>
      </c>
      <c r="E21" s="24" t="str">
        <f t="shared" si="4"/>
        <v>19T3</v>
      </c>
      <c r="F21" s="23"/>
      <c r="G21" s="19">
        <f>+Results!D218</f>
        <v>46084</v>
      </c>
      <c r="H21" s="20" t="str">
        <f>VLOOKUP($D21,Results!$B$2:$I$266,8,FALSE)</f>
        <v>T3</v>
      </c>
      <c r="I21" s="20" t="str">
        <f>VLOOKUP(H21,Results!$N$2:$O$13,2,FALSE)</f>
        <v>Pat's Patriots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T7</v>
      </c>
      <c r="C22" s="22">
        <v>20</v>
      </c>
      <c r="D22" s="24" t="str">
        <f t="shared" si="3"/>
        <v>20T7</v>
      </c>
      <c r="E22" s="24" t="str">
        <f t="shared" si="4"/>
        <v>20T2</v>
      </c>
      <c r="F22" s="23"/>
      <c r="G22" s="21">
        <f>+Results!D230</f>
        <v>46090</v>
      </c>
      <c r="H22" s="20" t="str">
        <f>VLOOKUP($D22,Results!$B$2:$I$266,8,FALSE)</f>
        <v>T2</v>
      </c>
      <c r="I22" s="20" t="str">
        <f>VLOOKUP(H22,Results!$N$2:$O$13,2,FALSE)</f>
        <v>Bombers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T7</v>
      </c>
      <c r="C23" s="22">
        <v>21</v>
      </c>
      <c r="D23" s="24" t="str">
        <f t="shared" si="3"/>
        <v>21T7</v>
      </c>
      <c r="E23" s="24" t="str">
        <f t="shared" si="4"/>
        <v>21T12</v>
      </c>
      <c r="F23" s="23"/>
      <c r="G23" s="19">
        <f>+Results!D242</f>
        <v>46098</v>
      </c>
      <c r="H23" s="20" t="str">
        <f>VLOOKUP($D23,Results!$B$2:$I$266,8,FALSE)</f>
        <v>T12</v>
      </c>
      <c r="I23" s="20" t="str">
        <f>VLOOKUP(H23,Results!$N$2:$O$13,2,FALSE)</f>
        <v>The Leakies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T7</v>
      </c>
      <c r="C24" s="22">
        <v>22</v>
      </c>
      <c r="D24" s="24" t="str">
        <f t="shared" si="3"/>
        <v>22T7</v>
      </c>
      <c r="E24" s="24" t="str">
        <f t="shared" si="4"/>
        <v>22T1</v>
      </c>
      <c r="F24" s="23"/>
      <c r="G24" s="21">
        <f>+Results!D254</f>
        <v>46104</v>
      </c>
      <c r="H24" s="20" t="str">
        <f>VLOOKUP($D24,Results!$B$2:$I$266,8,FALSE)</f>
        <v>T1</v>
      </c>
      <c r="I24" s="20" t="str">
        <f>VLOOKUP(H24,Results!$N$2:$O$13,2,FALSE)</f>
        <v>Gin &amp; Tonic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5</v>
      </c>
      <c r="L25" s="77">
        <f t="shared" si="9"/>
        <v>1</v>
      </c>
      <c r="M25" s="78">
        <f t="shared" si="9"/>
        <v>3</v>
      </c>
      <c r="N25" s="83">
        <f t="shared" si="9"/>
        <v>112</v>
      </c>
      <c r="O25" s="84">
        <f t="shared" si="9"/>
        <v>82</v>
      </c>
      <c r="P25" s="86">
        <f t="shared" si="9"/>
        <v>11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7" sqref="R7"/>
    </sheetView>
  </sheetViews>
  <sheetFormatPr defaultRowHeight="15" x14ac:dyDescent="0.25"/>
  <cols>
    <col min="1" max="1" width="1.8554687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22"/>
      <c r="G1" s="5"/>
      <c r="H1" s="94" t="s">
        <v>37</v>
      </c>
      <c r="I1" s="106" t="s">
        <v>61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T8</v>
      </c>
      <c r="C3" s="22">
        <v>1</v>
      </c>
      <c r="D3" s="24" t="str">
        <f t="shared" ref="D3" si="0">CONCATENATE(C3,B3)</f>
        <v>1T8</v>
      </c>
      <c r="E3" s="24" t="str">
        <f t="shared" ref="E3" si="1">CONCATENATE(C3,H3)</f>
        <v>1T7</v>
      </c>
      <c r="F3" s="24"/>
      <c r="G3" s="19">
        <f>+Results!D2</f>
        <v>45922</v>
      </c>
      <c r="H3" s="20" t="str">
        <f>VLOOKUP($D3,Results!$B$2:$I$266,8,FALSE)</f>
        <v>T7</v>
      </c>
      <c r="I3" s="20" t="str">
        <f>VLOOKUP(H3,Results!$N$2:$O$13,2,FALSE)</f>
        <v>Team Krewna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1</v>
      </c>
      <c r="M3" s="74">
        <f>IF(H3="X",0,IF(N3&lt;O3,1,0))</f>
        <v>0</v>
      </c>
      <c r="N3" s="81">
        <f>IF($C3&gt;Results!$F$1," ",(VLOOKUP($D3,Results!$B$2:$H$265,7,FALSE)))</f>
        <v>9</v>
      </c>
      <c r="O3" s="82">
        <f>IF($C3&gt;Results!$F$1," ",(VLOOKUP($E3,Results!$C$2:$K$265,9,FALSE)))</f>
        <v>9</v>
      </c>
      <c r="P3" s="85">
        <f>IF(J3=" "," ",SUM(K3*2)+L3*1)</f>
        <v>1</v>
      </c>
    </row>
    <row r="4" spans="2:18" x14ac:dyDescent="0.25">
      <c r="B4" t="str">
        <f t="shared" ref="B4:B24" si="2">+$H$1</f>
        <v>T8</v>
      </c>
      <c r="C4" s="22">
        <v>2</v>
      </c>
      <c r="D4" s="24" t="str">
        <f t="shared" ref="D4:D24" si="3">CONCATENATE(C4,B4)</f>
        <v>2T8</v>
      </c>
      <c r="E4" s="24" t="str">
        <f t="shared" ref="E4:E24" si="4">CONCATENATE(C4,H4)</f>
        <v>2T9</v>
      </c>
      <c r="F4" s="24"/>
      <c r="G4" s="19">
        <f>+Results!D14</f>
        <v>45930</v>
      </c>
      <c r="H4" s="20" t="str">
        <f>VLOOKUP($D4,Results!$B$2:$I$266,8,FALSE)</f>
        <v>T9</v>
      </c>
      <c r="I4" s="20" t="str">
        <f>VLOOKUP(H4,Results!$N$2:$O$13,2,FALSE)</f>
        <v>Who Knows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8</v>
      </c>
      <c r="P4" s="85">
        <f t="shared" ref="P4:P24" si="8">IF(J4=" "," ",SUM(K4*2)+L4*1)</f>
        <v>2</v>
      </c>
    </row>
    <row r="5" spans="2:18" x14ac:dyDescent="0.25">
      <c r="B5" t="str">
        <f t="shared" si="2"/>
        <v>T8</v>
      </c>
      <c r="C5" s="22">
        <v>3</v>
      </c>
      <c r="D5" s="24" t="str">
        <f t="shared" si="3"/>
        <v>3T8</v>
      </c>
      <c r="E5" s="24" t="str">
        <f t="shared" si="4"/>
        <v>3T6</v>
      </c>
      <c r="F5" s="24"/>
      <c r="G5" s="19">
        <f>+Results!D26</f>
        <v>45943</v>
      </c>
      <c r="H5" s="20" t="str">
        <f>VLOOKUP($D5,Results!$B$2:$I$266,8,FALSE)</f>
        <v>T6</v>
      </c>
      <c r="I5" s="20" t="str">
        <f>VLOOKUP(H5,Results!$N$2:$O$13,2,FALSE)</f>
        <v>Blackbirds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15</v>
      </c>
      <c r="O5" s="82">
        <f>IF($C5&gt;Results!$F$1," ",(VLOOKUP($E5,Results!$C$2:$K$265,9,FALSE)))</f>
        <v>7</v>
      </c>
      <c r="P5" s="85">
        <f t="shared" si="8"/>
        <v>2</v>
      </c>
    </row>
    <row r="6" spans="2:18" x14ac:dyDescent="0.25">
      <c r="B6" t="str">
        <f t="shared" si="2"/>
        <v>T8</v>
      </c>
      <c r="C6" s="22">
        <v>4</v>
      </c>
      <c r="D6" s="24" t="str">
        <f t="shared" si="3"/>
        <v>4T8</v>
      </c>
      <c r="E6" s="24" t="str">
        <f t="shared" si="4"/>
        <v>4T10</v>
      </c>
      <c r="F6" s="24"/>
      <c r="G6" s="19">
        <f>+Results!D38</f>
        <v>45951</v>
      </c>
      <c r="H6" s="20" t="str">
        <f>VLOOKUP($D6,Results!$B$2:$I$266,8,FALSE)</f>
        <v>T10</v>
      </c>
      <c r="I6" s="20" t="str">
        <f>VLOOKUP(H6,Results!$N$2:$O$13,2,FALSE)</f>
        <v>Butterscotch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4</v>
      </c>
      <c r="P6" s="85">
        <f t="shared" si="8"/>
        <v>2</v>
      </c>
    </row>
    <row r="7" spans="2:18" x14ac:dyDescent="0.25">
      <c r="B7" t="str">
        <f t="shared" si="2"/>
        <v>T8</v>
      </c>
      <c r="C7" s="22">
        <v>5</v>
      </c>
      <c r="D7" s="24" t="str">
        <f t="shared" si="3"/>
        <v>5T8</v>
      </c>
      <c r="E7" s="24" t="str">
        <f t="shared" si="4"/>
        <v>5T11</v>
      </c>
      <c r="F7" s="24"/>
      <c r="G7" s="21">
        <f>+Results!D50</f>
        <v>45957</v>
      </c>
      <c r="H7" s="20" t="str">
        <f>VLOOKUP($D7,Results!$B$2:$I$266,8,FALSE)</f>
        <v>T11</v>
      </c>
      <c r="I7" s="20" t="str">
        <f>VLOOKUP(H7,Results!$N$2:$O$13,2,FALSE)</f>
        <v>Madgulin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10</v>
      </c>
      <c r="O7" s="82">
        <f>IF($C7&gt;Results!$F$1," ",(VLOOKUP($E7,Results!$C$2:$K$265,9,FALSE)))</f>
        <v>0</v>
      </c>
      <c r="P7" s="85">
        <f t="shared" si="8"/>
        <v>2</v>
      </c>
      <c r="R7" t="s">
        <v>68</v>
      </c>
    </row>
    <row r="8" spans="2:18" x14ac:dyDescent="0.25">
      <c r="B8" t="str">
        <f t="shared" si="2"/>
        <v>T8</v>
      </c>
      <c r="C8" s="22">
        <v>6</v>
      </c>
      <c r="D8" s="24" t="str">
        <f t="shared" si="3"/>
        <v>6T8</v>
      </c>
      <c r="E8" s="24" t="str">
        <f t="shared" si="4"/>
        <v>6T5</v>
      </c>
      <c r="F8" s="24"/>
      <c r="G8" s="19">
        <f>+Results!D62</f>
        <v>45965</v>
      </c>
      <c r="H8" s="20" t="str">
        <f>VLOOKUP($D8,Results!$B$2:$I$266,8,FALSE)</f>
        <v>T5</v>
      </c>
      <c r="I8" s="20" t="str">
        <f>VLOOKUP(H8,Results!$N$2:$O$13,2,FALSE)</f>
        <v>The Foxes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11</v>
      </c>
      <c r="P8" s="85">
        <f t="shared" si="8"/>
        <v>0</v>
      </c>
    </row>
    <row r="9" spans="2:18" x14ac:dyDescent="0.25">
      <c r="B9" t="str">
        <f t="shared" si="2"/>
        <v>T8</v>
      </c>
      <c r="C9" s="22">
        <v>7</v>
      </c>
      <c r="D9" s="24" t="str">
        <f t="shared" si="3"/>
        <v>7T8</v>
      </c>
      <c r="E9" s="24" t="str">
        <f t="shared" si="4"/>
        <v>7T4</v>
      </c>
      <c r="F9" s="24"/>
      <c r="G9" s="19">
        <f>+Results!D74</f>
        <v>45971</v>
      </c>
      <c r="H9" s="20" t="str">
        <f>VLOOKUP($D9,Results!$B$2:$I$266,8,FALSE)</f>
        <v>T4</v>
      </c>
      <c r="I9" s="20" t="str">
        <f>VLOOKUP(H9,Results!$N$2:$O$13,2,FALSE)</f>
        <v>Sparrows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14</v>
      </c>
      <c r="O9" s="82">
        <f>IF($C9&gt;Results!$F$1," ",(VLOOKUP($E9,Results!$C$2:$K$265,9,FALSE)))</f>
        <v>5</v>
      </c>
      <c r="P9" s="85">
        <f t="shared" si="8"/>
        <v>2</v>
      </c>
    </row>
    <row r="10" spans="2:18" x14ac:dyDescent="0.25">
      <c r="B10" t="str">
        <f t="shared" si="2"/>
        <v>T8</v>
      </c>
      <c r="C10" s="22">
        <v>8</v>
      </c>
      <c r="D10" s="24" t="str">
        <f t="shared" si="3"/>
        <v>8T8</v>
      </c>
      <c r="E10" s="24" t="str">
        <f t="shared" si="4"/>
        <v>8T1</v>
      </c>
      <c r="F10" s="24"/>
      <c r="G10" s="19">
        <f>+Results!D86</f>
        <v>45979</v>
      </c>
      <c r="H10" s="20" t="str">
        <f>VLOOKUP($D10,Results!$B$2:$I$266,8,FALSE)</f>
        <v>T1</v>
      </c>
      <c r="I10" s="20" t="str">
        <f>VLOOKUP(H10,Results!$N$2:$O$13,2,FALSE)</f>
        <v>Gin &amp; Tonic</v>
      </c>
      <c r="J10" s="90">
        <f t="shared" si="5"/>
        <v>1</v>
      </c>
      <c r="K10" s="72">
        <f t="shared" si="6"/>
        <v>1</v>
      </c>
      <c r="L10" s="75">
        <f>IF(OR(C10&gt;Results!$F$1,N10="N"),0,IF(H10="X",0,IF(N10=O10,1,0)))</f>
        <v>0</v>
      </c>
      <c r="M10" s="74">
        <f t="shared" si="7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10</v>
      </c>
      <c r="P10" s="85">
        <f t="shared" si="8"/>
        <v>2</v>
      </c>
    </row>
    <row r="11" spans="2:18" x14ac:dyDescent="0.25">
      <c r="B11" t="str">
        <f t="shared" si="2"/>
        <v>T8</v>
      </c>
      <c r="C11" s="22">
        <v>9</v>
      </c>
      <c r="D11" s="24" t="str">
        <f t="shared" si="3"/>
        <v>9T8</v>
      </c>
      <c r="E11" s="24" t="str">
        <f t="shared" si="4"/>
        <v>9T12</v>
      </c>
      <c r="F11" s="24"/>
      <c r="G11" s="21">
        <f>+Results!D98</f>
        <v>45985</v>
      </c>
      <c r="H11" s="20" t="str">
        <f>VLOOKUP($D11,Results!$B$2:$I$266,8,FALSE)</f>
        <v>T12</v>
      </c>
      <c r="I11" s="20" t="str">
        <f>VLOOKUP(H11,Results!$N$2:$O$13,2,FALSE)</f>
        <v>The Leakies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12</v>
      </c>
      <c r="O11" s="82">
        <f>IF($C11&gt;Results!$F$1," ",(VLOOKUP($E11,Results!$C$2:$K$265,9,FALSE)))</f>
        <v>8</v>
      </c>
      <c r="P11" s="85">
        <f t="shared" si="8"/>
        <v>2</v>
      </c>
    </row>
    <row r="12" spans="2:18" x14ac:dyDescent="0.25">
      <c r="B12" t="str">
        <f t="shared" si="2"/>
        <v>T8</v>
      </c>
      <c r="C12" s="22">
        <v>10</v>
      </c>
      <c r="D12" s="24" t="str">
        <f t="shared" si="3"/>
        <v>10T8</v>
      </c>
      <c r="E12" s="24" t="str">
        <f t="shared" si="4"/>
        <v>10T2</v>
      </c>
      <c r="F12" s="24"/>
      <c r="G12" s="21">
        <f>+Results!D110</f>
        <v>45993</v>
      </c>
      <c r="H12" s="20" t="str">
        <f>VLOOKUP($D12,Results!$B$2:$I$266,8,FALSE)</f>
        <v>T2</v>
      </c>
      <c r="I12" s="20" t="str">
        <f>VLOOKUP(H12,Results!$N$2:$O$13,2,FALSE)</f>
        <v>Bombers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19</v>
      </c>
      <c r="P12" s="85">
        <f t="shared" si="8"/>
        <v>0</v>
      </c>
    </row>
    <row r="13" spans="2:18" x14ac:dyDescent="0.25">
      <c r="B13" t="str">
        <f t="shared" si="2"/>
        <v>T8</v>
      </c>
      <c r="C13" s="22">
        <v>11</v>
      </c>
      <c r="D13" s="24" t="str">
        <f t="shared" si="3"/>
        <v>11T8</v>
      </c>
      <c r="E13" s="24" t="str">
        <f t="shared" si="4"/>
        <v>11T3</v>
      </c>
      <c r="F13" s="24"/>
      <c r="G13" s="21">
        <f>+Results!D122</f>
        <v>45999</v>
      </c>
      <c r="H13" s="20" t="str">
        <f>VLOOKUP($D13,Results!$B$2:$I$266,8,FALSE)</f>
        <v>T3</v>
      </c>
      <c r="I13" s="20" t="str">
        <f>VLOOKUP(H13,Results!$N$2:$O$13,2,FALSE)</f>
        <v>Pat's Patriots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8" x14ac:dyDescent="0.25">
      <c r="B14" t="str">
        <f t="shared" si="2"/>
        <v>T8</v>
      </c>
      <c r="C14" s="22">
        <v>12</v>
      </c>
      <c r="D14" s="24" t="str">
        <f t="shared" si="3"/>
        <v>12T8</v>
      </c>
      <c r="E14" s="24" t="str">
        <f t="shared" si="4"/>
        <v>12T7</v>
      </c>
      <c r="F14" s="24"/>
      <c r="G14" s="19">
        <f>+Results!D134</f>
        <v>46034</v>
      </c>
      <c r="H14" s="20" t="str">
        <f>VLOOKUP($D14,Results!$B$2:$I$266,8,FALSE)</f>
        <v>T7</v>
      </c>
      <c r="I14" s="20" t="str">
        <f>VLOOKUP(H14,Results!$N$2:$O$13,2,FALSE)</f>
        <v>Team Krewna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8" x14ac:dyDescent="0.25">
      <c r="B15" t="str">
        <f t="shared" si="2"/>
        <v>T8</v>
      </c>
      <c r="C15" s="22">
        <v>13</v>
      </c>
      <c r="D15" s="24" t="str">
        <f t="shared" si="3"/>
        <v>13T8</v>
      </c>
      <c r="E15" s="24" t="str">
        <f t="shared" si="4"/>
        <v>13T9</v>
      </c>
      <c r="F15" s="24"/>
      <c r="G15" s="19">
        <f>+Results!D146</f>
        <v>46042</v>
      </c>
      <c r="H15" s="20" t="str">
        <f>VLOOKUP($D15,Results!$B$2:$I$266,8,FALSE)</f>
        <v>T9</v>
      </c>
      <c r="I15" s="20" t="str">
        <f>VLOOKUP(H15,Results!$N$2:$O$13,2,FALSE)</f>
        <v>Who Knows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8" x14ac:dyDescent="0.25">
      <c r="B16" t="str">
        <f t="shared" si="2"/>
        <v>T8</v>
      </c>
      <c r="C16" s="22">
        <v>14</v>
      </c>
      <c r="D16" s="24" t="str">
        <f t="shared" si="3"/>
        <v>14T8</v>
      </c>
      <c r="E16" s="24" t="str">
        <f t="shared" si="4"/>
        <v>14T6</v>
      </c>
      <c r="F16" s="24"/>
      <c r="G16" s="19">
        <f>+Results!D158</f>
        <v>46048</v>
      </c>
      <c r="H16" s="20" t="str">
        <f>VLOOKUP($D16,Results!$B$2:$I$266,8,FALSE)</f>
        <v>T6</v>
      </c>
      <c r="I16" s="20" t="str">
        <f>VLOOKUP(H16,Results!$N$2:$O$13,2,FALSE)</f>
        <v>Blackbirds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T8</v>
      </c>
      <c r="C17" s="22">
        <v>15</v>
      </c>
      <c r="D17" s="24" t="str">
        <f t="shared" si="3"/>
        <v>15T8</v>
      </c>
      <c r="E17" s="24" t="str">
        <f t="shared" si="4"/>
        <v>15T10</v>
      </c>
      <c r="F17" s="24"/>
      <c r="G17" s="19">
        <f>+Results!D170</f>
        <v>46056</v>
      </c>
      <c r="H17" s="20" t="str">
        <f>VLOOKUP($D17,Results!$B$2:$I$266,8,FALSE)</f>
        <v>T10</v>
      </c>
      <c r="I17" s="20" t="str">
        <f>VLOOKUP(H17,Results!$N$2:$O$13,2,FALSE)</f>
        <v>Butterscotch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T8</v>
      </c>
      <c r="C18" s="22">
        <v>16</v>
      </c>
      <c r="D18" s="24" t="str">
        <f t="shared" si="3"/>
        <v>16T8</v>
      </c>
      <c r="E18" s="24" t="str">
        <f t="shared" si="4"/>
        <v>16T11</v>
      </c>
      <c r="F18" s="24"/>
      <c r="G18" s="21">
        <f>+Results!D182</f>
        <v>46062</v>
      </c>
      <c r="H18" s="20" t="str">
        <f>VLOOKUP($D18,Results!$B$2:$I$266,8,FALSE)</f>
        <v>T11</v>
      </c>
      <c r="I18" s="20" t="str">
        <f>VLOOKUP(H18,Results!$N$2:$O$13,2,FALSE)</f>
        <v>Madgulin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T8</v>
      </c>
      <c r="C19" s="22">
        <v>17</v>
      </c>
      <c r="D19" s="24" t="str">
        <f t="shared" si="3"/>
        <v>17T8</v>
      </c>
      <c r="E19" s="24" t="str">
        <f t="shared" si="4"/>
        <v>17T5</v>
      </c>
      <c r="F19" s="24"/>
      <c r="G19" s="19">
        <f>+Results!D194</f>
        <v>46070</v>
      </c>
      <c r="H19" s="20" t="str">
        <f>VLOOKUP($D19,Results!$B$2:$I$266,8,FALSE)</f>
        <v>T5</v>
      </c>
      <c r="I19" s="20" t="str">
        <f>VLOOKUP(H19,Results!$N$2:$O$13,2,FALSE)</f>
        <v>The Foxes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T8</v>
      </c>
      <c r="C20" s="22">
        <v>18</v>
      </c>
      <c r="D20" s="24" t="str">
        <f t="shared" si="3"/>
        <v>18T8</v>
      </c>
      <c r="E20" s="24" t="str">
        <f t="shared" si="4"/>
        <v>18T4</v>
      </c>
      <c r="F20" s="24"/>
      <c r="G20" s="21">
        <f>+Results!D206</f>
        <v>46076</v>
      </c>
      <c r="H20" s="20" t="str">
        <f>VLOOKUP($D20,Results!$B$2:$I$266,8,FALSE)</f>
        <v>T4</v>
      </c>
      <c r="I20" s="20" t="str">
        <f>VLOOKUP(H20,Results!$N$2:$O$13,2,FALSE)</f>
        <v>Sparrows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T8</v>
      </c>
      <c r="C21" s="22">
        <v>19</v>
      </c>
      <c r="D21" s="24" t="str">
        <f t="shared" si="3"/>
        <v>19T8</v>
      </c>
      <c r="E21" s="24" t="str">
        <f t="shared" si="4"/>
        <v>19T1</v>
      </c>
      <c r="F21" s="24"/>
      <c r="G21" s="19">
        <f>+Results!D218</f>
        <v>46084</v>
      </c>
      <c r="H21" s="20" t="str">
        <f>VLOOKUP($D21,Results!$B$2:$I$266,8,FALSE)</f>
        <v>T1</v>
      </c>
      <c r="I21" s="20" t="str">
        <f>VLOOKUP(H21,Results!$N$2:$O$13,2,FALSE)</f>
        <v>Gin &amp; Tonic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T8</v>
      </c>
      <c r="C22" s="22">
        <v>20</v>
      </c>
      <c r="D22" s="24" t="str">
        <f t="shared" si="3"/>
        <v>20T8</v>
      </c>
      <c r="E22" s="24" t="str">
        <f t="shared" si="4"/>
        <v>20T12</v>
      </c>
      <c r="F22" s="24"/>
      <c r="G22" s="21">
        <f>+Results!D230</f>
        <v>46090</v>
      </c>
      <c r="H22" s="20" t="str">
        <f>VLOOKUP($D22,Results!$B$2:$I$266,8,FALSE)</f>
        <v>T12</v>
      </c>
      <c r="I22" s="20" t="str">
        <f>VLOOKUP(H22,Results!$N$2:$O$13,2,FALSE)</f>
        <v>The Leakies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T8</v>
      </c>
      <c r="C23" s="22">
        <v>21</v>
      </c>
      <c r="D23" s="24" t="str">
        <f t="shared" si="3"/>
        <v>21T8</v>
      </c>
      <c r="E23" s="24" t="str">
        <f t="shared" si="4"/>
        <v>21T2</v>
      </c>
      <c r="F23" s="24"/>
      <c r="G23" s="19">
        <f>+Results!D242</f>
        <v>46098</v>
      </c>
      <c r="H23" s="20" t="str">
        <f>VLOOKUP($D23,Results!$B$2:$I$266,8,FALSE)</f>
        <v>T2</v>
      </c>
      <c r="I23" s="20" t="str">
        <f>VLOOKUP(H23,Results!$N$2:$O$13,2,FALSE)</f>
        <v>Bombers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T8</v>
      </c>
      <c r="C24" s="22">
        <v>22</v>
      </c>
      <c r="D24" s="24" t="str">
        <f t="shared" si="3"/>
        <v>22T8</v>
      </c>
      <c r="E24" s="24" t="str">
        <f t="shared" si="4"/>
        <v>22T3</v>
      </c>
      <c r="F24" s="24"/>
      <c r="G24" s="21">
        <f>+Results!D254</f>
        <v>46104</v>
      </c>
      <c r="H24" s="20" t="str">
        <f>VLOOKUP($D24,Results!$B$2:$I$266,8,FALSE)</f>
        <v>T3</v>
      </c>
      <c r="I24" s="20" t="str">
        <f>VLOOKUP(H24,Results!$N$2:$O$13,2,FALSE)</f>
        <v>Pat's Patriots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7</v>
      </c>
      <c r="L25" s="77">
        <f t="shared" si="9"/>
        <v>1</v>
      </c>
      <c r="M25" s="78">
        <f t="shared" si="9"/>
        <v>2</v>
      </c>
      <c r="N25" s="83">
        <f t="shared" si="9"/>
        <v>105</v>
      </c>
      <c r="O25" s="84">
        <f t="shared" si="9"/>
        <v>81</v>
      </c>
      <c r="P25" s="86">
        <f t="shared" si="9"/>
        <v>15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38</v>
      </c>
      <c r="I1" s="106" t="s">
        <v>62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T9</v>
      </c>
      <c r="C3" s="22">
        <v>1</v>
      </c>
      <c r="D3" s="24" t="str">
        <f t="shared" ref="D3" si="0">CONCATENATE(C3,B3)</f>
        <v>1T9</v>
      </c>
      <c r="E3" s="24" t="str">
        <f t="shared" ref="E3" si="1">CONCATENATE(C3,H3)</f>
        <v>1T10</v>
      </c>
      <c r="F3" s="23"/>
      <c r="G3" s="19">
        <f>+Results!D2</f>
        <v>45922</v>
      </c>
      <c r="H3" s="20" t="str">
        <f>VLOOKUP($D3,Results!$B$2:$I$266,8,FALSE)</f>
        <v>T10</v>
      </c>
      <c r="I3" s="20" t="str">
        <f>VLOOKUP(H3,Results!$N$2:$O$13,2,FALSE)</f>
        <v>Butterscotch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14</v>
      </c>
      <c r="O3" s="82">
        <f>IF($C3&gt;Results!$F$1," ",(VLOOKUP($E3,Results!$C$2:$K$265,9,FALSE)))</f>
        <v>3</v>
      </c>
      <c r="P3" s="85">
        <f>IF(J3=" "," ",SUM(K3*2)+L3*1)</f>
        <v>2</v>
      </c>
    </row>
    <row r="4" spans="2:16" x14ac:dyDescent="0.25">
      <c r="B4" t="str">
        <f t="shared" ref="B4:B24" si="2">+$H$1</f>
        <v>T9</v>
      </c>
      <c r="C4" s="22">
        <v>2</v>
      </c>
      <c r="D4" s="24" t="str">
        <f t="shared" ref="D4:D24" si="3">CONCATENATE(C4,B4)</f>
        <v>2T9</v>
      </c>
      <c r="E4" s="24" t="str">
        <f t="shared" ref="E4:E24" si="4">CONCATENATE(C4,H4)</f>
        <v>2T8</v>
      </c>
      <c r="F4" s="23"/>
      <c r="G4" s="19">
        <f>+Results!D14</f>
        <v>45930</v>
      </c>
      <c r="H4" s="20" t="str">
        <f>VLOOKUP($D4,Results!$B$2:$I$266,8,FALSE)</f>
        <v>T8</v>
      </c>
      <c r="I4" s="20" t="str">
        <f>VLOOKUP(H4,Results!$N$2:$O$13,2,FALSE)</f>
        <v>Vaporizers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8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T9</v>
      </c>
      <c r="C5" s="22">
        <v>3</v>
      </c>
      <c r="D5" s="24" t="str">
        <f t="shared" si="3"/>
        <v>3T9</v>
      </c>
      <c r="E5" s="24" t="str">
        <f t="shared" si="4"/>
        <v>3T11</v>
      </c>
      <c r="F5" s="23"/>
      <c r="G5" s="19">
        <f>+Results!D26</f>
        <v>45943</v>
      </c>
      <c r="H5" s="20" t="str">
        <f>VLOOKUP($D5,Results!$B$2:$I$266,8,FALSE)</f>
        <v>T11</v>
      </c>
      <c r="I5" s="20" t="str">
        <f>VLOOKUP(H5,Results!$N$2:$O$13,2,FALSE)</f>
        <v>Madgulin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1</v>
      </c>
      <c r="M5" s="74">
        <f t="shared" si="7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8"/>
        <v>1</v>
      </c>
    </row>
    <row r="6" spans="2:16" x14ac:dyDescent="0.25">
      <c r="B6" t="str">
        <f t="shared" si="2"/>
        <v>T9</v>
      </c>
      <c r="C6" s="22">
        <v>4</v>
      </c>
      <c r="D6" s="24" t="str">
        <f t="shared" si="3"/>
        <v>4T9</v>
      </c>
      <c r="E6" s="24" t="str">
        <f t="shared" si="4"/>
        <v>4T7</v>
      </c>
      <c r="F6" s="23"/>
      <c r="G6" s="19">
        <f>+Results!D38</f>
        <v>45951</v>
      </c>
      <c r="H6" s="20" t="str">
        <f>VLOOKUP($D6,Results!$B$2:$I$266,8,FALSE)</f>
        <v>T7</v>
      </c>
      <c r="I6" s="20" t="str">
        <f>VLOOKUP(H6,Results!$N$2:$O$13,2,FALSE)</f>
        <v>Team Krewna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13</v>
      </c>
      <c r="O6" s="82">
        <f>IF($C6&gt;Results!$F$1," ",(VLOOKUP($E6,Results!$C$2:$K$265,9,FALSE)))</f>
        <v>9</v>
      </c>
      <c r="P6" s="85">
        <f t="shared" si="8"/>
        <v>2</v>
      </c>
    </row>
    <row r="7" spans="2:16" x14ac:dyDescent="0.25">
      <c r="B7" t="str">
        <f t="shared" si="2"/>
        <v>T9</v>
      </c>
      <c r="C7" s="22">
        <v>5</v>
      </c>
      <c r="D7" s="24" t="str">
        <f t="shared" si="3"/>
        <v>5T9</v>
      </c>
      <c r="E7" s="24" t="str">
        <f t="shared" si="4"/>
        <v>5T12</v>
      </c>
      <c r="F7" s="23"/>
      <c r="G7" s="21">
        <f>+Results!D50</f>
        <v>45957</v>
      </c>
      <c r="H7" s="20" t="str">
        <f>VLOOKUP($D7,Results!$B$2:$I$266,8,FALSE)</f>
        <v>T12</v>
      </c>
      <c r="I7" s="20" t="str">
        <f>VLOOKUP(H7,Results!$N$2:$O$13,2,FALSE)</f>
        <v>The Leakies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10</v>
      </c>
      <c r="O7" s="82">
        <f>IF($C7&gt;Results!$F$1," ",(VLOOKUP($E7,Results!$C$2:$K$265,9,FALSE)))</f>
        <v>6</v>
      </c>
      <c r="P7" s="85">
        <f t="shared" si="8"/>
        <v>2</v>
      </c>
    </row>
    <row r="8" spans="2:16" x14ac:dyDescent="0.25">
      <c r="B8" t="str">
        <f t="shared" si="2"/>
        <v>T9</v>
      </c>
      <c r="C8" s="22">
        <v>6</v>
      </c>
      <c r="D8" s="24" t="str">
        <f t="shared" si="3"/>
        <v>6T9</v>
      </c>
      <c r="E8" s="24" t="str">
        <f t="shared" si="4"/>
        <v>6T6</v>
      </c>
      <c r="F8" s="23"/>
      <c r="G8" s="19">
        <f>+Results!D62</f>
        <v>45965</v>
      </c>
      <c r="H8" s="20" t="str">
        <f>VLOOKUP($D8,Results!$B$2:$I$266,8,FALSE)</f>
        <v>T6</v>
      </c>
      <c r="I8" s="20" t="str">
        <f>VLOOKUP(H8,Results!$N$2:$O$13,2,FALSE)</f>
        <v>Blackbirds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9</v>
      </c>
      <c r="O8" s="82">
        <f>IF($C8&gt;Results!$F$1," ",(VLOOKUP($E8,Results!$C$2:$K$265,9,FALSE)))</f>
        <v>7</v>
      </c>
      <c r="P8" s="85">
        <f t="shared" si="8"/>
        <v>2</v>
      </c>
    </row>
    <row r="9" spans="2:16" x14ac:dyDescent="0.25">
      <c r="B9" t="str">
        <f t="shared" si="2"/>
        <v>T9</v>
      </c>
      <c r="C9" s="22">
        <v>7</v>
      </c>
      <c r="D9" s="24" t="str">
        <f t="shared" si="3"/>
        <v>7T9</v>
      </c>
      <c r="E9" s="24" t="str">
        <f t="shared" si="4"/>
        <v>7T1</v>
      </c>
      <c r="F9" s="23"/>
      <c r="G9" s="19">
        <f>+Results!D74</f>
        <v>45971</v>
      </c>
      <c r="H9" s="20" t="str">
        <f>VLOOKUP($D9,Results!$B$2:$I$266,8,FALSE)</f>
        <v>T1</v>
      </c>
      <c r="I9" s="20" t="str">
        <f>VLOOKUP(H9,Results!$N$2:$O$13,2,FALSE)</f>
        <v>Gin &amp; Tonic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7</v>
      </c>
      <c r="O9" s="82">
        <f>IF($C9&gt;Results!$F$1," ",(VLOOKUP($E9,Results!$C$2:$K$265,9,FALSE)))</f>
        <v>13</v>
      </c>
      <c r="P9" s="85">
        <f t="shared" si="8"/>
        <v>0</v>
      </c>
    </row>
    <row r="10" spans="2:16" x14ac:dyDescent="0.25">
      <c r="B10" t="str">
        <f t="shared" si="2"/>
        <v>T9</v>
      </c>
      <c r="C10" s="22">
        <v>8</v>
      </c>
      <c r="D10" s="24" t="str">
        <f t="shared" si="3"/>
        <v>8T9</v>
      </c>
      <c r="E10" s="24" t="str">
        <f t="shared" si="4"/>
        <v>8T2</v>
      </c>
      <c r="F10" s="23"/>
      <c r="G10" s="19">
        <f>+Results!D86</f>
        <v>45979</v>
      </c>
      <c r="H10" s="20" t="str">
        <f>VLOOKUP($D10,Results!$B$2:$I$266,8,FALSE)</f>
        <v>T2</v>
      </c>
      <c r="I10" s="20" t="str">
        <f>VLOOKUP(H10,Results!$N$2:$O$13,2,FALSE)</f>
        <v>Bombers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13</v>
      </c>
      <c r="P10" s="85">
        <f t="shared" si="8"/>
        <v>0</v>
      </c>
    </row>
    <row r="11" spans="2:16" x14ac:dyDescent="0.25">
      <c r="B11" t="str">
        <f t="shared" si="2"/>
        <v>T9</v>
      </c>
      <c r="C11" s="22">
        <v>9</v>
      </c>
      <c r="D11" s="24" t="str">
        <f t="shared" si="3"/>
        <v>9T9</v>
      </c>
      <c r="E11" s="24" t="str">
        <f t="shared" si="4"/>
        <v>9T4</v>
      </c>
      <c r="F11" s="23"/>
      <c r="G11" s="21">
        <f>+Results!D98</f>
        <v>45985</v>
      </c>
      <c r="H11" s="20" t="str">
        <f>VLOOKUP($D11,Results!$B$2:$I$266,8,FALSE)</f>
        <v>T4</v>
      </c>
      <c r="I11" s="20" t="str">
        <f>VLOOKUP(H11,Results!$N$2:$O$13,2,FALSE)</f>
        <v>Sparrows</v>
      </c>
      <c r="J11" s="90">
        <f t="shared" si="5"/>
        <v>1</v>
      </c>
      <c r="K11" s="72">
        <f t="shared" si="6"/>
        <v>1</v>
      </c>
      <c r="L11" s="75">
        <f>IF(OR(C11&gt;Results!$F$1,N11="N"),0,IF(H11="X",0,IF(N11=O11,1,0)))</f>
        <v>0</v>
      </c>
      <c r="M11" s="74">
        <f t="shared" si="7"/>
        <v>0</v>
      </c>
      <c r="N11" s="81">
        <f>IF($C11&gt;Results!$F$1," ",(VLOOKUP($D11,Results!$B$2:$H$265,7,FALSE)))</f>
        <v>14</v>
      </c>
      <c r="O11" s="82">
        <f>IF($C11&gt;Results!$F$1," ",(VLOOKUP($E11,Results!$C$2:$K$265,9,FALSE)))</f>
        <v>13</v>
      </c>
      <c r="P11" s="85">
        <f t="shared" si="8"/>
        <v>2</v>
      </c>
    </row>
    <row r="12" spans="2:16" x14ac:dyDescent="0.25">
      <c r="B12" t="str">
        <f t="shared" si="2"/>
        <v>T9</v>
      </c>
      <c r="C12" s="22">
        <v>10</v>
      </c>
      <c r="D12" s="24" t="str">
        <f t="shared" si="3"/>
        <v>10T9</v>
      </c>
      <c r="E12" s="24" t="str">
        <f t="shared" si="4"/>
        <v>10T3</v>
      </c>
      <c r="F12" s="23"/>
      <c r="G12" s="21">
        <f>+Results!D110</f>
        <v>45993</v>
      </c>
      <c r="H12" s="20" t="str">
        <f>VLOOKUP($D12,Results!$B$2:$I$266,8,FALSE)</f>
        <v>T3</v>
      </c>
      <c r="I12" s="20" t="str">
        <f>VLOOKUP(H12,Results!$N$2:$O$13,2,FALSE)</f>
        <v>Pat's Patriots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11</v>
      </c>
      <c r="O12" s="82">
        <f>IF($C12&gt;Results!$F$1," ",(VLOOKUP($E12,Results!$C$2:$K$265,9,FALSE)))</f>
        <v>6</v>
      </c>
      <c r="P12" s="85">
        <f t="shared" si="8"/>
        <v>2</v>
      </c>
    </row>
    <row r="13" spans="2:16" x14ac:dyDescent="0.25">
      <c r="B13" t="str">
        <f t="shared" si="2"/>
        <v>T9</v>
      </c>
      <c r="C13" s="22">
        <v>11</v>
      </c>
      <c r="D13" s="24" t="str">
        <f t="shared" si="3"/>
        <v>11T9</v>
      </c>
      <c r="E13" s="24" t="str">
        <f t="shared" si="4"/>
        <v>11T5</v>
      </c>
      <c r="F13" s="23"/>
      <c r="G13" s="21">
        <f>+Results!D122</f>
        <v>45999</v>
      </c>
      <c r="H13" s="20" t="str">
        <f>VLOOKUP($D13,Results!$B$2:$I$266,8,FALSE)</f>
        <v>T5</v>
      </c>
      <c r="I13" s="20" t="str">
        <f>VLOOKUP(H13,Results!$N$2:$O$13,2,FALSE)</f>
        <v>The Foxes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6" x14ac:dyDescent="0.25">
      <c r="B14" t="str">
        <f t="shared" si="2"/>
        <v>T9</v>
      </c>
      <c r="C14" s="22">
        <v>12</v>
      </c>
      <c r="D14" s="24" t="str">
        <f t="shared" si="3"/>
        <v>12T9</v>
      </c>
      <c r="E14" s="24" t="str">
        <f t="shared" si="4"/>
        <v>12T10</v>
      </c>
      <c r="F14" s="23"/>
      <c r="G14" s="19">
        <f>+Results!D134</f>
        <v>46034</v>
      </c>
      <c r="H14" s="20" t="str">
        <f>VLOOKUP($D14,Results!$B$2:$I$266,8,FALSE)</f>
        <v>T10</v>
      </c>
      <c r="I14" s="20" t="str">
        <f>VLOOKUP(H14,Results!$N$2:$O$13,2,FALSE)</f>
        <v>Butterscotch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T9</v>
      </c>
      <c r="C15" s="22">
        <v>13</v>
      </c>
      <c r="D15" s="24" t="str">
        <f t="shared" si="3"/>
        <v>13T9</v>
      </c>
      <c r="E15" s="24" t="str">
        <f t="shared" si="4"/>
        <v>13T8</v>
      </c>
      <c r="F15" s="23"/>
      <c r="G15" s="19">
        <f>+Results!D146</f>
        <v>46042</v>
      </c>
      <c r="H15" s="20" t="str">
        <f>VLOOKUP($D15,Results!$B$2:$I$266,8,FALSE)</f>
        <v>T8</v>
      </c>
      <c r="I15" s="20" t="str">
        <f>VLOOKUP(H15,Results!$N$2:$O$13,2,FALSE)</f>
        <v>Vaporizers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T9</v>
      </c>
      <c r="C16" s="22">
        <v>14</v>
      </c>
      <c r="D16" s="24" t="str">
        <f t="shared" si="3"/>
        <v>14T9</v>
      </c>
      <c r="E16" s="24" t="str">
        <f t="shared" si="4"/>
        <v>14T11</v>
      </c>
      <c r="F16" s="23"/>
      <c r="G16" s="19">
        <f>+Results!D158</f>
        <v>46048</v>
      </c>
      <c r="H16" s="20" t="str">
        <f>VLOOKUP($D16,Results!$B$2:$I$266,8,FALSE)</f>
        <v>T11</v>
      </c>
      <c r="I16" s="20" t="str">
        <f>VLOOKUP(H16,Results!$N$2:$O$13,2,FALSE)</f>
        <v>Madgulin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T9</v>
      </c>
      <c r="C17" s="22">
        <v>15</v>
      </c>
      <c r="D17" s="24" t="str">
        <f t="shared" si="3"/>
        <v>15T9</v>
      </c>
      <c r="E17" s="24" t="str">
        <f t="shared" si="4"/>
        <v>15T7</v>
      </c>
      <c r="F17" s="23"/>
      <c r="G17" s="19">
        <f>+Results!D170</f>
        <v>46056</v>
      </c>
      <c r="H17" s="20" t="str">
        <f>VLOOKUP($D17,Results!$B$2:$I$266,8,FALSE)</f>
        <v>T7</v>
      </c>
      <c r="I17" s="20" t="str">
        <f>VLOOKUP(H17,Results!$N$2:$O$13,2,FALSE)</f>
        <v>Team Krewna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T9</v>
      </c>
      <c r="C18" s="22">
        <v>16</v>
      </c>
      <c r="D18" s="24" t="str">
        <f t="shared" si="3"/>
        <v>16T9</v>
      </c>
      <c r="E18" s="24" t="str">
        <f t="shared" si="4"/>
        <v>16T12</v>
      </c>
      <c r="F18" s="23"/>
      <c r="G18" s="21">
        <f>+Results!D182</f>
        <v>46062</v>
      </c>
      <c r="H18" s="20" t="str">
        <f>VLOOKUP($D18,Results!$B$2:$I$266,8,FALSE)</f>
        <v>T12</v>
      </c>
      <c r="I18" s="20" t="str">
        <f>VLOOKUP(H18,Results!$N$2:$O$13,2,FALSE)</f>
        <v>The Leakies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T9</v>
      </c>
      <c r="C19" s="22">
        <v>17</v>
      </c>
      <c r="D19" s="24" t="str">
        <f t="shared" si="3"/>
        <v>17T9</v>
      </c>
      <c r="E19" s="24" t="str">
        <f t="shared" si="4"/>
        <v>17T6</v>
      </c>
      <c r="F19" s="23"/>
      <c r="G19" s="19">
        <f>+Results!D194</f>
        <v>46070</v>
      </c>
      <c r="H19" s="20" t="str">
        <f>VLOOKUP($D19,Results!$B$2:$I$266,8,FALSE)</f>
        <v>T6</v>
      </c>
      <c r="I19" s="20" t="str">
        <f>VLOOKUP(H19,Results!$N$2:$O$13,2,FALSE)</f>
        <v>Blackbirds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T9</v>
      </c>
      <c r="C20" s="22">
        <v>18</v>
      </c>
      <c r="D20" s="24" t="str">
        <f t="shared" si="3"/>
        <v>18T9</v>
      </c>
      <c r="E20" s="24" t="str">
        <f t="shared" si="4"/>
        <v>18T1</v>
      </c>
      <c r="F20" s="23"/>
      <c r="G20" s="21">
        <f>+Results!D206</f>
        <v>46076</v>
      </c>
      <c r="H20" s="20" t="str">
        <f>VLOOKUP($D20,Results!$B$2:$I$266,8,FALSE)</f>
        <v>T1</v>
      </c>
      <c r="I20" s="20" t="str">
        <f>VLOOKUP(H20,Results!$N$2:$O$13,2,FALSE)</f>
        <v>Gin &amp; Tonic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T9</v>
      </c>
      <c r="C21" s="22">
        <v>19</v>
      </c>
      <c r="D21" s="24" t="str">
        <f t="shared" si="3"/>
        <v>19T9</v>
      </c>
      <c r="E21" s="24" t="str">
        <f t="shared" si="4"/>
        <v>19T2</v>
      </c>
      <c r="F21" s="23"/>
      <c r="G21" s="19">
        <f>+Results!D218</f>
        <v>46084</v>
      </c>
      <c r="H21" s="20" t="str">
        <f>VLOOKUP($D21,Results!$B$2:$I$266,8,FALSE)</f>
        <v>T2</v>
      </c>
      <c r="I21" s="20" t="str">
        <f>VLOOKUP(H21,Results!$N$2:$O$13,2,FALSE)</f>
        <v>Bombers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T9</v>
      </c>
      <c r="C22" s="22">
        <v>20</v>
      </c>
      <c r="D22" s="24" t="str">
        <f t="shared" si="3"/>
        <v>20T9</v>
      </c>
      <c r="E22" s="24" t="str">
        <f t="shared" si="4"/>
        <v>20T4</v>
      </c>
      <c r="F22" s="23"/>
      <c r="G22" s="21">
        <f>+Results!D230</f>
        <v>46090</v>
      </c>
      <c r="H22" s="20" t="str">
        <f>VLOOKUP($D22,Results!$B$2:$I$266,8,FALSE)</f>
        <v>T4</v>
      </c>
      <c r="I22" s="20" t="str">
        <f>VLOOKUP(H22,Results!$N$2:$O$13,2,FALSE)</f>
        <v>Sparrows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T9</v>
      </c>
      <c r="C23" s="22">
        <v>21</v>
      </c>
      <c r="D23" s="24" t="str">
        <f t="shared" si="3"/>
        <v>21T9</v>
      </c>
      <c r="E23" s="24" t="str">
        <f t="shared" si="4"/>
        <v>21T3</v>
      </c>
      <c r="F23" s="23"/>
      <c r="G23" s="19">
        <f>+Results!D242</f>
        <v>46098</v>
      </c>
      <c r="H23" s="20" t="str">
        <f>VLOOKUP($D23,Results!$B$2:$I$266,8,FALSE)</f>
        <v>T3</v>
      </c>
      <c r="I23" s="20" t="str">
        <f>VLOOKUP(H23,Results!$N$2:$O$13,2,FALSE)</f>
        <v>Pat's Patriots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T9</v>
      </c>
      <c r="C24" s="22">
        <v>22</v>
      </c>
      <c r="D24" s="24" t="str">
        <f t="shared" si="3"/>
        <v>22T9</v>
      </c>
      <c r="E24" s="24" t="str">
        <f t="shared" si="4"/>
        <v>22T5</v>
      </c>
      <c r="F24" s="23"/>
      <c r="G24" s="21">
        <f>+Results!D254</f>
        <v>46104</v>
      </c>
      <c r="H24" s="20" t="str">
        <f>VLOOKUP($D24,Results!$B$2:$I$266,8,FALSE)</f>
        <v>T5</v>
      </c>
      <c r="I24" s="20" t="str">
        <f>VLOOKUP(H24,Results!$N$2:$O$13,2,FALSE)</f>
        <v>The Foxes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6</v>
      </c>
      <c r="L25" s="77">
        <f t="shared" si="9"/>
        <v>1</v>
      </c>
      <c r="M25" s="78">
        <f t="shared" si="9"/>
        <v>3</v>
      </c>
      <c r="N25" s="83">
        <f t="shared" si="9"/>
        <v>102</v>
      </c>
      <c r="O25" s="84">
        <f t="shared" si="9"/>
        <v>91</v>
      </c>
      <c r="P25" s="86">
        <f t="shared" si="9"/>
        <v>13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39</v>
      </c>
      <c r="I1" s="106" t="s">
        <v>63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T10</v>
      </c>
      <c r="C3" s="22">
        <v>1</v>
      </c>
      <c r="D3" s="24" t="str">
        <f t="shared" ref="D3:D24" si="0">CONCATENATE(C3,B3)</f>
        <v>1T10</v>
      </c>
      <c r="E3" s="24" t="str">
        <f t="shared" ref="E3:E24" si="1">CONCATENATE(C3,H3)</f>
        <v>1T9</v>
      </c>
      <c r="F3" s="23"/>
      <c r="G3" s="19">
        <f>+Results!D2</f>
        <v>45922</v>
      </c>
      <c r="H3" s="20" t="str">
        <f>VLOOKUP($D3,Results!$B$2:$I$266,8,FALSE)</f>
        <v>T9</v>
      </c>
      <c r="I3" s="20" t="str">
        <f>VLOOKUP(H3,Results!$N$2:$O$13,2,FALSE)</f>
        <v>Who Knows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3</v>
      </c>
      <c r="O3" s="82">
        <f>IF($C3&gt;Results!$F$1," ",(VLOOKUP($E3,Results!$C$2:$K$265,9,FALSE)))</f>
        <v>14</v>
      </c>
      <c r="P3" s="85">
        <f>IF(J3=" "," ",SUM(K3*2)+L3*1)</f>
        <v>0</v>
      </c>
    </row>
    <row r="4" spans="2:16" x14ac:dyDescent="0.25">
      <c r="B4" t="str">
        <f t="shared" ref="B4:B24" si="2">+$H$1</f>
        <v>T10</v>
      </c>
      <c r="C4" s="22">
        <v>2</v>
      </c>
      <c r="D4" s="24" t="str">
        <f t="shared" si="0"/>
        <v>2T10</v>
      </c>
      <c r="E4" s="24" t="str">
        <f t="shared" si="1"/>
        <v>2T11</v>
      </c>
      <c r="F4" s="23"/>
      <c r="G4" s="19">
        <f>+Results!D14</f>
        <v>45930</v>
      </c>
      <c r="H4" s="20" t="str">
        <f>VLOOKUP($D4,Results!$B$2:$I$266,8,FALSE)</f>
        <v>T11</v>
      </c>
      <c r="I4" s="20" t="str">
        <f>VLOOKUP(H4,Results!$N$2:$O$13,2,FALSE)</f>
        <v>Madgulin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 t="shared" ref="M4:M24" si="5">IF(H4="X",0,IF(N4&lt;O4,1,0))</f>
        <v>1</v>
      </c>
      <c r="N4" s="81">
        <f>IF($C4&gt;Results!$F$1," ",(VLOOKUP($D4,Results!$B$2:$H$265,7,FALSE)))</f>
        <v>5</v>
      </c>
      <c r="O4" s="82">
        <f>IF($C4&gt;Results!$F$1," ",(VLOOKUP($E4,Results!$C$2:$K$265,9,FALSE)))</f>
        <v>14</v>
      </c>
      <c r="P4" s="85">
        <f t="shared" ref="P4:P24" si="6">IF(J4=" "," ",SUM(K4*2)+L4*1)</f>
        <v>0</v>
      </c>
    </row>
    <row r="5" spans="2:16" x14ac:dyDescent="0.25">
      <c r="B5" t="str">
        <f t="shared" si="2"/>
        <v>T10</v>
      </c>
      <c r="C5" s="22">
        <v>3</v>
      </c>
      <c r="D5" s="24" t="str">
        <f t="shared" si="0"/>
        <v>3T10</v>
      </c>
      <c r="E5" s="24" t="str">
        <f t="shared" si="1"/>
        <v>3T12</v>
      </c>
      <c r="F5" s="23"/>
      <c r="G5" s="19">
        <f>+Results!D26</f>
        <v>45943</v>
      </c>
      <c r="H5" s="20" t="str">
        <f>VLOOKUP($D5,Results!$B$2:$I$266,8,FALSE)</f>
        <v>T12</v>
      </c>
      <c r="I5" s="20" t="str">
        <f>VLOOKUP(H5,Results!$N$2:$O$13,2,FALSE)</f>
        <v>The Leakies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si="5"/>
        <v>1</v>
      </c>
      <c r="N5" s="81">
        <f>IF($C5&gt;Results!$F$1," ",(VLOOKUP($D5,Results!$B$2:$H$265,7,FALSE)))</f>
        <v>6</v>
      </c>
      <c r="O5" s="82">
        <f>IF($C5&gt;Results!$F$1," ",(VLOOKUP($E5,Results!$C$2:$K$265,9,FALSE)))</f>
        <v>12</v>
      </c>
      <c r="P5" s="85">
        <f t="shared" si="6"/>
        <v>0</v>
      </c>
    </row>
    <row r="6" spans="2:16" x14ac:dyDescent="0.25">
      <c r="B6" t="str">
        <f t="shared" si="2"/>
        <v>T10</v>
      </c>
      <c r="C6" s="22">
        <v>4</v>
      </c>
      <c r="D6" s="24" t="str">
        <f t="shared" si="0"/>
        <v>4T10</v>
      </c>
      <c r="E6" s="24" t="str">
        <f t="shared" si="1"/>
        <v>4T8</v>
      </c>
      <c r="F6" s="23"/>
      <c r="G6" s="19">
        <f>+Results!D38</f>
        <v>45951</v>
      </c>
      <c r="H6" s="20" t="str">
        <f>VLOOKUP($D6,Results!$B$2:$I$266,8,FALSE)</f>
        <v>T8</v>
      </c>
      <c r="I6" s="20" t="str">
        <f>VLOOKUP(H6,Results!$N$2:$O$13,2,FALSE)</f>
        <v>Vaporizers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",(VLOOKUP($D6,Results!$B$2:$H$265,7,FALSE)))</f>
        <v>4</v>
      </c>
      <c r="O6" s="82">
        <f>IF($C6&gt;Results!$F$1," ",(VLOOKUP($E6,Results!$C$2:$K$265,9,FALSE)))</f>
        <v>9</v>
      </c>
      <c r="P6" s="85">
        <f t="shared" si="6"/>
        <v>0</v>
      </c>
    </row>
    <row r="7" spans="2:16" x14ac:dyDescent="0.25">
      <c r="B7" t="str">
        <f t="shared" si="2"/>
        <v>T10</v>
      </c>
      <c r="C7" s="22">
        <v>5</v>
      </c>
      <c r="D7" s="24" t="str">
        <f t="shared" si="0"/>
        <v>5T10</v>
      </c>
      <c r="E7" s="24" t="str">
        <f t="shared" si="1"/>
        <v>5T7</v>
      </c>
      <c r="F7" s="23"/>
      <c r="G7" s="21">
        <f>+Results!D50</f>
        <v>45957</v>
      </c>
      <c r="H7" s="20" t="str">
        <f>VLOOKUP($D7,Results!$B$2:$I$266,8,FALSE)</f>
        <v>T7</v>
      </c>
      <c r="I7" s="20" t="str">
        <f>VLOOKUP(H7,Results!$N$2:$O$13,2,FALSE)</f>
        <v>Team Krewna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5</v>
      </c>
      <c r="O7" s="82">
        <f>IF($C7&gt;Results!$F$1," ",(VLOOKUP($E7,Results!$C$2:$K$265,9,FALSE)))</f>
        <v>20</v>
      </c>
      <c r="P7" s="85">
        <f t="shared" si="6"/>
        <v>0</v>
      </c>
    </row>
    <row r="8" spans="2:16" x14ac:dyDescent="0.25">
      <c r="B8" t="str">
        <f t="shared" si="2"/>
        <v>T10</v>
      </c>
      <c r="C8" s="22">
        <v>6</v>
      </c>
      <c r="D8" s="24" t="str">
        <f t="shared" si="0"/>
        <v>6T10</v>
      </c>
      <c r="E8" s="24" t="str">
        <f t="shared" si="1"/>
        <v>6T1</v>
      </c>
      <c r="F8" s="23"/>
      <c r="G8" s="19">
        <f>+Results!D62</f>
        <v>45965</v>
      </c>
      <c r="H8" s="20" t="str">
        <f>VLOOKUP($D8,Results!$B$2:$I$266,8,FALSE)</f>
        <v>T1</v>
      </c>
      <c r="I8" s="20" t="str">
        <f>VLOOKUP(H8,Results!$N$2:$O$13,2,FALSE)</f>
        <v>Gin &amp; Tonic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7</v>
      </c>
      <c r="O8" s="82">
        <f>IF($C8&gt;Results!$F$1," ",(VLOOKUP($E8,Results!$C$2:$K$265,9,FALSE)))</f>
        <v>18</v>
      </c>
      <c r="P8" s="85">
        <f t="shared" si="6"/>
        <v>0</v>
      </c>
    </row>
    <row r="9" spans="2:16" x14ac:dyDescent="0.25">
      <c r="B9" t="str">
        <f t="shared" si="2"/>
        <v>T10</v>
      </c>
      <c r="C9" s="22">
        <v>7</v>
      </c>
      <c r="D9" s="24" t="str">
        <f t="shared" si="0"/>
        <v>7T10</v>
      </c>
      <c r="E9" s="24" t="str">
        <f t="shared" si="1"/>
        <v>7T3</v>
      </c>
      <c r="F9" s="23"/>
      <c r="G9" s="19">
        <f>+Results!D74</f>
        <v>45971</v>
      </c>
      <c r="H9" s="20" t="str">
        <f>VLOOKUP($D9,Results!$B$2:$I$266,8,FALSE)</f>
        <v>T3</v>
      </c>
      <c r="I9" s="20" t="str">
        <f>VLOOKUP(H9,Results!$N$2:$O$13,2,FALSE)</f>
        <v>Pat's Patriots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9</v>
      </c>
      <c r="O9" s="82">
        <f>IF($C9&gt;Results!$F$1," ",(VLOOKUP($E9,Results!$C$2:$K$265,9,FALSE)))</f>
        <v>13</v>
      </c>
      <c r="P9" s="85">
        <f t="shared" si="6"/>
        <v>0</v>
      </c>
    </row>
    <row r="10" spans="2:16" x14ac:dyDescent="0.25">
      <c r="B10" t="str">
        <f t="shared" si="2"/>
        <v>T10</v>
      </c>
      <c r="C10" s="22">
        <v>8</v>
      </c>
      <c r="D10" s="24" t="str">
        <f t="shared" si="0"/>
        <v>8T10</v>
      </c>
      <c r="E10" s="24" t="str">
        <f t="shared" si="1"/>
        <v>8T5</v>
      </c>
      <c r="F10" s="23"/>
      <c r="G10" s="19">
        <f>+Results!D86</f>
        <v>45979</v>
      </c>
      <c r="H10" s="20" t="str">
        <f>VLOOKUP($D10,Results!$B$2:$I$266,8,FALSE)</f>
        <v>T5</v>
      </c>
      <c r="I10" s="20" t="str">
        <f>VLOOKUP(H10,Results!$N$2:$O$13,2,FALSE)</f>
        <v>The Foxes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15</v>
      </c>
      <c r="O10" s="82">
        <f>IF($C10&gt;Results!$F$1," ",(VLOOKUP($E10,Results!$C$2:$K$265,9,FALSE)))</f>
        <v>4</v>
      </c>
      <c r="P10" s="85">
        <f t="shared" si="6"/>
        <v>2</v>
      </c>
    </row>
    <row r="11" spans="2:16" x14ac:dyDescent="0.25">
      <c r="B11" t="str">
        <f t="shared" si="2"/>
        <v>T10</v>
      </c>
      <c r="C11" s="22">
        <v>9</v>
      </c>
      <c r="D11" s="24" t="str">
        <f t="shared" si="0"/>
        <v>9T10</v>
      </c>
      <c r="E11" s="24" t="str">
        <f t="shared" si="1"/>
        <v>9T6</v>
      </c>
      <c r="F11" s="23"/>
      <c r="G11" s="21">
        <f>+Results!D98</f>
        <v>45985</v>
      </c>
      <c r="H11" s="20" t="str">
        <f>VLOOKUP($D11,Results!$B$2:$I$266,8,FALSE)</f>
        <v>T6</v>
      </c>
      <c r="I11" s="20" t="str">
        <f>VLOOKUP(H11,Results!$N$2:$O$13,2,FALSE)</f>
        <v>Blackbirds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6" x14ac:dyDescent="0.25">
      <c r="B12" t="str">
        <f t="shared" si="2"/>
        <v>T10</v>
      </c>
      <c r="C12" s="22">
        <v>10</v>
      </c>
      <c r="D12" s="24" t="str">
        <f t="shared" si="0"/>
        <v>10T10</v>
      </c>
      <c r="E12" s="24" t="str">
        <f t="shared" si="1"/>
        <v>10T4</v>
      </c>
      <c r="F12" s="23"/>
      <c r="G12" s="21">
        <f>+Results!D110</f>
        <v>45993</v>
      </c>
      <c r="H12" s="20" t="str">
        <f>VLOOKUP($D12,Results!$B$2:$I$266,8,FALSE)</f>
        <v>T4</v>
      </c>
      <c r="I12" s="20" t="str">
        <f>VLOOKUP(H12,Results!$N$2:$O$13,2,FALSE)</f>
        <v>Sparrows</v>
      </c>
      <c r="J12" s="90">
        <f t="shared" si="3"/>
        <v>1</v>
      </c>
      <c r="K12" s="72">
        <f t="shared" si="4"/>
        <v>0</v>
      </c>
      <c r="L12" s="75">
        <f>IF(OR(C12&gt;Results!$F$1,N12="N"),0,IF(H12="X",0,IF(N12=O12,1,0)))</f>
        <v>0</v>
      </c>
      <c r="M12" s="74">
        <f t="shared" si="5"/>
        <v>1</v>
      </c>
      <c r="N12" s="81">
        <f>IF($C12&gt;Results!$F$1," ",(VLOOKUP($D12,Results!$B$2:$H$265,7,FALSE)))</f>
        <v>8</v>
      </c>
      <c r="O12" s="82">
        <f>IF($C12&gt;Results!$F$1," ",(VLOOKUP($E12,Results!$C$2:$K$265,9,FALSE)))</f>
        <v>14</v>
      </c>
      <c r="P12" s="85">
        <f t="shared" si="6"/>
        <v>0</v>
      </c>
    </row>
    <row r="13" spans="2:16" x14ac:dyDescent="0.25">
      <c r="B13" t="str">
        <f t="shared" si="2"/>
        <v>T10</v>
      </c>
      <c r="C13" s="22">
        <v>11</v>
      </c>
      <c r="D13" s="24" t="str">
        <f t="shared" si="0"/>
        <v>11T10</v>
      </c>
      <c r="E13" s="24" t="str">
        <f t="shared" si="1"/>
        <v>11T2</v>
      </c>
      <c r="F13" s="23"/>
      <c r="G13" s="21">
        <f>+Results!D122</f>
        <v>45999</v>
      </c>
      <c r="H13" s="20" t="str">
        <f>VLOOKUP($D13,Results!$B$2:$I$266,8,FALSE)</f>
        <v>T2</v>
      </c>
      <c r="I13" s="20" t="str">
        <f>VLOOKUP(H13,Results!$N$2:$O$13,2,FALSE)</f>
        <v>Bombers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10</v>
      </c>
      <c r="O13" s="82">
        <f>IF($C13&gt;Results!$F$1," ",(VLOOKUP($E13,Results!$C$2:$K$265,9,FALSE)))</f>
        <v>9</v>
      </c>
      <c r="P13" s="85">
        <f t="shared" si="6"/>
        <v>2</v>
      </c>
    </row>
    <row r="14" spans="2:16" x14ac:dyDescent="0.25">
      <c r="B14" t="str">
        <f t="shared" si="2"/>
        <v>T10</v>
      </c>
      <c r="C14" s="22">
        <v>12</v>
      </c>
      <c r="D14" s="24" t="str">
        <f t="shared" si="0"/>
        <v>12T10</v>
      </c>
      <c r="E14" s="24" t="str">
        <f t="shared" si="1"/>
        <v>12T9</v>
      </c>
      <c r="F14" s="23"/>
      <c r="G14" s="19">
        <f>+Results!D134</f>
        <v>46034</v>
      </c>
      <c r="H14" s="20" t="str">
        <f>VLOOKUP($D14,Results!$B$2:$I$266,8,FALSE)</f>
        <v>T9</v>
      </c>
      <c r="I14" s="20" t="str">
        <f>VLOOKUP(H14,Results!$N$2:$O$13,2,FALSE)</f>
        <v>Who Knows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T10</v>
      </c>
      <c r="C15" s="22">
        <v>13</v>
      </c>
      <c r="D15" s="24" t="str">
        <f t="shared" si="0"/>
        <v>13T10</v>
      </c>
      <c r="E15" s="24" t="str">
        <f t="shared" si="1"/>
        <v>13T11</v>
      </c>
      <c r="F15" s="23"/>
      <c r="G15" s="19">
        <f>+Results!D146</f>
        <v>46042</v>
      </c>
      <c r="H15" s="20" t="str">
        <f>VLOOKUP($D15,Results!$B$2:$I$266,8,FALSE)</f>
        <v>T11</v>
      </c>
      <c r="I15" s="20" t="str">
        <f>VLOOKUP(H15,Results!$N$2:$O$13,2,FALSE)</f>
        <v>Madgulin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T10</v>
      </c>
      <c r="C16" s="22">
        <v>14</v>
      </c>
      <c r="D16" s="24" t="str">
        <f t="shared" si="0"/>
        <v>14T10</v>
      </c>
      <c r="E16" s="24" t="str">
        <f t="shared" si="1"/>
        <v>14T12</v>
      </c>
      <c r="F16" s="23"/>
      <c r="G16" s="19">
        <f>+Results!D158</f>
        <v>46048</v>
      </c>
      <c r="H16" s="20" t="str">
        <f>VLOOKUP($D16,Results!$B$2:$I$266,8,FALSE)</f>
        <v>T12</v>
      </c>
      <c r="I16" s="20" t="str">
        <f>VLOOKUP(H16,Results!$N$2:$O$13,2,FALSE)</f>
        <v>The Leakies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T10</v>
      </c>
      <c r="C17" s="22">
        <v>15</v>
      </c>
      <c r="D17" s="24" t="str">
        <f t="shared" si="0"/>
        <v>15T10</v>
      </c>
      <c r="E17" s="24" t="str">
        <f t="shared" si="1"/>
        <v>15T8</v>
      </c>
      <c r="F17" s="23"/>
      <c r="G17" s="19">
        <f>+Results!D170</f>
        <v>46056</v>
      </c>
      <c r="H17" s="20" t="str">
        <f>VLOOKUP($D17,Results!$B$2:$I$266,8,FALSE)</f>
        <v>T8</v>
      </c>
      <c r="I17" s="20" t="str">
        <f>VLOOKUP(H17,Results!$N$2:$O$13,2,FALSE)</f>
        <v>Vaporizers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T10</v>
      </c>
      <c r="C18" s="22">
        <v>16</v>
      </c>
      <c r="D18" s="24" t="str">
        <f t="shared" si="0"/>
        <v>16T10</v>
      </c>
      <c r="E18" s="24" t="str">
        <f t="shared" si="1"/>
        <v>16T7</v>
      </c>
      <c r="F18" s="23"/>
      <c r="G18" s="21">
        <f>+Results!D182</f>
        <v>46062</v>
      </c>
      <c r="H18" s="20" t="str">
        <f>VLOOKUP($D18,Results!$B$2:$I$266,8,FALSE)</f>
        <v>T7</v>
      </c>
      <c r="I18" s="20" t="str">
        <f>VLOOKUP(H18,Results!$N$2:$O$13,2,FALSE)</f>
        <v>Team Krewna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T10</v>
      </c>
      <c r="C19" s="22">
        <v>17</v>
      </c>
      <c r="D19" s="24" t="str">
        <f t="shared" si="0"/>
        <v>17T10</v>
      </c>
      <c r="E19" s="24" t="str">
        <f t="shared" si="1"/>
        <v>17T1</v>
      </c>
      <c r="F19" s="23"/>
      <c r="G19" s="19">
        <f>+Results!D194</f>
        <v>46070</v>
      </c>
      <c r="H19" s="20" t="str">
        <f>VLOOKUP($D19,Results!$B$2:$I$266,8,FALSE)</f>
        <v>T1</v>
      </c>
      <c r="I19" s="20" t="str">
        <f>VLOOKUP(H19,Results!$N$2:$O$13,2,FALSE)</f>
        <v>Gin &amp; Tonic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T10</v>
      </c>
      <c r="C20" s="22">
        <v>18</v>
      </c>
      <c r="D20" s="24" t="str">
        <f t="shared" si="0"/>
        <v>18T10</v>
      </c>
      <c r="E20" s="24" t="str">
        <f t="shared" si="1"/>
        <v>18T3</v>
      </c>
      <c r="F20" s="23"/>
      <c r="G20" s="21">
        <f>+Results!D206</f>
        <v>46076</v>
      </c>
      <c r="H20" s="20" t="str">
        <f>VLOOKUP($D20,Results!$B$2:$I$266,8,FALSE)</f>
        <v>T3</v>
      </c>
      <c r="I20" s="20" t="str">
        <f>VLOOKUP(H20,Results!$N$2:$O$13,2,FALSE)</f>
        <v>Pat's Patriots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T10</v>
      </c>
      <c r="C21" s="22">
        <v>19</v>
      </c>
      <c r="D21" s="24" t="str">
        <f t="shared" si="0"/>
        <v>19T10</v>
      </c>
      <c r="E21" s="24" t="str">
        <f t="shared" si="1"/>
        <v>19T5</v>
      </c>
      <c r="F21" s="23"/>
      <c r="G21" s="19">
        <f>+Results!D218</f>
        <v>46084</v>
      </c>
      <c r="H21" s="20" t="str">
        <f>VLOOKUP($D21,Results!$B$2:$I$266,8,FALSE)</f>
        <v>T5</v>
      </c>
      <c r="I21" s="20" t="str">
        <f>VLOOKUP(H21,Results!$N$2:$O$13,2,FALSE)</f>
        <v>The Foxes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T10</v>
      </c>
      <c r="C22" s="22">
        <v>20</v>
      </c>
      <c r="D22" s="24" t="str">
        <f t="shared" si="0"/>
        <v>20T10</v>
      </c>
      <c r="E22" s="24" t="str">
        <f t="shared" si="1"/>
        <v>20T6</v>
      </c>
      <c r="F22" s="23"/>
      <c r="G22" s="21">
        <f>+Results!D230</f>
        <v>46090</v>
      </c>
      <c r="H22" s="20" t="str">
        <f>VLOOKUP($D22,Results!$B$2:$I$266,8,FALSE)</f>
        <v>T6</v>
      </c>
      <c r="I22" s="20" t="str">
        <f>VLOOKUP(H22,Results!$N$2:$O$13,2,FALSE)</f>
        <v>Blackbirds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T10</v>
      </c>
      <c r="C23" s="22">
        <v>21</v>
      </c>
      <c r="D23" s="24" t="str">
        <f t="shared" si="0"/>
        <v>21T10</v>
      </c>
      <c r="E23" s="24" t="str">
        <f t="shared" si="1"/>
        <v>21T4</v>
      </c>
      <c r="F23" s="23"/>
      <c r="G23" s="19">
        <f>+Results!D242</f>
        <v>46098</v>
      </c>
      <c r="H23" s="20" t="str">
        <f>VLOOKUP($D23,Results!$B$2:$I$266,8,FALSE)</f>
        <v>T4</v>
      </c>
      <c r="I23" s="20" t="str">
        <f>VLOOKUP(H23,Results!$N$2:$O$13,2,FALSE)</f>
        <v>Sparrows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T10</v>
      </c>
      <c r="C24" s="22">
        <v>22</v>
      </c>
      <c r="D24" s="24" t="str">
        <f t="shared" si="0"/>
        <v>22T10</v>
      </c>
      <c r="E24" s="24" t="str">
        <f t="shared" si="1"/>
        <v>22T2</v>
      </c>
      <c r="F24" s="23"/>
      <c r="G24" s="21">
        <f>+Results!D254</f>
        <v>46104</v>
      </c>
      <c r="H24" s="20" t="str">
        <f>VLOOKUP($D24,Results!$B$2:$I$266,8,FALSE)</f>
        <v>T2</v>
      </c>
      <c r="I24" s="20" t="str">
        <f>VLOOKUP(H24,Results!$N$2:$O$13,2,FALSE)</f>
        <v>Bombers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2</v>
      </c>
      <c r="L25" s="77">
        <f t="shared" si="7"/>
        <v>0</v>
      </c>
      <c r="M25" s="78">
        <f t="shared" si="7"/>
        <v>8</v>
      </c>
      <c r="N25" s="83">
        <f t="shared" si="7"/>
        <v>72</v>
      </c>
      <c r="O25" s="84">
        <f t="shared" si="7"/>
        <v>127</v>
      </c>
      <c r="P25" s="86">
        <f t="shared" si="7"/>
        <v>4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workbookViewId="0">
      <selection activeCell="R7" sqref="R7"/>
    </sheetView>
  </sheetViews>
  <sheetFormatPr defaultRowHeight="15" x14ac:dyDescent="0.25"/>
  <cols>
    <col min="1" max="1" width="1.8554687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4" t="s">
        <v>40</v>
      </c>
      <c r="I1" s="106" t="s">
        <v>64</v>
      </c>
      <c r="J1" s="106"/>
      <c r="K1" s="106"/>
      <c r="L1" s="106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8" x14ac:dyDescent="0.25">
      <c r="B3" t="str">
        <f>+$H$1</f>
        <v>T11</v>
      </c>
      <c r="C3" s="22">
        <v>1</v>
      </c>
      <c r="D3" s="24" t="str">
        <f t="shared" ref="D3:D24" si="0">CONCATENATE(C3,B3)</f>
        <v>1T11</v>
      </c>
      <c r="E3" s="24" t="str">
        <f t="shared" ref="E3:E24" si="1">CONCATENATE(C3,H3)</f>
        <v>1T12</v>
      </c>
      <c r="F3" s="23"/>
      <c r="G3" s="19">
        <f>+Results!D2</f>
        <v>45922</v>
      </c>
      <c r="H3" s="20" t="str">
        <f>VLOOKUP($D3,Results!$B$2:$I$266,8,FALSE)</f>
        <v>T12</v>
      </c>
      <c r="I3" s="20" t="str">
        <f>VLOOKUP(H3,Results!$N$2:$O$13,2,FALSE)</f>
        <v>The Leakies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6</v>
      </c>
      <c r="O3" s="82">
        <f>IF($C3&gt;Results!$F$1," ",(VLOOKUP($E3,Results!$C$2:$K$265,9,FALSE)))</f>
        <v>20</v>
      </c>
      <c r="P3" s="85">
        <f>IF(J3=" "," ",SUM(K3*2)+L3*1)</f>
        <v>0</v>
      </c>
    </row>
    <row r="4" spans="2:18" x14ac:dyDescent="0.25">
      <c r="B4" t="str">
        <f t="shared" ref="B4:B24" si="2">+$H$1</f>
        <v>T11</v>
      </c>
      <c r="C4" s="22">
        <v>2</v>
      </c>
      <c r="D4" s="24" t="str">
        <f t="shared" si="0"/>
        <v>2T11</v>
      </c>
      <c r="E4" s="24" t="str">
        <f t="shared" si="1"/>
        <v>2T10</v>
      </c>
      <c r="F4" s="23"/>
      <c r="G4" s="19">
        <f>+Results!D14</f>
        <v>45930</v>
      </c>
      <c r="H4" s="20" t="str">
        <f>VLOOKUP($D4,Results!$B$2:$I$266,8,FALSE)</f>
        <v>T10</v>
      </c>
      <c r="I4" s="20" t="str">
        <f>VLOOKUP(H4,Results!$N$2:$O$13,2,FALSE)</f>
        <v>Butterscotch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14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8" x14ac:dyDescent="0.25">
      <c r="B5" t="str">
        <f t="shared" si="2"/>
        <v>T11</v>
      </c>
      <c r="C5" s="22">
        <v>3</v>
      </c>
      <c r="D5" s="24" t="str">
        <f t="shared" si="0"/>
        <v>3T11</v>
      </c>
      <c r="E5" s="24" t="str">
        <f t="shared" si="1"/>
        <v>3T9</v>
      </c>
      <c r="F5" s="23"/>
      <c r="G5" s="19">
        <f>+Results!D26</f>
        <v>45943</v>
      </c>
      <c r="H5" s="20" t="str">
        <f>VLOOKUP($D5,Results!$B$2:$I$266,8,FALSE)</f>
        <v>T9</v>
      </c>
      <c r="I5" s="20" t="str">
        <f>VLOOKUP(H5,Results!$N$2:$O$13,2,FALSE)</f>
        <v>Who Knows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1</v>
      </c>
      <c r="M5" s="74">
        <f t="shared" si="5"/>
        <v>0</v>
      </c>
      <c r="N5" s="81">
        <f>IF($C5&gt;Results!$F$1," ",(VLOOKUP($D5,Results!$B$2:$H$265,7,FALSE)))</f>
        <v>11</v>
      </c>
      <c r="O5" s="82">
        <f>IF($C5&gt;Results!$F$1," ",(VLOOKUP($E5,Results!$C$2:$K$265,9,FALSE)))</f>
        <v>11</v>
      </c>
      <c r="P5" s="85">
        <f t="shared" si="6"/>
        <v>1</v>
      </c>
    </row>
    <row r="6" spans="2:18" x14ac:dyDescent="0.25">
      <c r="B6" t="str">
        <f t="shared" si="2"/>
        <v>T11</v>
      </c>
      <c r="C6" s="22">
        <v>4</v>
      </c>
      <c r="D6" s="24" t="str">
        <f t="shared" si="0"/>
        <v>4T11</v>
      </c>
      <c r="E6" s="24" t="str">
        <f t="shared" si="1"/>
        <v>4T1</v>
      </c>
      <c r="F6" s="23"/>
      <c r="G6" s="19">
        <f>+Results!D38</f>
        <v>45951</v>
      </c>
      <c r="H6" s="20" t="str">
        <f>VLOOKUP($D6,Results!$B$2:$I$266,8,FALSE)</f>
        <v>T1</v>
      </c>
      <c r="I6" s="20" t="str">
        <f>VLOOKUP(H6,Results!$N$2:$O$13,2,FALSE)</f>
        <v>Gin &amp; Tonic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22</v>
      </c>
      <c r="O6" s="82">
        <f>IF($C6&gt;Results!$F$1," ",(VLOOKUP($E6,Results!$C$2:$K$265,9,FALSE)))</f>
        <v>5</v>
      </c>
      <c r="P6" s="85">
        <f t="shared" si="6"/>
        <v>2</v>
      </c>
    </row>
    <row r="7" spans="2:18" x14ac:dyDescent="0.25">
      <c r="B7" t="str">
        <f t="shared" si="2"/>
        <v>T11</v>
      </c>
      <c r="C7" s="22">
        <v>5</v>
      </c>
      <c r="D7" s="24" t="str">
        <f t="shared" si="0"/>
        <v>5T11</v>
      </c>
      <c r="E7" s="24" t="str">
        <f t="shared" si="1"/>
        <v>5T8</v>
      </c>
      <c r="F7" s="23"/>
      <c r="G7" s="21">
        <f>+Results!D50</f>
        <v>45957</v>
      </c>
      <c r="H7" s="20" t="str">
        <f>VLOOKUP($D7,Results!$B$2:$I$266,8,FALSE)</f>
        <v>T8</v>
      </c>
      <c r="I7" s="20" t="str">
        <f>VLOOKUP(H7,Results!$N$2:$O$13,2,FALSE)</f>
        <v>Vaporizers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0</v>
      </c>
      <c r="O7" s="82">
        <f>IF($C7&gt;Results!$F$1," ",(VLOOKUP($E7,Results!$C$2:$K$265,9,FALSE)))</f>
        <v>10</v>
      </c>
      <c r="P7" s="85">
        <f t="shared" si="6"/>
        <v>0</v>
      </c>
      <c r="R7" t="s">
        <v>68</v>
      </c>
    </row>
    <row r="8" spans="2:18" x14ac:dyDescent="0.25">
      <c r="B8" t="str">
        <f t="shared" si="2"/>
        <v>T11</v>
      </c>
      <c r="C8" s="22">
        <v>6</v>
      </c>
      <c r="D8" s="24" t="str">
        <f t="shared" si="0"/>
        <v>6T11</v>
      </c>
      <c r="E8" s="24" t="str">
        <f t="shared" si="1"/>
        <v>6T2</v>
      </c>
      <c r="F8" s="23"/>
      <c r="G8" s="19">
        <f>+Results!D62</f>
        <v>45965</v>
      </c>
      <c r="H8" s="20" t="str">
        <f>VLOOKUP($D8,Results!$B$2:$I$266,8,FALSE)</f>
        <v>T2</v>
      </c>
      <c r="I8" s="20" t="str">
        <f>VLOOKUP(H8,Results!$N$2:$O$13,2,FALSE)</f>
        <v>Bombers</v>
      </c>
      <c r="J8" s="90">
        <f t="shared" si="3"/>
        <v>1</v>
      </c>
      <c r="K8" s="72">
        <f t="shared" si="4"/>
        <v>0</v>
      </c>
      <c r="L8" s="75">
        <f>IF(OR(C8&gt;Results!$F$1,N8="N"),0,IF(H8="X",0,IF(N8=O8,1,0)))</f>
        <v>0</v>
      </c>
      <c r="M8" s="74">
        <f t="shared" si="5"/>
        <v>1</v>
      </c>
      <c r="N8" s="81">
        <f>IF($C8&gt;Results!$F$1," ",(VLOOKUP($D8,Results!$B$2:$H$265,7,FALSE)))</f>
        <v>5</v>
      </c>
      <c r="O8" s="82">
        <f>IF($C8&gt;Results!$F$1," ",(VLOOKUP($E8,Results!$C$2:$K$265,9,FALSE)))</f>
        <v>14</v>
      </c>
      <c r="P8" s="85">
        <f t="shared" si="6"/>
        <v>0</v>
      </c>
    </row>
    <row r="9" spans="2:18" x14ac:dyDescent="0.25">
      <c r="B9" t="str">
        <f t="shared" si="2"/>
        <v>T11</v>
      </c>
      <c r="C9" s="22">
        <v>7</v>
      </c>
      <c r="D9" s="24" t="str">
        <f t="shared" si="0"/>
        <v>7T11</v>
      </c>
      <c r="E9" s="24" t="str">
        <f t="shared" si="1"/>
        <v>7T7</v>
      </c>
      <c r="F9" s="23"/>
      <c r="G9" s="19">
        <f>+Results!D74</f>
        <v>45971</v>
      </c>
      <c r="H9" s="20" t="str">
        <f>VLOOKUP($D9,Results!$B$2:$I$266,8,FALSE)</f>
        <v>T7</v>
      </c>
      <c r="I9" s="20" t="str">
        <f>VLOOKUP(H9,Results!$N$2:$O$13,2,FALSE)</f>
        <v>Team Krewna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4</v>
      </c>
      <c r="O9" s="82">
        <f>IF($C9&gt;Results!$F$1," ",(VLOOKUP($E9,Results!$C$2:$K$265,9,FALSE)))</f>
        <v>12</v>
      </c>
      <c r="P9" s="85">
        <f t="shared" si="6"/>
        <v>0</v>
      </c>
    </row>
    <row r="10" spans="2:18" x14ac:dyDescent="0.25">
      <c r="B10" t="str">
        <f t="shared" si="2"/>
        <v>T11</v>
      </c>
      <c r="C10" s="22">
        <v>8</v>
      </c>
      <c r="D10" s="24" t="str">
        <f t="shared" si="0"/>
        <v>8T11</v>
      </c>
      <c r="E10" s="24" t="str">
        <f t="shared" si="1"/>
        <v>8T4</v>
      </c>
      <c r="F10" s="23"/>
      <c r="G10" s="19">
        <f>+Results!D86</f>
        <v>45979</v>
      </c>
      <c r="H10" s="20" t="str">
        <f>VLOOKUP($D10,Results!$B$2:$I$266,8,FALSE)</f>
        <v>T4</v>
      </c>
      <c r="I10" s="20" t="str">
        <f>VLOOKUP(H10,Results!$N$2:$O$13,2,FALSE)</f>
        <v>Sparrows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19</v>
      </c>
      <c r="O10" s="82">
        <f>IF($C10&gt;Results!$F$1," ",(VLOOKUP($E10,Results!$C$2:$K$265,9,FALSE)))</f>
        <v>9</v>
      </c>
      <c r="P10" s="85">
        <f t="shared" si="6"/>
        <v>2</v>
      </c>
    </row>
    <row r="11" spans="2:18" x14ac:dyDescent="0.25">
      <c r="B11" t="str">
        <f t="shared" si="2"/>
        <v>T11</v>
      </c>
      <c r="C11" s="22">
        <v>9</v>
      </c>
      <c r="D11" s="24" t="str">
        <f t="shared" si="0"/>
        <v>9T11</v>
      </c>
      <c r="E11" s="24" t="str">
        <f t="shared" si="1"/>
        <v>9T3</v>
      </c>
      <c r="F11" s="23"/>
      <c r="G11" s="21">
        <f>+Results!D98</f>
        <v>45985</v>
      </c>
      <c r="H11" s="20" t="str">
        <f>VLOOKUP($D11,Results!$B$2:$I$266,8,FALSE)</f>
        <v>T3</v>
      </c>
      <c r="I11" s="20" t="str">
        <f>VLOOKUP(H11,Results!$N$2:$O$13,2,FALSE)</f>
        <v>Pat's Patriots</v>
      </c>
      <c r="J11" s="90">
        <f t="shared" si="3"/>
        <v>0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6"/>
        <v>0</v>
      </c>
    </row>
    <row r="12" spans="2:18" x14ac:dyDescent="0.25">
      <c r="B12" t="str">
        <f t="shared" si="2"/>
        <v>T11</v>
      </c>
      <c r="C12" s="22">
        <v>10</v>
      </c>
      <c r="D12" s="24" t="str">
        <f t="shared" si="0"/>
        <v>10T11</v>
      </c>
      <c r="E12" s="24" t="str">
        <f t="shared" si="1"/>
        <v>10T5</v>
      </c>
      <c r="F12" s="23"/>
      <c r="G12" s="21">
        <f>+Results!D110</f>
        <v>45993</v>
      </c>
      <c r="H12" s="20" t="str">
        <f>VLOOKUP($D12,Results!$B$2:$I$266,8,FALSE)</f>
        <v>T5</v>
      </c>
      <c r="I12" s="20" t="str">
        <f>VLOOKUP(H12,Results!$N$2:$O$13,2,FALSE)</f>
        <v>The Foxes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5</v>
      </c>
      <c r="P12" s="85">
        <f t="shared" si="6"/>
        <v>2</v>
      </c>
    </row>
    <row r="13" spans="2:18" x14ac:dyDescent="0.25">
      <c r="B13" t="str">
        <f t="shared" si="2"/>
        <v>T11</v>
      </c>
      <c r="C13" s="22">
        <v>11</v>
      </c>
      <c r="D13" s="24" t="str">
        <f t="shared" si="0"/>
        <v>11T11</v>
      </c>
      <c r="E13" s="24" t="str">
        <f t="shared" si="1"/>
        <v>11T6</v>
      </c>
      <c r="F13" s="23"/>
      <c r="G13" s="21">
        <f>+Results!D122</f>
        <v>45999</v>
      </c>
      <c r="H13" s="20" t="str">
        <f>VLOOKUP($D13,Results!$B$2:$I$266,8,FALSE)</f>
        <v>T6</v>
      </c>
      <c r="I13" s="20" t="str">
        <f>VLOOKUP(H13,Results!$N$2:$O$13,2,FALSE)</f>
        <v>Blackbirds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20</v>
      </c>
      <c r="O13" s="82">
        <f>IF($C13&gt;Results!$F$1," ",(VLOOKUP($E13,Results!$C$2:$K$265,9,FALSE)))</f>
        <v>4</v>
      </c>
      <c r="P13" s="85">
        <f t="shared" si="6"/>
        <v>2</v>
      </c>
    </row>
    <row r="14" spans="2:18" x14ac:dyDescent="0.25">
      <c r="B14" t="str">
        <f t="shared" si="2"/>
        <v>T11</v>
      </c>
      <c r="C14" s="22">
        <v>12</v>
      </c>
      <c r="D14" s="24" t="str">
        <f t="shared" si="0"/>
        <v>12T11</v>
      </c>
      <c r="E14" s="24" t="str">
        <f t="shared" si="1"/>
        <v>12T12</v>
      </c>
      <c r="F14" s="23"/>
      <c r="G14" s="19">
        <f>+Results!D134</f>
        <v>46034</v>
      </c>
      <c r="H14" s="20" t="str">
        <f>VLOOKUP($D14,Results!$B$2:$I$266,8,FALSE)</f>
        <v>T12</v>
      </c>
      <c r="I14" s="20" t="str">
        <f>VLOOKUP(H14,Results!$N$2:$O$13,2,FALSE)</f>
        <v>The Leakies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8" x14ac:dyDescent="0.25">
      <c r="B15" t="str">
        <f t="shared" si="2"/>
        <v>T11</v>
      </c>
      <c r="C15" s="22">
        <v>13</v>
      </c>
      <c r="D15" s="24" t="str">
        <f t="shared" si="0"/>
        <v>13T11</v>
      </c>
      <c r="E15" s="24" t="str">
        <f t="shared" si="1"/>
        <v>13T10</v>
      </c>
      <c r="F15" s="23"/>
      <c r="G15" s="19">
        <f>+Results!D146</f>
        <v>46042</v>
      </c>
      <c r="H15" s="20" t="str">
        <f>VLOOKUP($D15,Results!$B$2:$I$266,8,FALSE)</f>
        <v>T10</v>
      </c>
      <c r="I15" s="20" t="str">
        <f>VLOOKUP(H15,Results!$N$2:$O$13,2,FALSE)</f>
        <v>Butterscotch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8" x14ac:dyDescent="0.25">
      <c r="B16" t="str">
        <f t="shared" si="2"/>
        <v>T11</v>
      </c>
      <c r="C16" s="22">
        <v>14</v>
      </c>
      <c r="D16" s="24" t="str">
        <f t="shared" si="0"/>
        <v>14T11</v>
      </c>
      <c r="E16" s="24" t="str">
        <f t="shared" si="1"/>
        <v>14T9</v>
      </c>
      <c r="F16" s="23"/>
      <c r="G16" s="19">
        <f>+Results!D158</f>
        <v>46048</v>
      </c>
      <c r="H16" s="20" t="str">
        <f>VLOOKUP($D16,Results!$B$2:$I$266,8,FALSE)</f>
        <v>T9</v>
      </c>
      <c r="I16" s="20" t="str">
        <f>VLOOKUP(H16,Results!$N$2:$O$13,2,FALSE)</f>
        <v>Who Knows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T11</v>
      </c>
      <c r="C17" s="22">
        <v>15</v>
      </c>
      <c r="D17" s="24" t="str">
        <f t="shared" si="0"/>
        <v>15T11</v>
      </c>
      <c r="E17" s="24" t="str">
        <f t="shared" si="1"/>
        <v>15T1</v>
      </c>
      <c r="F17" s="23"/>
      <c r="G17" s="19">
        <f>+Results!D170</f>
        <v>46056</v>
      </c>
      <c r="H17" s="20" t="str">
        <f>VLOOKUP($D17,Results!$B$2:$I$266,8,FALSE)</f>
        <v>T1</v>
      </c>
      <c r="I17" s="20" t="str">
        <f>VLOOKUP(H17,Results!$N$2:$O$13,2,FALSE)</f>
        <v>Gin &amp; Tonic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T11</v>
      </c>
      <c r="C18" s="22">
        <v>16</v>
      </c>
      <c r="D18" s="24" t="str">
        <f t="shared" si="0"/>
        <v>16T11</v>
      </c>
      <c r="E18" s="24" t="str">
        <f t="shared" si="1"/>
        <v>16T8</v>
      </c>
      <c r="F18" s="23"/>
      <c r="G18" s="21">
        <f>+Results!D182</f>
        <v>46062</v>
      </c>
      <c r="H18" s="20" t="str">
        <f>VLOOKUP($D18,Results!$B$2:$I$266,8,FALSE)</f>
        <v>T8</v>
      </c>
      <c r="I18" s="20" t="str">
        <f>VLOOKUP(H18,Results!$N$2:$O$13,2,FALSE)</f>
        <v>Vaporizers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T11</v>
      </c>
      <c r="C19" s="22">
        <v>17</v>
      </c>
      <c r="D19" s="24" t="str">
        <f t="shared" si="0"/>
        <v>17T11</v>
      </c>
      <c r="E19" s="24" t="str">
        <f t="shared" si="1"/>
        <v>17T2</v>
      </c>
      <c r="F19" s="23"/>
      <c r="G19" s="19">
        <f>+Results!D194</f>
        <v>46070</v>
      </c>
      <c r="H19" s="20" t="str">
        <f>VLOOKUP($D19,Results!$B$2:$I$266,8,FALSE)</f>
        <v>T2</v>
      </c>
      <c r="I19" s="20" t="str">
        <f>VLOOKUP(H19,Results!$N$2:$O$13,2,FALSE)</f>
        <v>Bombers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T11</v>
      </c>
      <c r="C20" s="22">
        <v>18</v>
      </c>
      <c r="D20" s="24" t="str">
        <f t="shared" si="0"/>
        <v>18T11</v>
      </c>
      <c r="E20" s="24" t="str">
        <f t="shared" si="1"/>
        <v>18T7</v>
      </c>
      <c r="F20" s="23"/>
      <c r="G20" s="21">
        <f>+Results!D206</f>
        <v>46076</v>
      </c>
      <c r="H20" s="20" t="str">
        <f>VLOOKUP($D20,Results!$B$2:$I$266,8,FALSE)</f>
        <v>T7</v>
      </c>
      <c r="I20" s="20" t="str">
        <f>VLOOKUP(H20,Results!$N$2:$O$13,2,FALSE)</f>
        <v>Team Krewna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T11</v>
      </c>
      <c r="C21" s="22">
        <v>19</v>
      </c>
      <c r="D21" s="24" t="str">
        <f t="shared" si="0"/>
        <v>19T11</v>
      </c>
      <c r="E21" s="24" t="str">
        <f t="shared" si="1"/>
        <v>19T4</v>
      </c>
      <c r="F21" s="23"/>
      <c r="G21" s="19">
        <f>+Results!D218</f>
        <v>46084</v>
      </c>
      <c r="H21" s="20" t="str">
        <f>VLOOKUP($D21,Results!$B$2:$I$266,8,FALSE)</f>
        <v>T4</v>
      </c>
      <c r="I21" s="20" t="str">
        <f>VLOOKUP(H21,Results!$N$2:$O$13,2,FALSE)</f>
        <v>Sparrows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T11</v>
      </c>
      <c r="C22" s="22">
        <v>20</v>
      </c>
      <c r="D22" s="24" t="str">
        <f t="shared" si="0"/>
        <v>20T11</v>
      </c>
      <c r="E22" s="24" t="str">
        <f t="shared" si="1"/>
        <v>20T3</v>
      </c>
      <c r="F22" s="23"/>
      <c r="G22" s="21">
        <f>+Results!D230</f>
        <v>46090</v>
      </c>
      <c r="H22" s="20" t="str">
        <f>VLOOKUP($D22,Results!$B$2:$I$266,8,FALSE)</f>
        <v>T3</v>
      </c>
      <c r="I22" s="20" t="str">
        <f>VLOOKUP(H22,Results!$N$2:$O$13,2,FALSE)</f>
        <v>Pat's Patriots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T11</v>
      </c>
      <c r="C23" s="22">
        <v>21</v>
      </c>
      <c r="D23" s="24" t="str">
        <f t="shared" si="0"/>
        <v>21T11</v>
      </c>
      <c r="E23" s="24" t="str">
        <f t="shared" si="1"/>
        <v>21T5</v>
      </c>
      <c r="F23" s="23"/>
      <c r="G23" s="19">
        <f>+Results!D242</f>
        <v>46098</v>
      </c>
      <c r="H23" s="20" t="str">
        <f>VLOOKUP($D23,Results!$B$2:$I$266,8,FALSE)</f>
        <v>T5</v>
      </c>
      <c r="I23" s="20" t="str">
        <f>VLOOKUP(H23,Results!$N$2:$O$13,2,FALSE)</f>
        <v>The Foxes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T11</v>
      </c>
      <c r="C24" s="22">
        <v>22</v>
      </c>
      <c r="D24" s="24" t="str">
        <f t="shared" si="0"/>
        <v>22T11</v>
      </c>
      <c r="E24" s="24" t="str">
        <f t="shared" si="1"/>
        <v>22T6</v>
      </c>
      <c r="F24" s="23"/>
      <c r="G24" s="21">
        <f>+Results!D254</f>
        <v>46104</v>
      </c>
      <c r="H24" s="20" t="str">
        <f>VLOOKUP($D24,Results!$B$2:$I$266,8,FALSE)</f>
        <v>T6</v>
      </c>
      <c r="I24" s="20" t="str">
        <f>VLOOKUP(H24,Results!$N$2:$O$13,2,FALSE)</f>
        <v>Blackbirds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10</v>
      </c>
      <c r="K25" s="76">
        <f t="shared" si="7"/>
        <v>5</v>
      </c>
      <c r="L25" s="77">
        <f t="shared" si="7"/>
        <v>1</v>
      </c>
      <c r="M25" s="78">
        <f t="shared" si="7"/>
        <v>4</v>
      </c>
      <c r="N25" s="83">
        <f t="shared" si="7"/>
        <v>108</v>
      </c>
      <c r="O25" s="84">
        <f t="shared" si="7"/>
        <v>95</v>
      </c>
      <c r="P25" s="86">
        <f t="shared" si="7"/>
        <v>11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4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41</v>
      </c>
      <c r="I1" s="106" t="s">
        <v>65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T12</v>
      </c>
      <c r="C3" s="22">
        <v>1</v>
      </c>
      <c r="D3" s="24" t="str">
        <f t="shared" ref="D3:D24" si="0">CONCATENATE(C3,B3)</f>
        <v>1T12</v>
      </c>
      <c r="E3" s="24" t="str">
        <f t="shared" ref="E3:E24" si="1">CONCATENATE(C3,H3)</f>
        <v>1T11</v>
      </c>
      <c r="F3" s="23"/>
      <c r="G3" s="19">
        <f>+Results!D2</f>
        <v>45922</v>
      </c>
      <c r="H3" s="20" t="str">
        <f>VLOOKUP($D3,Results!$B$2:$I$266,8,FALSE)</f>
        <v>T11</v>
      </c>
      <c r="I3" s="20" t="str">
        <f>VLOOKUP(H3,Results!$N$2:$O$13,2,FALSE)</f>
        <v>Madgulin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20</v>
      </c>
      <c r="O3" s="82">
        <f>IF($C3&gt;Results!$F$1," ",(VLOOKUP($E3,Results!$C$2:$K$265,9,FALSE)))</f>
        <v>6</v>
      </c>
      <c r="P3" s="85">
        <f>IF(J3=" "," ",SUM(K3*2)+L3*1)</f>
        <v>2</v>
      </c>
    </row>
    <row r="4" spans="2:16" x14ac:dyDescent="0.25">
      <c r="B4" t="str">
        <f t="shared" ref="B4:B24" si="2">+$H$1</f>
        <v>T12</v>
      </c>
      <c r="C4" s="22">
        <v>2</v>
      </c>
      <c r="D4" s="24" t="str">
        <f t="shared" si="0"/>
        <v>2T12</v>
      </c>
      <c r="E4" s="24" t="str">
        <f t="shared" si="1"/>
        <v>2T1</v>
      </c>
      <c r="F4" s="23"/>
      <c r="G4" s="19">
        <f>+Results!D14</f>
        <v>45930</v>
      </c>
      <c r="H4" s="20" t="str">
        <f>VLOOKUP($D4,Results!$B$2:$I$266,8,FALSE)</f>
        <v>T1</v>
      </c>
      <c r="I4" s="20" t="str">
        <f>VLOOKUP(H4,Results!$N$2:$O$13,2,FALSE)</f>
        <v>Gin &amp; Tonic</v>
      </c>
      <c r="J4" s="90">
        <f t="shared" ref="J4:J24" si="3">SUM(K4:M4)</f>
        <v>1</v>
      </c>
      <c r="K4" s="72">
        <f t="shared" ref="K4:K24" si="4">IF(H4="X",0,IF(N4&gt;O4,1,0))</f>
        <v>1</v>
      </c>
      <c r="L4" s="75">
        <f>IF(OR(C4&gt;Results!$F$1,N4="N"),0,IF(H4="X",0,IF(N4=O4,1,0)))</f>
        <v>0</v>
      </c>
      <c r="M4" s="74">
        <f t="shared" ref="M4:M24" si="5">IF(H4="X",0,IF(N4&lt;O4,1,0))</f>
        <v>0</v>
      </c>
      <c r="N4" s="81">
        <f>IF($C4&gt;Results!$F$1," ",(VLOOKUP($D4,Results!$B$2:$H$265,7,FALSE)))</f>
        <v>19</v>
      </c>
      <c r="O4" s="82">
        <f>IF($C4&gt;Results!$F$1," ",(VLOOKUP($E4,Results!$C$2:$K$265,9,FALSE)))</f>
        <v>5</v>
      </c>
      <c r="P4" s="85">
        <f t="shared" ref="P4:P24" si="6">IF(J4=" "," ",SUM(K4*2)+L4*1)</f>
        <v>2</v>
      </c>
    </row>
    <row r="5" spans="2:16" x14ac:dyDescent="0.25">
      <c r="B5" t="str">
        <f t="shared" si="2"/>
        <v>T12</v>
      </c>
      <c r="C5" s="22">
        <v>3</v>
      </c>
      <c r="D5" s="24" t="str">
        <f t="shared" si="0"/>
        <v>3T12</v>
      </c>
      <c r="E5" s="24" t="str">
        <f t="shared" si="1"/>
        <v>3T10</v>
      </c>
      <c r="F5" s="23"/>
      <c r="G5" s="19">
        <f>+Results!D26</f>
        <v>45943</v>
      </c>
      <c r="H5" s="20" t="str">
        <f>VLOOKUP($D5,Results!$B$2:$I$266,8,FALSE)</f>
        <v>T10</v>
      </c>
      <c r="I5" s="20" t="str">
        <f>VLOOKUP(H5,Results!$N$2:$O$13,2,FALSE)</f>
        <v>Butterscotch</v>
      </c>
      <c r="J5" s="90">
        <f t="shared" si="3"/>
        <v>1</v>
      </c>
      <c r="K5" s="72">
        <f t="shared" si="4"/>
        <v>1</v>
      </c>
      <c r="L5" s="75">
        <f>IF(OR(C5&gt;Results!$F$1,N5="N"),0,IF(H5="X",0,IF(N5=O5,1,0)))</f>
        <v>0</v>
      </c>
      <c r="M5" s="74">
        <f t="shared" si="5"/>
        <v>0</v>
      </c>
      <c r="N5" s="81">
        <f>IF($C5&gt;Results!$F$1," ",(VLOOKUP($D5,Results!$B$2:$H$265,7,FALSE)))</f>
        <v>12</v>
      </c>
      <c r="O5" s="82">
        <f>IF($C5&gt;Results!$F$1," ",(VLOOKUP($E5,Results!$C$2:$K$265,9,FALSE)))</f>
        <v>6</v>
      </c>
      <c r="P5" s="85">
        <f t="shared" si="6"/>
        <v>2</v>
      </c>
    </row>
    <row r="6" spans="2:16" x14ac:dyDescent="0.25">
      <c r="B6" t="str">
        <f t="shared" si="2"/>
        <v>T12</v>
      </c>
      <c r="C6" s="22">
        <v>4</v>
      </c>
      <c r="D6" s="24" t="str">
        <f t="shared" si="0"/>
        <v>4T12</v>
      </c>
      <c r="E6" s="24" t="str">
        <f t="shared" si="1"/>
        <v>4T2</v>
      </c>
      <c r="F6" s="23"/>
      <c r="G6" s="19">
        <f>+Results!D38</f>
        <v>45951</v>
      </c>
      <c r="H6" s="20" t="str">
        <f>VLOOKUP($D6,Results!$B$2:$I$266,8,FALSE)</f>
        <v>T2</v>
      </c>
      <c r="I6" s="20" t="str">
        <f>VLOOKUP(H6,Results!$N$2:$O$13,2,FALSE)</f>
        <v>Bombers</v>
      </c>
      <c r="J6" s="90">
        <f t="shared" si="3"/>
        <v>1</v>
      </c>
      <c r="K6" s="72">
        <f t="shared" si="4"/>
        <v>1</v>
      </c>
      <c r="L6" s="75">
        <f>IF(OR(C6&gt;Results!$F$1,N6="N"),0,IF(H6="X",0,IF(N6=O6,1,0)))</f>
        <v>0</v>
      </c>
      <c r="M6" s="74">
        <f t="shared" si="5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6"/>
        <v>2</v>
      </c>
    </row>
    <row r="7" spans="2:16" x14ac:dyDescent="0.25">
      <c r="B7" t="str">
        <f t="shared" si="2"/>
        <v>T12</v>
      </c>
      <c r="C7" s="22">
        <v>5</v>
      </c>
      <c r="D7" s="24" t="str">
        <f t="shared" si="0"/>
        <v>5T12</v>
      </c>
      <c r="E7" s="24" t="str">
        <f t="shared" si="1"/>
        <v>5T9</v>
      </c>
      <c r="F7" s="23"/>
      <c r="G7" s="21">
        <f>+Results!D50</f>
        <v>45957</v>
      </c>
      <c r="H7" s="20" t="str">
        <f>VLOOKUP($D7,Results!$B$2:$I$266,8,FALSE)</f>
        <v>T9</v>
      </c>
      <c r="I7" s="20" t="str">
        <f>VLOOKUP(H7,Results!$N$2:$O$13,2,FALSE)</f>
        <v>Who Knows</v>
      </c>
      <c r="J7" s="90">
        <f t="shared" si="3"/>
        <v>1</v>
      </c>
      <c r="K7" s="72">
        <f t="shared" si="4"/>
        <v>0</v>
      </c>
      <c r="L7" s="75">
        <f>IF(OR(C7&gt;Results!$F$1,N7="N"),0,IF(H7="X",0,IF(N7=O7,1,0)))</f>
        <v>0</v>
      </c>
      <c r="M7" s="74">
        <f t="shared" si="5"/>
        <v>1</v>
      </c>
      <c r="N7" s="81">
        <f>IF($C7&gt;Results!$F$1," ",(VLOOKUP($D7,Results!$B$2:$H$265,7,FALSE)))</f>
        <v>6</v>
      </c>
      <c r="O7" s="82">
        <f>IF($C7&gt;Results!$F$1," ",(VLOOKUP($E7,Results!$C$2:$K$265,9,FALSE)))</f>
        <v>10</v>
      </c>
      <c r="P7" s="85">
        <f t="shared" si="6"/>
        <v>0</v>
      </c>
    </row>
    <row r="8" spans="2:16" x14ac:dyDescent="0.25">
      <c r="B8" t="str">
        <f t="shared" si="2"/>
        <v>T12</v>
      </c>
      <c r="C8" s="22">
        <v>6</v>
      </c>
      <c r="D8" s="24" t="str">
        <f t="shared" si="0"/>
        <v>6T12</v>
      </c>
      <c r="E8" s="24" t="str">
        <f t="shared" si="1"/>
        <v>6T3</v>
      </c>
      <c r="F8" s="23"/>
      <c r="G8" s="19">
        <f>+Results!D62</f>
        <v>45965</v>
      </c>
      <c r="H8" s="20" t="str">
        <f>VLOOKUP($D8,Results!$B$2:$I$266,8,FALSE)</f>
        <v>T3</v>
      </c>
      <c r="I8" s="20" t="str">
        <f>VLOOKUP(H8,Results!$N$2:$O$13,2,FALSE)</f>
        <v>Pat's Patriots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9</v>
      </c>
      <c r="P8" s="85">
        <f t="shared" si="6"/>
        <v>2</v>
      </c>
    </row>
    <row r="9" spans="2:16" x14ac:dyDescent="0.25">
      <c r="B9" t="str">
        <f t="shared" si="2"/>
        <v>T12</v>
      </c>
      <c r="C9" s="22">
        <v>7</v>
      </c>
      <c r="D9" s="24" t="str">
        <f t="shared" si="0"/>
        <v>7T12</v>
      </c>
      <c r="E9" s="24" t="str">
        <f t="shared" si="1"/>
        <v>7T5</v>
      </c>
      <c r="F9" s="23"/>
      <c r="G9" s="19">
        <f>+Results!D74</f>
        <v>45971</v>
      </c>
      <c r="H9" s="20" t="str">
        <f>VLOOKUP($D9,Results!$B$2:$I$266,8,FALSE)</f>
        <v>T5</v>
      </c>
      <c r="I9" s="20" t="str">
        <f>VLOOKUP(H9,Results!$N$2:$O$13,2,FALSE)</f>
        <v>The Foxes</v>
      </c>
      <c r="J9" s="90">
        <f t="shared" si="3"/>
        <v>1</v>
      </c>
      <c r="K9" s="72">
        <f t="shared" si="4"/>
        <v>0</v>
      </c>
      <c r="L9" s="75">
        <f>IF(OR(C9&gt;Results!$F$1,N9="N"),0,IF(H9="X",0,IF(N9=O9,1,0)))</f>
        <v>0</v>
      </c>
      <c r="M9" s="74">
        <f t="shared" si="5"/>
        <v>1</v>
      </c>
      <c r="N9" s="81">
        <f>IF($C9&gt;Results!$F$1," ",(VLOOKUP($D9,Results!$B$2:$H$265,7,FALSE)))</f>
        <v>3</v>
      </c>
      <c r="O9" s="82">
        <f>IF($C9&gt;Results!$F$1," ",(VLOOKUP($E9,Results!$C$2:$K$265,9,FALSE)))</f>
        <v>16</v>
      </c>
      <c r="P9" s="85">
        <f t="shared" si="6"/>
        <v>0</v>
      </c>
    </row>
    <row r="10" spans="2:16" x14ac:dyDescent="0.25">
      <c r="B10" t="str">
        <f t="shared" si="2"/>
        <v>T12</v>
      </c>
      <c r="C10" s="22">
        <v>8</v>
      </c>
      <c r="D10" s="24" t="str">
        <f t="shared" si="0"/>
        <v>8T12</v>
      </c>
      <c r="E10" s="24" t="str">
        <f t="shared" si="1"/>
        <v>8T6</v>
      </c>
      <c r="F10" s="23"/>
      <c r="G10" s="19">
        <f>+Results!D86</f>
        <v>45979</v>
      </c>
      <c r="H10" s="20" t="str">
        <f>VLOOKUP($D10,Results!$B$2:$I$266,8,FALSE)</f>
        <v>T6</v>
      </c>
      <c r="I10" s="20" t="str">
        <f>VLOOKUP(H10,Results!$N$2:$O$13,2,FALSE)</f>
        <v>Blackbirds</v>
      </c>
      <c r="J10" s="90">
        <f t="shared" si="3"/>
        <v>1</v>
      </c>
      <c r="K10" s="72">
        <f t="shared" si="4"/>
        <v>1</v>
      </c>
      <c r="L10" s="75">
        <f>IF(OR(C10&gt;Results!$F$1,N10="N"),0,IF(H10="X",0,IF(N10=O10,1,0)))</f>
        <v>0</v>
      </c>
      <c r="M10" s="74">
        <f t="shared" si="5"/>
        <v>0</v>
      </c>
      <c r="N10" s="81">
        <f>IF($C10&gt;Results!$F$1," ",(VLOOKUP($D10,Results!$B$2:$H$265,7,FALSE)))</f>
        <v>8</v>
      </c>
      <c r="O10" s="82">
        <f>IF($C10&gt;Results!$F$1," ",(VLOOKUP($E10,Results!$C$2:$K$265,9,FALSE)))</f>
        <v>4</v>
      </c>
      <c r="P10" s="85">
        <f t="shared" si="6"/>
        <v>2</v>
      </c>
    </row>
    <row r="11" spans="2:16" x14ac:dyDescent="0.25">
      <c r="B11" t="str">
        <f t="shared" si="2"/>
        <v>T12</v>
      </c>
      <c r="C11" s="22">
        <v>9</v>
      </c>
      <c r="D11" s="24" t="str">
        <f t="shared" si="0"/>
        <v>9T12</v>
      </c>
      <c r="E11" s="24" t="str">
        <f t="shared" si="1"/>
        <v>9T8</v>
      </c>
      <c r="F11" s="23"/>
      <c r="G11" s="21">
        <f>+Results!D98</f>
        <v>45985</v>
      </c>
      <c r="H11" s="20" t="str">
        <f>VLOOKUP($D11,Results!$B$2:$I$266,8,FALSE)</f>
        <v>T8</v>
      </c>
      <c r="I11" s="20" t="str">
        <f>VLOOKUP(H11,Results!$N$2:$O$13,2,FALSE)</f>
        <v>Vaporizers</v>
      </c>
      <c r="J11" s="90">
        <f t="shared" si="3"/>
        <v>1</v>
      </c>
      <c r="K11" s="72">
        <f t="shared" si="4"/>
        <v>0</v>
      </c>
      <c r="L11" s="75">
        <f>IF(OR(C11&gt;Results!$F$1,N11="N"),0,IF(H11="X",0,IF(N11=O11,1,0)))</f>
        <v>0</v>
      </c>
      <c r="M11" s="74">
        <f t="shared" si="5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12</v>
      </c>
      <c r="P11" s="85">
        <f t="shared" si="6"/>
        <v>0</v>
      </c>
    </row>
    <row r="12" spans="2:16" x14ac:dyDescent="0.25">
      <c r="B12" t="str">
        <f t="shared" si="2"/>
        <v>T12</v>
      </c>
      <c r="C12" s="22">
        <v>10</v>
      </c>
      <c r="D12" s="24" t="str">
        <f t="shared" si="0"/>
        <v>10T12</v>
      </c>
      <c r="E12" s="24" t="str">
        <f t="shared" si="1"/>
        <v>10T7</v>
      </c>
      <c r="F12" s="23"/>
      <c r="G12" s="21">
        <f>+Results!D110</f>
        <v>45993</v>
      </c>
      <c r="H12" s="20" t="str">
        <f>VLOOKUP($D12,Results!$B$2:$I$266,8,FALSE)</f>
        <v>T7</v>
      </c>
      <c r="I12" s="20" t="str">
        <f>VLOOKUP(H12,Results!$N$2:$O$13,2,FALSE)</f>
        <v>Team Krewna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",(VLOOKUP($D12,Results!$B$2:$H$265,7,FALSE)))</f>
        <v>18</v>
      </c>
      <c r="O12" s="82">
        <f>IF($C12&gt;Results!$F$1," ",(VLOOKUP($E12,Results!$C$2:$K$265,9,FALSE)))</f>
        <v>6</v>
      </c>
      <c r="P12" s="85">
        <f t="shared" si="6"/>
        <v>2</v>
      </c>
    </row>
    <row r="13" spans="2:16" x14ac:dyDescent="0.25">
      <c r="B13" t="str">
        <f t="shared" si="2"/>
        <v>T12</v>
      </c>
      <c r="C13" s="22">
        <v>11</v>
      </c>
      <c r="D13" s="24" t="str">
        <f t="shared" si="0"/>
        <v>11T12</v>
      </c>
      <c r="E13" s="24" t="str">
        <f t="shared" si="1"/>
        <v>11T4</v>
      </c>
      <c r="F13" s="23"/>
      <c r="G13" s="21">
        <f>+Results!D122</f>
        <v>45999</v>
      </c>
      <c r="H13" s="20" t="str">
        <f>VLOOKUP($D13,Results!$B$2:$I$266,8,FALSE)</f>
        <v>T4</v>
      </c>
      <c r="I13" s="20" t="str">
        <f>VLOOKUP(H13,Results!$N$2:$O$13,2,FALSE)</f>
        <v>Sparrows</v>
      </c>
      <c r="J13" s="90">
        <f t="shared" si="3"/>
        <v>1</v>
      </c>
      <c r="K13" s="72">
        <f t="shared" si="4"/>
        <v>1</v>
      </c>
      <c r="L13" s="75">
        <f>IF(OR(C13&gt;Results!$F$1,N13="N"),0,IF(H13="X",0,IF(N13=O13,1,0)))</f>
        <v>0</v>
      </c>
      <c r="M13" s="74">
        <f t="shared" si="5"/>
        <v>0</v>
      </c>
      <c r="N13" s="81">
        <f>IF($C13&gt;Results!$F$1," ",(VLOOKUP($D13,Results!$B$2:$H$265,7,FALSE)))</f>
        <v>8</v>
      </c>
      <c r="O13" s="82">
        <f>IF($C13&gt;Results!$F$1," ",(VLOOKUP($E13,Results!$C$2:$K$265,9,FALSE)))</f>
        <v>6</v>
      </c>
      <c r="P13" s="85">
        <f t="shared" si="6"/>
        <v>2</v>
      </c>
    </row>
    <row r="14" spans="2:16" x14ac:dyDescent="0.25">
      <c r="B14" t="str">
        <f t="shared" si="2"/>
        <v>T12</v>
      </c>
      <c r="C14" s="22">
        <v>12</v>
      </c>
      <c r="D14" s="24" t="str">
        <f t="shared" si="0"/>
        <v>12T12</v>
      </c>
      <c r="E14" s="24" t="str">
        <f t="shared" si="1"/>
        <v>12T11</v>
      </c>
      <c r="F14" s="23"/>
      <c r="G14" s="19">
        <f>+Results!D134</f>
        <v>46034</v>
      </c>
      <c r="H14" s="20" t="str">
        <f>VLOOKUP($D14,Results!$B$2:$I$266,8,FALSE)</f>
        <v>T11</v>
      </c>
      <c r="I14" s="20" t="str">
        <f>VLOOKUP(H14,Results!$N$2:$O$13,2,FALSE)</f>
        <v>Madgulin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T12</v>
      </c>
      <c r="C15" s="22">
        <v>13</v>
      </c>
      <c r="D15" s="24" t="str">
        <f t="shared" si="0"/>
        <v>13T12</v>
      </c>
      <c r="E15" s="24" t="str">
        <f t="shared" si="1"/>
        <v>13T1</v>
      </c>
      <c r="F15" s="23"/>
      <c r="G15" s="19">
        <f>+Results!D146</f>
        <v>46042</v>
      </c>
      <c r="H15" s="20" t="str">
        <f>VLOOKUP($D15,Results!$B$2:$I$266,8,FALSE)</f>
        <v>T1</v>
      </c>
      <c r="I15" s="20" t="str">
        <f>VLOOKUP(H15,Results!$N$2:$O$13,2,FALSE)</f>
        <v>Gin &amp; Tonic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T12</v>
      </c>
      <c r="C16" s="22">
        <v>14</v>
      </c>
      <c r="D16" s="24" t="str">
        <f t="shared" si="0"/>
        <v>14T12</v>
      </c>
      <c r="E16" s="24" t="str">
        <f t="shared" si="1"/>
        <v>14T10</v>
      </c>
      <c r="F16" s="23"/>
      <c r="G16" s="19">
        <f>+Results!D158</f>
        <v>46048</v>
      </c>
      <c r="H16" s="20" t="str">
        <f>VLOOKUP($D16,Results!$B$2:$I$266,8,FALSE)</f>
        <v>T10</v>
      </c>
      <c r="I16" s="20" t="str">
        <f>VLOOKUP(H16,Results!$N$2:$O$13,2,FALSE)</f>
        <v>Butterscotch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T12</v>
      </c>
      <c r="C17" s="22">
        <v>15</v>
      </c>
      <c r="D17" s="24" t="str">
        <f t="shared" si="0"/>
        <v>15T12</v>
      </c>
      <c r="E17" s="24" t="str">
        <f t="shared" si="1"/>
        <v>15T2</v>
      </c>
      <c r="F17" s="23"/>
      <c r="G17" s="19">
        <f>+Results!D170</f>
        <v>46056</v>
      </c>
      <c r="H17" s="20" t="str">
        <f>VLOOKUP($D17,Results!$B$2:$I$266,8,FALSE)</f>
        <v>T2</v>
      </c>
      <c r="I17" s="20" t="str">
        <f>VLOOKUP(H17,Results!$N$2:$O$13,2,FALSE)</f>
        <v>Bombers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T12</v>
      </c>
      <c r="C18" s="22">
        <v>16</v>
      </c>
      <c r="D18" s="24" t="str">
        <f t="shared" si="0"/>
        <v>16T12</v>
      </c>
      <c r="E18" s="24" t="str">
        <f t="shared" si="1"/>
        <v>16T9</v>
      </c>
      <c r="F18" s="23"/>
      <c r="G18" s="21">
        <f>+Results!D182</f>
        <v>46062</v>
      </c>
      <c r="H18" s="20" t="str">
        <f>VLOOKUP($D18,Results!$B$2:$I$266,8,FALSE)</f>
        <v>T9</v>
      </c>
      <c r="I18" s="20" t="str">
        <f>VLOOKUP(H18,Results!$N$2:$O$13,2,FALSE)</f>
        <v>Who Knows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T12</v>
      </c>
      <c r="C19" s="22">
        <v>17</v>
      </c>
      <c r="D19" s="24" t="str">
        <f t="shared" si="0"/>
        <v>17T12</v>
      </c>
      <c r="E19" s="24" t="str">
        <f t="shared" si="1"/>
        <v>17T3</v>
      </c>
      <c r="F19" s="23"/>
      <c r="G19" s="19">
        <f>+Results!D194</f>
        <v>46070</v>
      </c>
      <c r="H19" s="20" t="str">
        <f>VLOOKUP($D19,Results!$B$2:$I$266,8,FALSE)</f>
        <v>T3</v>
      </c>
      <c r="I19" s="20" t="str">
        <f>VLOOKUP(H19,Results!$N$2:$O$13,2,FALSE)</f>
        <v>Pat's Patriots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T12</v>
      </c>
      <c r="C20" s="22">
        <v>18</v>
      </c>
      <c r="D20" s="24" t="str">
        <f t="shared" si="0"/>
        <v>18T12</v>
      </c>
      <c r="E20" s="24" t="str">
        <f t="shared" si="1"/>
        <v>18T5</v>
      </c>
      <c r="F20" s="23"/>
      <c r="G20" s="21">
        <f>+Results!D206</f>
        <v>46076</v>
      </c>
      <c r="H20" s="20" t="str">
        <f>VLOOKUP($D20,Results!$B$2:$I$266,8,FALSE)</f>
        <v>T5</v>
      </c>
      <c r="I20" s="20" t="str">
        <f>VLOOKUP(H20,Results!$N$2:$O$13,2,FALSE)</f>
        <v>The Foxes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T12</v>
      </c>
      <c r="C21" s="22">
        <v>19</v>
      </c>
      <c r="D21" s="24" t="str">
        <f t="shared" si="0"/>
        <v>19T12</v>
      </c>
      <c r="E21" s="24" t="str">
        <f t="shared" si="1"/>
        <v>19T6</v>
      </c>
      <c r="F21" s="23"/>
      <c r="G21" s="19">
        <f>+Results!D218</f>
        <v>46084</v>
      </c>
      <c r="H21" s="20" t="str">
        <f>VLOOKUP($D21,Results!$B$2:$I$266,8,FALSE)</f>
        <v>T6</v>
      </c>
      <c r="I21" s="20" t="str">
        <f>VLOOKUP(H21,Results!$N$2:$O$13,2,FALSE)</f>
        <v>Blackbirds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T12</v>
      </c>
      <c r="C22" s="22">
        <v>20</v>
      </c>
      <c r="D22" s="24" t="str">
        <f t="shared" si="0"/>
        <v>20T12</v>
      </c>
      <c r="E22" s="24" t="str">
        <f t="shared" si="1"/>
        <v>20T8</v>
      </c>
      <c r="F22" s="23"/>
      <c r="G22" s="21">
        <f>+Results!D230</f>
        <v>46090</v>
      </c>
      <c r="H22" s="20" t="str">
        <f>VLOOKUP($D22,Results!$B$2:$I$266,8,FALSE)</f>
        <v>T8</v>
      </c>
      <c r="I22" s="20" t="str">
        <f>VLOOKUP(H22,Results!$N$2:$O$13,2,FALSE)</f>
        <v>Vaporizers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T12</v>
      </c>
      <c r="C23" s="22">
        <v>21</v>
      </c>
      <c r="D23" s="24" t="str">
        <f t="shared" si="0"/>
        <v>21T12</v>
      </c>
      <c r="E23" s="24" t="str">
        <f t="shared" si="1"/>
        <v>21T7</v>
      </c>
      <c r="F23" s="23"/>
      <c r="G23" s="19">
        <f>+Results!D242</f>
        <v>46098</v>
      </c>
      <c r="H23" s="20" t="str">
        <f>VLOOKUP($D23,Results!$B$2:$I$266,8,FALSE)</f>
        <v>T7</v>
      </c>
      <c r="I23" s="20" t="str">
        <f>VLOOKUP(H23,Results!$N$2:$O$13,2,FALSE)</f>
        <v>Team Krewna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T12</v>
      </c>
      <c r="C24" s="22">
        <v>22</v>
      </c>
      <c r="D24" s="24" t="str">
        <f t="shared" si="0"/>
        <v>22T12</v>
      </c>
      <c r="E24" s="24" t="str">
        <f t="shared" si="1"/>
        <v>22T4</v>
      </c>
      <c r="F24" s="23"/>
      <c r="G24" s="21">
        <f>+Results!D254</f>
        <v>46104</v>
      </c>
      <c r="H24" s="20" t="str">
        <f>VLOOKUP($D24,Results!$B$2:$I$266,8,FALSE)</f>
        <v>T4</v>
      </c>
      <c r="I24" s="20" t="str">
        <f>VLOOKUP(H24,Results!$N$2:$O$13,2,FALSE)</f>
        <v>Sparrows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11</v>
      </c>
      <c r="K25" s="76">
        <f t="shared" si="7"/>
        <v>8</v>
      </c>
      <c r="L25" s="77">
        <f t="shared" si="7"/>
        <v>0</v>
      </c>
      <c r="M25" s="78">
        <f t="shared" si="7"/>
        <v>3</v>
      </c>
      <c r="N25" s="83">
        <f t="shared" si="7"/>
        <v>122</v>
      </c>
      <c r="O25" s="84">
        <f t="shared" si="7"/>
        <v>87</v>
      </c>
      <c r="P25" s="86">
        <f t="shared" si="7"/>
        <v>16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3"/>
  <sheetViews>
    <sheetView workbookViewId="0">
      <pane xSplit="2" ySplit="1" topLeftCell="C56" activePane="bottomRight" state="frozen"/>
      <selection pane="topRight" activeCell="B1" sqref="B1"/>
      <selection pane="bottomLeft" activeCell="A2" sqref="A2"/>
      <selection pane="bottomRight" activeCell="L68" sqref="L68"/>
    </sheetView>
  </sheetViews>
  <sheetFormatPr defaultRowHeight="15" x14ac:dyDescent="0.25"/>
  <cols>
    <col min="1" max="1" width="1.71093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4" customWidth="1"/>
    <col min="8" max="8" width="14.5703125" style="1" bestFit="1" customWidth="1"/>
    <col min="9" max="9" width="5.140625" style="1" customWidth="1"/>
    <col min="10" max="10" width="9.140625" style="94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2">
        <v>11</v>
      </c>
    </row>
    <row r="2" spans="2:12" x14ac:dyDescent="0.25">
      <c r="B2" t="str">
        <f t="shared" ref="B2:B44" si="0">CONCATENATE(F2,G2)</f>
        <v>1T1</v>
      </c>
      <c r="C2" t="str">
        <f>CONCATENATE(F2,J2)</f>
        <v>1T2</v>
      </c>
      <c r="E2" s="10">
        <v>45922</v>
      </c>
      <c r="F2" s="11">
        <v>1</v>
      </c>
      <c r="G2" s="97" t="s">
        <v>30</v>
      </c>
      <c r="H2" s="8" t="str">
        <f>VLOOKUP(G2,Results!$N$2:$O$13,2,FALSE)</f>
        <v>Gin &amp; Tonic</v>
      </c>
      <c r="I2" s="31">
        <v>12</v>
      </c>
      <c r="J2" s="97" t="s">
        <v>31</v>
      </c>
      <c r="K2" s="8" t="str">
        <f>VLOOKUP(J2,Results!$N$2:$O$13,2,FALSE)</f>
        <v>Bombers</v>
      </c>
      <c r="L2" s="31">
        <v>8</v>
      </c>
    </row>
    <row r="3" spans="2:12" x14ac:dyDescent="0.25">
      <c r="B3" t="str">
        <f t="shared" si="0"/>
        <v>1T3</v>
      </c>
      <c r="C3" t="str">
        <f t="shared" ref="C3:C45" si="1">CONCATENATE(F3,J3)</f>
        <v>1T4</v>
      </c>
      <c r="E3" s="14">
        <f>+E2</f>
        <v>45922</v>
      </c>
      <c r="F3" s="9">
        <f>+F2</f>
        <v>1</v>
      </c>
      <c r="G3" s="97" t="s">
        <v>32</v>
      </c>
      <c r="H3" s="8" t="str">
        <f>VLOOKUP(G3,Results!$N$2:$O$13,2,FALSE)</f>
        <v>Pat's Patriots</v>
      </c>
      <c r="I3" s="31">
        <v>17</v>
      </c>
      <c r="J3" s="97" t="s">
        <v>33</v>
      </c>
      <c r="K3" s="8" t="str">
        <f>VLOOKUP(J3,Results!$N$2:$O$13,2,FALSE)</f>
        <v>Sparrows</v>
      </c>
      <c r="L3" s="32">
        <v>7</v>
      </c>
    </row>
    <row r="4" spans="2:12" x14ac:dyDescent="0.25">
      <c r="B4" t="str">
        <f t="shared" si="0"/>
        <v>1T5</v>
      </c>
      <c r="C4" t="str">
        <f t="shared" si="1"/>
        <v>1T6</v>
      </c>
      <c r="E4" s="14">
        <f>+E2</f>
        <v>45922</v>
      </c>
      <c r="F4" s="9">
        <f>+F2</f>
        <v>1</v>
      </c>
      <c r="G4" s="97" t="s">
        <v>34</v>
      </c>
      <c r="H4" s="8" t="str">
        <f>VLOOKUP(G4,Results!$N$2:$O$13,2,FALSE)</f>
        <v>The Foxes</v>
      </c>
      <c r="I4" s="31">
        <v>16</v>
      </c>
      <c r="J4" s="97" t="s">
        <v>35</v>
      </c>
      <c r="K4" s="8" t="str">
        <f>VLOOKUP(J4,Results!$N$2:$O$13,2,FALSE)</f>
        <v>Blackbirds</v>
      </c>
      <c r="L4" s="32">
        <v>5</v>
      </c>
    </row>
    <row r="5" spans="2:12" x14ac:dyDescent="0.25">
      <c r="B5" t="str">
        <f t="shared" si="0"/>
        <v>1T7</v>
      </c>
      <c r="C5" t="str">
        <f t="shared" si="1"/>
        <v>1T8</v>
      </c>
      <c r="E5" s="14">
        <f>+E2</f>
        <v>45922</v>
      </c>
      <c r="F5" s="9">
        <f>+F2</f>
        <v>1</v>
      </c>
      <c r="G5" s="97" t="s">
        <v>36</v>
      </c>
      <c r="H5" s="8" t="str">
        <f>VLOOKUP(G5,Results!$N$2:$O$13,2,FALSE)</f>
        <v>Team Krewna</v>
      </c>
      <c r="I5" s="31">
        <v>9</v>
      </c>
      <c r="J5" s="97" t="s">
        <v>37</v>
      </c>
      <c r="K5" s="8" t="str">
        <f>VLOOKUP(J5,Results!$N$2:$O$13,2,FALSE)</f>
        <v>Vaporizers</v>
      </c>
      <c r="L5" s="32">
        <v>9</v>
      </c>
    </row>
    <row r="6" spans="2:12" x14ac:dyDescent="0.25">
      <c r="B6" t="str">
        <f>CONCATENATE(F6,G6)</f>
        <v>1T11</v>
      </c>
      <c r="C6" t="str">
        <f t="shared" si="1"/>
        <v>1T12</v>
      </c>
      <c r="E6" s="14">
        <f>+E2</f>
        <v>45922</v>
      </c>
      <c r="F6" s="9">
        <f>+F2</f>
        <v>1</v>
      </c>
      <c r="G6" s="97" t="s">
        <v>40</v>
      </c>
      <c r="H6" s="8" t="str">
        <f>VLOOKUP(G6,Results!$N$2:$O$13,2,FALSE)</f>
        <v>Madgulin</v>
      </c>
      <c r="I6" s="31">
        <v>6</v>
      </c>
      <c r="J6" s="97" t="s">
        <v>41</v>
      </c>
      <c r="K6" s="8" t="str">
        <f>VLOOKUP(J6,Results!$N$2:$O$13,2,FALSE)</f>
        <v>The Leakies</v>
      </c>
      <c r="L6" s="32">
        <v>20</v>
      </c>
    </row>
    <row r="7" spans="2:12" x14ac:dyDescent="0.25">
      <c r="E7" s="14">
        <f>+E3</f>
        <v>45922</v>
      </c>
      <c r="F7" s="9">
        <f>+F3</f>
        <v>1</v>
      </c>
      <c r="G7" s="97" t="s">
        <v>38</v>
      </c>
      <c r="H7" s="8" t="str">
        <f>VLOOKUP(G7,Results!$N$2:$O$13,2,FALSE)</f>
        <v>Who Knows</v>
      </c>
      <c r="I7" s="31">
        <v>14</v>
      </c>
      <c r="J7" s="97" t="s">
        <v>39</v>
      </c>
      <c r="K7" s="8" t="str">
        <f>VLOOKUP(J7,Results!$N$2:$O$13,2,FALSE)</f>
        <v>Butterscotch</v>
      </c>
      <c r="L7" s="32">
        <v>3</v>
      </c>
    </row>
    <row r="8" spans="2:12" x14ac:dyDescent="0.25">
      <c r="B8" t="str">
        <f t="shared" si="0"/>
        <v>2T6</v>
      </c>
      <c r="C8" t="str">
        <f t="shared" si="1"/>
        <v>2T7</v>
      </c>
      <c r="E8" s="10">
        <v>45930</v>
      </c>
      <c r="F8" s="11">
        <v>2</v>
      </c>
      <c r="G8" s="97" t="s">
        <v>35</v>
      </c>
      <c r="H8" s="8" t="str">
        <f>VLOOKUP(G8,Results!$N$2:$O$13,2,FALSE)</f>
        <v>Blackbirds</v>
      </c>
      <c r="I8" s="31">
        <v>12</v>
      </c>
      <c r="J8" s="97" t="s">
        <v>36</v>
      </c>
      <c r="K8" s="8" t="str">
        <f>VLOOKUP(J8,Results!$N$2:$O$13,2,FALSE)</f>
        <v>Team Krewna</v>
      </c>
      <c r="L8" s="31">
        <v>13</v>
      </c>
    </row>
    <row r="9" spans="2:12" x14ac:dyDescent="0.25">
      <c r="B9" t="str">
        <f t="shared" si="0"/>
        <v>2T1</v>
      </c>
      <c r="C9" t="str">
        <f t="shared" si="1"/>
        <v>2T12</v>
      </c>
      <c r="E9" s="14">
        <f>+E8</f>
        <v>45930</v>
      </c>
      <c r="F9" s="9">
        <f>+F8</f>
        <v>2</v>
      </c>
      <c r="G9" s="97" t="s">
        <v>30</v>
      </c>
      <c r="H9" s="8" t="str">
        <f>VLOOKUP(G9,Results!$N$2:$O$13,2,FALSE)</f>
        <v>Gin &amp; Tonic</v>
      </c>
      <c r="I9" s="31">
        <v>5</v>
      </c>
      <c r="J9" s="97" t="s">
        <v>41</v>
      </c>
      <c r="K9" s="8" t="str">
        <f>VLOOKUP(J9,Results!$N$2:$O$13,2,FALSE)</f>
        <v>The Leakies</v>
      </c>
      <c r="L9" s="32">
        <v>19</v>
      </c>
    </row>
    <row r="10" spans="2:12" x14ac:dyDescent="0.25">
      <c r="B10" t="str">
        <f t="shared" si="0"/>
        <v>2T8</v>
      </c>
      <c r="C10" t="str">
        <f t="shared" si="1"/>
        <v>2T9</v>
      </c>
      <c r="E10" s="14">
        <f>+E8</f>
        <v>45930</v>
      </c>
      <c r="F10" s="9">
        <f>+F8</f>
        <v>2</v>
      </c>
      <c r="G10" s="97" t="s">
        <v>37</v>
      </c>
      <c r="H10" s="8" t="str">
        <f>VLOOKUP(G10,Results!$N$2:$O$13,2,FALSE)</f>
        <v>Vaporizers</v>
      </c>
      <c r="I10" s="31">
        <v>10</v>
      </c>
      <c r="J10" s="97" t="s">
        <v>38</v>
      </c>
      <c r="K10" s="8" t="str">
        <f>VLOOKUP(J10,Results!$N$2:$O$13,2,FALSE)</f>
        <v>Who Knows</v>
      </c>
      <c r="L10" s="32">
        <v>8</v>
      </c>
    </row>
    <row r="11" spans="2:12" x14ac:dyDescent="0.25">
      <c r="B11" t="str">
        <f t="shared" si="0"/>
        <v>2T4</v>
      </c>
      <c r="C11" t="str">
        <f t="shared" si="1"/>
        <v>2T5</v>
      </c>
      <c r="E11" s="14">
        <f>+E8</f>
        <v>45930</v>
      </c>
      <c r="F11" s="9">
        <f>+F8</f>
        <v>2</v>
      </c>
      <c r="G11" s="97" t="s">
        <v>33</v>
      </c>
      <c r="H11" s="8" t="str">
        <f>VLOOKUP(G11,Results!$N$2:$O$13,2,FALSE)</f>
        <v>Sparrows</v>
      </c>
      <c r="I11" s="31">
        <v>6</v>
      </c>
      <c r="J11" s="97" t="s">
        <v>34</v>
      </c>
      <c r="K11" s="8" t="str">
        <f>VLOOKUP(J11,Results!$N$2:$O$13,2,FALSE)</f>
        <v>The Foxes</v>
      </c>
      <c r="L11" s="32">
        <v>10</v>
      </c>
    </row>
    <row r="12" spans="2:12" x14ac:dyDescent="0.25">
      <c r="B12" t="str">
        <f t="shared" si="0"/>
        <v>2T10</v>
      </c>
      <c r="C12" t="str">
        <f t="shared" si="1"/>
        <v>2T11</v>
      </c>
      <c r="E12" s="14">
        <f>+E8</f>
        <v>45930</v>
      </c>
      <c r="F12" s="9">
        <f>+F8</f>
        <v>2</v>
      </c>
      <c r="G12" s="97" t="s">
        <v>39</v>
      </c>
      <c r="H12" s="8" t="str">
        <f>VLOOKUP(G12,Results!$N$2:$O$13,2,FALSE)</f>
        <v>Butterscotch</v>
      </c>
      <c r="I12" s="31">
        <v>5</v>
      </c>
      <c r="J12" s="97" t="s">
        <v>40</v>
      </c>
      <c r="K12" s="8" t="str">
        <f>VLOOKUP(J12,Results!$N$2:$O$13,2,FALSE)</f>
        <v>Madgulin</v>
      </c>
      <c r="L12" s="32">
        <v>14</v>
      </c>
    </row>
    <row r="13" spans="2:12" x14ac:dyDescent="0.25">
      <c r="E13" s="14">
        <f>+E9</f>
        <v>45930</v>
      </c>
      <c r="F13" s="9">
        <f>+F9</f>
        <v>2</v>
      </c>
      <c r="G13" s="97" t="s">
        <v>31</v>
      </c>
      <c r="H13" s="8" t="str">
        <f>VLOOKUP(G13,Results!$N$2:$O$13,2,FALSE)</f>
        <v>Bombers</v>
      </c>
      <c r="I13" s="31">
        <v>18</v>
      </c>
      <c r="J13" s="97" t="s">
        <v>32</v>
      </c>
      <c r="K13" s="8" t="str">
        <f>VLOOKUP(J13,Results!$N$2:$O$13,2,FALSE)</f>
        <v>Pat's Patriots</v>
      </c>
      <c r="L13" s="32">
        <v>7</v>
      </c>
    </row>
    <row r="14" spans="2:12" x14ac:dyDescent="0.25">
      <c r="B14" t="str">
        <f t="shared" si="0"/>
        <v>3T11</v>
      </c>
      <c r="C14" t="str">
        <f t="shared" si="1"/>
        <v>3T9</v>
      </c>
      <c r="E14" s="10">
        <v>45943</v>
      </c>
      <c r="F14" s="11">
        <v>3</v>
      </c>
      <c r="G14" s="97" t="s">
        <v>40</v>
      </c>
      <c r="H14" s="8" t="str">
        <f>VLOOKUP(G14,Results!$N$2:$O$13,2,FALSE)</f>
        <v>Madgulin</v>
      </c>
      <c r="I14" s="31">
        <v>11</v>
      </c>
      <c r="J14" s="97" t="s">
        <v>38</v>
      </c>
      <c r="K14" s="8" t="str">
        <f>VLOOKUP(J14,Results!$N$2:$O$13,2,FALSE)</f>
        <v>Who Knows</v>
      </c>
      <c r="L14" s="31">
        <v>11</v>
      </c>
    </row>
    <row r="15" spans="2:12" x14ac:dyDescent="0.25">
      <c r="B15" t="str">
        <f t="shared" si="0"/>
        <v>3T8</v>
      </c>
      <c r="C15" t="str">
        <f t="shared" si="1"/>
        <v>3T6</v>
      </c>
      <c r="E15" s="14">
        <f>+E14</f>
        <v>45943</v>
      </c>
      <c r="F15" s="9">
        <f>+F14</f>
        <v>3</v>
      </c>
      <c r="G15" s="97" t="s">
        <v>37</v>
      </c>
      <c r="H15" s="8" t="str">
        <f>VLOOKUP(G15,Results!$N$2:$O$13,2,FALSE)</f>
        <v>Vaporizers</v>
      </c>
      <c r="I15" s="31">
        <v>15</v>
      </c>
      <c r="J15" s="97" t="s">
        <v>35</v>
      </c>
      <c r="K15" s="8" t="str">
        <f>VLOOKUP(J15,Results!$N$2:$O$13,2,FALSE)</f>
        <v>Blackbirds</v>
      </c>
      <c r="L15" s="32">
        <v>7</v>
      </c>
    </row>
    <row r="16" spans="2:12" x14ac:dyDescent="0.25">
      <c r="B16" t="str">
        <f t="shared" si="0"/>
        <v>3T12</v>
      </c>
      <c r="C16" t="str">
        <f t="shared" si="1"/>
        <v>3T10</v>
      </c>
      <c r="E16" s="14">
        <f>+E14</f>
        <v>45943</v>
      </c>
      <c r="F16" s="9">
        <f>+F14</f>
        <v>3</v>
      </c>
      <c r="G16" s="97" t="s">
        <v>41</v>
      </c>
      <c r="H16" s="8" t="str">
        <f>VLOOKUP(G16,Results!$N$2:$O$13,2,FALSE)</f>
        <v>The Leakies</v>
      </c>
      <c r="I16" s="31">
        <v>12</v>
      </c>
      <c r="J16" s="97" t="s">
        <v>39</v>
      </c>
      <c r="K16" s="8" t="str">
        <f>VLOOKUP(J16,Results!$N$2:$O$13,2,FALSE)</f>
        <v>Butterscotch</v>
      </c>
      <c r="L16" s="32">
        <v>6</v>
      </c>
    </row>
    <row r="17" spans="2:13" x14ac:dyDescent="0.25">
      <c r="B17" t="str">
        <f t="shared" si="0"/>
        <v>3T3</v>
      </c>
      <c r="C17" t="str">
        <f t="shared" si="1"/>
        <v>3T1</v>
      </c>
      <c r="E17" s="14">
        <f>+E14</f>
        <v>45943</v>
      </c>
      <c r="F17" s="9">
        <f>+F14</f>
        <v>3</v>
      </c>
      <c r="G17" s="97" t="s">
        <v>32</v>
      </c>
      <c r="H17" s="8" t="str">
        <f>VLOOKUP(G17,Results!$N$2:$O$13,2,FALSE)</f>
        <v>Pat's Patriots</v>
      </c>
      <c r="I17" s="31">
        <v>18</v>
      </c>
      <c r="J17" s="97" t="s">
        <v>30</v>
      </c>
      <c r="K17" s="8" t="str">
        <f>VLOOKUP(J17,Results!$N$2:$O$13,2,FALSE)</f>
        <v>Gin &amp; Tonic</v>
      </c>
      <c r="L17" s="32">
        <v>2</v>
      </c>
    </row>
    <row r="18" spans="2:13" x14ac:dyDescent="0.25">
      <c r="B18" t="str">
        <f t="shared" si="0"/>
        <v>3T4</v>
      </c>
      <c r="C18" t="str">
        <f t="shared" si="1"/>
        <v>3T2</v>
      </c>
      <c r="E18" s="14">
        <f>+E14</f>
        <v>45943</v>
      </c>
      <c r="F18" s="9">
        <f>+F14</f>
        <v>3</v>
      </c>
      <c r="G18" s="97" t="s">
        <v>33</v>
      </c>
      <c r="H18" s="8" t="str">
        <f>VLOOKUP(G18,Results!$N$2:$O$13,2,FALSE)</f>
        <v>Sparrows</v>
      </c>
      <c r="I18" s="31">
        <v>9</v>
      </c>
      <c r="J18" s="97" t="s">
        <v>31</v>
      </c>
      <c r="K18" s="8" t="str">
        <f>VLOOKUP(J18,Results!$N$2:$O$13,2,FALSE)</f>
        <v>Bombers</v>
      </c>
      <c r="L18" s="32">
        <v>10</v>
      </c>
    </row>
    <row r="19" spans="2:13" x14ac:dyDescent="0.25">
      <c r="E19" s="14">
        <f>+E15</f>
        <v>45943</v>
      </c>
      <c r="F19" s="9">
        <f>+F15</f>
        <v>3</v>
      </c>
      <c r="G19" s="97" t="s">
        <v>36</v>
      </c>
      <c r="H19" s="8" t="str">
        <f>VLOOKUP(G19,Results!$N$2:$O$13,2,FALSE)</f>
        <v>Team Krewna</v>
      </c>
      <c r="I19" s="31" t="s">
        <v>66</v>
      </c>
      <c r="J19" s="97" t="s">
        <v>34</v>
      </c>
      <c r="K19" s="8" t="str">
        <f>VLOOKUP(J19,Results!$N$2:$O$13,2,FALSE)</f>
        <v>The Foxes</v>
      </c>
      <c r="L19" s="32" t="s">
        <v>66</v>
      </c>
    </row>
    <row r="20" spans="2:13" x14ac:dyDescent="0.25">
      <c r="B20" t="str">
        <f t="shared" si="0"/>
        <v>4T5</v>
      </c>
      <c r="C20" t="str">
        <f t="shared" si="1"/>
        <v>4T3</v>
      </c>
      <c r="E20" s="10">
        <v>45951</v>
      </c>
      <c r="F20" s="11">
        <v>4</v>
      </c>
      <c r="G20" s="97" t="s">
        <v>34</v>
      </c>
      <c r="H20" s="8" t="str">
        <f>VLOOKUP(G20,Results!$N$2:$O$13,2,FALSE)</f>
        <v>The Foxes</v>
      </c>
      <c r="I20" s="31">
        <v>11</v>
      </c>
      <c r="J20" s="97" t="s">
        <v>32</v>
      </c>
      <c r="K20" s="8" t="str">
        <f>VLOOKUP(J20,Results!$N$2:$O$13,2,FALSE)</f>
        <v>Pat's Patriots</v>
      </c>
      <c r="L20" s="31">
        <v>6</v>
      </c>
    </row>
    <row r="21" spans="2:13" x14ac:dyDescent="0.25">
      <c r="B21" t="str">
        <f t="shared" si="0"/>
        <v>4T10</v>
      </c>
      <c r="C21" t="str">
        <f t="shared" si="1"/>
        <v>4T8</v>
      </c>
      <c r="E21" s="14">
        <f>+E20</f>
        <v>45951</v>
      </c>
      <c r="F21" s="9">
        <f>+F20</f>
        <v>4</v>
      </c>
      <c r="G21" s="97" t="s">
        <v>39</v>
      </c>
      <c r="H21" s="8" t="str">
        <f>VLOOKUP(G21,Results!$N$2:$O$13,2,FALSE)</f>
        <v>Butterscotch</v>
      </c>
      <c r="I21" s="31">
        <v>4</v>
      </c>
      <c r="J21" s="97" t="s">
        <v>37</v>
      </c>
      <c r="K21" s="8" t="str">
        <f>VLOOKUP(J21,Results!$N$2:$O$13,2,FALSE)</f>
        <v>Vaporizers</v>
      </c>
      <c r="L21" s="32">
        <v>9</v>
      </c>
    </row>
    <row r="22" spans="2:13" x14ac:dyDescent="0.25">
      <c r="B22" t="str">
        <f t="shared" si="0"/>
        <v>4T9</v>
      </c>
      <c r="C22" t="str">
        <f t="shared" si="1"/>
        <v>4T7</v>
      </c>
      <c r="E22" s="14">
        <f>+E20</f>
        <v>45951</v>
      </c>
      <c r="F22" s="9">
        <f>+F20</f>
        <v>4</v>
      </c>
      <c r="G22" s="97" t="s">
        <v>38</v>
      </c>
      <c r="H22" s="8" t="str">
        <f>VLOOKUP(G22,Results!$N$2:$O$13,2,FALSE)</f>
        <v>Who Knows</v>
      </c>
      <c r="I22" s="31">
        <v>13</v>
      </c>
      <c r="J22" s="97" t="s">
        <v>36</v>
      </c>
      <c r="K22" s="8" t="str">
        <f>VLOOKUP(J22,Results!$N$2:$O$13,2,FALSE)</f>
        <v>Team Krewna</v>
      </c>
      <c r="L22" s="32">
        <v>9</v>
      </c>
    </row>
    <row r="23" spans="2:13" x14ac:dyDescent="0.25">
      <c r="B23" t="str">
        <f t="shared" si="0"/>
        <v>4T12</v>
      </c>
      <c r="C23" t="str">
        <f t="shared" si="1"/>
        <v>4T2</v>
      </c>
      <c r="E23" s="14">
        <f>+E20</f>
        <v>45951</v>
      </c>
      <c r="F23" s="9">
        <f>+F20</f>
        <v>4</v>
      </c>
      <c r="G23" s="97" t="s">
        <v>41</v>
      </c>
      <c r="H23" s="8" t="str">
        <f>VLOOKUP(G23,Results!$N$2:$O$13,2,FALSE)</f>
        <v>The Leakies</v>
      </c>
      <c r="I23" s="31">
        <v>9</v>
      </c>
      <c r="J23" s="97" t="s">
        <v>31</v>
      </c>
      <c r="K23" s="8" t="str">
        <f>VLOOKUP(J23,Results!$N$2:$O$13,2,FALSE)</f>
        <v>Bombers</v>
      </c>
      <c r="L23" s="32">
        <v>7</v>
      </c>
    </row>
    <row r="24" spans="2:13" x14ac:dyDescent="0.25">
      <c r="B24" t="str">
        <f t="shared" si="0"/>
        <v>4T11</v>
      </c>
      <c r="C24" t="str">
        <f t="shared" si="1"/>
        <v>4T1</v>
      </c>
      <c r="E24" s="14">
        <f>+E20</f>
        <v>45951</v>
      </c>
      <c r="F24" s="9">
        <f>+F20</f>
        <v>4</v>
      </c>
      <c r="G24" s="97" t="s">
        <v>40</v>
      </c>
      <c r="H24" s="8" t="str">
        <f>VLOOKUP(G24,Results!$N$2:$O$13,2,FALSE)</f>
        <v>Madgulin</v>
      </c>
      <c r="I24" s="31">
        <v>22</v>
      </c>
      <c r="J24" s="97" t="s">
        <v>30</v>
      </c>
      <c r="K24" s="8" t="str">
        <f>VLOOKUP(J24,Results!$N$2:$O$13,2,FALSE)</f>
        <v>Gin &amp; Tonic</v>
      </c>
      <c r="L24" s="32">
        <v>5</v>
      </c>
    </row>
    <row r="25" spans="2:13" x14ac:dyDescent="0.25">
      <c r="E25" s="14">
        <f>+E21</f>
        <v>45951</v>
      </c>
      <c r="F25" s="9">
        <f>+F21</f>
        <v>4</v>
      </c>
      <c r="G25" s="97" t="s">
        <v>35</v>
      </c>
      <c r="H25" s="8" t="str">
        <f>VLOOKUP(G25,Results!$N$2:$O$13,2,FALSE)</f>
        <v>Blackbirds</v>
      </c>
      <c r="I25" s="31">
        <v>7</v>
      </c>
      <c r="J25" s="97" t="s">
        <v>33</v>
      </c>
      <c r="K25" s="8" t="str">
        <f>VLOOKUP(J25,Results!$N$2:$O$13,2,FALSE)</f>
        <v>Sparrows</v>
      </c>
      <c r="L25" s="32">
        <v>9</v>
      </c>
    </row>
    <row r="26" spans="2:13" x14ac:dyDescent="0.25">
      <c r="B26" t="str">
        <f t="shared" si="0"/>
        <v>5T8</v>
      </c>
      <c r="C26" t="str">
        <f t="shared" si="1"/>
        <v>5T11</v>
      </c>
      <c r="E26" s="10">
        <v>45957</v>
      </c>
      <c r="F26" s="11">
        <v>5</v>
      </c>
      <c r="G26" s="97" t="s">
        <v>37</v>
      </c>
      <c r="H26" s="8" t="str">
        <f>VLOOKUP(G26,Results!$N$2:$O$13,2,FALSE)</f>
        <v>Vaporizers</v>
      </c>
      <c r="I26" s="31">
        <v>10</v>
      </c>
      <c r="J26" s="97" t="s">
        <v>40</v>
      </c>
      <c r="K26" s="8" t="str">
        <f>VLOOKUP(J26,Results!$N$2:$O$13,2,FALSE)</f>
        <v>Madgulin</v>
      </c>
      <c r="L26" s="31">
        <v>0</v>
      </c>
      <c r="M26" t="s">
        <v>68</v>
      </c>
    </row>
    <row r="27" spans="2:13" x14ac:dyDescent="0.25">
      <c r="B27" t="str">
        <f t="shared" si="0"/>
        <v>5T2</v>
      </c>
      <c r="C27" t="str">
        <f t="shared" si="1"/>
        <v>5T5</v>
      </c>
      <c r="E27" s="14">
        <f>+E26</f>
        <v>45957</v>
      </c>
      <c r="F27" s="9">
        <f>+F26</f>
        <v>5</v>
      </c>
      <c r="G27" s="97" t="s">
        <v>31</v>
      </c>
      <c r="H27" s="8" t="str">
        <f>VLOOKUP(G27,Results!$N$2:$O$13,2,FALSE)</f>
        <v>Bombers</v>
      </c>
      <c r="I27" s="31">
        <v>13</v>
      </c>
      <c r="J27" s="97" t="s">
        <v>34</v>
      </c>
      <c r="K27" s="8" t="str">
        <f>VLOOKUP(J27,Results!$N$2:$O$13,2,FALSE)</f>
        <v>The Foxes</v>
      </c>
      <c r="L27" s="32">
        <v>8</v>
      </c>
    </row>
    <row r="28" spans="2:13" x14ac:dyDescent="0.25">
      <c r="B28" t="str">
        <f t="shared" si="0"/>
        <v>5T1</v>
      </c>
      <c r="C28" t="str">
        <f t="shared" si="1"/>
        <v>5T4</v>
      </c>
      <c r="E28" s="14">
        <f>+E26</f>
        <v>45957</v>
      </c>
      <c r="F28" s="9">
        <f>+F26</f>
        <v>5</v>
      </c>
      <c r="G28" s="97" t="s">
        <v>30</v>
      </c>
      <c r="H28" s="8" t="str">
        <f>VLOOKUP(G28,Results!$N$2:$O$13,2,FALSE)</f>
        <v>Gin &amp; Tonic</v>
      </c>
      <c r="I28" s="31">
        <v>14</v>
      </c>
      <c r="J28" s="97" t="s">
        <v>33</v>
      </c>
      <c r="K28" s="8" t="str">
        <f>VLOOKUP(J28,Results!$N$2:$O$13,2,FALSE)</f>
        <v>Sparrows</v>
      </c>
      <c r="L28" s="32">
        <v>3</v>
      </c>
    </row>
    <row r="29" spans="2:13" x14ac:dyDescent="0.25">
      <c r="B29" t="str">
        <f t="shared" si="0"/>
        <v>5T7</v>
      </c>
      <c r="C29" t="str">
        <f t="shared" si="1"/>
        <v>5T10</v>
      </c>
      <c r="E29" s="14">
        <f>+E26</f>
        <v>45957</v>
      </c>
      <c r="F29" s="9">
        <f>+F26</f>
        <v>5</v>
      </c>
      <c r="G29" s="97" t="s">
        <v>36</v>
      </c>
      <c r="H29" s="8" t="str">
        <f>VLOOKUP(G29,Results!$N$2:$O$13,2,FALSE)</f>
        <v>Team Krewna</v>
      </c>
      <c r="I29" s="31">
        <v>20</v>
      </c>
      <c r="J29" s="97" t="s">
        <v>39</v>
      </c>
      <c r="K29" s="8" t="str">
        <f>VLOOKUP(J29,Results!$N$2:$O$13,2,FALSE)</f>
        <v>Butterscotch</v>
      </c>
      <c r="L29" s="32">
        <v>5</v>
      </c>
    </row>
    <row r="30" spans="2:13" x14ac:dyDescent="0.25">
      <c r="B30" t="str">
        <f t="shared" si="0"/>
        <v>5T3</v>
      </c>
      <c r="C30" t="str">
        <f t="shared" si="1"/>
        <v>5T6</v>
      </c>
      <c r="E30" s="14">
        <f>+E26</f>
        <v>45957</v>
      </c>
      <c r="F30" s="9">
        <f>+F26</f>
        <v>5</v>
      </c>
      <c r="G30" s="97" t="s">
        <v>32</v>
      </c>
      <c r="H30" s="8" t="str">
        <f>VLOOKUP(G30,Results!$N$2:$O$13,2,FALSE)</f>
        <v>Pat's Patriots</v>
      </c>
      <c r="I30" s="31">
        <v>17</v>
      </c>
      <c r="J30" s="97" t="s">
        <v>35</v>
      </c>
      <c r="K30" s="8" t="str">
        <f>VLOOKUP(J30,Results!$N$2:$O$13,2,FALSE)</f>
        <v>Blackbirds</v>
      </c>
      <c r="L30" s="32">
        <v>3</v>
      </c>
    </row>
    <row r="31" spans="2:13" x14ac:dyDescent="0.25">
      <c r="E31" s="14">
        <f>+E27</f>
        <v>45957</v>
      </c>
      <c r="F31" s="9">
        <f>+F27</f>
        <v>5</v>
      </c>
      <c r="G31" s="97" t="s">
        <v>38</v>
      </c>
      <c r="H31" s="8" t="str">
        <f>VLOOKUP(G31,Results!$N$2:$O$13,2,FALSE)</f>
        <v>Who Knows</v>
      </c>
      <c r="I31" s="31">
        <v>10</v>
      </c>
      <c r="J31" s="97" t="s">
        <v>41</v>
      </c>
      <c r="K31" s="8" t="str">
        <f>VLOOKUP(J31,Results!$N$2:$O$13,2,FALSE)</f>
        <v>The Leakies</v>
      </c>
      <c r="L31" s="32">
        <v>6</v>
      </c>
    </row>
    <row r="32" spans="2:13" x14ac:dyDescent="0.25">
      <c r="B32" t="str">
        <f t="shared" si="0"/>
        <v>6T3</v>
      </c>
      <c r="C32" t="str">
        <f t="shared" si="1"/>
        <v>6T12</v>
      </c>
      <c r="E32" s="10">
        <v>45965</v>
      </c>
      <c r="F32" s="11">
        <v>6</v>
      </c>
      <c r="G32" s="97" t="s">
        <v>32</v>
      </c>
      <c r="H32" s="8" t="str">
        <f>VLOOKUP(G32,Results!$N$2:$O$13,2,FALSE)</f>
        <v>Pat's Patriots</v>
      </c>
      <c r="I32" s="31">
        <v>9</v>
      </c>
      <c r="J32" s="97" t="s">
        <v>41</v>
      </c>
      <c r="K32" s="8" t="str">
        <f>VLOOKUP(J32,Results!$N$2:$O$13,2,FALSE)</f>
        <v>The Leakies</v>
      </c>
      <c r="L32" s="31">
        <v>11</v>
      </c>
    </row>
    <row r="33" spans="2:12" x14ac:dyDescent="0.25">
      <c r="B33" t="str">
        <f t="shared" si="0"/>
        <v>6T4</v>
      </c>
      <c r="C33" t="str">
        <f t="shared" si="1"/>
        <v>6T7</v>
      </c>
      <c r="E33" s="14">
        <f>+E32</f>
        <v>45965</v>
      </c>
      <c r="F33" s="9">
        <f>+F32</f>
        <v>6</v>
      </c>
      <c r="G33" s="97" t="s">
        <v>33</v>
      </c>
      <c r="H33" s="8" t="str">
        <f>VLOOKUP(G33,Results!$N$2:$O$13,2,FALSE)</f>
        <v>Sparrows</v>
      </c>
      <c r="I33" s="31">
        <v>13</v>
      </c>
      <c r="J33" s="97" t="s">
        <v>36</v>
      </c>
      <c r="K33" s="8" t="str">
        <f>VLOOKUP(J33,Results!$N$2:$O$13,2,FALSE)</f>
        <v>Team Krewna</v>
      </c>
      <c r="L33" s="32">
        <v>11</v>
      </c>
    </row>
    <row r="34" spans="2:12" x14ac:dyDescent="0.25">
      <c r="B34" t="str">
        <f t="shared" si="0"/>
        <v>6T2</v>
      </c>
      <c r="C34" t="str">
        <f t="shared" si="1"/>
        <v>6T11</v>
      </c>
      <c r="E34" s="14">
        <f>+E32</f>
        <v>45965</v>
      </c>
      <c r="F34" s="9">
        <f>+F32</f>
        <v>6</v>
      </c>
      <c r="G34" s="97" t="s">
        <v>31</v>
      </c>
      <c r="H34" s="8" t="str">
        <f>VLOOKUP(G34,Results!$N$2:$O$13,2,FALSE)</f>
        <v>Bombers</v>
      </c>
      <c r="I34" s="31">
        <v>14</v>
      </c>
      <c r="J34" s="97" t="s">
        <v>40</v>
      </c>
      <c r="K34" s="8" t="str">
        <f>VLOOKUP(J34,Results!$N$2:$O$13,2,FALSE)</f>
        <v>Madgulin</v>
      </c>
      <c r="L34" s="32">
        <v>5</v>
      </c>
    </row>
    <row r="35" spans="2:12" x14ac:dyDescent="0.25">
      <c r="B35" t="str">
        <f t="shared" si="0"/>
        <v>6T6</v>
      </c>
      <c r="C35" t="str">
        <f t="shared" si="1"/>
        <v>6T9</v>
      </c>
      <c r="E35" s="14">
        <f>+E32</f>
        <v>45965</v>
      </c>
      <c r="F35" s="9">
        <f>+F32</f>
        <v>6</v>
      </c>
      <c r="G35" s="97" t="s">
        <v>35</v>
      </c>
      <c r="H35" s="8" t="str">
        <f>VLOOKUP(G35,Results!$N$2:$O$13,2,FALSE)</f>
        <v>Blackbirds</v>
      </c>
      <c r="I35" s="31">
        <v>7</v>
      </c>
      <c r="J35" s="97" t="s">
        <v>38</v>
      </c>
      <c r="K35" s="8" t="str">
        <f>VLOOKUP(J35,Results!$N$2:$O$13,2,FALSE)</f>
        <v>Who Knows</v>
      </c>
      <c r="L35" s="32">
        <v>9</v>
      </c>
    </row>
    <row r="36" spans="2:12" x14ac:dyDescent="0.25">
      <c r="B36" t="str">
        <f t="shared" si="0"/>
        <v>6T5</v>
      </c>
      <c r="C36" t="str">
        <f t="shared" si="1"/>
        <v>6T8</v>
      </c>
      <c r="E36" s="14">
        <f>+E32</f>
        <v>45965</v>
      </c>
      <c r="F36" s="9">
        <f>+F32</f>
        <v>6</v>
      </c>
      <c r="G36" s="97" t="s">
        <v>34</v>
      </c>
      <c r="H36" s="8" t="str">
        <f>VLOOKUP(G36,Results!$N$2:$O$13,2,FALSE)</f>
        <v>The Foxes</v>
      </c>
      <c r="I36" s="31">
        <v>11</v>
      </c>
      <c r="J36" s="97" t="s">
        <v>37</v>
      </c>
      <c r="K36" s="8" t="str">
        <f>VLOOKUP(J36,Results!$N$2:$O$13,2,FALSE)</f>
        <v>Vaporizers</v>
      </c>
      <c r="L36" s="32">
        <v>5</v>
      </c>
    </row>
    <row r="37" spans="2:12" x14ac:dyDescent="0.25">
      <c r="E37" s="14">
        <f>+E33</f>
        <v>45965</v>
      </c>
      <c r="F37" s="9">
        <f>+F33</f>
        <v>6</v>
      </c>
      <c r="G37" s="97" t="s">
        <v>30</v>
      </c>
      <c r="H37" s="8" t="str">
        <f>VLOOKUP(G37,Results!$N$2:$O$13,2,FALSE)</f>
        <v>Gin &amp; Tonic</v>
      </c>
      <c r="I37" s="31">
        <v>18</v>
      </c>
      <c r="J37" s="97" t="s">
        <v>39</v>
      </c>
      <c r="K37" s="8" t="str">
        <f>VLOOKUP(J37,Results!$N$2:$O$13,2,FALSE)</f>
        <v>Butterscotch</v>
      </c>
      <c r="L37" s="32">
        <v>7</v>
      </c>
    </row>
    <row r="38" spans="2:12" x14ac:dyDescent="0.25">
      <c r="B38" t="str">
        <f t="shared" si="0"/>
        <v>7T8</v>
      </c>
      <c r="C38" t="str">
        <f t="shared" si="1"/>
        <v>7T4</v>
      </c>
      <c r="E38" s="10">
        <v>45971</v>
      </c>
      <c r="F38" s="11">
        <v>7</v>
      </c>
      <c r="G38" s="97" t="s">
        <v>37</v>
      </c>
      <c r="H38" s="8" t="str">
        <f>VLOOKUP(G38,Results!$N$2:$O$13,2,FALSE)</f>
        <v>Vaporizers</v>
      </c>
      <c r="I38" s="31">
        <v>14</v>
      </c>
      <c r="J38" s="97" t="s">
        <v>33</v>
      </c>
      <c r="K38" s="8" t="str">
        <f>VLOOKUP(J38,Results!$N$2:$O$13,2,FALSE)</f>
        <v>Sparrows</v>
      </c>
      <c r="L38" s="31">
        <v>5</v>
      </c>
    </row>
    <row r="39" spans="2:12" x14ac:dyDescent="0.25">
      <c r="B39" t="str">
        <f t="shared" si="0"/>
        <v>7T11</v>
      </c>
      <c r="C39" t="str">
        <f t="shared" si="1"/>
        <v>7T7</v>
      </c>
      <c r="E39" s="14">
        <f>+E38</f>
        <v>45971</v>
      </c>
      <c r="F39" s="9">
        <f>+F38</f>
        <v>7</v>
      </c>
      <c r="G39" s="97" t="s">
        <v>40</v>
      </c>
      <c r="H39" s="8" t="str">
        <f>VLOOKUP(G39,Results!$N$2:$O$13,2,FALSE)</f>
        <v>Madgulin</v>
      </c>
      <c r="I39" s="31">
        <v>4</v>
      </c>
      <c r="J39" s="97" t="s">
        <v>36</v>
      </c>
      <c r="K39" s="8" t="str">
        <f>VLOOKUP(J39,Results!$N$2:$O$13,2,FALSE)</f>
        <v>Team Krewna</v>
      </c>
      <c r="L39" s="32">
        <v>12</v>
      </c>
    </row>
    <row r="40" spans="2:12" x14ac:dyDescent="0.25">
      <c r="B40" t="str">
        <f t="shared" si="0"/>
        <v>7T5</v>
      </c>
      <c r="C40" t="str">
        <f t="shared" si="1"/>
        <v>7T12</v>
      </c>
      <c r="E40" s="14">
        <f>+E38</f>
        <v>45971</v>
      </c>
      <c r="F40" s="9">
        <f>+F38</f>
        <v>7</v>
      </c>
      <c r="G40" s="97" t="s">
        <v>34</v>
      </c>
      <c r="H40" s="8" t="str">
        <f>VLOOKUP(G40,Results!$N$2:$O$13,2,FALSE)</f>
        <v>The Foxes</v>
      </c>
      <c r="I40" s="31">
        <v>16</v>
      </c>
      <c r="J40" s="97" t="s">
        <v>41</v>
      </c>
      <c r="K40" s="8" t="str">
        <f>VLOOKUP(J40,Results!$N$2:$O$13,2,FALSE)</f>
        <v>The Leakies</v>
      </c>
      <c r="L40" s="32">
        <v>3</v>
      </c>
    </row>
    <row r="41" spans="2:12" x14ac:dyDescent="0.25">
      <c r="B41" t="str">
        <f t="shared" si="0"/>
        <v>7T9</v>
      </c>
      <c r="C41" t="str">
        <f t="shared" si="1"/>
        <v>7T1</v>
      </c>
      <c r="E41" s="14">
        <f>+E38</f>
        <v>45971</v>
      </c>
      <c r="F41" s="9">
        <f>+F38</f>
        <v>7</v>
      </c>
      <c r="G41" s="97" t="s">
        <v>38</v>
      </c>
      <c r="H41" s="8" t="str">
        <f>VLOOKUP(G41,Results!$N$2:$O$13,2,FALSE)</f>
        <v>Who Knows</v>
      </c>
      <c r="I41" s="31">
        <v>7</v>
      </c>
      <c r="J41" s="97" t="s">
        <v>30</v>
      </c>
      <c r="K41" s="8" t="str">
        <f>VLOOKUP(J41,Results!$N$2:$O$13,2,FALSE)</f>
        <v>Gin &amp; Tonic</v>
      </c>
      <c r="L41" s="32">
        <v>13</v>
      </c>
    </row>
    <row r="42" spans="2:12" x14ac:dyDescent="0.25">
      <c r="B42" t="str">
        <f t="shared" si="0"/>
        <v>7T3</v>
      </c>
      <c r="C42" t="str">
        <f t="shared" si="1"/>
        <v>7T10</v>
      </c>
      <c r="E42" s="14">
        <f>+E38</f>
        <v>45971</v>
      </c>
      <c r="F42" s="9">
        <f>+F38</f>
        <v>7</v>
      </c>
      <c r="G42" s="97" t="s">
        <v>32</v>
      </c>
      <c r="H42" s="8" t="str">
        <f>VLOOKUP(G42,Results!$N$2:$O$13,2,FALSE)</f>
        <v>Pat's Patriots</v>
      </c>
      <c r="I42" s="31">
        <v>13</v>
      </c>
      <c r="J42" s="97" t="s">
        <v>39</v>
      </c>
      <c r="K42" s="8" t="str">
        <f>VLOOKUP(J42,Results!$N$2:$O$13,2,FALSE)</f>
        <v>Butterscotch</v>
      </c>
      <c r="L42" s="32">
        <v>9</v>
      </c>
    </row>
    <row r="43" spans="2:12" x14ac:dyDescent="0.25">
      <c r="E43" s="14">
        <f>+E39</f>
        <v>45971</v>
      </c>
      <c r="F43" s="9">
        <f>+F39</f>
        <v>7</v>
      </c>
      <c r="G43" s="97" t="s">
        <v>35</v>
      </c>
      <c r="H43" s="8" t="str">
        <f>VLOOKUP(G43,Results!$N$2:$O$13,2,FALSE)</f>
        <v>Blackbirds</v>
      </c>
      <c r="I43" s="31">
        <v>6</v>
      </c>
      <c r="J43" s="97" t="s">
        <v>31</v>
      </c>
      <c r="K43" s="8" t="str">
        <f>VLOOKUP(J43,Results!$N$2:$O$13,2,FALSE)</f>
        <v>Bombers</v>
      </c>
      <c r="L43" s="32">
        <v>10</v>
      </c>
    </row>
    <row r="44" spans="2:12" x14ac:dyDescent="0.25">
      <c r="B44" t="str">
        <f t="shared" si="0"/>
        <v>8T5</v>
      </c>
      <c r="C44" t="str">
        <f t="shared" si="1"/>
        <v>8T10</v>
      </c>
      <c r="E44" s="10">
        <v>45979</v>
      </c>
      <c r="F44" s="11">
        <v>8</v>
      </c>
      <c r="G44" s="97" t="s">
        <v>34</v>
      </c>
      <c r="H44" s="8" t="str">
        <f>VLOOKUP(G44,Results!$N$2:$O$13,2,FALSE)</f>
        <v>The Foxes</v>
      </c>
      <c r="I44" s="31">
        <v>4</v>
      </c>
      <c r="J44" s="97" t="s">
        <v>39</v>
      </c>
      <c r="K44" s="8" t="str">
        <f>VLOOKUP(J44,Results!$N$2:$O$13,2,FALSE)</f>
        <v>Butterscotch</v>
      </c>
      <c r="L44" s="31">
        <v>15</v>
      </c>
    </row>
    <row r="45" spans="2:12" x14ac:dyDescent="0.25">
      <c r="B45" t="str">
        <f t="shared" ref="B45:B87" si="2">CONCATENATE(F45,G45)</f>
        <v>8T1</v>
      </c>
      <c r="C45" t="str">
        <f t="shared" si="1"/>
        <v>8T8</v>
      </c>
      <c r="E45" s="14">
        <f>+E44</f>
        <v>45979</v>
      </c>
      <c r="F45" s="9">
        <f>+F44</f>
        <v>8</v>
      </c>
      <c r="G45" s="97" t="s">
        <v>30</v>
      </c>
      <c r="H45" s="8" t="str">
        <f>VLOOKUP(G45,Results!$N$2:$O$13,2,FALSE)</f>
        <v>Gin &amp; Tonic</v>
      </c>
      <c r="I45" s="31">
        <v>10</v>
      </c>
      <c r="J45" s="97" t="s">
        <v>37</v>
      </c>
      <c r="K45" s="8" t="str">
        <f>VLOOKUP(J45,Results!$N$2:$O$13,2,FALSE)</f>
        <v>Vaporizers</v>
      </c>
      <c r="L45" s="32">
        <v>15</v>
      </c>
    </row>
    <row r="46" spans="2:12" x14ac:dyDescent="0.25">
      <c r="B46" t="str">
        <f t="shared" si="2"/>
        <v>8T7</v>
      </c>
      <c r="C46" t="str">
        <f t="shared" ref="C46:C88" si="3">CONCATENATE(F46,J46)</f>
        <v>8T3</v>
      </c>
      <c r="E46" s="14">
        <f>+E44</f>
        <v>45979</v>
      </c>
      <c r="F46" s="9">
        <f>+F44</f>
        <v>8</v>
      </c>
      <c r="G46" s="97" t="s">
        <v>36</v>
      </c>
      <c r="H46" s="8" t="str">
        <f>VLOOKUP(G46,Results!$N$2:$O$13,2,FALSE)</f>
        <v>Team Krewna</v>
      </c>
      <c r="I46" s="31">
        <v>14</v>
      </c>
      <c r="J46" s="97" t="s">
        <v>32</v>
      </c>
      <c r="K46" s="8" t="str">
        <f>VLOOKUP(J46,Results!$N$2:$O$13,2,FALSE)</f>
        <v>Pat's Patriots</v>
      </c>
      <c r="L46" s="32">
        <v>5</v>
      </c>
    </row>
    <row r="47" spans="2:12" x14ac:dyDescent="0.25">
      <c r="B47" t="str">
        <f t="shared" si="2"/>
        <v>8T12</v>
      </c>
      <c r="C47" t="str">
        <f t="shared" si="3"/>
        <v>8T6</v>
      </c>
      <c r="E47" s="14">
        <f>+E44</f>
        <v>45979</v>
      </c>
      <c r="F47" s="9">
        <f>+F44</f>
        <v>8</v>
      </c>
      <c r="G47" s="97" t="s">
        <v>41</v>
      </c>
      <c r="H47" s="8" t="str">
        <f>VLOOKUP(G47,Results!$N$2:$O$13,2,FALSE)</f>
        <v>The Leakies</v>
      </c>
      <c r="I47" s="31">
        <v>8</v>
      </c>
      <c r="J47" s="97" t="s">
        <v>35</v>
      </c>
      <c r="K47" s="8" t="str">
        <f>VLOOKUP(J47,Results!$N$2:$O$13,2,FALSE)</f>
        <v>Blackbirds</v>
      </c>
      <c r="L47" s="32">
        <v>4</v>
      </c>
    </row>
    <row r="48" spans="2:12" x14ac:dyDescent="0.25">
      <c r="B48" t="str">
        <f t="shared" si="2"/>
        <v>8T2</v>
      </c>
      <c r="C48" t="str">
        <f t="shared" si="3"/>
        <v>8T9</v>
      </c>
      <c r="E48" s="14">
        <f>+E44</f>
        <v>45979</v>
      </c>
      <c r="F48" s="9">
        <f>+F44</f>
        <v>8</v>
      </c>
      <c r="G48" s="97" t="s">
        <v>31</v>
      </c>
      <c r="H48" s="8" t="str">
        <f>VLOOKUP(G48,Results!$N$2:$O$13,2,FALSE)</f>
        <v>Bombers</v>
      </c>
      <c r="I48" s="31">
        <v>13</v>
      </c>
      <c r="J48" s="97" t="s">
        <v>38</v>
      </c>
      <c r="K48" s="8" t="str">
        <f>VLOOKUP(J48,Results!$N$2:$O$13,2,FALSE)</f>
        <v>Who Knows</v>
      </c>
      <c r="L48" s="32">
        <v>5</v>
      </c>
    </row>
    <row r="49" spans="2:12" x14ac:dyDescent="0.25">
      <c r="E49" s="14">
        <f>+E45</f>
        <v>45979</v>
      </c>
      <c r="F49" s="9">
        <f>+F45</f>
        <v>8</v>
      </c>
      <c r="G49" s="97" t="s">
        <v>33</v>
      </c>
      <c r="H49" s="8" t="str">
        <f>VLOOKUP(G49,Results!$N$2:$O$13,2,FALSE)</f>
        <v>Sparrows</v>
      </c>
      <c r="I49" s="31">
        <v>9</v>
      </c>
      <c r="J49" s="97" t="s">
        <v>40</v>
      </c>
      <c r="K49" s="8" t="str">
        <f>VLOOKUP(J49,Results!$N$2:$O$13,2,FALSE)</f>
        <v>Madgulin</v>
      </c>
      <c r="L49" s="32">
        <v>19</v>
      </c>
    </row>
    <row r="50" spans="2:12" x14ac:dyDescent="0.25">
      <c r="B50" t="str">
        <f t="shared" si="2"/>
        <v>9T2</v>
      </c>
      <c r="C50" t="str">
        <f t="shared" si="3"/>
        <v>9T7</v>
      </c>
      <c r="E50" s="10">
        <v>45985</v>
      </c>
      <c r="F50" s="11">
        <v>9</v>
      </c>
      <c r="G50" s="97" t="s">
        <v>31</v>
      </c>
      <c r="H50" s="8" t="str">
        <f>VLOOKUP(G50,Results!$N$2:$O$13,2,FALSE)</f>
        <v>Bombers</v>
      </c>
      <c r="I50" s="31" t="s">
        <v>66</v>
      </c>
      <c r="J50" s="97" t="s">
        <v>36</v>
      </c>
      <c r="K50" s="8" t="str">
        <f>VLOOKUP(J50,Results!$N$2:$O$13,2,FALSE)</f>
        <v>Team Krewna</v>
      </c>
      <c r="L50" s="31" t="s">
        <v>66</v>
      </c>
    </row>
    <row r="51" spans="2:12" x14ac:dyDescent="0.25">
      <c r="B51" t="str">
        <f t="shared" si="2"/>
        <v>9T10</v>
      </c>
      <c r="C51" t="str">
        <f t="shared" si="3"/>
        <v>9T6</v>
      </c>
      <c r="E51" s="14">
        <f>+E50</f>
        <v>45985</v>
      </c>
      <c r="F51" s="9">
        <f>+F50</f>
        <v>9</v>
      </c>
      <c r="G51" s="97" t="s">
        <v>39</v>
      </c>
      <c r="H51" s="8" t="str">
        <f>VLOOKUP(G51,Results!$N$2:$O$13,2,FALSE)</f>
        <v>Butterscotch</v>
      </c>
      <c r="I51" s="31" t="s">
        <v>66</v>
      </c>
      <c r="J51" s="97" t="s">
        <v>35</v>
      </c>
      <c r="K51" s="8" t="str">
        <f>VLOOKUP(J51,Results!$N$2:$O$13,2,FALSE)</f>
        <v>Blackbirds</v>
      </c>
      <c r="L51" s="32" t="s">
        <v>66</v>
      </c>
    </row>
    <row r="52" spans="2:12" x14ac:dyDescent="0.25">
      <c r="B52" t="str">
        <f t="shared" si="2"/>
        <v>9T5</v>
      </c>
      <c r="C52" t="str">
        <f t="shared" si="3"/>
        <v>9T1</v>
      </c>
      <c r="E52" s="14">
        <f>+E50</f>
        <v>45985</v>
      </c>
      <c r="F52" s="9">
        <f>+F50</f>
        <v>9</v>
      </c>
      <c r="G52" s="97" t="s">
        <v>34</v>
      </c>
      <c r="H52" s="8" t="str">
        <f>VLOOKUP(G52,Results!$N$2:$O$13,2,FALSE)</f>
        <v>The Foxes</v>
      </c>
      <c r="I52" s="31">
        <v>8</v>
      </c>
      <c r="J52" s="97" t="s">
        <v>30</v>
      </c>
      <c r="K52" s="8" t="str">
        <f>VLOOKUP(J52,Results!$N$2:$O$13,2,FALSE)</f>
        <v>Gin &amp; Tonic</v>
      </c>
      <c r="L52" s="32">
        <v>15</v>
      </c>
    </row>
    <row r="53" spans="2:12" x14ac:dyDescent="0.25">
      <c r="B53" t="str">
        <f t="shared" si="2"/>
        <v>9T11</v>
      </c>
      <c r="C53" t="str">
        <f t="shared" si="3"/>
        <v>9T3</v>
      </c>
      <c r="E53" s="14">
        <f>+E50</f>
        <v>45985</v>
      </c>
      <c r="F53" s="9">
        <f>+F50</f>
        <v>9</v>
      </c>
      <c r="G53" s="97" t="s">
        <v>40</v>
      </c>
      <c r="H53" s="8" t="str">
        <f>VLOOKUP(G53,Results!$N$2:$O$13,2,FALSE)</f>
        <v>Madgulin</v>
      </c>
      <c r="I53" s="31" t="s">
        <v>66</v>
      </c>
      <c r="J53" s="97" t="s">
        <v>32</v>
      </c>
      <c r="K53" s="8" t="str">
        <f>VLOOKUP(J53,Results!$N$2:$O$13,2,FALSE)</f>
        <v>Pat's Patriots</v>
      </c>
      <c r="L53" s="32" t="s">
        <v>66</v>
      </c>
    </row>
    <row r="54" spans="2:12" x14ac:dyDescent="0.25">
      <c r="B54" t="str">
        <f t="shared" si="2"/>
        <v>9T4</v>
      </c>
      <c r="C54" t="str">
        <f t="shared" si="3"/>
        <v>9T9</v>
      </c>
      <c r="E54" s="14">
        <f>+E50</f>
        <v>45985</v>
      </c>
      <c r="F54" s="9">
        <f>+F50</f>
        <v>9</v>
      </c>
      <c r="G54" s="97" t="s">
        <v>33</v>
      </c>
      <c r="H54" s="8" t="str">
        <f>VLOOKUP(G54,Results!$N$2:$O$13,2,FALSE)</f>
        <v>Sparrows</v>
      </c>
      <c r="I54" s="31">
        <v>13</v>
      </c>
      <c r="J54" s="97" t="s">
        <v>38</v>
      </c>
      <c r="K54" s="8" t="str">
        <f>VLOOKUP(J54,Results!$N$2:$O$13,2,FALSE)</f>
        <v>Who Knows</v>
      </c>
      <c r="L54" s="32">
        <v>14</v>
      </c>
    </row>
    <row r="55" spans="2:12" x14ac:dyDescent="0.25">
      <c r="E55" s="14">
        <f>+E51</f>
        <v>45985</v>
      </c>
      <c r="F55" s="9">
        <f>+F51</f>
        <v>9</v>
      </c>
      <c r="G55" s="97" t="s">
        <v>41</v>
      </c>
      <c r="H55" s="8" t="str">
        <f>VLOOKUP(G55,Results!$N$2:$O$13,2,FALSE)</f>
        <v>The Leakies</v>
      </c>
      <c r="I55" s="31">
        <v>8</v>
      </c>
      <c r="J55" s="97" t="s">
        <v>37</v>
      </c>
      <c r="K55" s="8" t="str">
        <f>VLOOKUP(J55,Results!$N$2:$O$13,2,FALSE)</f>
        <v>Vaporizers</v>
      </c>
      <c r="L55" s="32">
        <v>12</v>
      </c>
    </row>
    <row r="56" spans="2:12" x14ac:dyDescent="0.25">
      <c r="B56" t="str">
        <f t="shared" si="2"/>
        <v>10T1</v>
      </c>
      <c r="C56" t="str">
        <f t="shared" si="3"/>
        <v>10T6</v>
      </c>
      <c r="E56" s="10">
        <v>45993</v>
      </c>
      <c r="F56" s="11">
        <v>10</v>
      </c>
      <c r="G56" s="97" t="s">
        <v>30</v>
      </c>
      <c r="H56" s="8" t="str">
        <f>VLOOKUP(G56,Results!$N$2:$O$13,2,FALSE)</f>
        <v>Gin &amp; Tonic</v>
      </c>
      <c r="I56" s="31">
        <v>13</v>
      </c>
      <c r="J56" s="97" t="s">
        <v>35</v>
      </c>
      <c r="K56" s="8" t="str">
        <f>VLOOKUP(J56,Results!$N$2:$O$13,2,FALSE)</f>
        <v>Blackbirds</v>
      </c>
      <c r="L56" s="31">
        <v>7</v>
      </c>
    </row>
    <row r="57" spans="2:12" x14ac:dyDescent="0.25">
      <c r="B57" t="str">
        <f t="shared" si="2"/>
        <v>10T9</v>
      </c>
      <c r="C57" t="str">
        <f t="shared" si="3"/>
        <v>10T3</v>
      </c>
      <c r="E57" s="14">
        <f>+E56</f>
        <v>45993</v>
      </c>
      <c r="F57" s="9">
        <f>+F56</f>
        <v>10</v>
      </c>
      <c r="G57" s="97" t="s">
        <v>38</v>
      </c>
      <c r="H57" s="8" t="str">
        <f>VLOOKUP(G57,Results!$N$2:$O$13,2,FALSE)</f>
        <v>Who Knows</v>
      </c>
      <c r="I57" s="31">
        <v>11</v>
      </c>
      <c r="J57" s="97" t="s">
        <v>32</v>
      </c>
      <c r="K57" s="8" t="str">
        <f>VLOOKUP(J57,Results!$N$2:$O$13,2,FALSE)</f>
        <v>Pat's Patriots</v>
      </c>
      <c r="L57" s="32">
        <v>6</v>
      </c>
    </row>
    <row r="58" spans="2:12" x14ac:dyDescent="0.25">
      <c r="B58" t="str">
        <f t="shared" si="2"/>
        <v>10T8</v>
      </c>
      <c r="C58" t="str">
        <f t="shared" si="3"/>
        <v>10T2</v>
      </c>
      <c r="E58" s="14">
        <f>+E56</f>
        <v>45993</v>
      </c>
      <c r="F58" s="9">
        <f>+F56</f>
        <v>10</v>
      </c>
      <c r="G58" s="97" t="s">
        <v>37</v>
      </c>
      <c r="H58" s="8" t="str">
        <f>VLOOKUP(G58,Results!$N$2:$O$13,2,FALSE)</f>
        <v>Vaporizers</v>
      </c>
      <c r="I58" s="31">
        <v>6</v>
      </c>
      <c r="J58" s="97" t="s">
        <v>31</v>
      </c>
      <c r="K58" s="8" t="str">
        <f>VLOOKUP(J58,Results!$N$2:$O$13,2,FALSE)</f>
        <v>Bombers</v>
      </c>
      <c r="L58" s="32">
        <v>19</v>
      </c>
    </row>
    <row r="59" spans="2:12" x14ac:dyDescent="0.25">
      <c r="B59" t="str">
        <f t="shared" si="2"/>
        <v>10T10</v>
      </c>
      <c r="C59" t="str">
        <f t="shared" si="3"/>
        <v>10T4</v>
      </c>
      <c r="E59" s="14">
        <f>+E56</f>
        <v>45993</v>
      </c>
      <c r="F59" s="9">
        <f>+F56</f>
        <v>10</v>
      </c>
      <c r="G59" s="97" t="s">
        <v>39</v>
      </c>
      <c r="H59" s="8" t="str">
        <f>VLOOKUP(G59,Results!$N$2:$O$13,2,FALSE)</f>
        <v>Butterscotch</v>
      </c>
      <c r="I59" s="31">
        <v>8</v>
      </c>
      <c r="J59" s="97" t="s">
        <v>33</v>
      </c>
      <c r="K59" s="8" t="str">
        <f>VLOOKUP(J59,Results!$N$2:$O$13,2,FALSE)</f>
        <v>Sparrows</v>
      </c>
      <c r="L59" s="32">
        <v>14</v>
      </c>
    </row>
    <row r="60" spans="2:12" x14ac:dyDescent="0.25">
      <c r="B60" t="str">
        <f t="shared" si="2"/>
        <v>10T7</v>
      </c>
      <c r="C60" t="str">
        <f t="shared" si="3"/>
        <v>10T12</v>
      </c>
      <c r="E60" s="14">
        <f>+E56</f>
        <v>45993</v>
      </c>
      <c r="F60" s="9">
        <f>+F56</f>
        <v>10</v>
      </c>
      <c r="G60" s="97" t="s">
        <v>36</v>
      </c>
      <c r="H60" s="8" t="str">
        <f>VLOOKUP(G60,Results!$N$2:$O$13,2,FALSE)</f>
        <v>Team Krewna</v>
      </c>
      <c r="I60" s="31">
        <v>6</v>
      </c>
      <c r="J60" s="97" t="s">
        <v>41</v>
      </c>
      <c r="K60" s="8" t="str">
        <f>VLOOKUP(J60,Results!$N$2:$O$13,2,FALSE)</f>
        <v>The Leakies</v>
      </c>
      <c r="L60" s="32">
        <v>18</v>
      </c>
    </row>
    <row r="61" spans="2:12" x14ac:dyDescent="0.25">
      <c r="E61" s="14">
        <f>+E57</f>
        <v>45993</v>
      </c>
      <c r="F61" s="9">
        <f>+F57</f>
        <v>10</v>
      </c>
      <c r="G61" s="97" t="s">
        <v>40</v>
      </c>
      <c r="H61" s="8" t="str">
        <f>VLOOKUP(G61,Results!$N$2:$O$13,2,FALSE)</f>
        <v>Madgulin</v>
      </c>
      <c r="I61" s="31">
        <v>7</v>
      </c>
      <c r="J61" s="97" t="s">
        <v>34</v>
      </c>
      <c r="K61" s="8" t="str">
        <f>VLOOKUP(J61,Results!$N$2:$O$13,2,FALSE)</f>
        <v>The Foxes</v>
      </c>
      <c r="L61" s="32">
        <v>5</v>
      </c>
    </row>
    <row r="62" spans="2:12" x14ac:dyDescent="0.25">
      <c r="B62" t="str">
        <f t="shared" si="2"/>
        <v>11T12</v>
      </c>
      <c r="C62" t="str">
        <f t="shared" si="3"/>
        <v>11T4</v>
      </c>
      <c r="E62" s="10">
        <v>45999</v>
      </c>
      <c r="F62" s="11">
        <v>11</v>
      </c>
      <c r="G62" s="97" t="s">
        <v>41</v>
      </c>
      <c r="H62" s="8" t="str">
        <f>VLOOKUP(G62,Results!$N$2:$O$13,2,FALSE)</f>
        <v>The Leakies</v>
      </c>
      <c r="I62" s="31">
        <v>8</v>
      </c>
      <c r="J62" s="97" t="s">
        <v>33</v>
      </c>
      <c r="K62" s="8" t="str">
        <f>VLOOKUP(J62,Results!$N$2:$O$13,2,FALSE)</f>
        <v>Sparrows</v>
      </c>
      <c r="L62" s="31">
        <v>6</v>
      </c>
    </row>
    <row r="63" spans="2:12" x14ac:dyDescent="0.25">
      <c r="B63" t="str">
        <f t="shared" si="2"/>
        <v>11T6</v>
      </c>
      <c r="C63" t="str">
        <f t="shared" si="3"/>
        <v>11T11</v>
      </c>
      <c r="E63" s="14">
        <f>+E62</f>
        <v>45999</v>
      </c>
      <c r="F63" s="9">
        <f>+F62</f>
        <v>11</v>
      </c>
      <c r="G63" s="97" t="s">
        <v>35</v>
      </c>
      <c r="H63" s="8" t="str">
        <f>VLOOKUP(G63,Results!$N$2:$O$13,2,FALSE)</f>
        <v>Blackbirds</v>
      </c>
      <c r="I63" s="31">
        <v>4</v>
      </c>
      <c r="J63" s="97" t="s">
        <v>40</v>
      </c>
      <c r="K63" s="8" t="str">
        <f>VLOOKUP(J63,Results!$N$2:$O$13,2,FALSE)</f>
        <v>Madgulin</v>
      </c>
      <c r="L63" s="32">
        <v>20</v>
      </c>
    </row>
    <row r="64" spans="2:12" x14ac:dyDescent="0.25">
      <c r="B64" t="str">
        <f t="shared" si="2"/>
        <v>11T10</v>
      </c>
      <c r="C64" t="str">
        <f t="shared" si="3"/>
        <v>11T2</v>
      </c>
      <c r="E64" s="14">
        <f>+E62</f>
        <v>45999</v>
      </c>
      <c r="F64" s="9">
        <f>+F62</f>
        <v>11</v>
      </c>
      <c r="G64" s="97" t="s">
        <v>39</v>
      </c>
      <c r="H64" s="8" t="str">
        <f>VLOOKUP(G64,Results!$N$2:$O$13,2,FALSE)</f>
        <v>Butterscotch</v>
      </c>
      <c r="I64" s="31">
        <v>10</v>
      </c>
      <c r="J64" s="97" t="s">
        <v>31</v>
      </c>
      <c r="K64" s="8" t="str">
        <f>VLOOKUP(J64,Results!$N$2:$O$13,2,FALSE)</f>
        <v>Bombers</v>
      </c>
      <c r="L64" s="32">
        <v>9</v>
      </c>
    </row>
    <row r="65" spans="2:12" x14ac:dyDescent="0.25">
      <c r="B65" t="str">
        <f t="shared" si="2"/>
        <v>11T9</v>
      </c>
      <c r="C65" t="str">
        <f t="shared" si="3"/>
        <v>11T5</v>
      </c>
      <c r="E65" s="14">
        <f>+E62</f>
        <v>45999</v>
      </c>
      <c r="F65" s="9">
        <f>+F62</f>
        <v>11</v>
      </c>
      <c r="G65" s="97" t="s">
        <v>38</v>
      </c>
      <c r="H65" s="8" t="str">
        <f>VLOOKUP(G65,Results!$N$2:$O$13,2,FALSE)</f>
        <v>Who Knows</v>
      </c>
      <c r="I65" s="31" t="s">
        <v>66</v>
      </c>
      <c r="J65" s="97" t="s">
        <v>34</v>
      </c>
      <c r="K65" s="8" t="str">
        <f>VLOOKUP(J65,Results!$N$2:$O$13,2,FALSE)</f>
        <v>The Foxes</v>
      </c>
      <c r="L65" s="32" t="s">
        <v>66</v>
      </c>
    </row>
    <row r="66" spans="2:12" x14ac:dyDescent="0.25">
      <c r="B66" t="str">
        <f t="shared" si="2"/>
        <v>11T3</v>
      </c>
      <c r="C66" t="str">
        <f t="shared" si="3"/>
        <v>11T8</v>
      </c>
      <c r="E66" s="14">
        <f>+E62</f>
        <v>45999</v>
      </c>
      <c r="F66" s="9">
        <f>+F62</f>
        <v>11</v>
      </c>
      <c r="G66" s="97" t="s">
        <v>32</v>
      </c>
      <c r="H66" s="8" t="str">
        <f>VLOOKUP(G66,Results!$N$2:$O$13,2,FALSE)</f>
        <v>Pat's Patriots</v>
      </c>
      <c r="I66" s="31" t="s">
        <v>66</v>
      </c>
      <c r="J66" s="97" t="s">
        <v>37</v>
      </c>
      <c r="K66" s="8" t="str">
        <f>VLOOKUP(J66,Results!$N$2:$O$13,2,FALSE)</f>
        <v>Vaporizers</v>
      </c>
      <c r="L66" s="32" t="s">
        <v>66</v>
      </c>
    </row>
    <row r="67" spans="2:12" x14ac:dyDescent="0.25">
      <c r="E67" s="14">
        <f>+E63</f>
        <v>45999</v>
      </c>
      <c r="F67" s="9">
        <f>+F63</f>
        <v>11</v>
      </c>
      <c r="G67" s="97" t="s">
        <v>36</v>
      </c>
      <c r="H67" s="8" t="str">
        <f>VLOOKUP(G67,Results!$N$2:$O$13,2,FALSE)</f>
        <v>Team Krewna</v>
      </c>
      <c r="I67" s="31">
        <v>18</v>
      </c>
      <c r="J67" s="97" t="s">
        <v>30</v>
      </c>
      <c r="K67" s="8" t="str">
        <f>VLOOKUP(J67,Results!$N$2:$O$13,2,FALSE)</f>
        <v>Gin &amp; Tonic</v>
      </c>
      <c r="L67" s="32">
        <v>3</v>
      </c>
    </row>
    <row r="68" spans="2:12" x14ac:dyDescent="0.25">
      <c r="B68" t="str">
        <f t="shared" si="2"/>
        <v>12T10</v>
      </c>
      <c r="C68" t="str">
        <f t="shared" si="3"/>
        <v>12T9</v>
      </c>
      <c r="E68" s="10">
        <v>46034</v>
      </c>
      <c r="F68" s="11">
        <v>12</v>
      </c>
      <c r="G68" s="97" t="s">
        <v>39</v>
      </c>
      <c r="H68" s="8" t="str">
        <f>VLOOKUP(G68,Results!$N$2:$O$13,2,FALSE)</f>
        <v>Butterscotch</v>
      </c>
      <c r="I68" s="31"/>
      <c r="J68" s="97" t="s">
        <v>38</v>
      </c>
      <c r="K68" s="8" t="str">
        <f>VLOOKUP(J68,Results!$N$2:$O$13,2,FALSE)</f>
        <v>Who Knows</v>
      </c>
      <c r="L68" s="31"/>
    </row>
    <row r="69" spans="2:12" x14ac:dyDescent="0.25">
      <c r="B69" t="str">
        <f t="shared" si="2"/>
        <v>12T12</v>
      </c>
      <c r="C69" t="str">
        <f t="shared" si="3"/>
        <v>12T11</v>
      </c>
      <c r="E69" s="14">
        <f>+E68</f>
        <v>46034</v>
      </c>
      <c r="F69" s="9">
        <f>+F68</f>
        <v>12</v>
      </c>
      <c r="G69" s="97" t="s">
        <v>41</v>
      </c>
      <c r="H69" s="8" t="str">
        <f>VLOOKUP(G69,Results!$N$2:$O$13,2,FALSE)</f>
        <v>The Leakies</v>
      </c>
      <c r="I69" s="31"/>
      <c r="J69" s="97" t="s">
        <v>40</v>
      </c>
      <c r="K69" s="8" t="str">
        <f>VLOOKUP(J69,Results!$N$2:$O$13,2,FALSE)</f>
        <v>Madgulin</v>
      </c>
      <c r="L69" s="32"/>
    </row>
    <row r="70" spans="2:12" x14ac:dyDescent="0.25">
      <c r="B70" t="str">
        <f t="shared" si="2"/>
        <v>12T8</v>
      </c>
      <c r="C70" t="str">
        <f t="shared" si="3"/>
        <v>12T7</v>
      </c>
      <c r="E70" s="14">
        <f>+E68</f>
        <v>46034</v>
      </c>
      <c r="F70" s="9">
        <f>+F68</f>
        <v>12</v>
      </c>
      <c r="G70" s="97" t="s">
        <v>37</v>
      </c>
      <c r="H70" s="8" t="str">
        <f>VLOOKUP(G70,Results!$N$2:$O$13,2,FALSE)</f>
        <v>Vaporizers</v>
      </c>
      <c r="I70" s="31"/>
      <c r="J70" s="97" t="s">
        <v>36</v>
      </c>
      <c r="K70" s="8" t="str">
        <f>VLOOKUP(J70,Results!$N$2:$O$13,2,FALSE)</f>
        <v>Team Krewna</v>
      </c>
      <c r="L70" s="32"/>
    </row>
    <row r="71" spans="2:12" x14ac:dyDescent="0.25">
      <c r="B71" t="str">
        <f t="shared" si="2"/>
        <v>12T6</v>
      </c>
      <c r="C71" t="str">
        <f t="shared" si="3"/>
        <v>12T5</v>
      </c>
      <c r="E71" s="14">
        <f>+E68</f>
        <v>46034</v>
      </c>
      <c r="F71" s="9">
        <f>+F68</f>
        <v>12</v>
      </c>
      <c r="G71" s="97" t="s">
        <v>35</v>
      </c>
      <c r="H71" s="8" t="str">
        <f>VLOOKUP(G71,Results!$N$2:$O$13,2,FALSE)</f>
        <v>Blackbirds</v>
      </c>
      <c r="I71" s="31"/>
      <c r="J71" s="97" t="s">
        <v>34</v>
      </c>
      <c r="K71" s="8" t="str">
        <f>VLOOKUP(J71,Results!$N$2:$O$13,2,FALSE)</f>
        <v>The Foxes</v>
      </c>
      <c r="L71" s="32"/>
    </row>
    <row r="72" spans="2:12" x14ac:dyDescent="0.25">
      <c r="B72" t="str">
        <f t="shared" si="2"/>
        <v>12T4</v>
      </c>
      <c r="C72" t="str">
        <f t="shared" si="3"/>
        <v>12T3</v>
      </c>
      <c r="E72" s="14">
        <f>+E68</f>
        <v>46034</v>
      </c>
      <c r="F72" s="9">
        <f>+F68</f>
        <v>12</v>
      </c>
      <c r="G72" s="97" t="s">
        <v>33</v>
      </c>
      <c r="H72" s="8" t="str">
        <f>VLOOKUP(G72,Results!$N$2:$O$13,2,FALSE)</f>
        <v>Sparrows</v>
      </c>
      <c r="I72" s="31"/>
      <c r="J72" s="97" t="s">
        <v>32</v>
      </c>
      <c r="K72" s="8" t="str">
        <f>VLOOKUP(J72,Results!$N$2:$O$13,2,FALSE)</f>
        <v>Pat's Patriots</v>
      </c>
      <c r="L72" s="32"/>
    </row>
    <row r="73" spans="2:12" x14ac:dyDescent="0.25">
      <c r="E73" s="14">
        <f>+E69</f>
        <v>46034</v>
      </c>
      <c r="F73" s="9">
        <f>+F69</f>
        <v>12</v>
      </c>
      <c r="G73" s="97" t="s">
        <v>31</v>
      </c>
      <c r="H73" s="8" t="str">
        <f>VLOOKUP(G73,Results!$N$2:$O$13,2,FALSE)</f>
        <v>Bombers</v>
      </c>
      <c r="I73" s="31"/>
      <c r="J73" s="97" t="s">
        <v>30</v>
      </c>
      <c r="K73" s="8" t="str">
        <f>VLOOKUP(J73,Results!$N$2:$O$13,2,FALSE)</f>
        <v>Gin &amp; Tonic</v>
      </c>
      <c r="L73" s="32"/>
    </row>
    <row r="74" spans="2:12" x14ac:dyDescent="0.25">
      <c r="B74" t="str">
        <f t="shared" si="2"/>
        <v>13T3</v>
      </c>
      <c r="C74" t="str">
        <f t="shared" si="3"/>
        <v>13T2</v>
      </c>
      <c r="E74" s="10">
        <v>46042</v>
      </c>
      <c r="F74" s="11">
        <v>13</v>
      </c>
      <c r="G74" s="97" t="s">
        <v>32</v>
      </c>
      <c r="H74" s="8" t="str">
        <f>VLOOKUP(G74,Results!$N$2:$O$13,2,FALSE)</f>
        <v>Pat's Patriots</v>
      </c>
      <c r="I74" s="31"/>
      <c r="J74" s="97" t="s">
        <v>31</v>
      </c>
      <c r="K74" s="8" t="str">
        <f>VLOOKUP(J74,Results!$N$2:$O$13,2,FALSE)</f>
        <v>Bombers</v>
      </c>
      <c r="L74" s="31"/>
    </row>
    <row r="75" spans="2:12" x14ac:dyDescent="0.25">
      <c r="B75" t="str">
        <f t="shared" si="2"/>
        <v>13T11</v>
      </c>
      <c r="C75" t="str">
        <f t="shared" si="3"/>
        <v>13T10</v>
      </c>
      <c r="E75" s="14">
        <f>+E74</f>
        <v>46042</v>
      </c>
      <c r="F75" s="9">
        <f>+F74</f>
        <v>13</v>
      </c>
      <c r="G75" s="97" t="s">
        <v>40</v>
      </c>
      <c r="H75" s="8" t="str">
        <f>VLOOKUP(G75,Results!$N$2:$O$13,2,FALSE)</f>
        <v>Madgulin</v>
      </c>
      <c r="I75" s="31"/>
      <c r="J75" s="97" t="s">
        <v>39</v>
      </c>
      <c r="K75" s="8" t="str">
        <f>VLOOKUP(J75,Results!$N$2:$O$13,2,FALSE)</f>
        <v>Butterscotch</v>
      </c>
      <c r="L75" s="32"/>
    </row>
    <row r="76" spans="2:12" x14ac:dyDescent="0.25">
      <c r="B76" t="str">
        <f t="shared" si="2"/>
        <v>13T5</v>
      </c>
      <c r="C76" t="str">
        <f t="shared" si="3"/>
        <v>13T4</v>
      </c>
      <c r="E76" s="14">
        <f>+E74</f>
        <v>46042</v>
      </c>
      <c r="F76" s="9">
        <f>+F74</f>
        <v>13</v>
      </c>
      <c r="G76" s="97" t="s">
        <v>34</v>
      </c>
      <c r="H76" s="8" t="str">
        <f>VLOOKUP(G76,Results!$N$2:$O$13,2,FALSE)</f>
        <v>The Foxes</v>
      </c>
      <c r="I76" s="31"/>
      <c r="J76" s="97" t="s">
        <v>33</v>
      </c>
      <c r="K76" s="8" t="str">
        <f>VLOOKUP(J76,Results!$N$2:$O$13,2,FALSE)</f>
        <v>Sparrows</v>
      </c>
      <c r="L76" s="32"/>
    </row>
    <row r="77" spans="2:12" x14ac:dyDescent="0.25">
      <c r="B77" t="str">
        <f t="shared" si="2"/>
        <v>13T9</v>
      </c>
      <c r="C77" t="str">
        <f t="shared" si="3"/>
        <v>13T8</v>
      </c>
      <c r="E77" s="14">
        <f>+E74</f>
        <v>46042</v>
      </c>
      <c r="F77" s="9">
        <f>+F74</f>
        <v>13</v>
      </c>
      <c r="G77" s="97" t="s">
        <v>38</v>
      </c>
      <c r="H77" s="8" t="str">
        <f>VLOOKUP(G77,Results!$N$2:$O$13,2,FALSE)</f>
        <v>Who Knows</v>
      </c>
      <c r="I77" s="31"/>
      <c r="J77" s="97" t="s">
        <v>37</v>
      </c>
      <c r="K77" s="8" t="str">
        <f>VLOOKUP(J77,Results!$N$2:$O$13,2,FALSE)</f>
        <v>Vaporizers</v>
      </c>
      <c r="L77" s="32"/>
    </row>
    <row r="78" spans="2:12" x14ac:dyDescent="0.25">
      <c r="B78" t="str">
        <f t="shared" si="2"/>
        <v>13T12</v>
      </c>
      <c r="C78" t="str">
        <f t="shared" si="3"/>
        <v>13T1</v>
      </c>
      <c r="E78" s="14">
        <f>+E74</f>
        <v>46042</v>
      </c>
      <c r="F78" s="9">
        <f>+F74</f>
        <v>13</v>
      </c>
      <c r="G78" s="97" t="s">
        <v>41</v>
      </c>
      <c r="H78" s="8" t="str">
        <f>VLOOKUP(G78,Results!$N$2:$O$13,2,FALSE)</f>
        <v>The Leakies</v>
      </c>
      <c r="I78" s="31"/>
      <c r="J78" s="97" t="s">
        <v>30</v>
      </c>
      <c r="K78" s="8" t="str">
        <f>VLOOKUP(J78,Results!$N$2:$O$13,2,FALSE)</f>
        <v>Gin &amp; Tonic</v>
      </c>
      <c r="L78" s="32"/>
    </row>
    <row r="79" spans="2:12" x14ac:dyDescent="0.25">
      <c r="E79" s="14">
        <f>+E75</f>
        <v>46042</v>
      </c>
      <c r="F79" s="9">
        <f>+F75</f>
        <v>13</v>
      </c>
      <c r="G79" s="97" t="s">
        <v>36</v>
      </c>
      <c r="H79" s="8" t="str">
        <f>VLOOKUP(G79,Results!$N$2:$O$13,2,FALSE)</f>
        <v>Team Krewna</v>
      </c>
      <c r="I79" s="31"/>
      <c r="J79" s="97" t="s">
        <v>35</v>
      </c>
      <c r="K79" s="8" t="str">
        <f>VLOOKUP(J79,Results!$N$2:$O$13,2,FALSE)</f>
        <v>Blackbirds</v>
      </c>
      <c r="L79" s="32"/>
    </row>
    <row r="80" spans="2:12" x14ac:dyDescent="0.25">
      <c r="B80" t="str">
        <f t="shared" si="2"/>
        <v>14T5</v>
      </c>
      <c r="C80" t="str">
        <f t="shared" si="3"/>
        <v>14T7</v>
      </c>
      <c r="E80" s="10">
        <v>46048</v>
      </c>
      <c r="F80" s="11">
        <v>14</v>
      </c>
      <c r="G80" s="97" t="s">
        <v>34</v>
      </c>
      <c r="H80" s="8" t="str">
        <f>VLOOKUP(G80,Results!$N$2:$O$13,2,FALSE)</f>
        <v>The Foxes</v>
      </c>
      <c r="I80" s="31"/>
      <c r="J80" s="97" t="s">
        <v>36</v>
      </c>
      <c r="K80" s="8" t="str">
        <f>VLOOKUP(J80,Results!$N$2:$O$13,2,FALSE)</f>
        <v>Team Krewna</v>
      </c>
      <c r="L80" s="31"/>
    </row>
    <row r="81" spans="2:12" x14ac:dyDescent="0.25">
      <c r="B81" t="str">
        <f t="shared" si="2"/>
        <v>14T2</v>
      </c>
      <c r="C81" t="str">
        <f t="shared" si="3"/>
        <v>14T4</v>
      </c>
      <c r="E81" s="14">
        <f>+E80</f>
        <v>46048</v>
      </c>
      <c r="F81" s="9">
        <f>+F80</f>
        <v>14</v>
      </c>
      <c r="G81" s="97" t="s">
        <v>31</v>
      </c>
      <c r="H81" s="8" t="str">
        <f>VLOOKUP(G81,Results!$N$2:$O$13,2,FALSE)</f>
        <v>Bombers</v>
      </c>
      <c r="I81" s="31"/>
      <c r="J81" s="97" t="s">
        <v>33</v>
      </c>
      <c r="K81" s="8" t="str">
        <f>VLOOKUP(J81,Results!$N$2:$O$13,2,FALSE)</f>
        <v>Sparrows</v>
      </c>
      <c r="L81" s="32"/>
    </row>
    <row r="82" spans="2:12" x14ac:dyDescent="0.25">
      <c r="B82" t="str">
        <f t="shared" si="2"/>
        <v>14T1</v>
      </c>
      <c r="C82" t="str">
        <f t="shared" si="3"/>
        <v>14T3</v>
      </c>
      <c r="E82" s="14">
        <f>+E80</f>
        <v>46048</v>
      </c>
      <c r="F82" s="9">
        <f>+F80</f>
        <v>14</v>
      </c>
      <c r="G82" s="97" t="s">
        <v>30</v>
      </c>
      <c r="H82" s="8" t="str">
        <f>VLOOKUP(G82,Results!$N$2:$O$13,2,FALSE)</f>
        <v>Gin &amp; Tonic</v>
      </c>
      <c r="I82" s="31"/>
      <c r="J82" s="97" t="s">
        <v>32</v>
      </c>
      <c r="K82" s="8" t="str">
        <f>VLOOKUP(J82,Results!$N$2:$O$13,2,FALSE)</f>
        <v>Pat's Patriots</v>
      </c>
      <c r="L82" s="32"/>
    </row>
    <row r="83" spans="2:12" x14ac:dyDescent="0.25">
      <c r="B83" t="str">
        <f t="shared" si="2"/>
        <v>14T10</v>
      </c>
      <c r="C83" t="str">
        <f t="shared" si="3"/>
        <v>14T12</v>
      </c>
      <c r="E83" s="14">
        <f>+E80</f>
        <v>46048</v>
      </c>
      <c r="F83" s="9">
        <f>+F80</f>
        <v>14</v>
      </c>
      <c r="G83" s="97" t="s">
        <v>39</v>
      </c>
      <c r="H83" s="8" t="str">
        <f>VLOOKUP(G83,Results!$N$2:$O$13,2,FALSE)</f>
        <v>Butterscotch</v>
      </c>
      <c r="I83" s="31"/>
      <c r="J83" s="97" t="s">
        <v>41</v>
      </c>
      <c r="K83" s="8" t="str">
        <f>VLOOKUP(J83,Results!$N$2:$O$13,2,FALSE)</f>
        <v>The Leakies</v>
      </c>
      <c r="L83" s="32"/>
    </row>
    <row r="84" spans="2:12" x14ac:dyDescent="0.25">
      <c r="B84" t="str">
        <f t="shared" si="2"/>
        <v>14T6</v>
      </c>
      <c r="C84" t="str">
        <f t="shared" si="3"/>
        <v>14T8</v>
      </c>
      <c r="E84" s="14">
        <f>+E80</f>
        <v>46048</v>
      </c>
      <c r="F84" s="9">
        <f>+F80</f>
        <v>14</v>
      </c>
      <c r="G84" s="97" t="s">
        <v>35</v>
      </c>
      <c r="H84" s="8" t="str">
        <f>VLOOKUP(G84,Results!$N$2:$O$13,2,FALSE)</f>
        <v>Blackbirds</v>
      </c>
      <c r="I84" s="31"/>
      <c r="J84" s="97" t="s">
        <v>37</v>
      </c>
      <c r="K84" s="8" t="str">
        <f>VLOOKUP(J84,Results!$N$2:$O$13,2,FALSE)</f>
        <v>Vaporizers</v>
      </c>
      <c r="L84" s="32"/>
    </row>
    <row r="85" spans="2:12" x14ac:dyDescent="0.25">
      <c r="E85" s="14">
        <f>+E81</f>
        <v>46048</v>
      </c>
      <c r="F85" s="9">
        <f>+F81</f>
        <v>14</v>
      </c>
      <c r="G85" s="97" t="s">
        <v>38</v>
      </c>
      <c r="H85" s="8" t="str">
        <f>VLOOKUP(G85,Results!$N$2:$O$13,2,FALSE)</f>
        <v>Who Knows</v>
      </c>
      <c r="I85" s="31"/>
      <c r="J85" s="97" t="s">
        <v>40</v>
      </c>
      <c r="K85" s="8" t="str">
        <f>VLOOKUP(J85,Results!$N$2:$O$13,2,FALSE)</f>
        <v>Madgulin</v>
      </c>
      <c r="L85" s="32"/>
    </row>
    <row r="86" spans="2:12" x14ac:dyDescent="0.25">
      <c r="B86" t="str">
        <f t="shared" si="2"/>
        <v>15T4</v>
      </c>
      <c r="C86" t="str">
        <f t="shared" si="3"/>
        <v>15T6</v>
      </c>
      <c r="E86" s="10">
        <v>46056</v>
      </c>
      <c r="F86" s="11">
        <v>15</v>
      </c>
      <c r="G86" s="97" t="s">
        <v>33</v>
      </c>
      <c r="H86" s="8" t="str">
        <f>VLOOKUP(G86,Results!$N$2:$O$13,2,FALSE)</f>
        <v>Sparrows</v>
      </c>
      <c r="I86" s="31"/>
      <c r="J86" s="97" t="s">
        <v>35</v>
      </c>
      <c r="K86" s="8" t="str">
        <f>VLOOKUP(J86,Results!$N$2:$O$13,2,FALSE)</f>
        <v>Blackbirds</v>
      </c>
      <c r="L86" s="31"/>
    </row>
    <row r="87" spans="2:12" x14ac:dyDescent="0.25">
      <c r="B87" t="str">
        <f t="shared" si="2"/>
        <v>15T1</v>
      </c>
      <c r="C87" t="str">
        <f t="shared" si="3"/>
        <v>15T11</v>
      </c>
      <c r="E87" s="14">
        <f>+E86</f>
        <v>46056</v>
      </c>
      <c r="F87" s="9">
        <f>+F86</f>
        <v>15</v>
      </c>
      <c r="G87" s="97" t="s">
        <v>30</v>
      </c>
      <c r="H87" s="8" t="str">
        <f>VLOOKUP(G87,Results!$N$2:$O$13,2,FALSE)</f>
        <v>Gin &amp; Tonic</v>
      </c>
      <c r="I87" s="31"/>
      <c r="J87" s="97" t="s">
        <v>40</v>
      </c>
      <c r="K87" s="8" t="str">
        <f>VLOOKUP(J87,Results!$N$2:$O$13,2,FALSE)</f>
        <v>Madgulin</v>
      </c>
      <c r="L87" s="32"/>
    </row>
    <row r="88" spans="2:12" x14ac:dyDescent="0.25">
      <c r="B88" t="str">
        <f t="shared" ref="B88:B130" si="4">CONCATENATE(F88,G88)</f>
        <v>15T2</v>
      </c>
      <c r="C88" t="str">
        <f t="shared" si="3"/>
        <v>15T12</v>
      </c>
      <c r="E88" s="14">
        <f>+E86</f>
        <v>46056</v>
      </c>
      <c r="F88" s="9">
        <f>+F86</f>
        <v>15</v>
      </c>
      <c r="G88" s="97" t="s">
        <v>31</v>
      </c>
      <c r="H88" s="8" t="str">
        <f>VLOOKUP(G88,Results!$N$2:$O$13,2,FALSE)</f>
        <v>Bombers</v>
      </c>
      <c r="I88" s="31"/>
      <c r="J88" s="97" t="s">
        <v>41</v>
      </c>
      <c r="K88" s="8" t="str">
        <f>VLOOKUP(J88,Results!$N$2:$O$13,2,FALSE)</f>
        <v>The Leakies</v>
      </c>
      <c r="L88" s="32"/>
    </row>
    <row r="89" spans="2:12" x14ac:dyDescent="0.25">
      <c r="B89" t="str">
        <f t="shared" si="4"/>
        <v>15T7</v>
      </c>
      <c r="C89" t="str">
        <f t="shared" ref="C89:C131" si="5">CONCATENATE(F89,J89)</f>
        <v>15T9</v>
      </c>
      <c r="E89" s="14">
        <f>+E86</f>
        <v>46056</v>
      </c>
      <c r="F89" s="9">
        <f>+F86</f>
        <v>15</v>
      </c>
      <c r="G89" s="97" t="s">
        <v>36</v>
      </c>
      <c r="H89" s="8" t="str">
        <f>VLOOKUP(G89,Results!$N$2:$O$13,2,FALSE)</f>
        <v>Team Krewna</v>
      </c>
      <c r="I89" s="31"/>
      <c r="J89" s="97" t="s">
        <v>38</v>
      </c>
      <c r="K89" s="8" t="str">
        <f>VLOOKUP(J89,Results!$N$2:$O$13,2,FALSE)</f>
        <v>Who Knows</v>
      </c>
      <c r="L89" s="32"/>
    </row>
    <row r="90" spans="2:12" x14ac:dyDescent="0.25">
      <c r="B90" t="str">
        <f t="shared" si="4"/>
        <v>15T8</v>
      </c>
      <c r="C90" t="str">
        <f t="shared" si="5"/>
        <v>15T10</v>
      </c>
      <c r="E90" s="14">
        <f>+E86</f>
        <v>46056</v>
      </c>
      <c r="F90" s="9">
        <f>+F86</f>
        <v>15</v>
      </c>
      <c r="G90" s="97" t="s">
        <v>37</v>
      </c>
      <c r="H90" s="8" t="str">
        <f>VLOOKUP(G90,Results!$N$2:$O$13,2,FALSE)</f>
        <v>Vaporizers</v>
      </c>
      <c r="I90" s="31"/>
      <c r="J90" s="97" t="s">
        <v>39</v>
      </c>
      <c r="K90" s="8" t="str">
        <f>VLOOKUP(J90,Results!$N$2:$O$13,2,FALSE)</f>
        <v>Butterscotch</v>
      </c>
      <c r="L90" s="32"/>
    </row>
    <row r="91" spans="2:12" x14ac:dyDescent="0.25">
      <c r="E91" s="14">
        <f>+E87</f>
        <v>46056</v>
      </c>
      <c r="F91" s="9">
        <f>+F87</f>
        <v>15</v>
      </c>
      <c r="G91" s="97" t="s">
        <v>32</v>
      </c>
      <c r="H91" s="8" t="str">
        <f>VLOOKUP(G91,Results!$N$2:$O$13,2,FALSE)</f>
        <v>Pat's Patriots</v>
      </c>
      <c r="I91" s="31"/>
      <c r="J91" s="97" t="s">
        <v>34</v>
      </c>
      <c r="K91" s="8" t="str">
        <f>VLOOKUP(J91,Results!$N$2:$O$13,2,FALSE)</f>
        <v>The Foxes</v>
      </c>
      <c r="L91" s="32"/>
    </row>
    <row r="92" spans="2:12" x14ac:dyDescent="0.25">
      <c r="B92" t="str">
        <f t="shared" si="4"/>
        <v>16T12</v>
      </c>
      <c r="C92" t="str">
        <f t="shared" si="5"/>
        <v>16T9</v>
      </c>
      <c r="E92" s="10">
        <v>46062</v>
      </c>
      <c r="F92" s="11">
        <v>16</v>
      </c>
      <c r="G92" s="97" t="s">
        <v>41</v>
      </c>
      <c r="H92" s="8" t="str">
        <f>VLOOKUP(G92,Results!$N$2:$O$13,2,FALSE)</f>
        <v>The Leakies</v>
      </c>
      <c r="I92" s="31"/>
      <c r="J92" s="97" t="s">
        <v>38</v>
      </c>
      <c r="K92" s="8" t="str">
        <f>VLOOKUP(J92,Results!$N$2:$O$13,2,FALSE)</f>
        <v>Who Knows</v>
      </c>
      <c r="L92" s="31"/>
    </row>
    <row r="93" spans="2:12" x14ac:dyDescent="0.25">
      <c r="B93" t="str">
        <f t="shared" si="4"/>
        <v>16T6</v>
      </c>
      <c r="C93" t="str">
        <f t="shared" si="5"/>
        <v>16T3</v>
      </c>
      <c r="E93" s="14">
        <f>+E92</f>
        <v>46062</v>
      </c>
      <c r="F93" s="9">
        <f>+F92</f>
        <v>16</v>
      </c>
      <c r="G93" s="97" t="s">
        <v>35</v>
      </c>
      <c r="H93" s="8" t="str">
        <f>VLOOKUP(G93,Results!$N$2:$O$13,2,FALSE)</f>
        <v>Blackbirds</v>
      </c>
      <c r="I93" s="31"/>
      <c r="J93" s="97" t="s">
        <v>32</v>
      </c>
      <c r="K93" s="8" t="str">
        <f>VLOOKUP(J93,Results!$N$2:$O$13,2,FALSE)</f>
        <v>Pat's Patriots</v>
      </c>
      <c r="L93" s="32"/>
    </row>
    <row r="94" spans="2:12" x14ac:dyDescent="0.25">
      <c r="B94" t="str">
        <f t="shared" si="4"/>
        <v>16T10</v>
      </c>
      <c r="C94" t="str">
        <f t="shared" si="5"/>
        <v>16T7</v>
      </c>
      <c r="E94" s="14">
        <f>+E92</f>
        <v>46062</v>
      </c>
      <c r="F94" s="9">
        <f>+F92</f>
        <v>16</v>
      </c>
      <c r="G94" s="97" t="s">
        <v>39</v>
      </c>
      <c r="H94" s="8" t="str">
        <f>VLOOKUP(G94,Results!$N$2:$O$13,2,FALSE)</f>
        <v>Butterscotch</v>
      </c>
      <c r="I94" s="31"/>
      <c r="J94" s="97" t="s">
        <v>36</v>
      </c>
      <c r="K94" s="8" t="str">
        <f>VLOOKUP(J94,Results!$N$2:$O$13,2,FALSE)</f>
        <v>Team Krewna</v>
      </c>
      <c r="L94" s="32"/>
    </row>
    <row r="95" spans="2:12" x14ac:dyDescent="0.25">
      <c r="B95" t="str">
        <f t="shared" si="4"/>
        <v>16T4</v>
      </c>
      <c r="C95" t="str">
        <f t="shared" si="5"/>
        <v>16T1</v>
      </c>
      <c r="E95" s="14">
        <f>+E92</f>
        <v>46062</v>
      </c>
      <c r="F95" s="9">
        <f>+F92</f>
        <v>16</v>
      </c>
      <c r="G95" s="97" t="s">
        <v>33</v>
      </c>
      <c r="H95" s="8" t="str">
        <f>VLOOKUP(G95,Results!$N$2:$O$13,2,FALSE)</f>
        <v>Sparrows</v>
      </c>
      <c r="I95" s="31"/>
      <c r="J95" s="97" t="s">
        <v>30</v>
      </c>
      <c r="K95" s="8" t="str">
        <f>VLOOKUP(J95,Results!$N$2:$O$13,2,FALSE)</f>
        <v>Gin &amp; Tonic</v>
      </c>
      <c r="L95" s="32"/>
    </row>
    <row r="96" spans="2:12" x14ac:dyDescent="0.25">
      <c r="B96" t="str">
        <f t="shared" si="4"/>
        <v>16T5</v>
      </c>
      <c r="C96" t="str">
        <f t="shared" si="5"/>
        <v>16T2</v>
      </c>
      <c r="E96" s="14">
        <f>+E92</f>
        <v>46062</v>
      </c>
      <c r="F96" s="9">
        <f>+F92</f>
        <v>16</v>
      </c>
      <c r="G96" s="97" t="s">
        <v>34</v>
      </c>
      <c r="H96" s="8" t="str">
        <f>VLOOKUP(G96,Results!$N$2:$O$13,2,FALSE)</f>
        <v>The Foxes</v>
      </c>
      <c r="I96" s="31"/>
      <c r="J96" s="97" t="s">
        <v>31</v>
      </c>
      <c r="K96" s="8" t="str">
        <f>VLOOKUP(J96,Results!$N$2:$O$13,2,FALSE)</f>
        <v>Bombers</v>
      </c>
      <c r="L96" s="32"/>
    </row>
    <row r="97" spans="2:12" x14ac:dyDescent="0.25">
      <c r="E97" s="14">
        <f>+E93</f>
        <v>46062</v>
      </c>
      <c r="F97" s="9">
        <f>+F93</f>
        <v>16</v>
      </c>
      <c r="G97" s="97" t="s">
        <v>40</v>
      </c>
      <c r="H97" s="8" t="str">
        <f>VLOOKUP(G97,Results!$N$2:$O$13,2,FALSE)</f>
        <v>Madgulin</v>
      </c>
      <c r="I97" s="31"/>
      <c r="J97" s="97" t="s">
        <v>37</v>
      </c>
      <c r="K97" s="8" t="str">
        <f>VLOOKUP(J97,Results!$N$2:$O$13,2,FALSE)</f>
        <v>Vaporizers</v>
      </c>
      <c r="L97" s="32"/>
    </row>
    <row r="98" spans="2:12" x14ac:dyDescent="0.25">
      <c r="B98" t="str">
        <f t="shared" si="4"/>
        <v>17T10</v>
      </c>
      <c r="C98" t="str">
        <f t="shared" si="5"/>
        <v>17T1</v>
      </c>
      <c r="E98" s="10">
        <v>46070</v>
      </c>
      <c r="F98" s="11">
        <v>17</v>
      </c>
      <c r="G98" s="97" t="s">
        <v>39</v>
      </c>
      <c r="H98" s="8" t="str">
        <f>VLOOKUP(G98,Results!$N$2:$O$13,2,FALSE)</f>
        <v>Butterscotch</v>
      </c>
      <c r="I98" s="31"/>
      <c r="J98" s="97" t="s">
        <v>30</v>
      </c>
      <c r="K98" s="8" t="str">
        <f>VLOOKUP(J98,Results!$N$2:$O$13,2,FALSE)</f>
        <v>Gin &amp; Tonic</v>
      </c>
      <c r="L98" s="31"/>
    </row>
    <row r="99" spans="2:12" x14ac:dyDescent="0.25">
      <c r="B99" t="str">
        <f t="shared" si="4"/>
        <v>17T8</v>
      </c>
      <c r="C99" t="str">
        <f t="shared" si="5"/>
        <v>17T5</v>
      </c>
      <c r="E99" s="14">
        <f>+E98</f>
        <v>46070</v>
      </c>
      <c r="F99" s="9">
        <f>+F98</f>
        <v>17</v>
      </c>
      <c r="G99" s="97" t="s">
        <v>37</v>
      </c>
      <c r="H99" s="8" t="str">
        <f>VLOOKUP(G99,Results!$N$2:$O$13,2,FALSE)</f>
        <v>Vaporizers</v>
      </c>
      <c r="I99" s="31"/>
      <c r="J99" s="97" t="s">
        <v>34</v>
      </c>
      <c r="K99" s="8" t="str">
        <f>VLOOKUP(J99,Results!$N$2:$O$13,2,FALSE)</f>
        <v>The Foxes</v>
      </c>
      <c r="L99" s="32"/>
    </row>
    <row r="100" spans="2:12" x14ac:dyDescent="0.25">
      <c r="B100" t="str">
        <f t="shared" si="4"/>
        <v>17T9</v>
      </c>
      <c r="C100" t="str">
        <f t="shared" si="5"/>
        <v>17T6</v>
      </c>
      <c r="E100" s="14">
        <f>+E98</f>
        <v>46070</v>
      </c>
      <c r="F100" s="9">
        <f>+F98</f>
        <v>17</v>
      </c>
      <c r="G100" s="97" t="s">
        <v>38</v>
      </c>
      <c r="H100" s="8" t="str">
        <f>VLOOKUP(G100,Results!$N$2:$O$13,2,FALSE)</f>
        <v>Who Knows</v>
      </c>
      <c r="I100" s="31"/>
      <c r="J100" s="97" t="s">
        <v>35</v>
      </c>
      <c r="K100" s="8" t="str">
        <f>VLOOKUP(J100,Results!$N$2:$O$13,2,FALSE)</f>
        <v>Blackbirds</v>
      </c>
      <c r="L100" s="32"/>
    </row>
    <row r="101" spans="2:12" x14ac:dyDescent="0.25">
      <c r="B101" t="str">
        <f t="shared" si="4"/>
        <v>17T11</v>
      </c>
      <c r="C101" t="str">
        <f t="shared" si="5"/>
        <v>17T2</v>
      </c>
      <c r="E101" s="14">
        <f>+E98</f>
        <v>46070</v>
      </c>
      <c r="F101" s="9">
        <f>+F98</f>
        <v>17</v>
      </c>
      <c r="G101" s="97" t="s">
        <v>40</v>
      </c>
      <c r="H101" s="8" t="str">
        <f>VLOOKUP(G101,Results!$N$2:$O$13,2,FALSE)</f>
        <v>Madgulin</v>
      </c>
      <c r="I101" s="31"/>
      <c r="J101" s="97" t="s">
        <v>31</v>
      </c>
      <c r="K101" s="8" t="str">
        <f>VLOOKUP(J101,Results!$N$2:$O$13,2,FALSE)</f>
        <v>Bombers</v>
      </c>
      <c r="L101" s="32"/>
    </row>
    <row r="102" spans="2:12" x14ac:dyDescent="0.25">
      <c r="B102" t="str">
        <f t="shared" si="4"/>
        <v>17T7</v>
      </c>
      <c r="C102" t="str">
        <f t="shared" si="5"/>
        <v>17T4</v>
      </c>
      <c r="E102" s="14">
        <f>+E98</f>
        <v>46070</v>
      </c>
      <c r="F102" s="9">
        <f>+F98</f>
        <v>17</v>
      </c>
      <c r="G102" s="97" t="s">
        <v>36</v>
      </c>
      <c r="H102" s="8" t="str">
        <f>VLOOKUP(G102,Results!$N$2:$O$13,2,FALSE)</f>
        <v>Team Krewna</v>
      </c>
      <c r="I102" s="31"/>
      <c r="J102" s="97" t="s">
        <v>33</v>
      </c>
      <c r="K102" s="8" t="str">
        <f>VLOOKUP(J102,Results!$N$2:$O$13,2,FALSE)</f>
        <v>Sparrows</v>
      </c>
      <c r="L102" s="32"/>
    </row>
    <row r="103" spans="2:12" x14ac:dyDescent="0.25">
      <c r="E103" s="14">
        <f>+E99</f>
        <v>46070</v>
      </c>
      <c r="F103" s="9">
        <f>+F99</f>
        <v>17</v>
      </c>
      <c r="G103" s="97" t="s">
        <v>41</v>
      </c>
      <c r="H103" s="8" t="str">
        <f>VLOOKUP(G103,Results!$N$2:$O$13,2,FALSE)</f>
        <v>The Leakies</v>
      </c>
      <c r="I103" s="31"/>
      <c r="J103" s="97" t="s">
        <v>32</v>
      </c>
      <c r="K103" s="8" t="str">
        <f>VLOOKUP(J103,Results!$N$2:$O$13,2,FALSE)</f>
        <v>Pat's Patriots</v>
      </c>
      <c r="L103" s="32"/>
    </row>
    <row r="104" spans="2:12" x14ac:dyDescent="0.25">
      <c r="B104" t="str">
        <f t="shared" si="4"/>
        <v>18T2</v>
      </c>
      <c r="C104" t="str">
        <f t="shared" si="5"/>
        <v>18T6</v>
      </c>
      <c r="E104" s="10">
        <v>46076</v>
      </c>
      <c r="F104" s="11">
        <v>18</v>
      </c>
      <c r="G104" s="97" t="s">
        <v>31</v>
      </c>
      <c r="H104" s="8" t="str">
        <f>VLOOKUP(G104,Results!$N$2:$O$13,2,FALSE)</f>
        <v>Bombers</v>
      </c>
      <c r="I104" s="31"/>
      <c r="J104" s="97" t="s">
        <v>35</v>
      </c>
      <c r="K104" s="8" t="str">
        <f>VLOOKUP(J104,Results!$N$2:$O$13,2,FALSE)</f>
        <v>Blackbirds</v>
      </c>
      <c r="L104" s="31"/>
    </row>
    <row r="105" spans="2:12" x14ac:dyDescent="0.25">
      <c r="B105" t="str">
        <f t="shared" si="4"/>
        <v>18T10</v>
      </c>
      <c r="C105" t="str">
        <f t="shared" si="5"/>
        <v>18T3</v>
      </c>
      <c r="E105" s="14">
        <f>+E104</f>
        <v>46076</v>
      </c>
      <c r="F105" s="9">
        <f>+F104</f>
        <v>18</v>
      </c>
      <c r="G105" s="97" t="s">
        <v>39</v>
      </c>
      <c r="H105" s="8" t="str">
        <f>VLOOKUP(G105,Results!$N$2:$O$13,2,FALSE)</f>
        <v>Butterscotch</v>
      </c>
      <c r="I105" s="31"/>
      <c r="J105" s="97" t="s">
        <v>32</v>
      </c>
      <c r="K105" s="8" t="str">
        <f>VLOOKUP(J105,Results!$N$2:$O$13,2,FALSE)</f>
        <v>Pat's Patriots</v>
      </c>
      <c r="L105" s="32"/>
    </row>
    <row r="106" spans="2:12" x14ac:dyDescent="0.25">
      <c r="B106" t="str">
        <f t="shared" si="4"/>
        <v>18T1</v>
      </c>
      <c r="C106" t="str">
        <f t="shared" si="5"/>
        <v>18T9</v>
      </c>
      <c r="E106" s="14">
        <f>+E104</f>
        <v>46076</v>
      </c>
      <c r="F106" s="9">
        <f>+F104</f>
        <v>18</v>
      </c>
      <c r="G106" s="97" t="s">
        <v>30</v>
      </c>
      <c r="H106" s="8" t="str">
        <f>VLOOKUP(G106,Results!$N$2:$O$13,2,FALSE)</f>
        <v>Gin &amp; Tonic</v>
      </c>
      <c r="I106" s="31"/>
      <c r="J106" s="97" t="s">
        <v>38</v>
      </c>
      <c r="K106" s="8" t="str">
        <f>VLOOKUP(J106,Results!$N$2:$O$13,2,FALSE)</f>
        <v>Who Knows</v>
      </c>
      <c r="L106" s="32"/>
    </row>
    <row r="107" spans="2:12" x14ac:dyDescent="0.25">
      <c r="B107" t="str">
        <f t="shared" si="4"/>
        <v>18T12</v>
      </c>
      <c r="C107" t="str">
        <f t="shared" si="5"/>
        <v>18T5</v>
      </c>
      <c r="E107" s="14">
        <f>+E104</f>
        <v>46076</v>
      </c>
      <c r="F107" s="9">
        <f>+F104</f>
        <v>18</v>
      </c>
      <c r="G107" s="97" t="s">
        <v>41</v>
      </c>
      <c r="H107" s="8" t="str">
        <f>VLOOKUP(G107,Results!$N$2:$O$13,2,FALSE)</f>
        <v>The Leakies</v>
      </c>
      <c r="I107" s="31"/>
      <c r="J107" s="97" t="s">
        <v>34</v>
      </c>
      <c r="K107" s="8" t="str">
        <f>VLOOKUP(J107,Results!$N$2:$O$13,2,FALSE)</f>
        <v>The Foxes</v>
      </c>
      <c r="L107" s="32"/>
    </row>
    <row r="108" spans="2:12" x14ac:dyDescent="0.25">
      <c r="B108" t="str">
        <f t="shared" si="4"/>
        <v>18T7</v>
      </c>
      <c r="C108" t="str">
        <f t="shared" si="5"/>
        <v>18T11</v>
      </c>
      <c r="E108" s="14">
        <f>+E104</f>
        <v>46076</v>
      </c>
      <c r="F108" s="9">
        <f>+F104</f>
        <v>18</v>
      </c>
      <c r="G108" s="97" t="s">
        <v>36</v>
      </c>
      <c r="H108" s="8" t="str">
        <f>VLOOKUP(G108,Results!$N$2:$O$13,2,FALSE)</f>
        <v>Team Krewna</v>
      </c>
      <c r="I108" s="31"/>
      <c r="J108" s="97" t="s">
        <v>40</v>
      </c>
      <c r="K108" s="8" t="str">
        <f>VLOOKUP(J108,Results!$N$2:$O$13,2,FALSE)</f>
        <v>Madgulin</v>
      </c>
      <c r="L108" s="32"/>
    </row>
    <row r="109" spans="2:12" x14ac:dyDescent="0.25">
      <c r="E109" s="14">
        <f>+E105</f>
        <v>46076</v>
      </c>
      <c r="F109" s="9">
        <f>+F105</f>
        <v>18</v>
      </c>
      <c r="G109" s="97" t="s">
        <v>33</v>
      </c>
      <c r="H109" s="8" t="str">
        <f>VLOOKUP(G109,Results!$N$2:$O$13,2,FALSE)</f>
        <v>Sparrows</v>
      </c>
      <c r="I109" s="31"/>
      <c r="J109" s="97" t="s">
        <v>37</v>
      </c>
      <c r="K109" s="8" t="str">
        <f>VLOOKUP(J109,Results!$N$2:$O$13,2,FALSE)</f>
        <v>Vaporizers</v>
      </c>
      <c r="L109" s="32"/>
    </row>
    <row r="110" spans="2:12" x14ac:dyDescent="0.25">
      <c r="B110" t="str">
        <f t="shared" si="4"/>
        <v>19T11</v>
      </c>
      <c r="C110" t="str">
        <f t="shared" si="5"/>
        <v>19T4</v>
      </c>
      <c r="E110" s="10">
        <v>46084</v>
      </c>
      <c r="F110" s="11">
        <v>19</v>
      </c>
      <c r="G110" s="97" t="s">
        <v>40</v>
      </c>
      <c r="H110" s="8" t="str">
        <f>VLOOKUP(G110,Results!$N$2:$O$13,2,FALSE)</f>
        <v>Madgulin</v>
      </c>
      <c r="I110" s="31"/>
      <c r="J110" s="97" t="s">
        <v>33</v>
      </c>
      <c r="K110" s="8" t="str">
        <f>VLOOKUP(J110,Results!$N$2:$O$13,2,FALSE)</f>
        <v>Sparrows</v>
      </c>
      <c r="L110" s="31"/>
    </row>
    <row r="111" spans="2:12" x14ac:dyDescent="0.25">
      <c r="B111" t="str">
        <f t="shared" si="4"/>
        <v>19T9</v>
      </c>
      <c r="C111" t="str">
        <f t="shared" si="5"/>
        <v>19T2</v>
      </c>
      <c r="E111" s="14">
        <f>+E110</f>
        <v>46084</v>
      </c>
      <c r="F111" s="9">
        <f>+F110</f>
        <v>19</v>
      </c>
      <c r="G111" s="97" t="s">
        <v>38</v>
      </c>
      <c r="H111" s="8" t="str">
        <f>VLOOKUP(G111,Results!$N$2:$O$13,2,FALSE)</f>
        <v>Who Knows</v>
      </c>
      <c r="I111" s="31"/>
      <c r="J111" s="97" t="s">
        <v>31</v>
      </c>
      <c r="K111" s="8" t="str">
        <f>VLOOKUP(J111,Results!$N$2:$O$13,2,FALSE)</f>
        <v>Bombers</v>
      </c>
      <c r="L111" s="32"/>
    </row>
    <row r="112" spans="2:12" x14ac:dyDescent="0.25">
      <c r="B112" t="str">
        <f t="shared" si="4"/>
        <v>19T6</v>
      </c>
      <c r="C112" t="str">
        <f t="shared" si="5"/>
        <v>19T12</v>
      </c>
      <c r="E112" s="14">
        <f>+E110</f>
        <v>46084</v>
      </c>
      <c r="F112" s="9">
        <f>+F110</f>
        <v>19</v>
      </c>
      <c r="G112" s="97" t="s">
        <v>35</v>
      </c>
      <c r="H112" s="8" t="str">
        <f>VLOOKUP(G112,Results!$N$2:$O$13,2,FALSE)</f>
        <v>Blackbirds</v>
      </c>
      <c r="I112" s="31"/>
      <c r="J112" s="97" t="s">
        <v>41</v>
      </c>
      <c r="K112" s="8" t="str">
        <f>VLOOKUP(J112,Results!$N$2:$O$13,2,FALSE)</f>
        <v>The Leakies</v>
      </c>
      <c r="L112" s="32"/>
    </row>
    <row r="113" spans="2:12" x14ac:dyDescent="0.25">
      <c r="B113" t="str">
        <f t="shared" si="4"/>
        <v>19T3</v>
      </c>
      <c r="C113" t="str">
        <f t="shared" si="5"/>
        <v>19T7</v>
      </c>
      <c r="E113" s="14">
        <f>+E110</f>
        <v>46084</v>
      </c>
      <c r="F113" s="9">
        <f>+F110</f>
        <v>19</v>
      </c>
      <c r="G113" s="97" t="s">
        <v>32</v>
      </c>
      <c r="H113" s="8" t="str">
        <f>VLOOKUP(G113,Results!$N$2:$O$13,2,FALSE)</f>
        <v>Pat's Patriots</v>
      </c>
      <c r="I113" s="31"/>
      <c r="J113" s="97" t="s">
        <v>36</v>
      </c>
      <c r="K113" s="8" t="str">
        <f>VLOOKUP(J113,Results!$N$2:$O$13,2,FALSE)</f>
        <v>Team Krewna</v>
      </c>
      <c r="L113" s="32"/>
    </row>
    <row r="114" spans="2:12" x14ac:dyDescent="0.25">
      <c r="B114" t="str">
        <f t="shared" si="4"/>
        <v>19T8</v>
      </c>
      <c r="C114" t="str">
        <f t="shared" si="5"/>
        <v>19T1</v>
      </c>
      <c r="E114" s="14">
        <f>+E110</f>
        <v>46084</v>
      </c>
      <c r="F114" s="9">
        <f>+F110</f>
        <v>19</v>
      </c>
      <c r="G114" s="97" t="s">
        <v>37</v>
      </c>
      <c r="H114" s="8" t="str">
        <f>VLOOKUP(G114,Results!$N$2:$O$13,2,FALSE)</f>
        <v>Vaporizers</v>
      </c>
      <c r="I114" s="31"/>
      <c r="J114" s="97" t="s">
        <v>30</v>
      </c>
      <c r="K114" s="8" t="str">
        <f>VLOOKUP(J114,Results!$N$2:$O$13,2,FALSE)</f>
        <v>Gin &amp; Tonic</v>
      </c>
      <c r="L114" s="32"/>
    </row>
    <row r="115" spans="2:12" x14ac:dyDescent="0.25">
      <c r="E115" s="14">
        <f>+E111</f>
        <v>46084</v>
      </c>
      <c r="F115" s="9">
        <f>+F111</f>
        <v>19</v>
      </c>
      <c r="G115" s="97" t="s">
        <v>39</v>
      </c>
      <c r="H115" s="8" t="str">
        <f>VLOOKUP(G115,Results!$N$2:$O$13,2,FALSE)</f>
        <v>Butterscotch</v>
      </c>
      <c r="I115" s="31"/>
      <c r="J115" s="97" t="s">
        <v>34</v>
      </c>
      <c r="K115" s="8" t="str">
        <f>VLOOKUP(J115,Results!$N$2:$O$13,2,FALSE)</f>
        <v>The Foxes</v>
      </c>
      <c r="L115" s="32"/>
    </row>
    <row r="116" spans="2:12" x14ac:dyDescent="0.25">
      <c r="B116" t="str">
        <f t="shared" si="4"/>
        <v>20T8</v>
      </c>
      <c r="C116" t="str">
        <f t="shared" si="5"/>
        <v>20T12</v>
      </c>
      <c r="E116" s="10">
        <v>46090</v>
      </c>
      <c r="F116" s="11">
        <v>20</v>
      </c>
      <c r="G116" s="97" t="s">
        <v>37</v>
      </c>
      <c r="H116" s="8" t="str">
        <f>VLOOKUP(G116,Results!$N$2:$O$13,2,FALSE)</f>
        <v>Vaporizers</v>
      </c>
      <c r="I116" s="31"/>
      <c r="J116" s="97" t="s">
        <v>41</v>
      </c>
      <c r="K116" s="8" t="str">
        <f>VLOOKUP(J116,Results!$N$2:$O$13,2,FALSE)</f>
        <v>The Leakies</v>
      </c>
      <c r="L116" s="31"/>
    </row>
    <row r="117" spans="2:12" x14ac:dyDescent="0.25">
      <c r="B117" t="str">
        <f t="shared" si="4"/>
        <v>20T9</v>
      </c>
      <c r="C117" t="str">
        <f t="shared" si="5"/>
        <v>20T4</v>
      </c>
      <c r="E117" s="14">
        <f>+E116</f>
        <v>46090</v>
      </c>
      <c r="F117" s="9">
        <f>+F116</f>
        <v>20</v>
      </c>
      <c r="G117" s="97" t="s">
        <v>38</v>
      </c>
      <c r="H117" s="8" t="str">
        <f>VLOOKUP(G117,Results!$N$2:$O$13,2,FALSE)</f>
        <v>Who Knows</v>
      </c>
      <c r="I117" s="31"/>
      <c r="J117" s="97" t="s">
        <v>33</v>
      </c>
      <c r="K117" s="8" t="str">
        <f>VLOOKUP(J117,Results!$N$2:$O$13,2,FALSE)</f>
        <v>Sparrows</v>
      </c>
      <c r="L117" s="32"/>
    </row>
    <row r="118" spans="2:12" x14ac:dyDescent="0.25">
      <c r="B118" t="str">
        <f t="shared" si="4"/>
        <v>20T3</v>
      </c>
      <c r="C118" t="str">
        <f t="shared" si="5"/>
        <v>20T11</v>
      </c>
      <c r="E118" s="14">
        <f>+E116</f>
        <v>46090</v>
      </c>
      <c r="F118" s="9">
        <f>+F116</f>
        <v>20</v>
      </c>
      <c r="G118" s="97" t="s">
        <v>32</v>
      </c>
      <c r="H118" s="8" t="str">
        <f>VLOOKUP(G118,Results!$N$2:$O$13,2,FALSE)</f>
        <v>Pat's Patriots</v>
      </c>
      <c r="I118" s="31"/>
      <c r="J118" s="97" t="s">
        <v>40</v>
      </c>
      <c r="K118" s="8" t="str">
        <f>VLOOKUP(J118,Results!$N$2:$O$13,2,FALSE)</f>
        <v>Madgulin</v>
      </c>
      <c r="L118" s="32"/>
    </row>
    <row r="119" spans="2:12" x14ac:dyDescent="0.25">
      <c r="B119" t="str">
        <f t="shared" si="4"/>
        <v>20T1</v>
      </c>
      <c r="C119" t="str">
        <f t="shared" si="5"/>
        <v>20T5</v>
      </c>
      <c r="E119" s="14">
        <f>+E116</f>
        <v>46090</v>
      </c>
      <c r="F119" s="9">
        <f>+F116</f>
        <v>20</v>
      </c>
      <c r="G119" s="97" t="s">
        <v>30</v>
      </c>
      <c r="H119" s="8" t="str">
        <f>VLOOKUP(G119,Results!$N$2:$O$13,2,FALSE)</f>
        <v>Gin &amp; Tonic</v>
      </c>
      <c r="I119" s="31"/>
      <c r="J119" s="97" t="s">
        <v>34</v>
      </c>
      <c r="K119" s="8" t="str">
        <f>VLOOKUP(J119,Results!$N$2:$O$13,2,FALSE)</f>
        <v>The Foxes</v>
      </c>
      <c r="L119" s="32"/>
    </row>
    <row r="120" spans="2:12" x14ac:dyDescent="0.25">
      <c r="B120" t="str">
        <f t="shared" si="4"/>
        <v>20T6</v>
      </c>
      <c r="C120" t="str">
        <f t="shared" si="5"/>
        <v>20T10</v>
      </c>
      <c r="E120" s="14">
        <f>+E116</f>
        <v>46090</v>
      </c>
      <c r="F120" s="9">
        <f>+F116</f>
        <v>20</v>
      </c>
      <c r="G120" s="97" t="s">
        <v>35</v>
      </c>
      <c r="H120" s="8" t="str">
        <f>VLOOKUP(G120,Results!$N$2:$O$13,2,FALSE)</f>
        <v>Blackbirds</v>
      </c>
      <c r="I120" s="31"/>
      <c r="J120" s="97" t="s">
        <v>39</v>
      </c>
      <c r="K120" s="8" t="str">
        <f>VLOOKUP(J120,Results!$N$2:$O$13,2,FALSE)</f>
        <v>Butterscotch</v>
      </c>
      <c r="L120" s="32"/>
    </row>
    <row r="121" spans="2:12" x14ac:dyDescent="0.25">
      <c r="E121" s="14">
        <f>+E117</f>
        <v>46090</v>
      </c>
      <c r="F121" s="9">
        <f>+F117</f>
        <v>20</v>
      </c>
      <c r="G121" s="97" t="s">
        <v>36</v>
      </c>
      <c r="H121" s="8" t="str">
        <f>VLOOKUP(G121,Results!$N$2:$O$13,2,FALSE)</f>
        <v>Team Krewna</v>
      </c>
      <c r="I121" s="31"/>
      <c r="J121" s="97" t="s">
        <v>31</v>
      </c>
      <c r="K121" s="8" t="str">
        <f>VLOOKUP(J121,Results!$N$2:$O$13,2,FALSE)</f>
        <v>Bombers</v>
      </c>
      <c r="L121" s="32"/>
    </row>
    <row r="122" spans="2:12" x14ac:dyDescent="0.25">
      <c r="B122" t="str">
        <f t="shared" si="4"/>
        <v>21T5</v>
      </c>
      <c r="C122" t="str">
        <f t="shared" si="5"/>
        <v>21T11</v>
      </c>
      <c r="E122" s="10">
        <v>46098</v>
      </c>
      <c r="F122" s="11">
        <v>21</v>
      </c>
      <c r="G122" s="97" t="s">
        <v>34</v>
      </c>
      <c r="H122" s="8" t="str">
        <f>VLOOKUP(G122,Results!$N$2:$O$13,2,FALSE)</f>
        <v>The Foxes</v>
      </c>
      <c r="I122" s="31"/>
      <c r="J122" s="97" t="s">
        <v>40</v>
      </c>
      <c r="K122" s="8" t="str">
        <f>VLOOKUP(J122,Results!$N$2:$O$13,2,FALSE)</f>
        <v>Madgulin</v>
      </c>
      <c r="L122" s="31"/>
    </row>
    <row r="123" spans="2:12" x14ac:dyDescent="0.25">
      <c r="B123" t="str">
        <f t="shared" si="4"/>
        <v>21T12</v>
      </c>
      <c r="C123" t="str">
        <f t="shared" si="5"/>
        <v>21T7</v>
      </c>
      <c r="E123" s="14">
        <f>+E122</f>
        <v>46098</v>
      </c>
      <c r="F123" s="9">
        <f>+F122</f>
        <v>21</v>
      </c>
      <c r="G123" s="97" t="s">
        <v>41</v>
      </c>
      <c r="H123" s="8" t="str">
        <f>VLOOKUP(G123,Results!$N$2:$O$13,2,FALSE)</f>
        <v>The Leakies</v>
      </c>
      <c r="I123" s="31"/>
      <c r="J123" s="97" t="s">
        <v>36</v>
      </c>
      <c r="K123" s="8" t="str">
        <f>VLOOKUP(J123,Results!$N$2:$O$13,2,FALSE)</f>
        <v>Team Krewna</v>
      </c>
      <c r="L123" s="32"/>
    </row>
    <row r="124" spans="2:12" x14ac:dyDescent="0.25">
      <c r="B124" t="str">
        <f t="shared" si="4"/>
        <v>21T4</v>
      </c>
      <c r="C124" t="str">
        <f t="shared" si="5"/>
        <v>21T10</v>
      </c>
      <c r="E124" s="14">
        <f>+E122</f>
        <v>46098</v>
      </c>
      <c r="F124" s="9">
        <f>+F122</f>
        <v>21</v>
      </c>
      <c r="G124" s="97" t="s">
        <v>33</v>
      </c>
      <c r="H124" s="8" t="str">
        <f>VLOOKUP(G124,Results!$N$2:$O$13,2,FALSE)</f>
        <v>Sparrows</v>
      </c>
      <c r="I124" s="31"/>
      <c r="J124" s="97" t="s">
        <v>39</v>
      </c>
      <c r="K124" s="8" t="str">
        <f>VLOOKUP(J124,Results!$N$2:$O$13,2,FALSE)</f>
        <v>Butterscotch</v>
      </c>
      <c r="L124" s="32"/>
    </row>
    <row r="125" spans="2:12" x14ac:dyDescent="0.25">
      <c r="B125" t="str">
        <f t="shared" si="4"/>
        <v>21T2</v>
      </c>
      <c r="C125" t="str">
        <f t="shared" si="5"/>
        <v>21T8</v>
      </c>
      <c r="E125" s="14">
        <f>+E122</f>
        <v>46098</v>
      </c>
      <c r="F125" s="9">
        <f>+F122</f>
        <v>21</v>
      </c>
      <c r="G125" s="97" t="s">
        <v>31</v>
      </c>
      <c r="H125" s="8" t="str">
        <f>VLOOKUP(G125,Results!$N$2:$O$13,2,FALSE)</f>
        <v>Bombers</v>
      </c>
      <c r="I125" s="31"/>
      <c r="J125" s="97" t="s">
        <v>37</v>
      </c>
      <c r="K125" s="8" t="str">
        <f>VLOOKUP(J125,Results!$N$2:$O$13,2,FALSE)</f>
        <v>Vaporizers</v>
      </c>
      <c r="L125" s="32"/>
    </row>
    <row r="126" spans="2:12" x14ac:dyDescent="0.25">
      <c r="B126" t="str">
        <f t="shared" si="4"/>
        <v>21T3</v>
      </c>
      <c r="C126" t="str">
        <f t="shared" si="5"/>
        <v>21T9</v>
      </c>
      <c r="E126" s="14">
        <f>+E122</f>
        <v>46098</v>
      </c>
      <c r="F126" s="9">
        <f>+F122</f>
        <v>21</v>
      </c>
      <c r="G126" s="97" t="s">
        <v>32</v>
      </c>
      <c r="H126" s="8" t="str">
        <f>VLOOKUP(G126,Results!$N$2:$O$13,2,FALSE)</f>
        <v>Pat's Patriots</v>
      </c>
      <c r="I126" s="31"/>
      <c r="J126" s="97" t="s">
        <v>38</v>
      </c>
      <c r="K126" s="8" t="str">
        <f>VLOOKUP(J126,Results!$N$2:$O$13,2,FALSE)</f>
        <v>Who Knows</v>
      </c>
      <c r="L126" s="32"/>
    </row>
    <row r="127" spans="2:12" x14ac:dyDescent="0.25">
      <c r="E127" s="14">
        <f>+E123</f>
        <v>46098</v>
      </c>
      <c r="F127" s="9">
        <f>+F123</f>
        <v>21</v>
      </c>
      <c r="G127" s="97" t="s">
        <v>35</v>
      </c>
      <c r="H127" s="8" t="str">
        <f>VLOOKUP(G127,Results!$N$2:$O$13,2,FALSE)</f>
        <v>Blackbirds</v>
      </c>
      <c r="I127" s="31"/>
      <c r="J127" s="97" t="s">
        <v>30</v>
      </c>
      <c r="K127" s="8" t="str">
        <f>VLOOKUP(J127,Results!$N$2:$O$13,2,FALSE)</f>
        <v>Gin &amp; Tonic</v>
      </c>
      <c r="L127" s="32"/>
    </row>
    <row r="128" spans="2:12" x14ac:dyDescent="0.25">
      <c r="B128" t="str">
        <f t="shared" si="4"/>
        <v>22T1</v>
      </c>
      <c r="C128" t="str">
        <f t="shared" si="5"/>
        <v>22T7</v>
      </c>
      <c r="E128" s="10">
        <v>46104</v>
      </c>
      <c r="F128" s="11">
        <v>22</v>
      </c>
      <c r="G128" s="97" t="s">
        <v>30</v>
      </c>
      <c r="H128" s="8" t="str">
        <f>VLOOKUP(G128,Results!$N$2:$O$13,2,FALSE)</f>
        <v>Gin &amp; Tonic</v>
      </c>
      <c r="I128" s="31"/>
      <c r="J128" s="97" t="s">
        <v>36</v>
      </c>
      <c r="K128" s="8" t="str">
        <f>VLOOKUP(J128,Results!$N$2:$O$13,2,FALSE)</f>
        <v>Team Krewna</v>
      </c>
      <c r="L128" s="31"/>
    </row>
    <row r="129" spans="2:12" x14ac:dyDescent="0.25">
      <c r="B129" t="str">
        <f t="shared" si="4"/>
        <v>22T8</v>
      </c>
      <c r="C129" t="str">
        <f t="shared" si="5"/>
        <v>22T3</v>
      </c>
      <c r="E129" s="14">
        <f>+E128</f>
        <v>46104</v>
      </c>
      <c r="F129" s="9">
        <f>+F128</f>
        <v>22</v>
      </c>
      <c r="G129" s="97" t="s">
        <v>37</v>
      </c>
      <c r="H129" s="8" t="str">
        <f>VLOOKUP(G129,Results!$N$2:$O$13,2,FALSE)</f>
        <v>Vaporizers</v>
      </c>
      <c r="I129" s="31"/>
      <c r="J129" s="97" t="s">
        <v>32</v>
      </c>
      <c r="K129" s="8" t="str">
        <f>VLOOKUP(J129,Results!$N$2:$O$13,2,FALSE)</f>
        <v>Pat's Patriots</v>
      </c>
      <c r="L129" s="32"/>
    </row>
    <row r="130" spans="2:12" x14ac:dyDescent="0.25">
      <c r="B130" t="str">
        <f t="shared" si="4"/>
        <v>22T5</v>
      </c>
      <c r="C130" t="str">
        <f t="shared" si="5"/>
        <v>22T9</v>
      </c>
      <c r="E130" s="14">
        <f>+E128</f>
        <v>46104</v>
      </c>
      <c r="F130" s="9">
        <f>+F128</f>
        <v>22</v>
      </c>
      <c r="G130" s="97" t="s">
        <v>34</v>
      </c>
      <c r="H130" s="8" t="str">
        <f>VLOOKUP(G130,Results!$N$2:$O$13,2,FALSE)</f>
        <v>The Foxes</v>
      </c>
      <c r="I130" s="31"/>
      <c r="J130" s="97" t="s">
        <v>38</v>
      </c>
      <c r="K130" s="8" t="str">
        <f>VLOOKUP(J130,Results!$N$2:$O$13,2,FALSE)</f>
        <v>Who Knows</v>
      </c>
      <c r="L130" s="32"/>
    </row>
    <row r="131" spans="2:12" x14ac:dyDescent="0.25">
      <c r="B131" t="str">
        <f t="shared" ref="B131:B132" si="6">CONCATENATE(F131,G131)</f>
        <v>22T2</v>
      </c>
      <c r="C131" t="str">
        <f t="shared" si="5"/>
        <v>22T10</v>
      </c>
      <c r="E131" s="14">
        <f>+E128</f>
        <v>46104</v>
      </c>
      <c r="F131" s="9">
        <f>+F128</f>
        <v>22</v>
      </c>
      <c r="G131" s="97" t="s">
        <v>31</v>
      </c>
      <c r="H131" s="8" t="str">
        <f>VLOOKUP(G131,Results!$N$2:$O$13,2,FALSE)</f>
        <v>Bombers</v>
      </c>
      <c r="I131" s="31"/>
      <c r="J131" s="97" t="s">
        <v>39</v>
      </c>
      <c r="K131" s="8" t="str">
        <f>VLOOKUP(J131,Results!$N$2:$O$13,2,FALSE)</f>
        <v>Butterscotch</v>
      </c>
      <c r="L131" s="32"/>
    </row>
    <row r="132" spans="2:12" x14ac:dyDescent="0.25">
      <c r="B132" t="str">
        <f t="shared" si="6"/>
        <v>22T11</v>
      </c>
      <c r="C132" t="str">
        <f t="shared" ref="C132" si="7">CONCATENATE(F132,J132)</f>
        <v>22T6</v>
      </c>
      <c r="E132" s="14">
        <f>+E128</f>
        <v>46104</v>
      </c>
      <c r="F132" s="9">
        <f>+F128</f>
        <v>22</v>
      </c>
      <c r="G132" s="97" t="s">
        <v>40</v>
      </c>
      <c r="H132" s="8" t="str">
        <f>VLOOKUP(G132,Results!$N$2:$O$13,2,FALSE)</f>
        <v>Madgulin</v>
      </c>
      <c r="I132" s="31"/>
      <c r="J132" s="97" t="s">
        <v>35</v>
      </c>
      <c r="K132" s="8" t="str">
        <f>VLOOKUP(J132,Results!$N$2:$O$13,2,FALSE)</f>
        <v>Blackbirds</v>
      </c>
      <c r="L132" s="32"/>
    </row>
    <row r="133" spans="2:12" x14ac:dyDescent="0.25">
      <c r="E133" s="14">
        <f>+E129</f>
        <v>46104</v>
      </c>
      <c r="F133" s="9">
        <f>+F129</f>
        <v>22</v>
      </c>
      <c r="G133" s="97" t="s">
        <v>33</v>
      </c>
      <c r="H133" s="8" t="str">
        <f>VLOOKUP(G133,Results!$N$2:$O$13,2,FALSE)</f>
        <v>Sparrows</v>
      </c>
      <c r="I133" s="31"/>
      <c r="J133" s="97" t="s">
        <v>41</v>
      </c>
      <c r="K133" s="8" t="str">
        <f>VLOOKUP(J133,Results!$N$2:$O$13,2,FALSE)</f>
        <v>The Leakies</v>
      </c>
      <c r="L133" s="32"/>
    </row>
    <row r="134" spans="2:12" x14ac:dyDescent="0.25">
      <c r="E134" s="14"/>
      <c r="F134" s="9"/>
      <c r="G134" s="97"/>
      <c r="H134" s="8"/>
      <c r="I134" s="13"/>
    </row>
    <row r="135" spans="2:12" x14ac:dyDescent="0.25">
      <c r="E135" s="14"/>
      <c r="F135" s="9"/>
      <c r="G135" s="97"/>
      <c r="H135" s="8"/>
      <c r="I135" s="27">
        <f>SUM(I2:I134)</f>
        <v>655</v>
      </c>
      <c r="J135" s="98"/>
      <c r="K135" s="38"/>
      <c r="L135" s="27">
        <f>SUM(L2:L134)</f>
        <v>540</v>
      </c>
    </row>
    <row r="136" spans="2:12" x14ac:dyDescent="0.25">
      <c r="E136" s="14"/>
      <c r="F136" s="9"/>
      <c r="G136" s="97"/>
      <c r="H136" s="8"/>
      <c r="I136" s="27">
        <f>+I135+L135</f>
        <v>1195</v>
      </c>
      <c r="J136" s="98"/>
      <c r="K136" s="38"/>
      <c r="L136" s="26"/>
    </row>
    <row r="137" spans="2:12" x14ac:dyDescent="0.25">
      <c r="E137" s="14"/>
      <c r="F137" s="9"/>
      <c r="G137" s="97"/>
      <c r="H137" s="8"/>
      <c r="I137" s="13"/>
    </row>
    <row r="138" spans="2:12" x14ac:dyDescent="0.25">
      <c r="E138" s="14"/>
      <c r="F138" s="9"/>
      <c r="G138" s="97"/>
      <c r="H138" s="8"/>
      <c r="I138" s="13"/>
    </row>
    <row r="139" spans="2:12" x14ac:dyDescent="0.25">
      <c r="E139" s="14"/>
      <c r="F139" s="9"/>
      <c r="G139" s="97"/>
      <c r="H139" s="8"/>
      <c r="I139" s="13"/>
    </row>
    <row r="140" spans="2:12" x14ac:dyDescent="0.25">
      <c r="E140" s="14"/>
      <c r="F140" s="9"/>
      <c r="G140" s="97"/>
      <c r="H140" s="8"/>
      <c r="I140" s="13"/>
    </row>
    <row r="141" spans="2:12" x14ac:dyDescent="0.25">
      <c r="E141" s="14"/>
      <c r="F141" s="9"/>
      <c r="G141" s="97"/>
      <c r="H141" s="8"/>
      <c r="I141" s="13"/>
    </row>
    <row r="142" spans="2:12" x14ac:dyDescent="0.25">
      <c r="E142" s="14"/>
      <c r="F142" s="9"/>
      <c r="G142" s="97"/>
      <c r="H142" s="8"/>
      <c r="I142" s="13"/>
    </row>
    <row r="143" spans="2:12" x14ac:dyDescent="0.25">
      <c r="E143" s="14"/>
      <c r="F143" s="9"/>
      <c r="G143" s="97"/>
      <c r="H143" s="8"/>
      <c r="I143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3"/>
  </cols>
  <sheetData>
    <row r="1" spans="1:12" ht="35.25" customHeight="1" thickBot="1" x14ac:dyDescent="0.4"/>
    <row r="2" spans="1:12" ht="35.25" customHeight="1" thickBot="1" x14ac:dyDescent="0.4">
      <c r="A2" s="33"/>
      <c r="B2" s="105" t="s">
        <v>67</v>
      </c>
      <c r="C2" s="102"/>
      <c r="D2" s="102"/>
      <c r="E2" s="102"/>
      <c r="F2" s="102" t="s">
        <v>24</v>
      </c>
      <c r="G2" s="102"/>
      <c r="H2" s="102"/>
      <c r="I2" s="103" t="s">
        <v>69</v>
      </c>
      <c r="J2" s="103"/>
      <c r="K2" s="103"/>
      <c r="L2" s="104"/>
    </row>
    <row r="3" spans="1:12" s="34" customFormat="1" ht="48.75" customHeight="1" x14ac:dyDescent="0.35">
      <c r="A3" s="2"/>
      <c r="B3" s="45"/>
      <c r="C3" s="100" t="s">
        <v>14</v>
      </c>
      <c r="D3" s="101"/>
      <c r="E3" s="87" t="s">
        <v>5</v>
      </c>
      <c r="F3" s="50" t="s">
        <v>6</v>
      </c>
      <c r="G3" s="51" t="s">
        <v>7</v>
      </c>
      <c r="H3" s="52" t="s">
        <v>8</v>
      </c>
      <c r="I3" s="57" t="s">
        <v>9</v>
      </c>
      <c r="J3" s="58" t="s">
        <v>10</v>
      </c>
      <c r="K3" s="59" t="s">
        <v>15</v>
      </c>
      <c r="L3" s="45" t="s">
        <v>11</v>
      </c>
    </row>
    <row r="4" spans="1:12" ht="30" customHeight="1" x14ac:dyDescent="0.35">
      <c r="B4" s="46" t="s">
        <v>16</v>
      </c>
      <c r="C4" s="48" t="str">
        <f>+'T12 THE LEAKIES'!$H$1</f>
        <v>T12</v>
      </c>
      <c r="D4" s="92" t="str">
        <f>+'T12 THE LEAKIES'!$I$1</f>
        <v>THE LEAKIES</v>
      </c>
      <c r="E4" s="88">
        <f>'T12 THE LEAKIES'!$J$25</f>
        <v>11</v>
      </c>
      <c r="F4" s="53">
        <f>'T12 THE LEAKIES'!$K$25</f>
        <v>8</v>
      </c>
      <c r="G4" s="39">
        <f>'T12 THE LEAKIES'!$L$25</f>
        <v>0</v>
      </c>
      <c r="H4" s="54">
        <f>'T12 THE LEAKIES'!$M$25</f>
        <v>3</v>
      </c>
      <c r="I4" s="60">
        <f>'T12 THE LEAKIES'!$N$25</f>
        <v>122</v>
      </c>
      <c r="J4" s="40">
        <f>'T12 THE LEAKIES'!$O$25</f>
        <v>87</v>
      </c>
      <c r="K4" s="61">
        <f>I4-J4</f>
        <v>35</v>
      </c>
      <c r="L4" s="64">
        <f>'T12 THE LEAKIES'!$P$25</f>
        <v>16</v>
      </c>
    </row>
    <row r="5" spans="1:12" ht="30" customHeight="1" x14ac:dyDescent="0.35">
      <c r="B5" s="46" t="s">
        <v>25</v>
      </c>
      <c r="C5" s="48" t="str">
        <f>+'T8 VAPORIZERS'!$H$1</f>
        <v>T8</v>
      </c>
      <c r="D5" s="92" t="str">
        <f>+'T8 VAPORIZERS'!$I$1</f>
        <v>VAPORIZERS</v>
      </c>
      <c r="E5" s="88">
        <f>'T8 VAPORIZERS'!$J$25</f>
        <v>10</v>
      </c>
      <c r="F5" s="53">
        <f>'T8 VAPORIZERS'!$K$25</f>
        <v>7</v>
      </c>
      <c r="G5" s="39">
        <f>'T8 VAPORIZERS'!$L$25</f>
        <v>1</v>
      </c>
      <c r="H5" s="54">
        <f>'T8 VAPORIZERS'!$M$25</f>
        <v>2</v>
      </c>
      <c r="I5" s="60">
        <f>'T8 VAPORIZERS'!$N$25</f>
        <v>105</v>
      </c>
      <c r="J5" s="40">
        <f>'T8 VAPORIZERS'!$O$25</f>
        <v>81</v>
      </c>
      <c r="K5" s="61">
        <f>I5-J5</f>
        <v>24</v>
      </c>
      <c r="L5" s="64">
        <f>'T8 VAPORIZERS'!$P$25</f>
        <v>15</v>
      </c>
    </row>
    <row r="6" spans="1:12" ht="30" customHeight="1" x14ac:dyDescent="0.35">
      <c r="B6" s="46" t="s">
        <v>17</v>
      </c>
      <c r="C6" s="48" t="str">
        <f>+'T2 BOMBERS'!$H$1</f>
        <v>T2</v>
      </c>
      <c r="D6" s="92" t="str">
        <f>+'T2 BOMBERS'!$I$1</f>
        <v>BOMBERS</v>
      </c>
      <c r="E6" s="88">
        <f>'T2 BOMBERS'!$J$25</f>
        <v>10</v>
      </c>
      <c r="F6" s="53">
        <f>'T2 BOMBERS'!$K$25</f>
        <v>7</v>
      </c>
      <c r="G6" s="39">
        <f>'T2 BOMBERS'!$L$25</f>
        <v>0</v>
      </c>
      <c r="H6" s="54">
        <f>'T2 BOMBERS'!$M$25</f>
        <v>3</v>
      </c>
      <c r="I6" s="60">
        <f>'T2 BOMBERS'!$N$25</f>
        <v>121</v>
      </c>
      <c r="J6" s="40">
        <f>'T2 BOMBERS'!$O$25</f>
        <v>77</v>
      </c>
      <c r="K6" s="61">
        <f>I6-J6</f>
        <v>44</v>
      </c>
      <c r="L6" s="64">
        <f>'T2 BOMBERS'!$P$25</f>
        <v>14</v>
      </c>
    </row>
    <row r="7" spans="1:12" ht="30" customHeight="1" x14ac:dyDescent="0.35">
      <c r="B7" s="46" t="s">
        <v>18</v>
      </c>
      <c r="C7" s="48" t="str">
        <f>+'T9 WHO KNOWS'!$H$1</f>
        <v>T9</v>
      </c>
      <c r="D7" s="92" t="str">
        <f>+'T9 WHO KNOWS'!$I$1</f>
        <v>WHO KNOWS</v>
      </c>
      <c r="E7" s="88">
        <f>'T9 WHO KNOWS'!$J$25</f>
        <v>10</v>
      </c>
      <c r="F7" s="53">
        <f>'T9 WHO KNOWS'!$K$25</f>
        <v>6</v>
      </c>
      <c r="G7" s="39">
        <f>'T9 WHO KNOWS'!$L$25</f>
        <v>1</v>
      </c>
      <c r="H7" s="54">
        <f>'T9 WHO KNOWS'!$M$25</f>
        <v>3</v>
      </c>
      <c r="I7" s="60">
        <f>'T9 WHO KNOWS'!$N$25</f>
        <v>102</v>
      </c>
      <c r="J7" s="40">
        <f>'T9 WHO KNOWS'!$O$25</f>
        <v>91</v>
      </c>
      <c r="K7" s="61">
        <f>I7-J7</f>
        <v>11</v>
      </c>
      <c r="L7" s="64">
        <f>'T9 WHO KNOWS'!$P$25</f>
        <v>13</v>
      </c>
    </row>
    <row r="8" spans="1:12" ht="30" customHeight="1" x14ac:dyDescent="0.35">
      <c r="B8" s="46" t="s">
        <v>19</v>
      </c>
      <c r="C8" s="48" t="str">
        <f>+'T1 GIN &amp; TONIC'!$H$1</f>
        <v>T1</v>
      </c>
      <c r="D8" s="92" t="str">
        <f>+'T1 GIN &amp; TONIC'!$I$1</f>
        <v>GIN &amp; TONIC</v>
      </c>
      <c r="E8" s="88">
        <f>'T1 GIN &amp; TONIC'!$J$25</f>
        <v>11</v>
      </c>
      <c r="F8" s="53">
        <f>'T1 GIN &amp; TONIC'!$K$25</f>
        <v>6</v>
      </c>
      <c r="G8" s="39">
        <f>'T1 GIN &amp; TONIC'!$L$25</f>
        <v>0</v>
      </c>
      <c r="H8" s="54">
        <f>'T1 GIN &amp; TONIC'!$M$25</f>
        <v>5</v>
      </c>
      <c r="I8" s="60">
        <f>'T1 GIN &amp; TONIC'!$N$25</f>
        <v>110</v>
      </c>
      <c r="J8" s="40">
        <f>'T1 GIN &amp; TONIC'!$O$25</f>
        <v>132</v>
      </c>
      <c r="K8" s="61">
        <f>I8-J8</f>
        <v>-22</v>
      </c>
      <c r="L8" s="64">
        <f>'T1 GIN &amp; TONIC'!$P$25</f>
        <v>12</v>
      </c>
    </row>
    <row r="9" spans="1:12" ht="30" customHeight="1" x14ac:dyDescent="0.35">
      <c r="B9" s="46" t="s">
        <v>20</v>
      </c>
      <c r="C9" s="48" t="str">
        <f>+'T7 TEAM KREWNA'!$H$1</f>
        <v>T7</v>
      </c>
      <c r="D9" s="92" t="str">
        <f>+'T7 TEAM KREWNA'!$I$1</f>
        <v>TEAM KREWNA</v>
      </c>
      <c r="E9" s="88">
        <f>'T7 TEAM KREWNA'!$J$25</f>
        <v>9</v>
      </c>
      <c r="F9" s="53">
        <f>'T7 TEAM KREWNA'!$K$25</f>
        <v>5</v>
      </c>
      <c r="G9" s="39">
        <f>'T7 TEAM KREWNA'!$L$25</f>
        <v>1</v>
      </c>
      <c r="H9" s="54">
        <f>'T7 TEAM KREWNA'!$M$25</f>
        <v>3</v>
      </c>
      <c r="I9" s="60">
        <f>'T7 TEAM KREWNA'!$N$25</f>
        <v>112</v>
      </c>
      <c r="J9" s="40">
        <f>'T7 TEAM KREWNA'!$O$25</f>
        <v>82</v>
      </c>
      <c r="K9" s="61">
        <f>I9-J9</f>
        <v>30</v>
      </c>
      <c r="L9" s="64">
        <f>'T7 TEAM KREWNA'!$P$25</f>
        <v>11</v>
      </c>
    </row>
    <row r="10" spans="1:12" ht="30" customHeight="1" x14ac:dyDescent="0.35">
      <c r="B10" s="46" t="s">
        <v>21</v>
      </c>
      <c r="C10" s="48" t="str">
        <f>+'T11 MADGULIN'!$H$1</f>
        <v>T11</v>
      </c>
      <c r="D10" s="92" t="str">
        <f>+'T11 MADGULIN'!$I$1</f>
        <v>MADGULIN</v>
      </c>
      <c r="E10" s="88">
        <f>'T11 MADGULIN'!$J$25</f>
        <v>10</v>
      </c>
      <c r="F10" s="53">
        <f>'T11 MADGULIN'!$K$25</f>
        <v>5</v>
      </c>
      <c r="G10" s="39">
        <f>'T11 MADGULIN'!$L$25</f>
        <v>1</v>
      </c>
      <c r="H10" s="54">
        <f>'T11 MADGULIN'!$M$25</f>
        <v>4</v>
      </c>
      <c r="I10" s="60">
        <f>'T11 MADGULIN'!$N$25</f>
        <v>108</v>
      </c>
      <c r="J10" s="40">
        <f>'T11 MADGULIN'!$O$25</f>
        <v>95</v>
      </c>
      <c r="K10" s="61">
        <f>I10-J10</f>
        <v>13</v>
      </c>
      <c r="L10" s="64">
        <f>'T11 MADGULIN'!$P$25</f>
        <v>11</v>
      </c>
    </row>
    <row r="11" spans="1:12" ht="35.25" customHeight="1" x14ac:dyDescent="0.35">
      <c r="B11" s="46" t="s">
        <v>22</v>
      </c>
      <c r="C11" s="48" t="str">
        <f>+'T5 THE FOXES'!$H$1</f>
        <v>T5</v>
      </c>
      <c r="D11" s="92" t="str">
        <f>+'T5 THE FOXES'!$I$1</f>
        <v>THE FOXES</v>
      </c>
      <c r="E11" s="88">
        <f>'T5 THE FOXES'!$J$25</f>
        <v>9</v>
      </c>
      <c r="F11" s="53">
        <f>'T5 THE FOXES'!$K$25</f>
        <v>5</v>
      </c>
      <c r="G11" s="39">
        <f>'T5 THE FOXES'!$L$25</f>
        <v>0</v>
      </c>
      <c r="H11" s="54">
        <f>'T5 THE FOXES'!$M$25</f>
        <v>4</v>
      </c>
      <c r="I11" s="60">
        <f>'T5 THE FOXES'!$N$25</f>
        <v>89</v>
      </c>
      <c r="J11" s="40">
        <f>'T5 THE FOXES'!$O$25</f>
        <v>75</v>
      </c>
      <c r="K11" s="61">
        <f>I11-J11</f>
        <v>14</v>
      </c>
      <c r="L11" s="64">
        <f>'T5 THE FOXES'!$P$25</f>
        <v>10</v>
      </c>
    </row>
    <row r="12" spans="1:12" ht="35.25" customHeight="1" x14ac:dyDescent="0.35">
      <c r="B12" s="46" t="s">
        <v>26</v>
      </c>
      <c r="C12" s="48" t="str">
        <f>+'T3 PAT''S PATRIOTS'!$H$1</f>
        <v>T3</v>
      </c>
      <c r="D12" s="92" t="str">
        <f>+'T3 PAT''S PATRIOTS'!$I$1</f>
        <v>PAT'S PATRIOTS</v>
      </c>
      <c r="E12" s="88">
        <f>'T3 PAT''S PATRIOTS'!$J$25</f>
        <v>9</v>
      </c>
      <c r="F12" s="53">
        <f>'T3 PAT''S PATRIOTS'!$K$25</f>
        <v>4</v>
      </c>
      <c r="G12" s="39">
        <f>'T3 PAT''S PATRIOTS'!$L$25</f>
        <v>0</v>
      </c>
      <c r="H12" s="54">
        <f>'T3 PAT''S PATRIOTS'!$M$25</f>
        <v>5</v>
      </c>
      <c r="I12" s="60">
        <f>'T3 PAT''S PATRIOTS'!$N$25</f>
        <v>98</v>
      </c>
      <c r="J12" s="40">
        <f>'T3 PAT''S PATRIOTS'!$O$25</f>
        <v>86</v>
      </c>
      <c r="K12" s="61">
        <f>I12-J12</f>
        <v>12</v>
      </c>
      <c r="L12" s="64">
        <f>'T3 PAT''S PATRIOTS'!$P$25</f>
        <v>8</v>
      </c>
    </row>
    <row r="13" spans="1:12" ht="35.25" customHeight="1" x14ac:dyDescent="0.35">
      <c r="B13" s="46" t="s">
        <v>27</v>
      </c>
      <c r="C13" s="48" t="str">
        <f>+'T4 SPARROWS'!$H$1</f>
        <v>T4</v>
      </c>
      <c r="D13" s="92" t="str">
        <f>+'T4 SPARROWS'!$I$1</f>
        <v>SPARROWS</v>
      </c>
      <c r="E13" s="88">
        <f>'T4 SPARROWS'!$J$25</f>
        <v>11</v>
      </c>
      <c r="F13" s="53">
        <f>'T4 SPARROWS'!$K$25</f>
        <v>3</v>
      </c>
      <c r="G13" s="39">
        <f>'T4 SPARROWS'!$L$25</f>
        <v>0</v>
      </c>
      <c r="H13" s="54">
        <f>'T4 SPARROWS'!$M$25</f>
        <v>8</v>
      </c>
      <c r="I13" s="60">
        <f>'T4 SPARROWS'!$N$25</f>
        <v>94</v>
      </c>
      <c r="J13" s="40">
        <f>'T4 SPARROWS'!$O$25</f>
        <v>132</v>
      </c>
      <c r="K13" s="61">
        <f>I13-J13</f>
        <v>-38</v>
      </c>
      <c r="L13" s="64">
        <f>'T4 SPARROWS'!$P$25</f>
        <v>6</v>
      </c>
    </row>
    <row r="14" spans="1:12" ht="35.25" customHeight="1" x14ac:dyDescent="0.35">
      <c r="B14" s="46" t="s">
        <v>28</v>
      </c>
      <c r="C14" s="48" t="str">
        <f>+'T10 BUTTERSCOTCH'!$H$1</f>
        <v>T10</v>
      </c>
      <c r="D14" s="92" t="str">
        <f>+'T10 BUTTERSCOTCH'!$I$1</f>
        <v>BUTTERSCOTCH</v>
      </c>
      <c r="E14" s="88">
        <f>'T10 BUTTERSCOTCH'!$J$25</f>
        <v>10</v>
      </c>
      <c r="F14" s="53">
        <f>'T10 BUTTERSCOTCH'!$K$25</f>
        <v>2</v>
      </c>
      <c r="G14" s="39">
        <f>'T10 BUTTERSCOTCH'!$L$25</f>
        <v>0</v>
      </c>
      <c r="H14" s="54">
        <f>'T10 BUTTERSCOTCH'!$M$25</f>
        <v>8</v>
      </c>
      <c r="I14" s="60">
        <f>'T10 BUTTERSCOTCH'!$N$25</f>
        <v>72</v>
      </c>
      <c r="J14" s="40">
        <f>'T10 BUTTERSCOTCH'!$O$25</f>
        <v>127</v>
      </c>
      <c r="K14" s="61">
        <f>I14-J14</f>
        <v>-55</v>
      </c>
      <c r="L14" s="64">
        <f>'T10 BUTTERSCOTCH'!$P$25</f>
        <v>4</v>
      </c>
    </row>
    <row r="15" spans="1:12" ht="35.25" customHeight="1" thickBot="1" x14ac:dyDescent="0.4">
      <c r="B15" s="47" t="s">
        <v>29</v>
      </c>
      <c r="C15" s="49" t="str">
        <f>+'T6 BLACKBIRDS'!$H$1</f>
        <v>T6</v>
      </c>
      <c r="D15" s="93" t="str">
        <f>+'T6 BLACKBIRDS'!$I$1</f>
        <v>BLACKBIRDS</v>
      </c>
      <c r="E15" s="89">
        <f>'T6 BLACKBIRDS'!$J$25</f>
        <v>10</v>
      </c>
      <c r="F15" s="55">
        <f>'T6 BLACKBIRDS'!$K$25</f>
        <v>0</v>
      </c>
      <c r="G15" s="43">
        <f>'T6 BLACKBIRDS'!$L$25</f>
        <v>0</v>
      </c>
      <c r="H15" s="56">
        <f>'T6 BLACKBIRDS'!$M$25</f>
        <v>10</v>
      </c>
      <c r="I15" s="62">
        <f>'T6 BLACKBIRDS'!$N$25</f>
        <v>62</v>
      </c>
      <c r="J15" s="44">
        <f>'T6 BLACKBIRDS'!$O$25</f>
        <v>130</v>
      </c>
      <c r="K15" s="63">
        <f>I15-J15</f>
        <v>-68</v>
      </c>
      <c r="L15" s="65">
        <f>'T6 BLACKBIRDS'!$P$25</f>
        <v>0</v>
      </c>
    </row>
    <row r="16" spans="1:12" s="35" customFormat="1" ht="30" customHeight="1" x14ac:dyDescent="0.4">
      <c r="A16" s="6"/>
      <c r="B16" s="41"/>
      <c r="C16" s="42"/>
      <c r="D16" s="66" t="s">
        <v>23</v>
      </c>
      <c r="E16" s="67">
        <f t="shared" ref="E16:L16" si="0">SUM(E4:E15)</f>
        <v>120</v>
      </c>
      <c r="F16" s="68">
        <f t="shared" si="0"/>
        <v>58</v>
      </c>
      <c r="G16" s="69">
        <f t="shared" si="0"/>
        <v>4</v>
      </c>
      <c r="H16" s="70">
        <f t="shared" si="0"/>
        <v>58</v>
      </c>
      <c r="I16" s="68">
        <f t="shared" si="0"/>
        <v>1195</v>
      </c>
      <c r="J16" s="69">
        <f t="shared" si="0"/>
        <v>1195</v>
      </c>
      <c r="K16" s="70">
        <f t="shared" si="0"/>
        <v>0</v>
      </c>
      <c r="L16" s="71">
        <f t="shared" si="0"/>
        <v>120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30</v>
      </c>
      <c r="I1" s="106" t="s">
        <v>54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T1</v>
      </c>
      <c r="C3" s="22">
        <v>1</v>
      </c>
      <c r="D3" s="24" t="str">
        <f t="shared" ref="D3:D24" si="0">CONCATENATE(C3,B3)</f>
        <v>1T1</v>
      </c>
      <c r="E3" s="24" t="str">
        <f t="shared" ref="E3:E24" si="1">CONCATENATE(C3,H3)</f>
        <v>1T2</v>
      </c>
      <c r="F3" s="23"/>
      <c r="G3" s="19">
        <f>+Results!D2</f>
        <v>45922</v>
      </c>
      <c r="H3" s="20" t="str">
        <f>VLOOKUP($D3,Results!$B$2:$I$266,8,FALSE)</f>
        <v>T2</v>
      </c>
      <c r="I3" s="20" t="str">
        <f>VLOOKUP(H3,Results!$N$2:$O$13,2,FALSE)</f>
        <v>Bombers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",(VLOOKUP($D3,Results!$B$2:$H$266,7,FALSE)))</f>
        <v>12</v>
      </c>
      <c r="O3" s="82">
        <f>IF($C3&gt;Results!$F$1," ",(VLOOKUP($E3,Results!$C$2:$K$266,9,FALSE)))</f>
        <v>8</v>
      </c>
      <c r="P3" s="85">
        <f>IF(J3=" "," ",SUM(K3*2)+L3*1)</f>
        <v>2</v>
      </c>
    </row>
    <row r="4" spans="2:16" x14ac:dyDescent="0.25">
      <c r="B4" t="str">
        <f t="shared" ref="B4:B24" si="2">+$H$1</f>
        <v>T1</v>
      </c>
      <c r="C4" s="22">
        <v>2</v>
      </c>
      <c r="D4" s="24" t="str">
        <f t="shared" si="0"/>
        <v>2T1</v>
      </c>
      <c r="E4" s="24" t="str">
        <f t="shared" si="1"/>
        <v>2T12</v>
      </c>
      <c r="F4" s="23"/>
      <c r="G4" s="19">
        <f>+Results!D14</f>
        <v>45930</v>
      </c>
      <c r="H4" s="20" t="str">
        <f>VLOOKUP($D4,Results!$B$2:$I$266,8,FALSE)</f>
        <v>T12</v>
      </c>
      <c r="I4" s="20" t="str">
        <f>VLOOKUP(H4,Results!$N$2:$O$13,2,FALSE)</f>
        <v>The Leakies</v>
      </c>
      <c r="J4" s="90">
        <f t="shared" ref="J4:J24" si="3">SUM(K4:M4)</f>
        <v>1</v>
      </c>
      <c r="K4" s="72">
        <f t="shared" ref="K4:K24" si="4">IF(H4="X",0,IF(N4&gt;O4,1,0))</f>
        <v>0</v>
      </c>
      <c r="L4" s="75">
        <f>IF(OR(C4&gt;Results!$F$1,N4="N"),0,IF(H4="X",0,IF(N4=O4,1,0)))</f>
        <v>0</v>
      </c>
      <c r="M4" s="74">
        <f>IF(H4="X",0,IF(N4&lt;O4,1,0))</f>
        <v>1</v>
      </c>
      <c r="N4" s="81">
        <f>IF($C4&gt;Results!$F$1," ",(VLOOKUP($D4,Results!$B$2:$H$266,7,FALSE)))</f>
        <v>5</v>
      </c>
      <c r="O4" s="82">
        <f>IF($C4&gt;Results!$F$1," ",(VLOOKUP($E4,Results!$C$2:$K$266,9,FALSE)))</f>
        <v>19</v>
      </c>
      <c r="P4" s="85">
        <f>IF(J4=" "," ",SUM(K4*2)+L4*1)</f>
        <v>0</v>
      </c>
    </row>
    <row r="5" spans="2:16" x14ac:dyDescent="0.25">
      <c r="B5" t="str">
        <f t="shared" si="2"/>
        <v>T1</v>
      </c>
      <c r="C5" s="22">
        <v>3</v>
      </c>
      <c r="D5" s="24" t="str">
        <f t="shared" si="0"/>
        <v>3T1</v>
      </c>
      <c r="E5" s="24" t="str">
        <f t="shared" si="1"/>
        <v>3T3</v>
      </c>
      <c r="F5" s="23"/>
      <c r="G5" s="19">
        <f>+Results!D26</f>
        <v>45943</v>
      </c>
      <c r="H5" s="20" t="str">
        <f>VLOOKUP($D5,Results!$B$2:$I$266,8,FALSE)</f>
        <v>T3</v>
      </c>
      <c r="I5" s="20" t="str">
        <f>VLOOKUP(H5,Results!$N$2:$O$13,2,FALSE)</f>
        <v>Pat's Patriots</v>
      </c>
      <c r="J5" s="90">
        <f t="shared" si="3"/>
        <v>1</v>
      </c>
      <c r="K5" s="72">
        <f t="shared" si="4"/>
        <v>0</v>
      </c>
      <c r="L5" s="75">
        <f>IF(OR(C5&gt;Results!$F$1,N5="N"),0,IF(H5="X",0,IF(N5=O5,1,0)))</f>
        <v>0</v>
      </c>
      <c r="M5" s="74">
        <f t="shared" ref="M5:M24" si="5">IF(H5="X",0,IF(N5&lt;O5,1,0))</f>
        <v>1</v>
      </c>
      <c r="N5" s="81">
        <f>IF($C5&gt;Results!$F$1," ",(VLOOKUP($D5,Results!$B$2:$H$266,7,FALSE)))</f>
        <v>2</v>
      </c>
      <c r="O5" s="82">
        <f>IF($C5&gt;Results!$F$1," ",(VLOOKUP($E5,Results!$C$2:$K$266,9,FALSE)))</f>
        <v>18</v>
      </c>
      <c r="P5" s="85">
        <f>IF(J5=" "," ",SUM(K5*2)+L5*1)</f>
        <v>0</v>
      </c>
    </row>
    <row r="6" spans="2:16" x14ac:dyDescent="0.25">
      <c r="B6" t="str">
        <f t="shared" si="2"/>
        <v>T1</v>
      </c>
      <c r="C6" s="22">
        <v>4</v>
      </c>
      <c r="D6" s="24" t="str">
        <f t="shared" si="0"/>
        <v>4T1</v>
      </c>
      <c r="E6" s="24" t="str">
        <f t="shared" si="1"/>
        <v>4T11</v>
      </c>
      <c r="F6" s="23"/>
      <c r="G6" s="19">
        <f>+Results!D38</f>
        <v>45951</v>
      </c>
      <c r="H6" s="20" t="str">
        <f>VLOOKUP($D6,Results!$B$2:$I$266,8,FALSE)</f>
        <v>T11</v>
      </c>
      <c r="I6" s="20" t="str">
        <f>VLOOKUP(H6,Results!$N$2:$O$13,2,FALSE)</f>
        <v>Madgulin</v>
      </c>
      <c r="J6" s="90">
        <f t="shared" si="3"/>
        <v>1</v>
      </c>
      <c r="K6" s="72">
        <f t="shared" si="4"/>
        <v>0</v>
      </c>
      <c r="L6" s="75">
        <f>IF(OR(C6&gt;Results!$F$1,N6="N"),0,IF(H6="X",0,IF(N6=O6,1,0)))</f>
        <v>0</v>
      </c>
      <c r="M6" s="74">
        <f t="shared" si="5"/>
        <v>1</v>
      </c>
      <c r="N6" s="81">
        <f>IF($C6&gt;Results!$F$1," ",(VLOOKUP($D6,Results!$B$2:$H$266,7,FALSE)))</f>
        <v>5</v>
      </c>
      <c r="O6" s="82">
        <f>IF($C6&gt;Results!$F$1," ",(VLOOKUP($E6,Results!$C$2:$K$266,9,FALSE)))</f>
        <v>22</v>
      </c>
      <c r="P6" s="85">
        <f t="shared" ref="P6:P24" si="6">IF(J6=" "," ",SUM(K6*2)+L6*1)</f>
        <v>0</v>
      </c>
    </row>
    <row r="7" spans="2:16" x14ac:dyDescent="0.25">
      <c r="B7" t="str">
        <f t="shared" si="2"/>
        <v>T1</v>
      </c>
      <c r="C7" s="22">
        <v>5</v>
      </c>
      <c r="D7" s="24" t="str">
        <f t="shared" si="0"/>
        <v>5T1</v>
      </c>
      <c r="E7" s="24" t="str">
        <f t="shared" si="1"/>
        <v>5T4</v>
      </c>
      <c r="F7" s="23"/>
      <c r="G7" s="21">
        <f>+Results!D50</f>
        <v>45957</v>
      </c>
      <c r="H7" s="20" t="str">
        <f>VLOOKUP($D7,Results!$B$2:$I$266,8,FALSE)</f>
        <v>T4</v>
      </c>
      <c r="I7" s="20" t="str">
        <f>VLOOKUP(H7,Results!$N$2:$O$13,2,FALSE)</f>
        <v>Sparrows</v>
      </c>
      <c r="J7" s="90">
        <f t="shared" si="3"/>
        <v>1</v>
      </c>
      <c r="K7" s="72">
        <f t="shared" si="4"/>
        <v>1</v>
      </c>
      <c r="L7" s="75">
        <f>IF(OR(C7&gt;Results!$F$1,N7="N"),0,IF(H7="X",0,IF(N7=O7,1,0)))</f>
        <v>0</v>
      </c>
      <c r="M7" s="74">
        <f t="shared" si="5"/>
        <v>0</v>
      </c>
      <c r="N7" s="81">
        <f>IF($C7&gt;Results!$F$1," ",(VLOOKUP($D7,Results!$B$2:$H$266,7,FALSE)))</f>
        <v>14</v>
      </c>
      <c r="O7" s="82">
        <f>IF($C7&gt;Results!$F$1," ",(VLOOKUP($E7,Results!$C$2:$K$266,9,FALSE)))</f>
        <v>3</v>
      </c>
      <c r="P7" s="85">
        <f t="shared" si="6"/>
        <v>2</v>
      </c>
    </row>
    <row r="8" spans="2:16" x14ac:dyDescent="0.25">
      <c r="B8" t="str">
        <f t="shared" si="2"/>
        <v>T1</v>
      </c>
      <c r="C8" s="22">
        <v>6</v>
      </c>
      <c r="D8" s="24" t="str">
        <f t="shared" si="0"/>
        <v>6T1</v>
      </c>
      <c r="E8" s="24" t="str">
        <f t="shared" si="1"/>
        <v>6T10</v>
      </c>
      <c r="F8" s="23"/>
      <c r="G8" s="19">
        <f>+Results!D62</f>
        <v>45965</v>
      </c>
      <c r="H8" s="20" t="str">
        <f>VLOOKUP($D8,Results!$B$2:$I$266,8,FALSE)</f>
        <v>T10</v>
      </c>
      <c r="I8" s="20" t="str">
        <f>VLOOKUP(H8,Results!$N$2:$O$13,2,FALSE)</f>
        <v>Butterscotch</v>
      </c>
      <c r="J8" s="90">
        <f t="shared" si="3"/>
        <v>1</v>
      </c>
      <c r="K8" s="72">
        <f t="shared" si="4"/>
        <v>1</v>
      </c>
      <c r="L8" s="75">
        <f>IF(OR(C8&gt;Results!$F$1,N8="N"),0,IF(H8="X",0,IF(N8=O8,1,0)))</f>
        <v>0</v>
      </c>
      <c r="M8" s="74">
        <f t="shared" si="5"/>
        <v>0</v>
      </c>
      <c r="N8" s="81">
        <f>IF($C8&gt;Results!$F$1," ",(VLOOKUP($D8,Results!$B$2:$H$266,7,FALSE)))</f>
        <v>18</v>
      </c>
      <c r="O8" s="82">
        <f>IF($C8&gt;Results!$F$1," ",(VLOOKUP($E8,Results!$C$2:$K$266,9,FALSE)))</f>
        <v>7</v>
      </c>
      <c r="P8" s="85">
        <f t="shared" si="6"/>
        <v>2</v>
      </c>
    </row>
    <row r="9" spans="2:16" x14ac:dyDescent="0.25">
      <c r="B9" t="str">
        <f t="shared" si="2"/>
        <v>T1</v>
      </c>
      <c r="C9" s="22">
        <v>7</v>
      </c>
      <c r="D9" s="24" t="str">
        <f t="shared" si="0"/>
        <v>7T1</v>
      </c>
      <c r="E9" s="24" t="str">
        <f t="shared" si="1"/>
        <v>7T9</v>
      </c>
      <c r="F9" s="23"/>
      <c r="G9" s="19">
        <f>+Results!D74</f>
        <v>45971</v>
      </c>
      <c r="H9" s="20" t="str">
        <f>VLOOKUP($D9,Results!$B$2:$I$266,8,FALSE)</f>
        <v>T9</v>
      </c>
      <c r="I9" s="20" t="str">
        <f>VLOOKUP(H9,Results!$N$2:$O$13,2,FALSE)</f>
        <v>Who Knows</v>
      </c>
      <c r="J9" s="90">
        <f t="shared" si="3"/>
        <v>1</v>
      </c>
      <c r="K9" s="72">
        <f t="shared" si="4"/>
        <v>1</v>
      </c>
      <c r="L9" s="75">
        <f>IF(OR(C9&gt;Results!$F$1,N9="N"),0,IF(H9="X",0,IF(N9=O9,1,0)))</f>
        <v>0</v>
      </c>
      <c r="M9" s="74">
        <f t="shared" si="5"/>
        <v>0</v>
      </c>
      <c r="N9" s="81">
        <f>IF($C9&gt;Results!$F$1," ",(VLOOKUP($D9,Results!$B$2:$H$266,7,FALSE)))</f>
        <v>13</v>
      </c>
      <c r="O9" s="82">
        <f>IF($C9&gt;Results!$F$1," ",(VLOOKUP($E9,Results!$C$2:$K$266,9,FALSE)))</f>
        <v>7</v>
      </c>
      <c r="P9" s="85">
        <f t="shared" si="6"/>
        <v>2</v>
      </c>
    </row>
    <row r="10" spans="2:16" x14ac:dyDescent="0.25">
      <c r="B10" t="str">
        <f t="shared" si="2"/>
        <v>T1</v>
      </c>
      <c r="C10" s="22">
        <v>8</v>
      </c>
      <c r="D10" s="24" t="str">
        <f t="shared" si="0"/>
        <v>8T1</v>
      </c>
      <c r="E10" s="24" t="str">
        <f t="shared" si="1"/>
        <v>8T8</v>
      </c>
      <c r="F10" s="23"/>
      <c r="G10" s="19">
        <f>+Results!D86</f>
        <v>45979</v>
      </c>
      <c r="H10" s="20" t="str">
        <f>VLOOKUP($D10,Results!$B$2:$I$266,8,FALSE)</f>
        <v>T8</v>
      </c>
      <c r="I10" s="20" t="str">
        <f>VLOOKUP(H10,Results!$N$2:$O$13,2,FALSE)</f>
        <v>Vaporizers</v>
      </c>
      <c r="J10" s="90">
        <f t="shared" si="3"/>
        <v>1</v>
      </c>
      <c r="K10" s="72">
        <f t="shared" si="4"/>
        <v>0</v>
      </c>
      <c r="L10" s="75">
        <f>IF(OR(C10&gt;Results!$F$1,N10="N"),0,IF(H10="X",0,IF(N10=O10,1,0)))</f>
        <v>0</v>
      </c>
      <c r="M10" s="74">
        <f t="shared" si="5"/>
        <v>1</v>
      </c>
      <c r="N10" s="81">
        <f>IF($C10&gt;Results!$F$1," ",(VLOOKUP($D10,Results!$B$2:$H$266,7,FALSE)))</f>
        <v>10</v>
      </c>
      <c r="O10" s="82">
        <f>IF($C10&gt;Results!$F$1," ",(VLOOKUP($E10,Results!$C$2:$K$266,9,FALSE)))</f>
        <v>15</v>
      </c>
      <c r="P10" s="85">
        <f t="shared" si="6"/>
        <v>0</v>
      </c>
    </row>
    <row r="11" spans="2:16" x14ac:dyDescent="0.25">
      <c r="B11" t="str">
        <f t="shared" si="2"/>
        <v>T1</v>
      </c>
      <c r="C11" s="22">
        <v>9</v>
      </c>
      <c r="D11" s="24" t="str">
        <f t="shared" si="0"/>
        <v>9T1</v>
      </c>
      <c r="E11" s="24" t="str">
        <f t="shared" si="1"/>
        <v>9T5</v>
      </c>
      <c r="F11" s="23"/>
      <c r="G11" s="21">
        <f>+Results!D98</f>
        <v>45985</v>
      </c>
      <c r="H11" s="20" t="str">
        <f>VLOOKUP($D11,Results!$B$2:$I$266,8,FALSE)</f>
        <v>T5</v>
      </c>
      <c r="I11" s="20" t="str">
        <f>VLOOKUP(H11,Results!$N$2:$O$13,2,FALSE)</f>
        <v>The Foxes</v>
      </c>
      <c r="J11" s="90">
        <f t="shared" si="3"/>
        <v>1</v>
      </c>
      <c r="K11" s="72">
        <f t="shared" si="4"/>
        <v>1</v>
      </c>
      <c r="L11" s="75">
        <f>IF(OR(C11&gt;Results!$F$1,N11="N"),0,IF(H11="X",0,IF(N11=O11,1,0)))</f>
        <v>0</v>
      </c>
      <c r="M11" s="74">
        <f t="shared" si="5"/>
        <v>0</v>
      </c>
      <c r="N11" s="81">
        <f>IF($C11&gt;Results!$F$1," ",(VLOOKUP($D11,Results!$B$2:$H$266,7,FALSE)))</f>
        <v>15</v>
      </c>
      <c r="O11" s="82">
        <f>IF($C11&gt;Results!$F$1," ",(VLOOKUP($E11,Results!$C$2:$K$266,9,FALSE)))</f>
        <v>8</v>
      </c>
      <c r="P11" s="85">
        <f t="shared" si="6"/>
        <v>2</v>
      </c>
    </row>
    <row r="12" spans="2:16" x14ac:dyDescent="0.25">
      <c r="B12" t="str">
        <f t="shared" si="2"/>
        <v>T1</v>
      </c>
      <c r="C12" s="22">
        <v>10</v>
      </c>
      <c r="D12" s="24" t="str">
        <f t="shared" si="0"/>
        <v>10T1</v>
      </c>
      <c r="E12" s="24" t="str">
        <f t="shared" si="1"/>
        <v>10T6</v>
      </c>
      <c r="F12" s="23"/>
      <c r="G12" s="21">
        <f>+Results!D110</f>
        <v>45993</v>
      </c>
      <c r="H12" s="20" t="str">
        <f>VLOOKUP($D12,Results!$B$2:$I$266,8,FALSE)</f>
        <v>T6</v>
      </c>
      <c r="I12" s="20" t="str">
        <f>VLOOKUP(H12,Results!$N$2:$O$13,2,FALSE)</f>
        <v>Blackbirds</v>
      </c>
      <c r="J12" s="90">
        <f t="shared" si="3"/>
        <v>1</v>
      </c>
      <c r="K12" s="72">
        <f t="shared" si="4"/>
        <v>1</v>
      </c>
      <c r="L12" s="75">
        <f>IF(OR(C12&gt;Results!$F$1,N12="N"),0,IF(H12="X",0,IF(N12=O12,1,0)))</f>
        <v>0</v>
      </c>
      <c r="M12" s="74">
        <f t="shared" si="5"/>
        <v>0</v>
      </c>
      <c r="N12" s="81">
        <f>IF($C12&gt;Results!$F$1," ",(VLOOKUP($D12,Results!$B$2:$H$266,7,FALSE)))</f>
        <v>13</v>
      </c>
      <c r="O12" s="82">
        <f>IF($C12&gt;Results!$F$1," ",(VLOOKUP($E12,Results!$C$2:$K$266,9,FALSE)))</f>
        <v>7</v>
      </c>
      <c r="P12" s="85">
        <f t="shared" si="6"/>
        <v>2</v>
      </c>
    </row>
    <row r="13" spans="2:16" x14ac:dyDescent="0.25">
      <c r="B13" t="str">
        <f t="shared" si="2"/>
        <v>T1</v>
      </c>
      <c r="C13" s="22">
        <v>11</v>
      </c>
      <c r="D13" s="24" t="str">
        <f t="shared" si="0"/>
        <v>11T1</v>
      </c>
      <c r="E13" s="24" t="str">
        <f t="shared" si="1"/>
        <v>11T7</v>
      </c>
      <c r="F13" s="23"/>
      <c r="G13" s="21">
        <f>+Results!D122</f>
        <v>45999</v>
      </c>
      <c r="H13" s="20" t="str">
        <f>VLOOKUP($D13,Results!$B$2:$I$266,8,FALSE)</f>
        <v>T7</v>
      </c>
      <c r="I13" s="20" t="str">
        <f>VLOOKUP(H13,Results!$N$2:$O$13,2,FALSE)</f>
        <v>Team Krewna</v>
      </c>
      <c r="J13" s="90">
        <f t="shared" si="3"/>
        <v>1</v>
      </c>
      <c r="K13" s="72">
        <f t="shared" si="4"/>
        <v>0</v>
      </c>
      <c r="L13" s="75">
        <f>IF(OR(C13&gt;Results!$F$1,N13="N"),0,IF(H13="X",0,IF(N13=O13,1,0)))</f>
        <v>0</v>
      </c>
      <c r="M13" s="74">
        <f t="shared" si="5"/>
        <v>1</v>
      </c>
      <c r="N13" s="81">
        <f>IF($C13&gt;Results!$F$1," ",(VLOOKUP($D13,Results!$B$2:$H$266,7,FALSE)))</f>
        <v>3</v>
      </c>
      <c r="O13" s="82">
        <f>IF($C13&gt;Results!$F$1," ",(VLOOKUP($E13,Results!$C$2:$K$266,9,FALSE)))</f>
        <v>18</v>
      </c>
      <c r="P13" s="85">
        <f t="shared" si="6"/>
        <v>0</v>
      </c>
    </row>
    <row r="14" spans="2:16" x14ac:dyDescent="0.25">
      <c r="B14" t="str">
        <f t="shared" si="2"/>
        <v>T1</v>
      </c>
      <c r="C14" s="22">
        <v>12</v>
      </c>
      <c r="D14" s="24" t="str">
        <f t="shared" si="0"/>
        <v>12T1</v>
      </c>
      <c r="E14" s="24" t="str">
        <f t="shared" si="1"/>
        <v>12T2</v>
      </c>
      <c r="F14" s="23"/>
      <c r="G14" s="19">
        <f>+Results!D134</f>
        <v>46034</v>
      </c>
      <c r="H14" s="20" t="str">
        <f>VLOOKUP($D14,Results!$B$2:$I$266,8,FALSE)</f>
        <v>T2</v>
      </c>
      <c r="I14" s="20" t="str">
        <f>VLOOKUP(H14,Results!$N$2:$O$13,2,FALSE)</f>
        <v>Bombers</v>
      </c>
      <c r="J14" s="90">
        <f t="shared" si="3"/>
        <v>0</v>
      </c>
      <c r="K14" s="72">
        <f t="shared" si="4"/>
        <v>0</v>
      </c>
      <c r="L14" s="75">
        <f>IF(OR(C14&gt;Results!$F$1,N14="N"),0,IF(H14="X",0,IF(N14=O14,1,0)))</f>
        <v>0</v>
      </c>
      <c r="M14" s="74">
        <f t="shared" si="5"/>
        <v>0</v>
      </c>
      <c r="N14" s="81" t="str">
        <f>IF($C14&gt;Results!$F$1," ",(VLOOKUP($D14,Results!$B$2:$H$266,7,FALSE)))</f>
        <v xml:space="preserve"> </v>
      </c>
      <c r="O14" s="82" t="str">
        <f>IF($C14&gt;Results!$F$1," ",(VLOOKUP($E14,Results!$C$2:$K$266,9,FALSE)))</f>
        <v xml:space="preserve"> </v>
      </c>
      <c r="P14" s="85">
        <f t="shared" si="6"/>
        <v>0</v>
      </c>
    </row>
    <row r="15" spans="2:16" x14ac:dyDescent="0.25">
      <c r="B15" t="str">
        <f t="shared" si="2"/>
        <v>T1</v>
      </c>
      <c r="C15" s="22">
        <v>13</v>
      </c>
      <c r="D15" s="24" t="str">
        <f t="shared" si="0"/>
        <v>13T1</v>
      </c>
      <c r="E15" s="24" t="str">
        <f t="shared" si="1"/>
        <v>13T12</v>
      </c>
      <c r="F15" s="23"/>
      <c r="G15" s="19">
        <f>+Results!D146</f>
        <v>46042</v>
      </c>
      <c r="H15" s="20" t="str">
        <f>VLOOKUP($D15,Results!$B$2:$I$266,8,FALSE)</f>
        <v>T12</v>
      </c>
      <c r="I15" s="20" t="str">
        <f>VLOOKUP(H15,Results!$N$2:$O$13,2,FALSE)</f>
        <v>The Leakies</v>
      </c>
      <c r="J15" s="90">
        <f t="shared" si="3"/>
        <v>0</v>
      </c>
      <c r="K15" s="72">
        <f t="shared" si="4"/>
        <v>0</v>
      </c>
      <c r="L15" s="75">
        <f>IF(OR(C15&gt;Results!$F$1,N15="N"),0,IF(H15="X",0,IF(N15=O15,1,0)))</f>
        <v>0</v>
      </c>
      <c r="M15" s="74">
        <f t="shared" si="5"/>
        <v>0</v>
      </c>
      <c r="N15" s="81" t="str">
        <f>IF($C15&gt;Results!$F$1," ",(VLOOKUP($D15,Results!$B$2:$H$266,7,FALSE)))</f>
        <v xml:space="preserve"> </v>
      </c>
      <c r="O15" s="82" t="str">
        <f>IF($C15&gt;Results!$F$1," ",(VLOOKUP($E15,Results!$C$2:$K$266,9,FALSE)))</f>
        <v xml:space="preserve"> </v>
      </c>
      <c r="P15" s="85">
        <f t="shared" si="6"/>
        <v>0</v>
      </c>
    </row>
    <row r="16" spans="2:16" x14ac:dyDescent="0.25">
      <c r="B16" t="str">
        <f t="shared" si="2"/>
        <v>T1</v>
      </c>
      <c r="C16" s="22">
        <v>14</v>
      </c>
      <c r="D16" s="24" t="str">
        <f t="shared" si="0"/>
        <v>14T1</v>
      </c>
      <c r="E16" s="24" t="str">
        <f t="shared" si="1"/>
        <v>14T3</v>
      </c>
      <c r="F16" s="23"/>
      <c r="G16" s="19">
        <f>+Results!D158</f>
        <v>46048</v>
      </c>
      <c r="H16" s="20" t="str">
        <f>VLOOKUP($D16,Results!$B$2:$I$266,8,FALSE)</f>
        <v>T3</v>
      </c>
      <c r="I16" s="20" t="str">
        <f>VLOOKUP(H16,Results!$N$2:$O$13,2,FALSE)</f>
        <v>Pat's Patriots</v>
      </c>
      <c r="J16" s="90">
        <f t="shared" si="3"/>
        <v>0</v>
      </c>
      <c r="K16" s="72">
        <f t="shared" si="4"/>
        <v>0</v>
      </c>
      <c r="L16" s="75">
        <f>IF(OR(C16&gt;Results!$F$1,N16="N"),0,IF(H16="X",0,IF(N16=O16,1,0)))</f>
        <v>0</v>
      </c>
      <c r="M16" s="74">
        <f t="shared" si="5"/>
        <v>0</v>
      </c>
      <c r="N16" s="81" t="str">
        <f>IF($C16&gt;Results!$F$1," ",(VLOOKUP($D16,Results!$B$2:$H$266,7,FALSE)))</f>
        <v xml:space="preserve"> </v>
      </c>
      <c r="O16" s="82" t="str">
        <f>IF($C16&gt;Results!$F$1," ",(VLOOKUP($E16,Results!$C$2:$K$266,9,FALSE)))</f>
        <v xml:space="preserve"> </v>
      </c>
      <c r="P16" s="85">
        <f t="shared" si="6"/>
        <v>0</v>
      </c>
    </row>
    <row r="17" spans="2:16" x14ac:dyDescent="0.25">
      <c r="B17" t="str">
        <f t="shared" si="2"/>
        <v>T1</v>
      </c>
      <c r="C17" s="22">
        <v>15</v>
      </c>
      <c r="D17" s="24" t="str">
        <f t="shared" si="0"/>
        <v>15T1</v>
      </c>
      <c r="E17" s="24" t="str">
        <f t="shared" si="1"/>
        <v>15T11</v>
      </c>
      <c r="F17" s="23"/>
      <c r="G17" s="19">
        <f>+Results!D170</f>
        <v>46056</v>
      </c>
      <c r="H17" s="20" t="str">
        <f>VLOOKUP($D17,Results!$B$2:$I$266,8,FALSE)</f>
        <v>T11</v>
      </c>
      <c r="I17" s="20" t="str">
        <f>VLOOKUP(H17,Results!$N$2:$O$13,2,FALSE)</f>
        <v>Madgulin</v>
      </c>
      <c r="J17" s="90">
        <f t="shared" si="3"/>
        <v>0</v>
      </c>
      <c r="K17" s="72">
        <f t="shared" si="4"/>
        <v>0</v>
      </c>
      <c r="L17" s="75">
        <f>IF(OR(C17&gt;Results!$F$1,N17="N"),0,IF(H17="X",0,IF(N17=O17,1,0)))</f>
        <v>0</v>
      </c>
      <c r="M17" s="74">
        <f t="shared" si="5"/>
        <v>0</v>
      </c>
      <c r="N17" s="81" t="str">
        <f>IF($C17&gt;Results!$F$1," ",(VLOOKUP($D17,Results!$B$2:$H$266,7,FALSE)))</f>
        <v xml:space="preserve"> </v>
      </c>
      <c r="O17" s="82" t="str">
        <f>IF($C17&gt;Results!$F$1," ",(VLOOKUP($E17,Results!$C$2:$K$266,9,FALSE)))</f>
        <v xml:space="preserve"> </v>
      </c>
      <c r="P17" s="85">
        <f t="shared" si="6"/>
        <v>0</v>
      </c>
    </row>
    <row r="18" spans="2:16" x14ac:dyDescent="0.25">
      <c r="B18" t="str">
        <f t="shared" si="2"/>
        <v>T1</v>
      </c>
      <c r="C18" s="22">
        <v>16</v>
      </c>
      <c r="D18" s="24" t="str">
        <f t="shared" si="0"/>
        <v>16T1</v>
      </c>
      <c r="E18" s="24" t="str">
        <f t="shared" si="1"/>
        <v>16T4</v>
      </c>
      <c r="F18" s="23"/>
      <c r="G18" s="21">
        <f>+Results!D182</f>
        <v>46062</v>
      </c>
      <c r="H18" s="20" t="str">
        <f>VLOOKUP($D18,Results!$B$2:$I$266,8,FALSE)</f>
        <v>T4</v>
      </c>
      <c r="I18" s="20" t="str">
        <f>VLOOKUP(H18,Results!$N$2:$O$13,2,FALSE)</f>
        <v>Sparrows</v>
      </c>
      <c r="J18" s="90">
        <f t="shared" si="3"/>
        <v>0</v>
      </c>
      <c r="K18" s="72">
        <f t="shared" si="4"/>
        <v>0</v>
      </c>
      <c r="L18" s="75">
        <f>IF(OR(C18&gt;Results!$F$1,N18="N"),0,IF(H18="X",0,IF(N18=O18,1,0)))</f>
        <v>0</v>
      </c>
      <c r="M18" s="74">
        <f t="shared" si="5"/>
        <v>0</v>
      </c>
      <c r="N18" s="81" t="str">
        <f>IF($C18&gt;Results!$F$1," ",(VLOOKUP($D18,Results!$B$2:$H$266,7,FALSE)))</f>
        <v xml:space="preserve"> </v>
      </c>
      <c r="O18" s="82" t="str">
        <f>IF($C18&gt;Results!$F$1," ",(VLOOKUP($E18,Results!$C$2:$K$266,9,FALSE)))</f>
        <v xml:space="preserve"> </v>
      </c>
      <c r="P18" s="85">
        <f t="shared" si="6"/>
        <v>0</v>
      </c>
    </row>
    <row r="19" spans="2:16" x14ac:dyDescent="0.25">
      <c r="B19" t="str">
        <f t="shared" si="2"/>
        <v>T1</v>
      </c>
      <c r="C19" s="22">
        <v>17</v>
      </c>
      <c r="D19" s="24" t="str">
        <f t="shared" si="0"/>
        <v>17T1</v>
      </c>
      <c r="E19" s="24" t="str">
        <f t="shared" si="1"/>
        <v>17T10</v>
      </c>
      <c r="F19" s="23"/>
      <c r="G19" s="19">
        <f>+Results!D194</f>
        <v>46070</v>
      </c>
      <c r="H19" s="20" t="str">
        <f>VLOOKUP($D19,Results!$B$2:$I$266,8,FALSE)</f>
        <v>T10</v>
      </c>
      <c r="I19" s="20" t="str">
        <f>VLOOKUP(H19,Results!$N$2:$O$13,2,FALSE)</f>
        <v>Butterscotch</v>
      </c>
      <c r="J19" s="90">
        <f t="shared" si="3"/>
        <v>0</v>
      </c>
      <c r="K19" s="72">
        <f t="shared" si="4"/>
        <v>0</v>
      </c>
      <c r="L19" s="75">
        <f>IF(OR(C19&gt;Results!$F$1,N19="N"),0,IF(H19="X",0,IF(N19=O19,1,0)))</f>
        <v>0</v>
      </c>
      <c r="M19" s="74">
        <f t="shared" si="5"/>
        <v>0</v>
      </c>
      <c r="N19" s="81" t="str">
        <f>IF($C19&gt;Results!$F$1," ",(VLOOKUP($D19,Results!$B$2:$H$266,7,FALSE)))</f>
        <v xml:space="preserve"> </v>
      </c>
      <c r="O19" s="82" t="str">
        <f>IF($C19&gt;Results!$F$1," ",(VLOOKUP($E19,Results!$C$2:$K$266,9,FALSE)))</f>
        <v xml:space="preserve"> </v>
      </c>
      <c r="P19" s="85">
        <f t="shared" si="6"/>
        <v>0</v>
      </c>
    </row>
    <row r="20" spans="2:16" x14ac:dyDescent="0.25">
      <c r="B20" t="str">
        <f t="shared" si="2"/>
        <v>T1</v>
      </c>
      <c r="C20" s="22">
        <v>18</v>
      </c>
      <c r="D20" s="24" t="str">
        <f t="shared" si="0"/>
        <v>18T1</v>
      </c>
      <c r="E20" s="24" t="str">
        <f t="shared" si="1"/>
        <v>18T9</v>
      </c>
      <c r="F20" s="23"/>
      <c r="G20" s="21">
        <f>+Results!D206</f>
        <v>46076</v>
      </c>
      <c r="H20" s="20" t="str">
        <f>VLOOKUP($D20,Results!$B$2:$I$266,8,FALSE)</f>
        <v>T9</v>
      </c>
      <c r="I20" s="20" t="str">
        <f>VLOOKUP(H20,Results!$N$2:$O$13,2,FALSE)</f>
        <v>Who Knows</v>
      </c>
      <c r="J20" s="90">
        <f t="shared" si="3"/>
        <v>0</v>
      </c>
      <c r="K20" s="72">
        <f t="shared" si="4"/>
        <v>0</v>
      </c>
      <c r="L20" s="75">
        <f>IF(OR(C20&gt;Results!$F$1,N20="N"),0,IF(H20="X",0,IF(N20=O20,1,0)))</f>
        <v>0</v>
      </c>
      <c r="M20" s="74">
        <f t="shared" si="5"/>
        <v>0</v>
      </c>
      <c r="N20" s="81" t="str">
        <f>IF($C20&gt;Results!$F$1," ",(VLOOKUP($D20,Results!$B$2:$H$266,7,FALSE)))</f>
        <v xml:space="preserve"> </v>
      </c>
      <c r="O20" s="82" t="str">
        <f>IF($C20&gt;Results!$F$1," ",(VLOOKUP($E20,Results!$C$2:$K$266,9,FALSE)))</f>
        <v xml:space="preserve"> </v>
      </c>
      <c r="P20" s="85">
        <f t="shared" si="6"/>
        <v>0</v>
      </c>
    </row>
    <row r="21" spans="2:16" x14ac:dyDescent="0.25">
      <c r="B21" t="str">
        <f t="shared" si="2"/>
        <v>T1</v>
      </c>
      <c r="C21" s="22">
        <v>19</v>
      </c>
      <c r="D21" s="24" t="str">
        <f t="shared" si="0"/>
        <v>19T1</v>
      </c>
      <c r="E21" s="24" t="str">
        <f t="shared" si="1"/>
        <v>19T8</v>
      </c>
      <c r="F21" s="23"/>
      <c r="G21" s="19">
        <f>+Results!D218</f>
        <v>46084</v>
      </c>
      <c r="H21" s="20" t="str">
        <f>VLOOKUP($D21,Results!$B$2:$I$266,8,FALSE)</f>
        <v>T8</v>
      </c>
      <c r="I21" s="20" t="str">
        <f>VLOOKUP(H21,Results!$N$2:$O$13,2,FALSE)</f>
        <v>Vaporizers</v>
      </c>
      <c r="J21" s="90">
        <f t="shared" si="3"/>
        <v>0</v>
      </c>
      <c r="K21" s="72">
        <f t="shared" si="4"/>
        <v>0</v>
      </c>
      <c r="L21" s="75">
        <f>IF(OR(C21&gt;Results!$F$1,N21="N"),0,IF(H21="X",0,IF(N21=O21,1,0)))</f>
        <v>0</v>
      </c>
      <c r="M21" s="74">
        <f t="shared" si="5"/>
        <v>0</v>
      </c>
      <c r="N21" s="81" t="str">
        <f>IF($C21&gt;Results!$F$1," ",(VLOOKUP($D21,Results!$B$2:$H$266,7,FALSE)))</f>
        <v xml:space="preserve"> </v>
      </c>
      <c r="O21" s="82" t="str">
        <f>IF($C21&gt;Results!$F$1," ",(VLOOKUP($E21,Results!$C$2:$K$266,9,FALSE)))</f>
        <v xml:space="preserve"> </v>
      </c>
      <c r="P21" s="85">
        <f t="shared" si="6"/>
        <v>0</v>
      </c>
    </row>
    <row r="22" spans="2:16" x14ac:dyDescent="0.25">
      <c r="B22" t="str">
        <f t="shared" si="2"/>
        <v>T1</v>
      </c>
      <c r="C22" s="22">
        <v>20</v>
      </c>
      <c r="D22" s="24" t="str">
        <f t="shared" si="0"/>
        <v>20T1</v>
      </c>
      <c r="E22" s="24" t="str">
        <f t="shared" si="1"/>
        <v>20T5</v>
      </c>
      <c r="F22" s="23"/>
      <c r="G22" s="21">
        <f>+Results!D230</f>
        <v>46090</v>
      </c>
      <c r="H22" s="20" t="str">
        <f>VLOOKUP($D22,Results!$B$2:$I$266,8,FALSE)</f>
        <v>T5</v>
      </c>
      <c r="I22" s="20" t="str">
        <f>VLOOKUP(H22,Results!$N$2:$O$13,2,FALSE)</f>
        <v>The Foxes</v>
      </c>
      <c r="J22" s="90">
        <f t="shared" si="3"/>
        <v>0</v>
      </c>
      <c r="K22" s="72">
        <f t="shared" si="4"/>
        <v>0</v>
      </c>
      <c r="L22" s="75">
        <f>IF(OR(C22&gt;Results!$F$1,N22="N"),0,IF(H22="X",0,IF(N22=O22,1,0)))</f>
        <v>0</v>
      </c>
      <c r="M22" s="74">
        <f t="shared" si="5"/>
        <v>0</v>
      </c>
      <c r="N22" s="81" t="str">
        <f>IF($C22&gt;Results!$F$1," ",(VLOOKUP($D22,Results!$B$2:$H$266,7,FALSE)))</f>
        <v xml:space="preserve"> </v>
      </c>
      <c r="O22" s="82" t="str">
        <f>IF($C22&gt;Results!$F$1," ",(VLOOKUP($E22,Results!$C$2:$K$266,9,FALSE)))</f>
        <v xml:space="preserve"> </v>
      </c>
      <c r="P22" s="85">
        <f t="shared" si="6"/>
        <v>0</v>
      </c>
    </row>
    <row r="23" spans="2:16" x14ac:dyDescent="0.25">
      <c r="B23" t="str">
        <f t="shared" si="2"/>
        <v>T1</v>
      </c>
      <c r="C23" s="22">
        <v>21</v>
      </c>
      <c r="D23" s="24" t="str">
        <f t="shared" si="0"/>
        <v>21T1</v>
      </c>
      <c r="E23" s="24" t="str">
        <f t="shared" si="1"/>
        <v>21T6</v>
      </c>
      <c r="F23" s="23"/>
      <c r="G23" s="19">
        <f>+Results!D242</f>
        <v>46098</v>
      </c>
      <c r="H23" s="20" t="str">
        <f>VLOOKUP($D23,Results!$B$2:$I$266,8,FALSE)</f>
        <v>T6</v>
      </c>
      <c r="I23" s="20" t="str">
        <f>VLOOKUP(H23,Results!$N$2:$O$13,2,FALSE)</f>
        <v>Blackbirds</v>
      </c>
      <c r="J23" s="90">
        <f t="shared" si="3"/>
        <v>0</v>
      </c>
      <c r="K23" s="72">
        <f t="shared" si="4"/>
        <v>0</v>
      </c>
      <c r="L23" s="75">
        <f>IF(OR(C23&gt;Results!$F$1,N23="N"),0,IF(H23="X",0,IF(N23=O23,1,0)))</f>
        <v>0</v>
      </c>
      <c r="M23" s="74">
        <f t="shared" si="5"/>
        <v>0</v>
      </c>
      <c r="N23" s="81" t="str">
        <f>IF($C23&gt;Results!$F$1," ",(VLOOKUP($D23,Results!$B$2:$H$266,7,FALSE)))</f>
        <v xml:space="preserve"> </v>
      </c>
      <c r="O23" s="82" t="str">
        <f>IF($C23&gt;Results!$F$1," ",(VLOOKUP($E23,Results!$C$2:$K$266,9,FALSE)))</f>
        <v xml:space="preserve"> </v>
      </c>
      <c r="P23" s="85">
        <f t="shared" si="6"/>
        <v>0</v>
      </c>
    </row>
    <row r="24" spans="2:16" x14ac:dyDescent="0.25">
      <c r="B24" t="str">
        <f t="shared" si="2"/>
        <v>T1</v>
      </c>
      <c r="C24" s="22">
        <v>22</v>
      </c>
      <c r="D24" s="24" t="str">
        <f t="shared" si="0"/>
        <v>22T1</v>
      </c>
      <c r="E24" s="24" t="str">
        <f t="shared" si="1"/>
        <v>22T7</v>
      </c>
      <c r="F24" s="23"/>
      <c r="G24" s="21">
        <f>+Results!D254</f>
        <v>46104</v>
      </c>
      <c r="H24" s="20" t="str">
        <f>VLOOKUP($D24,Results!$B$2:$I$266,8,FALSE)</f>
        <v>T7</v>
      </c>
      <c r="I24" s="20" t="str">
        <f>VLOOKUP(H24,Results!$N$2:$O$13,2,FALSE)</f>
        <v>Team Krewna</v>
      </c>
      <c r="J24" s="90">
        <f t="shared" si="3"/>
        <v>0</v>
      </c>
      <c r="K24" s="72">
        <f t="shared" si="4"/>
        <v>0</v>
      </c>
      <c r="L24" s="75">
        <f>IF(OR(C24&gt;Results!$F$1,N24="N"),0,IF(H24="X",0,IF(N24=O24,1,0)))</f>
        <v>0</v>
      </c>
      <c r="M24" s="74">
        <f t="shared" si="5"/>
        <v>0</v>
      </c>
      <c r="N24" s="81" t="str">
        <f>IF($C24&gt;Results!$F$1," ",(VLOOKUP($D24,Results!$B$2:$H$266,7,FALSE)))</f>
        <v xml:space="preserve"> </v>
      </c>
      <c r="O24" s="82" t="str">
        <f>IF($C24&gt;Results!$F$1," ",(VLOOKUP($E24,Results!$C$2:$K$266,9,FALSE)))</f>
        <v xml:space="preserve"> </v>
      </c>
      <c r="P24" s="85">
        <f t="shared" si="6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7">SUM(J3:J24)</f>
        <v>11</v>
      </c>
      <c r="K25" s="76">
        <f t="shared" si="7"/>
        <v>6</v>
      </c>
      <c r="L25" s="77">
        <f t="shared" si="7"/>
        <v>0</v>
      </c>
      <c r="M25" s="78">
        <f t="shared" si="7"/>
        <v>5</v>
      </c>
      <c r="N25" s="83">
        <f t="shared" si="7"/>
        <v>110</v>
      </c>
      <c r="O25" s="84">
        <f t="shared" si="7"/>
        <v>132</v>
      </c>
      <c r="P25" s="86">
        <f t="shared" si="7"/>
        <v>12</v>
      </c>
    </row>
    <row r="26" spans="2:16" x14ac:dyDescent="0.25">
      <c r="G26" s="7"/>
      <c r="H26" s="96"/>
      <c r="I26" s="7"/>
      <c r="J26" s="7"/>
      <c r="K26" s="7"/>
      <c r="L26" s="7"/>
      <c r="M26" s="7"/>
      <c r="N26" s="7"/>
      <c r="O26" s="7"/>
      <c r="P26" s="7"/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31</v>
      </c>
      <c r="I1" s="106" t="s">
        <v>55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T2</v>
      </c>
      <c r="C3" s="22">
        <v>1</v>
      </c>
      <c r="D3" s="24" t="str">
        <f t="shared" ref="D3" si="0">CONCATENATE(C3,B3)</f>
        <v>1T2</v>
      </c>
      <c r="E3" s="24" t="str">
        <f t="shared" ref="E3:E24" si="1">CONCATENATE(C3,H3)</f>
        <v>1T1</v>
      </c>
      <c r="F3" s="23"/>
      <c r="G3" s="19">
        <f>+Results!D2</f>
        <v>45922</v>
      </c>
      <c r="H3" s="20" t="str">
        <f>VLOOKUP($D3,Results!$B$2:$I$266,8,FALSE)</f>
        <v>T1</v>
      </c>
      <c r="I3" s="20" t="str">
        <f>VLOOKUP(H3,Results!$N$2:$O$13,2,FALSE)</f>
        <v>Gin &amp; Tonic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8</v>
      </c>
      <c r="O3" s="82">
        <f>IF($C3&gt;Results!$F$1," ",(VLOOKUP($E3,Results!$C$2:$K$265,9,FALSE)))</f>
        <v>12</v>
      </c>
      <c r="P3" s="85">
        <f>IF(J3=" "," ",SUM(K3*2)+L3*1)</f>
        <v>0</v>
      </c>
    </row>
    <row r="4" spans="2:16" x14ac:dyDescent="0.25">
      <c r="B4" t="str">
        <f t="shared" ref="B4:B24" si="2">+$H$1</f>
        <v>T2</v>
      </c>
      <c r="C4" s="22">
        <v>2</v>
      </c>
      <c r="D4" s="24" t="str">
        <f t="shared" ref="D4:D24" si="3">CONCATENATE(C4,B4)</f>
        <v>2T2</v>
      </c>
      <c r="E4" s="24" t="str">
        <f t="shared" si="1"/>
        <v>2T3</v>
      </c>
      <c r="F4" s="23"/>
      <c r="G4" s="19">
        <f>+Results!D14</f>
        <v>45930</v>
      </c>
      <c r="H4" s="20" t="str">
        <f>VLOOKUP($D4,Results!$B$2:$I$266,8,FALSE)</f>
        <v>T3</v>
      </c>
      <c r="I4" s="20" t="str">
        <f>VLOOKUP(H4,Results!$N$2:$O$13,2,FALSE)</f>
        <v>Pat's Patriots</v>
      </c>
      <c r="J4" s="90">
        <f t="shared" ref="J4:J24" si="4">SUM(K4:M4)</f>
        <v>1</v>
      </c>
      <c r="K4" s="72">
        <f t="shared" ref="K4:K24" si="5">IF(H4="X",0,IF(N4&gt;O4,1,0))</f>
        <v>1</v>
      </c>
      <c r="L4" s="75">
        <f>IF(OR(C4&gt;Results!$F$1,N4="N"),0,IF(H4="X",0,IF(N4=O4,1,0)))</f>
        <v>0</v>
      </c>
      <c r="M4" s="74">
        <f t="shared" ref="M4:M24" si="6">IF(H4="X",0,IF(N4&lt;O4,1,0))</f>
        <v>0</v>
      </c>
      <c r="N4" s="81">
        <f>IF($C4&gt;Results!$F$1," ",(VLOOKUP($D4,Results!$B$2:$H$265,7,FALSE)))</f>
        <v>18</v>
      </c>
      <c r="O4" s="82">
        <f>IF($C4&gt;Results!$F$1," ",(VLOOKUP($E4,Results!$C$2:$K$265,9,FALSE)))</f>
        <v>7</v>
      </c>
      <c r="P4" s="85">
        <f t="shared" ref="P4:P24" si="7">IF(J4=" "," ",SUM(K4*2)+L4*1)</f>
        <v>2</v>
      </c>
    </row>
    <row r="5" spans="2:16" x14ac:dyDescent="0.25">
      <c r="B5" t="str">
        <f t="shared" si="2"/>
        <v>T2</v>
      </c>
      <c r="C5" s="22">
        <v>3</v>
      </c>
      <c r="D5" s="24" t="str">
        <f t="shared" si="3"/>
        <v>3T2</v>
      </c>
      <c r="E5" s="24" t="str">
        <f t="shared" si="1"/>
        <v>3T4</v>
      </c>
      <c r="F5" s="23"/>
      <c r="G5" s="19">
        <f>+Results!D26</f>
        <v>45943</v>
      </c>
      <c r="H5" s="20" t="str">
        <f>VLOOKUP($D5,Results!$B$2:$I$266,8,FALSE)</f>
        <v>T4</v>
      </c>
      <c r="I5" s="20" t="str">
        <f>VLOOKUP(H5,Results!$N$2:$O$13,2,FALSE)</f>
        <v>Sparrows</v>
      </c>
      <c r="J5" s="90">
        <f t="shared" si="4"/>
        <v>1</v>
      </c>
      <c r="K5" s="72">
        <f t="shared" si="5"/>
        <v>1</v>
      </c>
      <c r="L5" s="75">
        <f>IF(OR(C5&gt;Results!$F$1,N5="N"),0,IF(H5="X",0,IF(N5=O5,1,0)))</f>
        <v>0</v>
      </c>
      <c r="M5" s="74">
        <f t="shared" si="6"/>
        <v>0</v>
      </c>
      <c r="N5" s="81">
        <f>IF($C5&gt;Results!$F$1," ",(VLOOKUP($D5,Results!$B$2:$H$265,7,FALSE)))</f>
        <v>10</v>
      </c>
      <c r="O5" s="82">
        <f>IF($C5&gt;Results!$F$1," ",(VLOOKUP($E5,Results!$C$2:$K$265,9,FALSE)))</f>
        <v>9</v>
      </c>
      <c r="P5" s="85">
        <f t="shared" si="7"/>
        <v>2</v>
      </c>
    </row>
    <row r="6" spans="2:16" x14ac:dyDescent="0.25">
      <c r="B6" t="str">
        <f t="shared" si="2"/>
        <v>T2</v>
      </c>
      <c r="C6" s="22">
        <v>4</v>
      </c>
      <c r="D6" s="24" t="str">
        <f t="shared" si="3"/>
        <v>4T2</v>
      </c>
      <c r="E6" s="24" t="str">
        <f t="shared" si="1"/>
        <v>4T12</v>
      </c>
      <c r="F6" s="23"/>
      <c r="G6" s="19">
        <f>+Results!D38</f>
        <v>45951</v>
      </c>
      <c r="H6" s="20" t="str">
        <f>VLOOKUP($D6,Results!$B$2:$I$266,8,FALSE)</f>
        <v>T12</v>
      </c>
      <c r="I6" s="20" t="str">
        <f>VLOOKUP(H6,Results!$N$2:$O$13,2,FALSE)</f>
        <v>The Leakies</v>
      </c>
      <c r="J6" s="90">
        <f t="shared" si="4"/>
        <v>1</v>
      </c>
      <c r="K6" s="72">
        <f t="shared" si="5"/>
        <v>0</v>
      </c>
      <c r="L6" s="75">
        <f>IF(OR(C6&gt;Results!$F$1,N6="N"),0,IF(H6="X",0,IF(N6=O6,1,0)))</f>
        <v>0</v>
      </c>
      <c r="M6" s="74">
        <f t="shared" si="6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7"/>
        <v>0</v>
      </c>
    </row>
    <row r="7" spans="2:16" x14ac:dyDescent="0.25">
      <c r="B7" t="str">
        <f t="shared" si="2"/>
        <v>T2</v>
      </c>
      <c r="C7" s="22">
        <v>5</v>
      </c>
      <c r="D7" s="24" t="str">
        <f t="shared" si="3"/>
        <v>5T2</v>
      </c>
      <c r="E7" s="24" t="str">
        <f t="shared" si="1"/>
        <v>5T5</v>
      </c>
      <c r="F7" s="23"/>
      <c r="G7" s="21">
        <f>+Results!D50</f>
        <v>45957</v>
      </c>
      <c r="H7" s="20" t="str">
        <f>VLOOKUP($D7,Results!$B$2:$I$266,8,FALSE)</f>
        <v>T5</v>
      </c>
      <c r="I7" s="20" t="str">
        <f>VLOOKUP(H7,Results!$N$2:$O$13,2,FALSE)</f>
        <v>The Foxes</v>
      </c>
      <c r="J7" s="90">
        <f t="shared" si="4"/>
        <v>1</v>
      </c>
      <c r="K7" s="72">
        <f t="shared" si="5"/>
        <v>1</v>
      </c>
      <c r="L7" s="75">
        <f>IF(OR(C7&gt;Results!$F$1,N7="N"),0,IF(H7="X",0,IF(N7=O7,1,0)))</f>
        <v>0</v>
      </c>
      <c r="M7" s="74">
        <f t="shared" si="6"/>
        <v>0</v>
      </c>
      <c r="N7" s="81">
        <f>IF($C7&gt;Results!$F$1," ",(VLOOKUP($D7,Results!$B$2:$H$265,7,FALSE)))</f>
        <v>13</v>
      </c>
      <c r="O7" s="82">
        <f>IF($C7&gt;Results!$F$1," ",(VLOOKUP($E7,Results!$C$2:$K$265,9,FALSE)))</f>
        <v>8</v>
      </c>
      <c r="P7" s="85">
        <f t="shared" si="7"/>
        <v>2</v>
      </c>
    </row>
    <row r="8" spans="2:16" x14ac:dyDescent="0.25">
      <c r="B8" t="str">
        <f t="shared" si="2"/>
        <v>T2</v>
      </c>
      <c r="C8" s="22">
        <v>6</v>
      </c>
      <c r="D8" s="24" t="str">
        <f t="shared" si="3"/>
        <v>6T2</v>
      </c>
      <c r="E8" s="24" t="str">
        <f t="shared" si="1"/>
        <v>6T11</v>
      </c>
      <c r="F8" s="23"/>
      <c r="G8" s="19">
        <f>+Results!D62</f>
        <v>45965</v>
      </c>
      <c r="H8" s="20" t="str">
        <f>VLOOKUP($D8,Results!$B$2:$I$266,8,FALSE)</f>
        <v>T11</v>
      </c>
      <c r="I8" s="20" t="str">
        <f>VLOOKUP(H8,Results!$N$2:$O$13,2,FALSE)</f>
        <v>Madgulin</v>
      </c>
      <c r="J8" s="90">
        <f t="shared" si="4"/>
        <v>1</v>
      </c>
      <c r="K8" s="72">
        <f t="shared" si="5"/>
        <v>1</v>
      </c>
      <c r="L8" s="75">
        <f>IF(OR(C8&gt;Results!$F$1,N8="N"),0,IF(H8="X",0,IF(N8=O8,1,0)))</f>
        <v>0</v>
      </c>
      <c r="M8" s="74">
        <f t="shared" si="6"/>
        <v>0</v>
      </c>
      <c r="N8" s="81">
        <f>IF($C8&gt;Results!$F$1," ",(VLOOKUP($D8,Results!$B$2:$H$265,7,FALSE)))</f>
        <v>14</v>
      </c>
      <c r="O8" s="82">
        <f>IF($C8&gt;Results!$F$1," ",(VLOOKUP($E8,Results!$C$2:$K$265,9,FALSE)))</f>
        <v>5</v>
      </c>
      <c r="P8" s="85">
        <f t="shared" si="7"/>
        <v>2</v>
      </c>
    </row>
    <row r="9" spans="2:16" x14ac:dyDescent="0.25">
      <c r="B9" t="str">
        <f t="shared" si="2"/>
        <v>T2</v>
      </c>
      <c r="C9" s="22">
        <v>7</v>
      </c>
      <c r="D9" s="24" t="str">
        <f t="shared" si="3"/>
        <v>7T2</v>
      </c>
      <c r="E9" s="24" t="str">
        <f t="shared" si="1"/>
        <v>7T6</v>
      </c>
      <c r="F9" s="23"/>
      <c r="G9" s="19">
        <f>+Results!D74</f>
        <v>45971</v>
      </c>
      <c r="H9" s="20" t="str">
        <f>VLOOKUP($D9,Results!$B$2:$I$266,8,FALSE)</f>
        <v>T6</v>
      </c>
      <c r="I9" s="20" t="str">
        <f>VLOOKUP(H9,Results!$N$2:$O$13,2,FALSE)</f>
        <v>Blackbirds</v>
      </c>
      <c r="J9" s="90">
        <f t="shared" si="4"/>
        <v>1</v>
      </c>
      <c r="K9" s="72">
        <f t="shared" si="5"/>
        <v>1</v>
      </c>
      <c r="L9" s="75">
        <f>IF(OR(C9&gt;Results!$F$1,N9="N"),0,IF(H9="X",0,IF(N9=O9,1,0)))</f>
        <v>0</v>
      </c>
      <c r="M9" s="74">
        <f t="shared" si="6"/>
        <v>0</v>
      </c>
      <c r="N9" s="81">
        <f>IF($C9&gt;Results!$F$1," ",(VLOOKUP($D9,Results!$B$2:$H$265,7,FALSE)))</f>
        <v>10</v>
      </c>
      <c r="O9" s="82">
        <f>IF($C9&gt;Results!$F$1," ",(VLOOKUP($E9,Results!$C$2:$K$265,9,FALSE)))</f>
        <v>6</v>
      </c>
      <c r="P9" s="85">
        <f t="shared" si="7"/>
        <v>2</v>
      </c>
    </row>
    <row r="10" spans="2:16" x14ac:dyDescent="0.25">
      <c r="B10" t="str">
        <f t="shared" si="2"/>
        <v>T2</v>
      </c>
      <c r="C10" s="22">
        <v>8</v>
      </c>
      <c r="D10" s="24" t="str">
        <f t="shared" si="3"/>
        <v>8T2</v>
      </c>
      <c r="E10" s="24" t="str">
        <f t="shared" si="1"/>
        <v>8T9</v>
      </c>
      <c r="F10" s="23"/>
      <c r="G10" s="19">
        <f>+Results!D86</f>
        <v>45979</v>
      </c>
      <c r="H10" s="20" t="str">
        <f>VLOOKUP($D10,Results!$B$2:$I$266,8,FALSE)</f>
        <v>T9</v>
      </c>
      <c r="I10" s="20" t="str">
        <f>VLOOKUP(H10,Results!$N$2:$O$13,2,FALSE)</f>
        <v>Who Knows</v>
      </c>
      <c r="J10" s="90">
        <f t="shared" si="4"/>
        <v>1</v>
      </c>
      <c r="K10" s="72">
        <f t="shared" si="5"/>
        <v>1</v>
      </c>
      <c r="L10" s="75">
        <f>IF(OR(C10&gt;Results!$F$1,N10="N"),0,IF(H10="X",0,IF(N10=O10,1,0)))</f>
        <v>0</v>
      </c>
      <c r="M10" s="74">
        <f t="shared" si="6"/>
        <v>0</v>
      </c>
      <c r="N10" s="81">
        <f>IF($C10&gt;Results!$F$1," ",(VLOOKUP($D10,Results!$B$2:$H$265,7,FALSE)))</f>
        <v>13</v>
      </c>
      <c r="O10" s="82">
        <f>IF($C10&gt;Results!$F$1," ",(VLOOKUP($E10,Results!$C$2:$K$265,9,FALSE)))</f>
        <v>5</v>
      </c>
      <c r="P10" s="85">
        <f t="shared" si="7"/>
        <v>2</v>
      </c>
    </row>
    <row r="11" spans="2:16" x14ac:dyDescent="0.25">
      <c r="B11" t="str">
        <f t="shared" si="2"/>
        <v>T2</v>
      </c>
      <c r="C11" s="22">
        <v>9</v>
      </c>
      <c r="D11" s="24" t="str">
        <f t="shared" si="3"/>
        <v>9T2</v>
      </c>
      <c r="E11" s="24" t="str">
        <f t="shared" si="1"/>
        <v>9T7</v>
      </c>
      <c r="F11" s="23"/>
      <c r="G11" s="21">
        <f>+Results!D98</f>
        <v>45985</v>
      </c>
      <c r="H11" s="20" t="str">
        <f>VLOOKUP($D11,Results!$B$2:$I$266,8,FALSE)</f>
        <v>T7</v>
      </c>
      <c r="I11" s="20" t="str">
        <f>VLOOKUP(H11,Results!$N$2:$O$13,2,FALSE)</f>
        <v>Team Krewna</v>
      </c>
      <c r="J11" s="90">
        <f t="shared" si="4"/>
        <v>0</v>
      </c>
      <c r="K11" s="72">
        <f t="shared" si="5"/>
        <v>0</v>
      </c>
      <c r="L11" s="75">
        <f>IF(OR(C11&gt;Results!$F$1,N11="N"),0,IF(H11="X",0,IF(N11=O11,1,0)))</f>
        <v>0</v>
      </c>
      <c r="M11" s="74">
        <f t="shared" si="6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7"/>
        <v>0</v>
      </c>
    </row>
    <row r="12" spans="2:16" x14ac:dyDescent="0.25">
      <c r="B12" t="str">
        <f t="shared" si="2"/>
        <v>T2</v>
      </c>
      <c r="C12" s="22">
        <v>10</v>
      </c>
      <c r="D12" s="24" t="str">
        <f t="shared" si="3"/>
        <v>10T2</v>
      </c>
      <c r="E12" s="24" t="str">
        <f t="shared" si="1"/>
        <v>10T8</v>
      </c>
      <c r="F12" s="23"/>
      <c r="G12" s="21">
        <f>+Results!D110</f>
        <v>45993</v>
      </c>
      <c r="H12" s="20" t="str">
        <f>VLOOKUP($D12,Results!$B$2:$I$266,8,FALSE)</f>
        <v>T8</v>
      </c>
      <c r="I12" s="20" t="str">
        <f>VLOOKUP(H12,Results!$N$2:$O$13,2,FALSE)</f>
        <v>Vaporizers</v>
      </c>
      <c r="J12" s="90">
        <f t="shared" si="4"/>
        <v>1</v>
      </c>
      <c r="K12" s="72">
        <f t="shared" si="5"/>
        <v>1</v>
      </c>
      <c r="L12" s="75">
        <f>IF(OR(C12&gt;Results!$F$1,N12="N"),0,IF(H12="X",0,IF(N12=O12,1,0)))</f>
        <v>0</v>
      </c>
      <c r="M12" s="74">
        <f t="shared" si="6"/>
        <v>0</v>
      </c>
      <c r="N12" s="81">
        <f>IF($C12&gt;Results!$F$1," ",(VLOOKUP($D12,Results!$B$2:$H$265,7,FALSE)))</f>
        <v>19</v>
      </c>
      <c r="O12" s="82">
        <f>IF($C12&gt;Results!$F$1," ",(VLOOKUP($E12,Results!$C$2:$K$265,9,FALSE)))</f>
        <v>6</v>
      </c>
      <c r="P12" s="85">
        <f t="shared" si="7"/>
        <v>2</v>
      </c>
    </row>
    <row r="13" spans="2:16" x14ac:dyDescent="0.25">
      <c r="B13" t="str">
        <f t="shared" si="2"/>
        <v>T2</v>
      </c>
      <c r="C13" s="22">
        <v>11</v>
      </c>
      <c r="D13" s="24" t="str">
        <f t="shared" si="3"/>
        <v>11T2</v>
      </c>
      <c r="E13" s="24" t="str">
        <f t="shared" si="1"/>
        <v>11T10</v>
      </c>
      <c r="F13" s="23"/>
      <c r="G13" s="21">
        <f>+Results!D122</f>
        <v>45999</v>
      </c>
      <c r="H13" s="20" t="str">
        <f>VLOOKUP($D13,Results!$B$2:$I$266,8,FALSE)</f>
        <v>T10</v>
      </c>
      <c r="I13" s="20" t="str">
        <f>VLOOKUP(H13,Results!$N$2:$O$13,2,FALSE)</f>
        <v>Butterscotch</v>
      </c>
      <c r="J13" s="90">
        <f t="shared" si="4"/>
        <v>1</v>
      </c>
      <c r="K13" s="72">
        <f t="shared" si="5"/>
        <v>0</v>
      </c>
      <c r="L13" s="75">
        <f>IF(OR(C13&gt;Results!$F$1,N13="N"),0,IF(H13="X",0,IF(N13=O13,1,0)))</f>
        <v>0</v>
      </c>
      <c r="M13" s="74">
        <f t="shared" si="6"/>
        <v>1</v>
      </c>
      <c r="N13" s="81">
        <f>IF($C13&gt;Results!$F$1," ",(VLOOKUP($D13,Results!$B$2:$H$265,7,FALSE)))</f>
        <v>9</v>
      </c>
      <c r="O13" s="82">
        <f>IF($C13&gt;Results!$F$1," ",(VLOOKUP($E13,Results!$C$2:$K$265,9,FALSE)))</f>
        <v>10</v>
      </c>
      <c r="P13" s="85">
        <f t="shared" si="7"/>
        <v>0</v>
      </c>
    </row>
    <row r="14" spans="2:16" x14ac:dyDescent="0.25">
      <c r="B14" t="str">
        <f t="shared" si="2"/>
        <v>T2</v>
      </c>
      <c r="C14" s="22">
        <v>12</v>
      </c>
      <c r="D14" s="24" t="str">
        <f t="shared" si="3"/>
        <v>12T2</v>
      </c>
      <c r="E14" s="24" t="str">
        <f t="shared" si="1"/>
        <v>12T1</v>
      </c>
      <c r="F14" s="23"/>
      <c r="G14" s="19">
        <f>+Results!D134</f>
        <v>46034</v>
      </c>
      <c r="H14" s="20" t="str">
        <f>VLOOKUP($D14,Results!$B$2:$I$266,8,FALSE)</f>
        <v>T1</v>
      </c>
      <c r="I14" s="20" t="str">
        <f>VLOOKUP(H14,Results!$N$2:$O$13,2,FALSE)</f>
        <v>Gin &amp; Tonic</v>
      </c>
      <c r="J14" s="90">
        <f t="shared" si="4"/>
        <v>0</v>
      </c>
      <c r="K14" s="72">
        <f t="shared" si="5"/>
        <v>0</v>
      </c>
      <c r="L14" s="75">
        <f>IF(OR(C14&gt;Results!$F$1,N14="N"),0,IF(H14="X",0,IF(N14=O14,1,0)))</f>
        <v>0</v>
      </c>
      <c r="M14" s="74">
        <f t="shared" si="6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7"/>
        <v>0</v>
      </c>
    </row>
    <row r="15" spans="2:16" x14ac:dyDescent="0.25">
      <c r="B15" t="str">
        <f t="shared" si="2"/>
        <v>T2</v>
      </c>
      <c r="C15" s="22">
        <v>13</v>
      </c>
      <c r="D15" s="24" t="str">
        <f t="shared" si="3"/>
        <v>13T2</v>
      </c>
      <c r="E15" s="24" t="str">
        <f t="shared" si="1"/>
        <v>13T3</v>
      </c>
      <c r="F15" s="23"/>
      <c r="G15" s="19">
        <f>+Results!D146</f>
        <v>46042</v>
      </c>
      <c r="H15" s="20" t="str">
        <f>VLOOKUP($D15,Results!$B$2:$I$266,8,FALSE)</f>
        <v>T3</v>
      </c>
      <c r="I15" s="20" t="str">
        <f>VLOOKUP(H15,Results!$N$2:$O$13,2,FALSE)</f>
        <v>Pat's Patriots</v>
      </c>
      <c r="J15" s="90">
        <f t="shared" si="4"/>
        <v>0</v>
      </c>
      <c r="K15" s="72">
        <f t="shared" si="5"/>
        <v>0</v>
      </c>
      <c r="L15" s="75">
        <f>IF(OR(C15&gt;Results!$F$1,N15="N"),0,IF(H15="X",0,IF(N15=O15,1,0)))</f>
        <v>0</v>
      </c>
      <c r="M15" s="74">
        <f t="shared" si="6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7"/>
        <v>0</v>
      </c>
    </row>
    <row r="16" spans="2:16" x14ac:dyDescent="0.25">
      <c r="B16" t="str">
        <f t="shared" si="2"/>
        <v>T2</v>
      </c>
      <c r="C16" s="22">
        <v>14</v>
      </c>
      <c r="D16" s="24" t="str">
        <f t="shared" si="3"/>
        <v>14T2</v>
      </c>
      <c r="E16" s="24" t="str">
        <f t="shared" si="1"/>
        <v>14T4</v>
      </c>
      <c r="F16" s="23"/>
      <c r="G16" s="19">
        <f>+Results!D158</f>
        <v>46048</v>
      </c>
      <c r="H16" s="20" t="str">
        <f>VLOOKUP($D16,Results!$B$2:$I$266,8,FALSE)</f>
        <v>T4</v>
      </c>
      <c r="I16" s="20" t="str">
        <f>VLOOKUP(H16,Results!$N$2:$O$13,2,FALSE)</f>
        <v>Sparrows</v>
      </c>
      <c r="J16" s="90">
        <f t="shared" si="4"/>
        <v>0</v>
      </c>
      <c r="K16" s="72">
        <f t="shared" si="5"/>
        <v>0</v>
      </c>
      <c r="L16" s="75">
        <f>IF(OR(C16&gt;Results!$F$1,N16="N"),0,IF(H16="X",0,IF(N16=O16,1,0)))</f>
        <v>0</v>
      </c>
      <c r="M16" s="74">
        <f t="shared" si="6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7"/>
        <v>0</v>
      </c>
    </row>
    <row r="17" spans="2:16" x14ac:dyDescent="0.25">
      <c r="B17" t="str">
        <f t="shared" si="2"/>
        <v>T2</v>
      </c>
      <c r="C17" s="22">
        <v>15</v>
      </c>
      <c r="D17" s="24" t="str">
        <f t="shared" si="3"/>
        <v>15T2</v>
      </c>
      <c r="E17" s="24" t="str">
        <f t="shared" si="1"/>
        <v>15T12</v>
      </c>
      <c r="F17" s="23"/>
      <c r="G17" s="19">
        <f>+Results!D170</f>
        <v>46056</v>
      </c>
      <c r="H17" s="20" t="str">
        <f>VLOOKUP($D17,Results!$B$2:$I$266,8,FALSE)</f>
        <v>T12</v>
      </c>
      <c r="I17" s="20" t="str">
        <f>VLOOKUP(H17,Results!$N$2:$O$13,2,FALSE)</f>
        <v>The Leakies</v>
      </c>
      <c r="J17" s="90">
        <f t="shared" si="4"/>
        <v>0</v>
      </c>
      <c r="K17" s="72">
        <f t="shared" si="5"/>
        <v>0</v>
      </c>
      <c r="L17" s="75">
        <f>IF(OR(C17&gt;Results!$F$1,N17="N"),0,IF(H17="X",0,IF(N17=O17,1,0)))</f>
        <v>0</v>
      </c>
      <c r="M17" s="74">
        <f t="shared" si="6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7"/>
        <v>0</v>
      </c>
    </row>
    <row r="18" spans="2:16" x14ac:dyDescent="0.25">
      <c r="B18" t="str">
        <f t="shared" si="2"/>
        <v>T2</v>
      </c>
      <c r="C18" s="22">
        <v>16</v>
      </c>
      <c r="D18" s="24" t="str">
        <f t="shared" si="3"/>
        <v>16T2</v>
      </c>
      <c r="E18" s="24" t="str">
        <f t="shared" si="1"/>
        <v>16T5</v>
      </c>
      <c r="F18" s="23"/>
      <c r="G18" s="21">
        <f>+Results!D182</f>
        <v>46062</v>
      </c>
      <c r="H18" s="20" t="str">
        <f>VLOOKUP($D18,Results!$B$2:$I$266,8,FALSE)</f>
        <v>T5</v>
      </c>
      <c r="I18" s="20" t="str">
        <f>VLOOKUP(H18,Results!$N$2:$O$13,2,FALSE)</f>
        <v>The Foxes</v>
      </c>
      <c r="J18" s="90">
        <f t="shared" si="4"/>
        <v>0</v>
      </c>
      <c r="K18" s="72">
        <f t="shared" si="5"/>
        <v>0</v>
      </c>
      <c r="L18" s="75">
        <f>IF(OR(C18&gt;Results!$F$1,N18="N"),0,IF(H18="X",0,IF(N18=O18,1,0)))</f>
        <v>0</v>
      </c>
      <c r="M18" s="74">
        <f t="shared" si="6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7"/>
        <v>0</v>
      </c>
    </row>
    <row r="19" spans="2:16" x14ac:dyDescent="0.25">
      <c r="B19" t="str">
        <f t="shared" si="2"/>
        <v>T2</v>
      </c>
      <c r="C19" s="22">
        <v>17</v>
      </c>
      <c r="D19" s="24" t="str">
        <f t="shared" si="3"/>
        <v>17T2</v>
      </c>
      <c r="E19" s="24" t="str">
        <f t="shared" si="1"/>
        <v>17T11</v>
      </c>
      <c r="F19" s="23"/>
      <c r="G19" s="19">
        <f>+Results!D194</f>
        <v>46070</v>
      </c>
      <c r="H19" s="20" t="str">
        <f>VLOOKUP($D19,Results!$B$2:$I$266,8,FALSE)</f>
        <v>T11</v>
      </c>
      <c r="I19" s="20" t="str">
        <f>VLOOKUP(H19,Results!$N$2:$O$13,2,FALSE)</f>
        <v>Madgulin</v>
      </c>
      <c r="J19" s="90">
        <f t="shared" si="4"/>
        <v>0</v>
      </c>
      <c r="K19" s="72">
        <f t="shared" si="5"/>
        <v>0</v>
      </c>
      <c r="L19" s="75">
        <f>IF(OR(C19&gt;Results!$F$1,N19="N"),0,IF(H19="X",0,IF(N19=O19,1,0)))</f>
        <v>0</v>
      </c>
      <c r="M19" s="74">
        <f t="shared" si="6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7"/>
        <v>0</v>
      </c>
    </row>
    <row r="20" spans="2:16" x14ac:dyDescent="0.25">
      <c r="B20" t="str">
        <f t="shared" si="2"/>
        <v>T2</v>
      </c>
      <c r="C20" s="22">
        <v>18</v>
      </c>
      <c r="D20" s="24" t="str">
        <f t="shared" si="3"/>
        <v>18T2</v>
      </c>
      <c r="E20" s="24" t="str">
        <f t="shared" si="1"/>
        <v>18T6</v>
      </c>
      <c r="F20" s="23"/>
      <c r="G20" s="21">
        <f>+Results!D206</f>
        <v>46076</v>
      </c>
      <c r="H20" s="20" t="str">
        <f>VLOOKUP($D20,Results!$B$2:$I$266,8,FALSE)</f>
        <v>T6</v>
      </c>
      <c r="I20" s="20" t="str">
        <f>VLOOKUP(H20,Results!$N$2:$O$13,2,FALSE)</f>
        <v>Blackbirds</v>
      </c>
      <c r="J20" s="90">
        <f t="shared" si="4"/>
        <v>0</v>
      </c>
      <c r="K20" s="72">
        <f t="shared" si="5"/>
        <v>0</v>
      </c>
      <c r="L20" s="75">
        <f>IF(OR(C20&gt;Results!$F$1,N20="N"),0,IF(H20="X",0,IF(N20=O20,1,0)))</f>
        <v>0</v>
      </c>
      <c r="M20" s="74">
        <f t="shared" si="6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7"/>
        <v>0</v>
      </c>
    </row>
    <row r="21" spans="2:16" x14ac:dyDescent="0.25">
      <c r="B21" t="str">
        <f t="shared" si="2"/>
        <v>T2</v>
      </c>
      <c r="C21" s="22">
        <v>19</v>
      </c>
      <c r="D21" s="24" t="str">
        <f t="shared" si="3"/>
        <v>19T2</v>
      </c>
      <c r="E21" s="24" t="str">
        <f t="shared" si="1"/>
        <v>19T9</v>
      </c>
      <c r="F21" s="23"/>
      <c r="G21" s="19">
        <f>+Results!D218</f>
        <v>46084</v>
      </c>
      <c r="H21" s="20" t="str">
        <f>VLOOKUP($D21,Results!$B$2:$I$266,8,FALSE)</f>
        <v>T9</v>
      </c>
      <c r="I21" s="20" t="str">
        <f>VLOOKUP(H21,Results!$N$2:$O$13,2,FALSE)</f>
        <v>Who Knows</v>
      </c>
      <c r="J21" s="90">
        <f t="shared" si="4"/>
        <v>0</v>
      </c>
      <c r="K21" s="72">
        <f t="shared" si="5"/>
        <v>0</v>
      </c>
      <c r="L21" s="75">
        <f>IF(OR(C21&gt;Results!$F$1,N21="N"),0,IF(H21="X",0,IF(N21=O21,1,0)))</f>
        <v>0</v>
      </c>
      <c r="M21" s="74">
        <f t="shared" si="6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7"/>
        <v>0</v>
      </c>
    </row>
    <row r="22" spans="2:16" x14ac:dyDescent="0.25">
      <c r="B22" t="str">
        <f t="shared" si="2"/>
        <v>T2</v>
      </c>
      <c r="C22" s="22">
        <v>20</v>
      </c>
      <c r="D22" s="24" t="str">
        <f t="shared" si="3"/>
        <v>20T2</v>
      </c>
      <c r="E22" s="24" t="str">
        <f t="shared" si="1"/>
        <v>20T7</v>
      </c>
      <c r="F22" s="23"/>
      <c r="G22" s="21">
        <f>+Results!D230</f>
        <v>46090</v>
      </c>
      <c r="H22" s="20" t="str">
        <f>VLOOKUP($D22,Results!$B$2:$I$266,8,FALSE)</f>
        <v>T7</v>
      </c>
      <c r="I22" s="20" t="str">
        <f>VLOOKUP(H22,Results!$N$2:$O$13,2,FALSE)</f>
        <v>Team Krewna</v>
      </c>
      <c r="J22" s="90">
        <f t="shared" si="4"/>
        <v>0</v>
      </c>
      <c r="K22" s="72">
        <f t="shared" si="5"/>
        <v>0</v>
      </c>
      <c r="L22" s="75">
        <f>IF(OR(C22&gt;Results!$F$1,N22="N"),0,IF(H22="X",0,IF(N22=O22,1,0)))</f>
        <v>0</v>
      </c>
      <c r="M22" s="74">
        <f t="shared" si="6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7"/>
        <v>0</v>
      </c>
    </row>
    <row r="23" spans="2:16" x14ac:dyDescent="0.25">
      <c r="B23" t="str">
        <f t="shared" si="2"/>
        <v>T2</v>
      </c>
      <c r="C23" s="22">
        <v>21</v>
      </c>
      <c r="D23" s="24" t="str">
        <f t="shared" si="3"/>
        <v>21T2</v>
      </c>
      <c r="E23" s="24" t="str">
        <f t="shared" si="1"/>
        <v>21T8</v>
      </c>
      <c r="F23" s="23"/>
      <c r="G23" s="19">
        <f>+Results!D242</f>
        <v>46098</v>
      </c>
      <c r="H23" s="20" t="str">
        <f>VLOOKUP($D23,Results!$B$2:$I$266,8,FALSE)</f>
        <v>T8</v>
      </c>
      <c r="I23" s="20" t="str">
        <f>VLOOKUP(H23,Results!$N$2:$O$13,2,FALSE)</f>
        <v>Vaporizers</v>
      </c>
      <c r="J23" s="90">
        <f t="shared" si="4"/>
        <v>0</v>
      </c>
      <c r="K23" s="72">
        <f t="shared" si="5"/>
        <v>0</v>
      </c>
      <c r="L23" s="75">
        <f>IF(OR(C23&gt;Results!$F$1,N23="N"),0,IF(H23="X",0,IF(N23=O23,1,0)))</f>
        <v>0</v>
      </c>
      <c r="M23" s="74">
        <f t="shared" si="6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7"/>
        <v>0</v>
      </c>
    </row>
    <row r="24" spans="2:16" x14ac:dyDescent="0.25">
      <c r="B24" t="str">
        <f t="shared" si="2"/>
        <v>T2</v>
      </c>
      <c r="C24" s="22">
        <v>22</v>
      </c>
      <c r="D24" s="24" t="str">
        <f t="shared" si="3"/>
        <v>22T2</v>
      </c>
      <c r="E24" s="24" t="str">
        <f t="shared" si="1"/>
        <v>22T10</v>
      </c>
      <c r="F24" s="23"/>
      <c r="G24" s="21">
        <f>+Results!D254</f>
        <v>46104</v>
      </c>
      <c r="H24" s="20" t="str">
        <f>VLOOKUP($D24,Results!$B$2:$I$266,8,FALSE)</f>
        <v>T10</v>
      </c>
      <c r="I24" s="20" t="str">
        <f>VLOOKUP(H24,Results!$N$2:$O$13,2,FALSE)</f>
        <v>Butterscotch</v>
      </c>
      <c r="J24" s="90">
        <f t="shared" si="4"/>
        <v>0</v>
      </c>
      <c r="K24" s="72">
        <f t="shared" si="5"/>
        <v>0</v>
      </c>
      <c r="L24" s="75">
        <f>IF(OR(C24&gt;Results!$F$1,N24="N"),0,IF(H24="X",0,IF(N24=O24,1,0)))</f>
        <v>0</v>
      </c>
      <c r="M24" s="74">
        <f t="shared" si="6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7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8">SUM(J3:J24)</f>
        <v>10</v>
      </c>
      <c r="K25" s="76">
        <f t="shared" si="8"/>
        <v>7</v>
      </c>
      <c r="L25" s="77">
        <f t="shared" si="8"/>
        <v>0</v>
      </c>
      <c r="M25" s="78">
        <f t="shared" si="8"/>
        <v>3</v>
      </c>
      <c r="N25" s="83">
        <f t="shared" si="8"/>
        <v>121</v>
      </c>
      <c r="O25" s="84">
        <f t="shared" si="8"/>
        <v>77</v>
      </c>
      <c r="P25" s="86">
        <f t="shared" si="8"/>
        <v>14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32</v>
      </c>
      <c r="I1" s="106" t="s">
        <v>56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T3</v>
      </c>
      <c r="C3" s="22">
        <v>1</v>
      </c>
      <c r="D3" s="24" t="str">
        <f t="shared" ref="D3" si="0">CONCATENATE(C3,B3)</f>
        <v>1T3</v>
      </c>
      <c r="E3" s="24" t="str">
        <f t="shared" ref="E3" si="1">CONCATENATE(C3,H3)</f>
        <v>1T4</v>
      </c>
      <c r="F3" s="23"/>
      <c r="G3" s="19">
        <f>+Results!D2</f>
        <v>45922</v>
      </c>
      <c r="H3" s="20" t="str">
        <f>VLOOKUP($D3,Results!$B$2:$I$266,8,FALSE)</f>
        <v>T4</v>
      </c>
      <c r="I3" s="20" t="str">
        <f>VLOOKUP(H3,Results!$N$2:$O$13,2,FALSE)</f>
        <v>Sparrows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17</v>
      </c>
      <c r="O3" s="82">
        <f>IF($C3&gt;Results!$F$1," ",(VLOOKUP($E3,Results!$C$2:$K$265,9,FALSE)))</f>
        <v>7</v>
      </c>
      <c r="P3" s="85">
        <f>IF(J3=" "," ",SUM(K3*2)+L3*1)</f>
        <v>2</v>
      </c>
    </row>
    <row r="4" spans="2:16" x14ac:dyDescent="0.25">
      <c r="B4" t="str">
        <f t="shared" ref="B4:B24" si="2">+$H$1</f>
        <v>T3</v>
      </c>
      <c r="C4" s="22">
        <v>2</v>
      </c>
      <c r="D4" s="24" t="str">
        <f t="shared" ref="D4:D24" si="3">CONCATENATE(C4,B4)</f>
        <v>2T3</v>
      </c>
      <c r="E4" s="24" t="str">
        <f t="shared" ref="E4:E24" si="4">CONCATENATE(C4,H4)</f>
        <v>2T2</v>
      </c>
      <c r="F4" s="23"/>
      <c r="G4" s="19">
        <f>+Results!D14</f>
        <v>45930</v>
      </c>
      <c r="H4" s="20" t="str">
        <f>VLOOKUP($D4,Results!$B$2:$I$266,8,FALSE)</f>
        <v>T2</v>
      </c>
      <c r="I4" s="20" t="str">
        <f>VLOOKUP(H4,Results!$N$2:$O$13,2,FALSE)</f>
        <v>Bombers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7</v>
      </c>
      <c r="O4" s="82">
        <f>IF($C4&gt;Results!$F$1," ",(VLOOKUP($E4,Results!$C$2:$K$265,9,FALSE)))</f>
        <v>18</v>
      </c>
      <c r="P4" s="85">
        <f t="shared" ref="P4:P24" si="8">IF(J4=" "," ",SUM(K4*2)+L4*1)</f>
        <v>0</v>
      </c>
    </row>
    <row r="5" spans="2:16" x14ac:dyDescent="0.25">
      <c r="B5" t="str">
        <f t="shared" si="2"/>
        <v>T3</v>
      </c>
      <c r="C5" s="22">
        <v>3</v>
      </c>
      <c r="D5" s="24" t="str">
        <f t="shared" si="3"/>
        <v>3T3</v>
      </c>
      <c r="E5" s="24" t="str">
        <f t="shared" si="4"/>
        <v>3T1</v>
      </c>
      <c r="F5" s="23"/>
      <c r="G5" s="19">
        <f>+Results!D26</f>
        <v>45943</v>
      </c>
      <c r="H5" s="20" t="str">
        <f>VLOOKUP($D5,Results!$B$2:$I$266,8,FALSE)</f>
        <v>T1</v>
      </c>
      <c r="I5" s="20" t="str">
        <f>VLOOKUP(H5,Results!$N$2:$O$13,2,FALSE)</f>
        <v>Gin &amp; Tonic</v>
      </c>
      <c r="J5" s="90">
        <f t="shared" si="5"/>
        <v>1</v>
      </c>
      <c r="K5" s="72">
        <f t="shared" si="6"/>
        <v>1</v>
      </c>
      <c r="L5" s="75">
        <f>IF(OR(C5&gt;Results!$F$1,N5="N"),0,IF(H5="X",0,IF(N5=O5,1,0)))</f>
        <v>0</v>
      </c>
      <c r="M5" s="74">
        <f t="shared" si="7"/>
        <v>0</v>
      </c>
      <c r="N5" s="81">
        <f>IF($C5&gt;Results!$F$1," ",(VLOOKUP($D5,Results!$B$2:$H$265,7,FALSE)))</f>
        <v>18</v>
      </c>
      <c r="O5" s="82">
        <f>IF($C5&gt;Results!$F$1," ",(VLOOKUP($E5,Results!$C$2:$K$265,9,FALSE)))</f>
        <v>2</v>
      </c>
      <c r="P5" s="85">
        <f t="shared" si="8"/>
        <v>2</v>
      </c>
    </row>
    <row r="6" spans="2:16" x14ac:dyDescent="0.25">
      <c r="B6" t="str">
        <f t="shared" si="2"/>
        <v>T3</v>
      </c>
      <c r="C6" s="22">
        <v>4</v>
      </c>
      <c r="D6" s="24" t="str">
        <f t="shared" si="3"/>
        <v>4T3</v>
      </c>
      <c r="E6" s="24" t="str">
        <f t="shared" si="4"/>
        <v>4T5</v>
      </c>
      <c r="F6" s="23"/>
      <c r="G6" s="19">
        <f>+Results!D38</f>
        <v>45951</v>
      </c>
      <c r="H6" s="20" t="str">
        <f>VLOOKUP($D6,Results!$B$2:$I$266,8,FALSE)</f>
        <v>T5</v>
      </c>
      <c r="I6" s="20" t="str">
        <f>VLOOKUP(H6,Results!$N$2:$O$13,2,FALSE)</f>
        <v>The Foxes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6</v>
      </c>
      <c r="O6" s="82">
        <f>IF($C6&gt;Results!$F$1," ",(VLOOKUP($E6,Results!$C$2:$K$265,9,FALSE)))</f>
        <v>11</v>
      </c>
      <c r="P6" s="85">
        <f t="shared" si="8"/>
        <v>0</v>
      </c>
    </row>
    <row r="7" spans="2:16" x14ac:dyDescent="0.25">
      <c r="B7" t="str">
        <f t="shared" si="2"/>
        <v>T3</v>
      </c>
      <c r="C7" s="22">
        <v>5</v>
      </c>
      <c r="D7" s="24" t="str">
        <f t="shared" si="3"/>
        <v>5T3</v>
      </c>
      <c r="E7" s="24" t="str">
        <f t="shared" si="4"/>
        <v>5T6</v>
      </c>
      <c r="F7" s="23"/>
      <c r="G7" s="21">
        <f>+Results!D50</f>
        <v>45957</v>
      </c>
      <c r="H7" s="20" t="str">
        <f>VLOOKUP($D7,Results!$B$2:$I$266,8,FALSE)</f>
        <v>T6</v>
      </c>
      <c r="I7" s="20" t="str">
        <f>VLOOKUP(H7,Results!$N$2:$O$13,2,FALSE)</f>
        <v>Blackbirds</v>
      </c>
      <c r="J7" s="90">
        <f t="shared" si="5"/>
        <v>1</v>
      </c>
      <c r="K7" s="72">
        <f t="shared" si="6"/>
        <v>1</v>
      </c>
      <c r="L7" s="75">
        <f>IF(OR(C7&gt;Results!$F$1,N7="N"),0,IF(H7="X",0,IF(N7=O7,1,0)))</f>
        <v>0</v>
      </c>
      <c r="M7" s="74">
        <f t="shared" si="7"/>
        <v>0</v>
      </c>
      <c r="N7" s="81">
        <f>IF($C7&gt;Results!$F$1," ",(VLOOKUP($D7,Results!$B$2:$H$265,7,FALSE)))</f>
        <v>17</v>
      </c>
      <c r="O7" s="82">
        <f>IF($C7&gt;Results!$F$1," ",(VLOOKUP($E7,Results!$C$2:$K$265,9,FALSE)))</f>
        <v>3</v>
      </c>
      <c r="P7" s="85">
        <f t="shared" si="8"/>
        <v>2</v>
      </c>
    </row>
    <row r="8" spans="2:16" x14ac:dyDescent="0.25">
      <c r="B8" t="str">
        <f t="shared" si="2"/>
        <v>T3</v>
      </c>
      <c r="C8" s="22">
        <v>6</v>
      </c>
      <c r="D8" s="24" t="str">
        <f t="shared" si="3"/>
        <v>6T3</v>
      </c>
      <c r="E8" s="24" t="str">
        <f t="shared" si="4"/>
        <v>6T12</v>
      </c>
      <c r="F8" s="23"/>
      <c r="G8" s="19">
        <f>+Results!D62</f>
        <v>45965</v>
      </c>
      <c r="H8" s="20" t="str">
        <f>VLOOKUP($D8,Results!$B$2:$I$266,8,FALSE)</f>
        <v>T12</v>
      </c>
      <c r="I8" s="20" t="str">
        <f>VLOOKUP(H8,Results!$N$2:$O$13,2,FALSE)</f>
        <v>The Leakies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9</v>
      </c>
      <c r="O8" s="82">
        <f>IF($C8&gt;Results!$F$1," ",(VLOOKUP($E8,Results!$C$2:$K$265,9,FALSE)))</f>
        <v>11</v>
      </c>
      <c r="P8" s="85">
        <f t="shared" si="8"/>
        <v>0</v>
      </c>
    </row>
    <row r="9" spans="2:16" x14ac:dyDescent="0.25">
      <c r="B9" t="str">
        <f t="shared" si="2"/>
        <v>T3</v>
      </c>
      <c r="C9" s="22">
        <v>7</v>
      </c>
      <c r="D9" s="24" t="str">
        <f t="shared" si="3"/>
        <v>7T3</v>
      </c>
      <c r="E9" s="24" t="str">
        <f t="shared" si="4"/>
        <v>7T10</v>
      </c>
      <c r="F9" s="23"/>
      <c r="G9" s="19">
        <f>+Results!D74</f>
        <v>45971</v>
      </c>
      <c r="H9" s="20" t="str">
        <f>VLOOKUP($D9,Results!$B$2:$I$266,8,FALSE)</f>
        <v>T10</v>
      </c>
      <c r="I9" s="20" t="str">
        <f>VLOOKUP(H9,Results!$N$2:$O$13,2,FALSE)</f>
        <v>Butterscotch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13</v>
      </c>
      <c r="O9" s="82">
        <f>IF($C9&gt;Results!$F$1," ",(VLOOKUP($E9,Results!$C$2:$K$265,9,FALSE)))</f>
        <v>9</v>
      </c>
      <c r="P9" s="85">
        <f t="shared" si="8"/>
        <v>2</v>
      </c>
    </row>
    <row r="10" spans="2:16" x14ac:dyDescent="0.25">
      <c r="B10" t="str">
        <f t="shared" si="2"/>
        <v>T3</v>
      </c>
      <c r="C10" s="22">
        <v>8</v>
      </c>
      <c r="D10" s="24" t="str">
        <f t="shared" si="3"/>
        <v>8T3</v>
      </c>
      <c r="E10" s="24" t="str">
        <f t="shared" si="4"/>
        <v>8T7</v>
      </c>
      <c r="F10" s="23"/>
      <c r="G10" s="19">
        <f>+Results!D86</f>
        <v>45979</v>
      </c>
      <c r="H10" s="20" t="str">
        <f>VLOOKUP($D10,Results!$B$2:$I$266,8,FALSE)</f>
        <v>T7</v>
      </c>
      <c r="I10" s="20" t="str">
        <f>VLOOKUP(H10,Results!$N$2:$O$13,2,FALSE)</f>
        <v>Team Krewna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5</v>
      </c>
      <c r="O10" s="82">
        <f>IF($C10&gt;Results!$F$1," ",(VLOOKUP($E10,Results!$C$2:$K$265,9,FALSE)))</f>
        <v>14</v>
      </c>
      <c r="P10" s="85">
        <f t="shared" si="8"/>
        <v>0</v>
      </c>
    </row>
    <row r="11" spans="2:16" x14ac:dyDescent="0.25">
      <c r="B11" t="str">
        <f t="shared" si="2"/>
        <v>T3</v>
      </c>
      <c r="C11" s="22">
        <v>9</v>
      </c>
      <c r="D11" s="24" t="str">
        <f t="shared" si="3"/>
        <v>9T3</v>
      </c>
      <c r="E11" s="24" t="str">
        <f t="shared" si="4"/>
        <v>9T11</v>
      </c>
      <c r="F11" s="23"/>
      <c r="G11" s="21">
        <f>+Results!D98</f>
        <v>45985</v>
      </c>
      <c r="H11" s="20" t="str">
        <f>VLOOKUP($D11,Results!$B$2:$I$266,8,FALSE)</f>
        <v>T11</v>
      </c>
      <c r="I11" s="20" t="str">
        <f>VLOOKUP(H11,Results!$N$2:$O$13,2,FALSE)</f>
        <v>Madgulin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T3</v>
      </c>
      <c r="C12" s="22">
        <v>10</v>
      </c>
      <c r="D12" s="24" t="str">
        <f t="shared" si="3"/>
        <v>10T3</v>
      </c>
      <c r="E12" s="24" t="str">
        <f t="shared" si="4"/>
        <v>10T9</v>
      </c>
      <c r="F12" s="23"/>
      <c r="G12" s="21">
        <f>+Results!D110</f>
        <v>45993</v>
      </c>
      <c r="H12" s="20" t="str">
        <f>VLOOKUP($D12,Results!$B$2:$I$266,8,FALSE)</f>
        <v>T9</v>
      </c>
      <c r="I12" s="20" t="str">
        <f>VLOOKUP(H12,Results!$N$2:$O$13,2,FALSE)</f>
        <v>Who Knows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6</v>
      </c>
      <c r="O12" s="82">
        <f>IF($C12&gt;Results!$F$1," ",(VLOOKUP($E12,Results!$C$2:$K$265,9,FALSE)))</f>
        <v>11</v>
      </c>
      <c r="P12" s="85">
        <f t="shared" si="8"/>
        <v>0</v>
      </c>
    </row>
    <row r="13" spans="2:16" x14ac:dyDescent="0.25">
      <c r="B13" t="str">
        <f t="shared" si="2"/>
        <v>T3</v>
      </c>
      <c r="C13" s="22">
        <v>11</v>
      </c>
      <c r="D13" s="24" t="str">
        <f t="shared" si="3"/>
        <v>11T3</v>
      </c>
      <c r="E13" s="24" t="str">
        <f t="shared" si="4"/>
        <v>11T8</v>
      </c>
      <c r="F13" s="23"/>
      <c r="G13" s="21">
        <f>+Results!D122</f>
        <v>45999</v>
      </c>
      <c r="H13" s="20" t="str">
        <f>VLOOKUP($D13,Results!$B$2:$I$266,8,FALSE)</f>
        <v>T8</v>
      </c>
      <c r="I13" s="20" t="str">
        <f>VLOOKUP(H13,Results!$N$2:$O$13,2,FALSE)</f>
        <v>Vaporizers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6" x14ac:dyDescent="0.25">
      <c r="B14" t="str">
        <f t="shared" si="2"/>
        <v>T3</v>
      </c>
      <c r="C14" s="22">
        <v>12</v>
      </c>
      <c r="D14" s="24" t="str">
        <f t="shared" si="3"/>
        <v>12T3</v>
      </c>
      <c r="E14" s="24" t="str">
        <f t="shared" si="4"/>
        <v>12T4</v>
      </c>
      <c r="F14" s="23"/>
      <c r="G14" s="19">
        <f>+Results!D134</f>
        <v>46034</v>
      </c>
      <c r="H14" s="20" t="str">
        <f>VLOOKUP($D14,Results!$B$2:$I$266,8,FALSE)</f>
        <v>T4</v>
      </c>
      <c r="I14" s="20" t="str">
        <f>VLOOKUP(H14,Results!$N$2:$O$13,2,FALSE)</f>
        <v>Sparrows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T3</v>
      </c>
      <c r="C15" s="22">
        <v>13</v>
      </c>
      <c r="D15" s="24" t="str">
        <f t="shared" si="3"/>
        <v>13T3</v>
      </c>
      <c r="E15" s="24" t="str">
        <f t="shared" si="4"/>
        <v>13T2</v>
      </c>
      <c r="F15" s="23"/>
      <c r="G15" s="19">
        <f>+Results!D146</f>
        <v>46042</v>
      </c>
      <c r="H15" s="20" t="str">
        <f>VLOOKUP($D15,Results!$B$2:$I$266,8,FALSE)</f>
        <v>T2</v>
      </c>
      <c r="I15" s="20" t="str">
        <f>VLOOKUP(H15,Results!$N$2:$O$13,2,FALSE)</f>
        <v>Bombers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T3</v>
      </c>
      <c r="C16" s="22">
        <v>14</v>
      </c>
      <c r="D16" s="24" t="str">
        <f t="shared" si="3"/>
        <v>14T3</v>
      </c>
      <c r="E16" s="24" t="str">
        <f t="shared" si="4"/>
        <v>14T1</v>
      </c>
      <c r="F16" s="23"/>
      <c r="G16" s="19">
        <f>+Results!D158</f>
        <v>46048</v>
      </c>
      <c r="H16" s="20" t="str">
        <f>VLOOKUP($D16,Results!$B$2:$I$266,8,FALSE)</f>
        <v>T1</v>
      </c>
      <c r="I16" s="20" t="str">
        <f>VLOOKUP(H16,Results!$N$2:$O$13,2,FALSE)</f>
        <v>Gin &amp; Tonic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T3</v>
      </c>
      <c r="C17" s="22">
        <v>15</v>
      </c>
      <c r="D17" s="24" t="str">
        <f t="shared" si="3"/>
        <v>15T3</v>
      </c>
      <c r="E17" s="24" t="str">
        <f t="shared" si="4"/>
        <v>15T5</v>
      </c>
      <c r="F17" s="23"/>
      <c r="G17" s="19">
        <f>+Results!D170</f>
        <v>46056</v>
      </c>
      <c r="H17" s="20" t="str">
        <f>VLOOKUP($D17,Results!$B$2:$I$266,8,FALSE)</f>
        <v>T5</v>
      </c>
      <c r="I17" s="20" t="str">
        <f>VLOOKUP(H17,Results!$N$2:$O$13,2,FALSE)</f>
        <v>The Foxes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T3</v>
      </c>
      <c r="C18" s="22">
        <v>16</v>
      </c>
      <c r="D18" s="24" t="str">
        <f t="shared" si="3"/>
        <v>16T3</v>
      </c>
      <c r="E18" s="24" t="str">
        <f t="shared" si="4"/>
        <v>16T6</v>
      </c>
      <c r="F18" s="23"/>
      <c r="G18" s="21">
        <f>+Results!D182</f>
        <v>46062</v>
      </c>
      <c r="H18" s="20" t="str">
        <f>VLOOKUP($D18,Results!$B$2:$I$266,8,FALSE)</f>
        <v>T6</v>
      </c>
      <c r="I18" s="20" t="str">
        <f>VLOOKUP(H18,Results!$N$2:$O$13,2,FALSE)</f>
        <v>Blackbirds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T3</v>
      </c>
      <c r="C19" s="22">
        <v>17</v>
      </c>
      <c r="D19" s="24" t="str">
        <f t="shared" si="3"/>
        <v>17T3</v>
      </c>
      <c r="E19" s="24" t="str">
        <f t="shared" si="4"/>
        <v>17T12</v>
      </c>
      <c r="F19" s="23"/>
      <c r="G19" s="19">
        <f>+Results!D194</f>
        <v>46070</v>
      </c>
      <c r="H19" s="20" t="str">
        <f>VLOOKUP($D19,Results!$B$2:$I$266,8,FALSE)</f>
        <v>T12</v>
      </c>
      <c r="I19" s="20" t="str">
        <f>VLOOKUP(H19,Results!$N$2:$O$13,2,FALSE)</f>
        <v>The Leakies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T3</v>
      </c>
      <c r="C20" s="22">
        <v>18</v>
      </c>
      <c r="D20" s="24" t="str">
        <f t="shared" si="3"/>
        <v>18T3</v>
      </c>
      <c r="E20" s="24" t="str">
        <f t="shared" si="4"/>
        <v>18T10</v>
      </c>
      <c r="F20" s="23"/>
      <c r="G20" s="21">
        <f>+Results!D206</f>
        <v>46076</v>
      </c>
      <c r="H20" s="20" t="str">
        <f>VLOOKUP($D20,Results!$B$2:$I$266,8,FALSE)</f>
        <v>T10</v>
      </c>
      <c r="I20" s="20" t="str">
        <f>VLOOKUP(H20,Results!$N$2:$O$13,2,FALSE)</f>
        <v>Butterscotch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T3</v>
      </c>
      <c r="C21" s="22">
        <v>19</v>
      </c>
      <c r="D21" s="24" t="str">
        <f t="shared" si="3"/>
        <v>19T3</v>
      </c>
      <c r="E21" s="24" t="str">
        <f t="shared" si="4"/>
        <v>19T7</v>
      </c>
      <c r="F21" s="23"/>
      <c r="G21" s="19">
        <f>+Results!D218</f>
        <v>46084</v>
      </c>
      <c r="H21" s="20" t="str">
        <f>VLOOKUP($D21,Results!$B$2:$I$266,8,FALSE)</f>
        <v>T7</v>
      </c>
      <c r="I21" s="20" t="str">
        <f>VLOOKUP(H21,Results!$N$2:$O$13,2,FALSE)</f>
        <v>Team Krewna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T3</v>
      </c>
      <c r="C22" s="22">
        <v>20</v>
      </c>
      <c r="D22" s="24" t="str">
        <f t="shared" si="3"/>
        <v>20T3</v>
      </c>
      <c r="E22" s="24" t="str">
        <f t="shared" si="4"/>
        <v>20T11</v>
      </c>
      <c r="F22" s="23"/>
      <c r="G22" s="21">
        <f>+Results!D230</f>
        <v>46090</v>
      </c>
      <c r="H22" s="20" t="str">
        <f>VLOOKUP($D22,Results!$B$2:$I$266,8,FALSE)</f>
        <v>T11</v>
      </c>
      <c r="I22" s="20" t="str">
        <f>VLOOKUP(H22,Results!$N$2:$O$13,2,FALSE)</f>
        <v>Madgulin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T3</v>
      </c>
      <c r="C23" s="22">
        <v>21</v>
      </c>
      <c r="D23" s="24" t="str">
        <f t="shared" si="3"/>
        <v>21T3</v>
      </c>
      <c r="E23" s="24" t="str">
        <f t="shared" si="4"/>
        <v>21T9</v>
      </c>
      <c r="F23" s="23"/>
      <c r="G23" s="19">
        <f>+Results!D242</f>
        <v>46098</v>
      </c>
      <c r="H23" s="20" t="str">
        <f>VLOOKUP($D23,Results!$B$2:$I$266,8,FALSE)</f>
        <v>T9</v>
      </c>
      <c r="I23" s="20" t="str">
        <f>VLOOKUP(H23,Results!$N$2:$O$13,2,FALSE)</f>
        <v>Who Knows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T3</v>
      </c>
      <c r="C24" s="22">
        <v>22</v>
      </c>
      <c r="D24" s="24" t="str">
        <f t="shared" si="3"/>
        <v>22T3</v>
      </c>
      <c r="E24" s="24" t="str">
        <f t="shared" si="4"/>
        <v>22T8</v>
      </c>
      <c r="F24" s="23"/>
      <c r="G24" s="21">
        <f>+Results!D254</f>
        <v>46104</v>
      </c>
      <c r="H24" s="20" t="str">
        <f>VLOOKUP($D24,Results!$B$2:$I$266,8,FALSE)</f>
        <v>T8</v>
      </c>
      <c r="I24" s="20" t="str">
        <f>VLOOKUP(H24,Results!$N$2:$O$13,2,FALSE)</f>
        <v>Vaporizers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4</v>
      </c>
      <c r="L25" s="77">
        <f t="shared" si="9"/>
        <v>0</v>
      </c>
      <c r="M25" s="78">
        <f t="shared" si="9"/>
        <v>5</v>
      </c>
      <c r="N25" s="83">
        <f t="shared" si="9"/>
        <v>98</v>
      </c>
      <c r="O25" s="84">
        <f t="shared" si="9"/>
        <v>86</v>
      </c>
      <c r="P25" s="86">
        <f t="shared" si="9"/>
        <v>8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33</v>
      </c>
      <c r="I1" s="106" t="s">
        <v>57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T4</v>
      </c>
      <c r="C3" s="22">
        <v>1</v>
      </c>
      <c r="D3" s="24" t="str">
        <f t="shared" ref="D3" si="0">CONCATENATE(C3,B3)</f>
        <v>1T4</v>
      </c>
      <c r="E3" s="24" t="str">
        <f t="shared" ref="E3" si="1">CONCATENATE(C3,H3)</f>
        <v>1T3</v>
      </c>
      <c r="F3" s="23"/>
      <c r="G3" s="19">
        <f>+Results!D2</f>
        <v>45922</v>
      </c>
      <c r="H3" s="20" t="str">
        <f>VLOOKUP($D3,Results!$B$2:$I$266,8,FALSE)</f>
        <v>T3</v>
      </c>
      <c r="I3" s="20" t="str">
        <f>VLOOKUP(H3,Results!$N$2:$O$13,2,FALSE)</f>
        <v>Pat's Patriots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7</v>
      </c>
      <c r="O3" s="82">
        <f>IF($C3&gt;Results!$F$1," ",(VLOOKUP($E3,Results!$C$2:$K$265,9,FALSE)))</f>
        <v>17</v>
      </c>
      <c r="P3" s="85">
        <f>IF(J3=" "," ",SUM(K3*2)+L3*1)</f>
        <v>0</v>
      </c>
    </row>
    <row r="4" spans="2:16" x14ac:dyDescent="0.25">
      <c r="B4" t="str">
        <f t="shared" ref="B4:B24" si="2">+$H$1</f>
        <v>T4</v>
      </c>
      <c r="C4" s="22">
        <v>2</v>
      </c>
      <c r="D4" s="24" t="str">
        <f t="shared" ref="D4:D24" si="3">CONCATENATE(C4,B4)</f>
        <v>2T4</v>
      </c>
      <c r="E4" s="24" t="str">
        <f t="shared" ref="E4:E24" si="4">CONCATENATE(C4,H4)</f>
        <v>2T5</v>
      </c>
      <c r="F4" s="23"/>
      <c r="G4" s="19">
        <f>+Results!D14</f>
        <v>45930</v>
      </c>
      <c r="H4" s="20" t="str">
        <f>VLOOKUP($D4,Results!$B$2:$I$266,8,FALSE)</f>
        <v>T5</v>
      </c>
      <c r="I4" s="20" t="str">
        <f>VLOOKUP(H4,Results!$N$2:$O$13,2,FALSE)</f>
        <v>The Foxes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6</v>
      </c>
      <c r="O4" s="82">
        <f>IF($C4&gt;Results!$F$1," ",(VLOOKUP($E4,Results!$C$2:$K$265,9,FALSE)))</f>
        <v>10</v>
      </c>
      <c r="P4" s="85">
        <f t="shared" ref="P4:P24" si="8">IF(J4=" "," ",SUM(K4*2)+L4*1)</f>
        <v>0</v>
      </c>
    </row>
    <row r="5" spans="2:16" x14ac:dyDescent="0.25">
      <c r="B5" t="str">
        <f t="shared" si="2"/>
        <v>T4</v>
      </c>
      <c r="C5" s="22">
        <v>3</v>
      </c>
      <c r="D5" s="24" t="str">
        <f t="shared" si="3"/>
        <v>3T4</v>
      </c>
      <c r="E5" s="24" t="str">
        <f t="shared" si="4"/>
        <v>3T2</v>
      </c>
      <c r="F5" s="23"/>
      <c r="G5" s="19">
        <f>+Results!D26</f>
        <v>45943</v>
      </c>
      <c r="H5" s="20" t="str">
        <f>VLOOKUP($D5,Results!$B$2:$I$266,8,FALSE)</f>
        <v>T2</v>
      </c>
      <c r="I5" s="20" t="str">
        <f>VLOOKUP(H5,Results!$N$2:$O$13,2,FALSE)</f>
        <v>Bombers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9</v>
      </c>
      <c r="O5" s="82">
        <f>IF($C5&gt;Results!$F$1," ",(VLOOKUP($E5,Results!$C$2:$K$265,9,FALSE)))</f>
        <v>10</v>
      </c>
      <c r="P5" s="85">
        <f t="shared" si="8"/>
        <v>0</v>
      </c>
    </row>
    <row r="6" spans="2:16" x14ac:dyDescent="0.25">
      <c r="B6" t="str">
        <f t="shared" si="2"/>
        <v>T4</v>
      </c>
      <c r="C6" s="22">
        <v>4</v>
      </c>
      <c r="D6" s="24" t="str">
        <f t="shared" si="3"/>
        <v>4T4</v>
      </c>
      <c r="E6" s="24" t="str">
        <f t="shared" si="4"/>
        <v>4T6</v>
      </c>
      <c r="F6" s="23"/>
      <c r="G6" s="19">
        <f>+Results!D38</f>
        <v>45951</v>
      </c>
      <c r="H6" s="20" t="str">
        <f>VLOOKUP($D6,Results!$B$2:$I$266,8,FALSE)</f>
        <v>T6</v>
      </c>
      <c r="I6" s="20" t="str">
        <f>VLOOKUP(H6,Results!$N$2:$O$13,2,FALSE)</f>
        <v>Blackbirds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9</v>
      </c>
      <c r="O6" s="82">
        <f>IF($C6&gt;Results!$F$1," ",(VLOOKUP($E6,Results!$C$2:$K$265,9,FALSE)))</f>
        <v>7</v>
      </c>
      <c r="P6" s="85">
        <f t="shared" si="8"/>
        <v>2</v>
      </c>
    </row>
    <row r="7" spans="2:16" x14ac:dyDescent="0.25">
      <c r="B7" t="str">
        <f t="shared" si="2"/>
        <v>T4</v>
      </c>
      <c r="C7" s="22">
        <v>5</v>
      </c>
      <c r="D7" s="24" t="str">
        <f t="shared" si="3"/>
        <v>5T4</v>
      </c>
      <c r="E7" s="24" t="str">
        <f t="shared" si="4"/>
        <v>5T1</v>
      </c>
      <c r="F7" s="23"/>
      <c r="G7" s="21">
        <f>+Results!D50</f>
        <v>45957</v>
      </c>
      <c r="H7" s="20" t="str">
        <f>VLOOKUP($D7,Results!$B$2:$I$266,8,FALSE)</f>
        <v>T1</v>
      </c>
      <c r="I7" s="20" t="str">
        <f>VLOOKUP(H7,Results!$N$2:$O$13,2,FALSE)</f>
        <v>Gin &amp; Tonic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14</v>
      </c>
      <c r="P7" s="85">
        <f t="shared" si="8"/>
        <v>0</v>
      </c>
    </row>
    <row r="8" spans="2:16" x14ac:dyDescent="0.25">
      <c r="B8" t="str">
        <f t="shared" si="2"/>
        <v>T4</v>
      </c>
      <c r="C8" s="22">
        <v>6</v>
      </c>
      <c r="D8" s="24" t="str">
        <f t="shared" si="3"/>
        <v>6T4</v>
      </c>
      <c r="E8" s="24" t="str">
        <f t="shared" si="4"/>
        <v>6T7</v>
      </c>
      <c r="F8" s="23"/>
      <c r="G8" s="19">
        <f>+Results!D62</f>
        <v>45965</v>
      </c>
      <c r="H8" s="20" t="str">
        <f>VLOOKUP($D8,Results!$B$2:$I$266,8,FALSE)</f>
        <v>T7</v>
      </c>
      <c r="I8" s="20" t="str">
        <f>VLOOKUP(H8,Results!$N$2:$O$13,2,FALSE)</f>
        <v>Team Krewna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13</v>
      </c>
      <c r="O8" s="82">
        <f>IF($C8&gt;Results!$F$1," ",(VLOOKUP($E8,Results!$C$2:$K$265,9,FALSE)))</f>
        <v>11</v>
      </c>
      <c r="P8" s="85">
        <f t="shared" si="8"/>
        <v>2</v>
      </c>
    </row>
    <row r="9" spans="2:16" x14ac:dyDescent="0.25">
      <c r="B9" t="str">
        <f t="shared" si="2"/>
        <v>T4</v>
      </c>
      <c r="C9" s="22">
        <v>7</v>
      </c>
      <c r="D9" s="24" t="str">
        <f t="shared" si="3"/>
        <v>7T4</v>
      </c>
      <c r="E9" s="24" t="str">
        <f t="shared" si="4"/>
        <v>7T8</v>
      </c>
      <c r="F9" s="23"/>
      <c r="G9" s="19">
        <f>+Results!D74</f>
        <v>45971</v>
      </c>
      <c r="H9" s="20" t="str">
        <f>VLOOKUP($D9,Results!$B$2:$I$266,8,FALSE)</f>
        <v>T8</v>
      </c>
      <c r="I9" s="20" t="str">
        <f>VLOOKUP(H9,Results!$N$2:$O$13,2,FALSE)</f>
        <v>Vaporizers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5</v>
      </c>
      <c r="O9" s="82">
        <f>IF($C9&gt;Results!$F$1," ",(VLOOKUP($E9,Results!$C$2:$K$265,9,FALSE)))</f>
        <v>14</v>
      </c>
      <c r="P9" s="85">
        <f t="shared" si="8"/>
        <v>0</v>
      </c>
    </row>
    <row r="10" spans="2:16" x14ac:dyDescent="0.25">
      <c r="B10" t="str">
        <f t="shared" si="2"/>
        <v>T4</v>
      </c>
      <c r="C10" s="22">
        <v>8</v>
      </c>
      <c r="D10" s="24" t="str">
        <f t="shared" si="3"/>
        <v>8T4</v>
      </c>
      <c r="E10" s="24" t="str">
        <f t="shared" si="4"/>
        <v>8T11</v>
      </c>
      <c r="F10" s="23"/>
      <c r="G10" s="19">
        <f>+Results!D86</f>
        <v>45979</v>
      </c>
      <c r="H10" s="20" t="str">
        <f>VLOOKUP($D10,Results!$B$2:$I$266,8,FALSE)</f>
        <v>T11</v>
      </c>
      <c r="I10" s="20" t="str">
        <f>VLOOKUP(H10,Results!$N$2:$O$13,2,FALSE)</f>
        <v>Madgulin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9</v>
      </c>
      <c r="O10" s="82">
        <f>IF($C10&gt;Results!$F$1," ",(VLOOKUP($E10,Results!$C$2:$K$265,9,FALSE)))</f>
        <v>19</v>
      </c>
      <c r="P10" s="85">
        <f t="shared" si="8"/>
        <v>0</v>
      </c>
    </row>
    <row r="11" spans="2:16" x14ac:dyDescent="0.25">
      <c r="B11" t="str">
        <f t="shared" si="2"/>
        <v>T4</v>
      </c>
      <c r="C11" s="22">
        <v>9</v>
      </c>
      <c r="D11" s="24" t="str">
        <f t="shared" si="3"/>
        <v>9T4</v>
      </c>
      <c r="E11" s="24" t="str">
        <f t="shared" si="4"/>
        <v>9T9</v>
      </c>
      <c r="F11" s="23"/>
      <c r="G11" s="21">
        <f>+Results!D98</f>
        <v>45985</v>
      </c>
      <c r="H11" s="20" t="str">
        <f>VLOOKUP($D11,Results!$B$2:$I$266,8,FALSE)</f>
        <v>T9</v>
      </c>
      <c r="I11" s="20" t="str">
        <f>VLOOKUP(H11,Results!$N$2:$O$13,2,FALSE)</f>
        <v>Who Knows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13</v>
      </c>
      <c r="O11" s="82">
        <f>IF($C11&gt;Results!$F$1," ",(VLOOKUP($E11,Results!$C$2:$K$265,9,FALSE)))</f>
        <v>14</v>
      </c>
      <c r="P11" s="85">
        <f t="shared" si="8"/>
        <v>0</v>
      </c>
    </row>
    <row r="12" spans="2:16" x14ac:dyDescent="0.25">
      <c r="B12" t="str">
        <f t="shared" si="2"/>
        <v>T4</v>
      </c>
      <c r="C12" s="22">
        <v>10</v>
      </c>
      <c r="D12" s="24" t="str">
        <f t="shared" si="3"/>
        <v>10T4</v>
      </c>
      <c r="E12" s="24" t="str">
        <f t="shared" si="4"/>
        <v>10T10</v>
      </c>
      <c r="F12" s="23"/>
      <c r="G12" s="21">
        <f>+Results!D110</f>
        <v>45993</v>
      </c>
      <c r="H12" s="20" t="str">
        <f>VLOOKUP($D12,Results!$B$2:$I$266,8,FALSE)</f>
        <v>T10</v>
      </c>
      <c r="I12" s="20" t="str">
        <f>VLOOKUP(H12,Results!$N$2:$O$13,2,FALSE)</f>
        <v>Butterscotch</v>
      </c>
      <c r="J12" s="90">
        <f t="shared" si="5"/>
        <v>1</v>
      </c>
      <c r="K12" s="72">
        <f t="shared" si="6"/>
        <v>1</v>
      </c>
      <c r="L12" s="75">
        <f>IF(OR(C12&gt;Results!$F$1,N12="N"),0,IF(H12="X",0,IF(N12=O12,1,0)))</f>
        <v>0</v>
      </c>
      <c r="M12" s="74">
        <f t="shared" si="7"/>
        <v>0</v>
      </c>
      <c r="N12" s="81">
        <f>IF($C12&gt;Results!$F$1," ",(VLOOKUP($D12,Results!$B$2:$H$265,7,FALSE)))</f>
        <v>14</v>
      </c>
      <c r="O12" s="82">
        <f>IF($C12&gt;Results!$F$1," ",(VLOOKUP($E12,Results!$C$2:$K$265,9,FALSE)))</f>
        <v>8</v>
      </c>
      <c r="P12" s="85">
        <f t="shared" si="8"/>
        <v>2</v>
      </c>
    </row>
    <row r="13" spans="2:16" x14ac:dyDescent="0.25">
      <c r="B13" t="str">
        <f t="shared" si="2"/>
        <v>T4</v>
      </c>
      <c r="C13" s="22">
        <v>11</v>
      </c>
      <c r="D13" s="24" t="str">
        <f t="shared" si="3"/>
        <v>11T4</v>
      </c>
      <c r="E13" s="24" t="str">
        <f t="shared" si="4"/>
        <v>11T12</v>
      </c>
      <c r="F13" s="23"/>
      <c r="G13" s="21">
        <f>+Results!D122</f>
        <v>45999</v>
      </c>
      <c r="H13" s="20" t="str">
        <f>VLOOKUP($D13,Results!$B$2:$I$266,8,FALSE)</f>
        <v>T12</v>
      </c>
      <c r="I13" s="20" t="str">
        <f>VLOOKUP(H13,Results!$N$2:$O$13,2,FALSE)</f>
        <v>The Leakies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6</v>
      </c>
      <c r="O13" s="82">
        <f>IF($C13&gt;Results!$F$1," ",(VLOOKUP($E13,Results!$C$2:$K$265,9,FALSE)))</f>
        <v>8</v>
      </c>
      <c r="P13" s="85">
        <f t="shared" si="8"/>
        <v>0</v>
      </c>
    </row>
    <row r="14" spans="2:16" x14ac:dyDescent="0.25">
      <c r="B14" t="str">
        <f t="shared" si="2"/>
        <v>T4</v>
      </c>
      <c r="C14" s="22">
        <v>12</v>
      </c>
      <c r="D14" s="24" t="str">
        <f t="shared" si="3"/>
        <v>12T4</v>
      </c>
      <c r="E14" s="24" t="str">
        <f t="shared" si="4"/>
        <v>12T3</v>
      </c>
      <c r="F14" s="23"/>
      <c r="G14" s="19">
        <f>+Results!D134</f>
        <v>46034</v>
      </c>
      <c r="H14" s="20" t="str">
        <f>VLOOKUP($D14,Results!$B$2:$I$266,8,FALSE)</f>
        <v>T3</v>
      </c>
      <c r="I14" s="20" t="str">
        <f>VLOOKUP(H14,Results!$N$2:$O$13,2,FALSE)</f>
        <v>Pat's Patriots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T4</v>
      </c>
      <c r="C15" s="22">
        <v>13</v>
      </c>
      <c r="D15" s="24" t="str">
        <f t="shared" si="3"/>
        <v>13T4</v>
      </c>
      <c r="E15" s="24" t="str">
        <f t="shared" si="4"/>
        <v>13T5</v>
      </c>
      <c r="F15" s="23"/>
      <c r="G15" s="19">
        <f>+Results!D146</f>
        <v>46042</v>
      </c>
      <c r="H15" s="20" t="str">
        <f>VLOOKUP($D15,Results!$B$2:$I$266,8,FALSE)</f>
        <v>T5</v>
      </c>
      <c r="I15" s="20" t="str">
        <f>VLOOKUP(H15,Results!$N$2:$O$13,2,FALSE)</f>
        <v>The Foxes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T4</v>
      </c>
      <c r="C16" s="22">
        <v>14</v>
      </c>
      <c r="D16" s="24" t="str">
        <f t="shared" si="3"/>
        <v>14T4</v>
      </c>
      <c r="E16" s="24" t="str">
        <f t="shared" si="4"/>
        <v>14T2</v>
      </c>
      <c r="F16" s="23"/>
      <c r="G16" s="19">
        <f>+Results!D158</f>
        <v>46048</v>
      </c>
      <c r="H16" s="20" t="str">
        <f>VLOOKUP($D16,Results!$B$2:$I$266,8,FALSE)</f>
        <v>T2</v>
      </c>
      <c r="I16" s="20" t="str">
        <f>VLOOKUP(H16,Results!$N$2:$O$13,2,FALSE)</f>
        <v>Bombers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T4</v>
      </c>
      <c r="C17" s="22">
        <v>15</v>
      </c>
      <c r="D17" s="24" t="str">
        <f t="shared" si="3"/>
        <v>15T4</v>
      </c>
      <c r="E17" s="24" t="str">
        <f t="shared" si="4"/>
        <v>15T6</v>
      </c>
      <c r="F17" s="23"/>
      <c r="G17" s="19">
        <f>+Results!D170</f>
        <v>46056</v>
      </c>
      <c r="H17" s="20" t="str">
        <f>VLOOKUP($D17,Results!$B$2:$I$266,8,FALSE)</f>
        <v>T6</v>
      </c>
      <c r="I17" s="20" t="str">
        <f>VLOOKUP(H17,Results!$N$2:$O$13,2,FALSE)</f>
        <v>Blackbirds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T4</v>
      </c>
      <c r="C18" s="22">
        <v>16</v>
      </c>
      <c r="D18" s="24" t="str">
        <f t="shared" si="3"/>
        <v>16T4</v>
      </c>
      <c r="E18" s="24" t="str">
        <f t="shared" si="4"/>
        <v>16T1</v>
      </c>
      <c r="F18" s="23"/>
      <c r="G18" s="21">
        <f>+Results!D182</f>
        <v>46062</v>
      </c>
      <c r="H18" s="20" t="str">
        <f>VLOOKUP($D18,Results!$B$2:$I$266,8,FALSE)</f>
        <v>T1</v>
      </c>
      <c r="I18" s="20" t="str">
        <f>VLOOKUP(H18,Results!$N$2:$O$13,2,FALSE)</f>
        <v>Gin &amp; Tonic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T4</v>
      </c>
      <c r="C19" s="22">
        <v>17</v>
      </c>
      <c r="D19" s="24" t="str">
        <f t="shared" si="3"/>
        <v>17T4</v>
      </c>
      <c r="E19" s="24" t="str">
        <f t="shared" si="4"/>
        <v>17T7</v>
      </c>
      <c r="F19" s="23"/>
      <c r="G19" s="19">
        <f>+Results!D194</f>
        <v>46070</v>
      </c>
      <c r="H19" s="20" t="str">
        <f>VLOOKUP($D19,Results!$B$2:$I$266,8,FALSE)</f>
        <v>T7</v>
      </c>
      <c r="I19" s="20" t="str">
        <f>VLOOKUP(H19,Results!$N$2:$O$13,2,FALSE)</f>
        <v>Team Krewna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T4</v>
      </c>
      <c r="C20" s="22">
        <v>18</v>
      </c>
      <c r="D20" s="24" t="str">
        <f t="shared" si="3"/>
        <v>18T4</v>
      </c>
      <c r="E20" s="24" t="str">
        <f t="shared" si="4"/>
        <v>18T8</v>
      </c>
      <c r="F20" s="23"/>
      <c r="G20" s="21">
        <f>+Results!D206</f>
        <v>46076</v>
      </c>
      <c r="H20" s="20" t="str">
        <f>VLOOKUP($D20,Results!$B$2:$I$266,8,FALSE)</f>
        <v>T8</v>
      </c>
      <c r="I20" s="20" t="str">
        <f>VLOOKUP(H20,Results!$N$2:$O$13,2,FALSE)</f>
        <v>Vaporizers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T4</v>
      </c>
      <c r="C21" s="22">
        <v>19</v>
      </c>
      <c r="D21" s="24" t="str">
        <f t="shared" si="3"/>
        <v>19T4</v>
      </c>
      <c r="E21" s="24" t="str">
        <f t="shared" si="4"/>
        <v>19T11</v>
      </c>
      <c r="F21" s="23"/>
      <c r="G21" s="19">
        <f>+Results!D218</f>
        <v>46084</v>
      </c>
      <c r="H21" s="20" t="str">
        <f>VLOOKUP($D21,Results!$B$2:$I$266,8,FALSE)</f>
        <v>T11</v>
      </c>
      <c r="I21" s="20" t="str">
        <f>VLOOKUP(H21,Results!$N$2:$O$13,2,FALSE)</f>
        <v>Madgulin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T4</v>
      </c>
      <c r="C22" s="22">
        <v>20</v>
      </c>
      <c r="D22" s="24" t="str">
        <f t="shared" si="3"/>
        <v>20T4</v>
      </c>
      <c r="E22" s="24" t="str">
        <f t="shared" si="4"/>
        <v>20T9</v>
      </c>
      <c r="F22" s="23"/>
      <c r="G22" s="21">
        <f>+Results!D230</f>
        <v>46090</v>
      </c>
      <c r="H22" s="20" t="str">
        <f>VLOOKUP($D22,Results!$B$2:$I$266,8,FALSE)</f>
        <v>T9</v>
      </c>
      <c r="I22" s="20" t="str">
        <f>VLOOKUP(H22,Results!$N$2:$O$13,2,FALSE)</f>
        <v>Who Knows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T4</v>
      </c>
      <c r="C23" s="22">
        <v>21</v>
      </c>
      <c r="D23" s="24" t="str">
        <f t="shared" si="3"/>
        <v>21T4</v>
      </c>
      <c r="E23" s="24" t="str">
        <f t="shared" si="4"/>
        <v>21T10</v>
      </c>
      <c r="F23" s="23"/>
      <c r="G23" s="19">
        <f>+Results!D242</f>
        <v>46098</v>
      </c>
      <c r="H23" s="20" t="str">
        <f>VLOOKUP($D23,Results!$B$2:$I$266,8,FALSE)</f>
        <v>T10</v>
      </c>
      <c r="I23" s="20" t="str">
        <f>VLOOKUP(H23,Results!$N$2:$O$13,2,FALSE)</f>
        <v>Butterscotch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T4</v>
      </c>
      <c r="C24" s="22">
        <v>22</v>
      </c>
      <c r="D24" s="24" t="str">
        <f t="shared" si="3"/>
        <v>22T4</v>
      </c>
      <c r="E24" s="24" t="str">
        <f t="shared" si="4"/>
        <v>22T12</v>
      </c>
      <c r="F24" s="23"/>
      <c r="G24" s="21">
        <f>+Results!D254</f>
        <v>46104</v>
      </c>
      <c r="H24" s="20" t="str">
        <f>VLOOKUP($D24,Results!$B$2:$I$266,8,FALSE)</f>
        <v>T12</v>
      </c>
      <c r="I24" s="20" t="str">
        <f>VLOOKUP(H24,Results!$N$2:$O$13,2,FALSE)</f>
        <v>The Leakies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11</v>
      </c>
      <c r="K25" s="76">
        <f t="shared" si="9"/>
        <v>3</v>
      </c>
      <c r="L25" s="77">
        <f t="shared" si="9"/>
        <v>0</v>
      </c>
      <c r="M25" s="78">
        <f t="shared" si="9"/>
        <v>8</v>
      </c>
      <c r="N25" s="83">
        <f t="shared" si="9"/>
        <v>94</v>
      </c>
      <c r="O25" s="84">
        <f t="shared" si="9"/>
        <v>132</v>
      </c>
      <c r="P25" s="86">
        <f t="shared" si="9"/>
        <v>6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34</v>
      </c>
      <c r="I1" s="106" t="s">
        <v>58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T5</v>
      </c>
      <c r="C3" s="22">
        <v>1</v>
      </c>
      <c r="D3" s="24" t="str">
        <f t="shared" ref="D3" si="0">CONCATENATE(C3,B3)</f>
        <v>1T5</v>
      </c>
      <c r="E3" s="24" t="str">
        <f t="shared" ref="E3" si="1">CONCATENATE(C3,H3)</f>
        <v>1T6</v>
      </c>
      <c r="F3" s="23"/>
      <c r="G3" s="19">
        <f>+Results!D2</f>
        <v>45922</v>
      </c>
      <c r="H3" s="20" t="str">
        <f>VLOOKUP($D3,Results!$B$2:$I$266,8,FALSE)</f>
        <v>T6</v>
      </c>
      <c r="I3" s="20" t="str">
        <f>VLOOKUP(H3,Results!$N$2:$O$13,2,FALSE)</f>
        <v>Blackbirds</v>
      </c>
      <c r="J3" s="90">
        <f>SUM(K3:M3)</f>
        <v>1</v>
      </c>
      <c r="K3" s="72">
        <f>IF(H3="X",0,IF(N3&gt;O3,1,0))</f>
        <v>1</v>
      </c>
      <c r="L3" s="75">
        <f>IF(OR(C3&gt;Results!$F$1,N3="N"),0,IF(H3="X",0,IF(N3=O3,1,0)))</f>
        <v>0</v>
      </c>
      <c r="M3" s="74">
        <f>IF(H3="X",0,IF(N3&lt;O3,1,0))</f>
        <v>0</v>
      </c>
      <c r="N3" s="81">
        <f>IF($C3&gt;Results!$F$1," ",(VLOOKUP($D3,Results!$B$2:$H$265,7,FALSE)))</f>
        <v>16</v>
      </c>
      <c r="O3" s="82">
        <f>IF($C3&gt;Results!$F$1," ",(VLOOKUP($E3,Results!$C$2:$K$265,9,FALSE)))</f>
        <v>5</v>
      </c>
      <c r="P3" s="85">
        <f>IF(J3=" "," ",SUM(K3*2)+L3*1)</f>
        <v>2</v>
      </c>
    </row>
    <row r="4" spans="2:16" x14ac:dyDescent="0.25">
      <c r="B4" t="str">
        <f t="shared" ref="B4:B24" si="2">+$H$1</f>
        <v>T5</v>
      </c>
      <c r="C4" s="22">
        <v>2</v>
      </c>
      <c r="D4" s="24" t="str">
        <f t="shared" ref="D4:D24" si="3">CONCATENATE(C4,B4)</f>
        <v>2T5</v>
      </c>
      <c r="E4" s="24" t="str">
        <f t="shared" ref="E4:E24" si="4">CONCATENATE(C4,H4)</f>
        <v>2T4</v>
      </c>
      <c r="F4" s="23"/>
      <c r="G4" s="19">
        <f>+Results!D14</f>
        <v>45930</v>
      </c>
      <c r="H4" s="20" t="str">
        <f>VLOOKUP($D4,Results!$B$2:$I$266,8,FALSE)</f>
        <v>T4</v>
      </c>
      <c r="I4" s="20" t="str">
        <f>VLOOKUP(H4,Results!$N$2:$O$13,2,FALSE)</f>
        <v>Sparrows</v>
      </c>
      <c r="J4" s="90">
        <f t="shared" ref="J4:J24" si="5">SUM(K4:M4)</f>
        <v>1</v>
      </c>
      <c r="K4" s="72">
        <f t="shared" ref="K4:K24" si="6">IF(H4="X",0,IF(N4&gt;O4,1,0))</f>
        <v>1</v>
      </c>
      <c r="L4" s="75">
        <f>IF(OR(C4&gt;Results!$F$1,N4="N"),0,IF(H4="X",0,IF(N4=O4,1,0)))</f>
        <v>0</v>
      </c>
      <c r="M4" s="74">
        <f t="shared" ref="M4:M24" si="7">IF(H4="X",0,IF(N4&lt;O4,1,0))</f>
        <v>0</v>
      </c>
      <c r="N4" s="81">
        <f>IF($C4&gt;Results!$F$1," ",(VLOOKUP($D4,Results!$B$2:$H$265,7,FALSE)))</f>
        <v>10</v>
      </c>
      <c r="O4" s="82">
        <f>IF($C4&gt;Results!$F$1," ",(VLOOKUP($E4,Results!$C$2:$K$265,9,FALSE)))</f>
        <v>6</v>
      </c>
      <c r="P4" s="85">
        <f t="shared" ref="P4:P24" si="8">IF(J4=" "," ",SUM(K4*2)+L4*1)</f>
        <v>2</v>
      </c>
    </row>
    <row r="5" spans="2:16" x14ac:dyDescent="0.25">
      <c r="B5" t="str">
        <f t="shared" si="2"/>
        <v>T5</v>
      </c>
      <c r="C5" s="22">
        <v>3</v>
      </c>
      <c r="D5" s="24" t="str">
        <f t="shared" si="3"/>
        <v>3T5</v>
      </c>
      <c r="E5" s="24" t="str">
        <f t="shared" si="4"/>
        <v>3T7</v>
      </c>
      <c r="F5" s="23"/>
      <c r="G5" s="19">
        <f>+Results!D26</f>
        <v>45943</v>
      </c>
      <c r="H5" s="20" t="str">
        <f>VLOOKUP($D5,Results!$B$2:$I$266,8,FALSE)</f>
        <v>T7</v>
      </c>
      <c r="I5" s="20" t="str">
        <f>VLOOKUP(H5,Results!$N$2:$O$13,2,FALSE)</f>
        <v>Team Krewna</v>
      </c>
      <c r="J5" s="90">
        <f t="shared" si="5"/>
        <v>0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0</v>
      </c>
      <c r="N5" s="81" t="str">
        <f>IF($C5&gt;Results!$F$1," ",(VLOOKUP($D5,Results!$B$2:$H$265,7,FALSE)))</f>
        <v>N</v>
      </c>
      <c r="O5" s="82" t="str">
        <f>IF($C5&gt;Results!$F$1," ",(VLOOKUP($E5,Results!$C$2:$K$265,9,FALSE)))</f>
        <v>N</v>
      </c>
      <c r="P5" s="85">
        <f t="shared" si="8"/>
        <v>0</v>
      </c>
    </row>
    <row r="6" spans="2:16" x14ac:dyDescent="0.25">
      <c r="B6" t="str">
        <f t="shared" si="2"/>
        <v>T5</v>
      </c>
      <c r="C6" s="22">
        <v>4</v>
      </c>
      <c r="D6" s="24" t="str">
        <f t="shared" si="3"/>
        <v>4T5</v>
      </c>
      <c r="E6" s="24" t="str">
        <f t="shared" si="4"/>
        <v>4T3</v>
      </c>
      <c r="F6" s="23"/>
      <c r="G6" s="19">
        <f>+Results!D38</f>
        <v>45951</v>
      </c>
      <c r="H6" s="20" t="str">
        <f>VLOOKUP($D6,Results!$B$2:$I$266,8,FALSE)</f>
        <v>T3</v>
      </c>
      <c r="I6" s="20" t="str">
        <f>VLOOKUP(H6,Results!$N$2:$O$13,2,FALSE)</f>
        <v>Pat's Patriots</v>
      </c>
      <c r="J6" s="90">
        <f t="shared" si="5"/>
        <v>1</v>
      </c>
      <c r="K6" s="72">
        <f t="shared" si="6"/>
        <v>1</v>
      </c>
      <c r="L6" s="75">
        <f>IF(OR(C6&gt;Results!$F$1,N6="N"),0,IF(H6="X",0,IF(N6=O6,1,0)))</f>
        <v>0</v>
      </c>
      <c r="M6" s="74">
        <f t="shared" si="7"/>
        <v>0</v>
      </c>
      <c r="N6" s="81">
        <f>IF($C6&gt;Results!$F$1," ",(VLOOKUP($D6,Results!$B$2:$H$265,7,FALSE)))</f>
        <v>11</v>
      </c>
      <c r="O6" s="82">
        <f>IF($C6&gt;Results!$F$1," ",(VLOOKUP($E6,Results!$C$2:$K$265,9,FALSE)))</f>
        <v>6</v>
      </c>
      <c r="P6" s="85">
        <f t="shared" si="8"/>
        <v>2</v>
      </c>
    </row>
    <row r="7" spans="2:16" x14ac:dyDescent="0.25">
      <c r="B7" t="str">
        <f t="shared" si="2"/>
        <v>T5</v>
      </c>
      <c r="C7" s="22">
        <v>5</v>
      </c>
      <c r="D7" s="24" t="str">
        <f t="shared" si="3"/>
        <v>5T5</v>
      </c>
      <c r="E7" s="24" t="str">
        <f t="shared" si="4"/>
        <v>5T2</v>
      </c>
      <c r="F7" s="23"/>
      <c r="G7" s="21">
        <f>+Results!D50</f>
        <v>45957</v>
      </c>
      <c r="H7" s="20" t="str">
        <f>VLOOKUP($D7,Results!$B$2:$I$266,8,FALSE)</f>
        <v>T2</v>
      </c>
      <c r="I7" s="20" t="str">
        <f>VLOOKUP(H7,Results!$N$2:$O$13,2,FALSE)</f>
        <v>Bombers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8</v>
      </c>
      <c r="O7" s="82">
        <f>IF($C7&gt;Results!$F$1," ",(VLOOKUP($E7,Results!$C$2:$K$265,9,FALSE)))</f>
        <v>13</v>
      </c>
      <c r="P7" s="85">
        <f t="shared" si="8"/>
        <v>0</v>
      </c>
    </row>
    <row r="8" spans="2:16" x14ac:dyDescent="0.25">
      <c r="B8" t="str">
        <f t="shared" si="2"/>
        <v>T5</v>
      </c>
      <c r="C8" s="22">
        <v>6</v>
      </c>
      <c r="D8" s="24" t="str">
        <f t="shared" si="3"/>
        <v>6T5</v>
      </c>
      <c r="E8" s="24" t="str">
        <f t="shared" si="4"/>
        <v>6T8</v>
      </c>
      <c r="F8" s="23"/>
      <c r="G8" s="19">
        <f>+Results!D62</f>
        <v>45965</v>
      </c>
      <c r="H8" s="20" t="str">
        <f>VLOOKUP($D8,Results!$B$2:$I$266,8,FALSE)</f>
        <v>T8</v>
      </c>
      <c r="I8" s="20" t="str">
        <f>VLOOKUP(H8,Results!$N$2:$O$13,2,FALSE)</f>
        <v>Vaporizers</v>
      </c>
      <c r="J8" s="90">
        <f t="shared" si="5"/>
        <v>1</v>
      </c>
      <c r="K8" s="72">
        <f t="shared" si="6"/>
        <v>1</v>
      </c>
      <c r="L8" s="75">
        <f>IF(OR(C8&gt;Results!$F$1,N8="N"),0,IF(H8="X",0,IF(N8=O8,1,0)))</f>
        <v>0</v>
      </c>
      <c r="M8" s="74">
        <f t="shared" si="7"/>
        <v>0</v>
      </c>
      <c r="N8" s="81">
        <f>IF($C8&gt;Results!$F$1," ",(VLOOKUP($D8,Results!$B$2:$H$265,7,FALSE)))</f>
        <v>11</v>
      </c>
      <c r="O8" s="82">
        <f>IF($C8&gt;Results!$F$1," ",(VLOOKUP($E8,Results!$C$2:$K$265,9,FALSE)))</f>
        <v>5</v>
      </c>
      <c r="P8" s="85">
        <f t="shared" si="8"/>
        <v>2</v>
      </c>
    </row>
    <row r="9" spans="2:16" x14ac:dyDescent="0.25">
      <c r="B9" t="str">
        <f t="shared" si="2"/>
        <v>T5</v>
      </c>
      <c r="C9" s="22">
        <v>7</v>
      </c>
      <c r="D9" s="24" t="str">
        <f t="shared" si="3"/>
        <v>7T5</v>
      </c>
      <c r="E9" s="24" t="str">
        <f t="shared" si="4"/>
        <v>7T12</v>
      </c>
      <c r="F9" s="23"/>
      <c r="G9" s="19">
        <f>+Results!D74</f>
        <v>45971</v>
      </c>
      <c r="H9" s="20" t="str">
        <f>VLOOKUP($D9,Results!$B$2:$I$266,8,FALSE)</f>
        <v>T12</v>
      </c>
      <c r="I9" s="20" t="str">
        <f>VLOOKUP(H9,Results!$N$2:$O$13,2,FALSE)</f>
        <v>The Leakies</v>
      </c>
      <c r="J9" s="90">
        <f t="shared" si="5"/>
        <v>1</v>
      </c>
      <c r="K9" s="72">
        <f t="shared" si="6"/>
        <v>1</v>
      </c>
      <c r="L9" s="75">
        <f>IF(OR(C9&gt;Results!$F$1,N9="N"),0,IF(H9="X",0,IF(N9=O9,1,0)))</f>
        <v>0</v>
      </c>
      <c r="M9" s="74">
        <f t="shared" si="7"/>
        <v>0</v>
      </c>
      <c r="N9" s="81">
        <f>IF($C9&gt;Results!$F$1," ",(VLOOKUP($D9,Results!$B$2:$H$265,7,FALSE)))</f>
        <v>16</v>
      </c>
      <c r="O9" s="82">
        <f>IF($C9&gt;Results!$F$1," ",(VLOOKUP($E9,Results!$C$2:$K$265,9,FALSE)))</f>
        <v>3</v>
      </c>
      <c r="P9" s="85">
        <f t="shared" si="8"/>
        <v>2</v>
      </c>
    </row>
    <row r="10" spans="2:16" x14ac:dyDescent="0.25">
      <c r="B10" t="str">
        <f t="shared" si="2"/>
        <v>T5</v>
      </c>
      <c r="C10" s="22">
        <v>8</v>
      </c>
      <c r="D10" s="24" t="str">
        <f t="shared" si="3"/>
        <v>8T5</v>
      </c>
      <c r="E10" s="24" t="str">
        <f t="shared" si="4"/>
        <v>8T10</v>
      </c>
      <c r="F10" s="23"/>
      <c r="G10" s="19">
        <f>+Results!D86</f>
        <v>45979</v>
      </c>
      <c r="H10" s="20" t="str">
        <f>VLOOKUP($D10,Results!$B$2:$I$266,8,FALSE)</f>
        <v>T10</v>
      </c>
      <c r="I10" s="20" t="str">
        <f>VLOOKUP(H10,Results!$N$2:$O$13,2,FALSE)</f>
        <v>Butterscotch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4</v>
      </c>
      <c r="O10" s="82">
        <f>IF($C10&gt;Results!$F$1," ",(VLOOKUP($E10,Results!$C$2:$K$265,9,FALSE)))</f>
        <v>15</v>
      </c>
      <c r="P10" s="85">
        <f t="shared" si="8"/>
        <v>0</v>
      </c>
    </row>
    <row r="11" spans="2:16" x14ac:dyDescent="0.25">
      <c r="B11" t="str">
        <f t="shared" si="2"/>
        <v>T5</v>
      </c>
      <c r="C11" s="22">
        <v>9</v>
      </c>
      <c r="D11" s="24" t="str">
        <f t="shared" si="3"/>
        <v>9T5</v>
      </c>
      <c r="E11" s="24" t="str">
        <f t="shared" si="4"/>
        <v>9T1</v>
      </c>
      <c r="F11" s="23"/>
      <c r="G11" s="21">
        <f>+Results!D98</f>
        <v>45985</v>
      </c>
      <c r="H11" s="20" t="str">
        <f>VLOOKUP($D11,Results!$B$2:$I$266,8,FALSE)</f>
        <v>T1</v>
      </c>
      <c r="I11" s="20" t="str">
        <f>VLOOKUP(H11,Results!$N$2:$O$13,2,FALSE)</f>
        <v>Gin &amp; Tonic</v>
      </c>
      <c r="J11" s="90">
        <f t="shared" si="5"/>
        <v>1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1</v>
      </c>
      <c r="N11" s="81">
        <f>IF($C11&gt;Results!$F$1," ",(VLOOKUP($D11,Results!$B$2:$H$265,7,FALSE)))</f>
        <v>8</v>
      </c>
      <c r="O11" s="82">
        <f>IF($C11&gt;Results!$F$1," ",(VLOOKUP($E11,Results!$C$2:$K$265,9,FALSE)))</f>
        <v>15</v>
      </c>
      <c r="P11" s="85">
        <f t="shared" si="8"/>
        <v>0</v>
      </c>
    </row>
    <row r="12" spans="2:16" x14ac:dyDescent="0.25">
      <c r="B12" t="str">
        <f t="shared" si="2"/>
        <v>T5</v>
      </c>
      <c r="C12" s="22">
        <v>10</v>
      </c>
      <c r="D12" s="24" t="str">
        <f t="shared" si="3"/>
        <v>10T5</v>
      </c>
      <c r="E12" s="24" t="str">
        <f t="shared" si="4"/>
        <v>10T11</v>
      </c>
      <c r="F12" s="23"/>
      <c r="G12" s="21">
        <f>+Results!D110</f>
        <v>45993</v>
      </c>
      <c r="H12" s="20" t="str">
        <f>VLOOKUP($D12,Results!$B$2:$I$266,8,FALSE)</f>
        <v>T11</v>
      </c>
      <c r="I12" s="20" t="str">
        <f>VLOOKUP(H12,Results!$N$2:$O$13,2,FALSE)</f>
        <v>Madgulin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5</v>
      </c>
      <c r="O12" s="82">
        <f>IF($C12&gt;Results!$F$1," ",(VLOOKUP($E12,Results!$C$2:$K$265,9,FALSE)))</f>
        <v>7</v>
      </c>
      <c r="P12" s="85">
        <f t="shared" si="8"/>
        <v>0</v>
      </c>
    </row>
    <row r="13" spans="2:16" x14ac:dyDescent="0.25">
      <c r="B13" t="str">
        <f t="shared" si="2"/>
        <v>T5</v>
      </c>
      <c r="C13" s="22">
        <v>11</v>
      </c>
      <c r="D13" s="24" t="str">
        <f t="shared" si="3"/>
        <v>11T5</v>
      </c>
      <c r="E13" s="24" t="str">
        <f t="shared" si="4"/>
        <v>11T9</v>
      </c>
      <c r="F13" s="23"/>
      <c r="G13" s="21">
        <f>+Results!D122</f>
        <v>45999</v>
      </c>
      <c r="H13" s="20" t="str">
        <f>VLOOKUP($D13,Results!$B$2:$I$266,8,FALSE)</f>
        <v>T9</v>
      </c>
      <c r="I13" s="20" t="str">
        <f>VLOOKUP(H13,Results!$N$2:$O$13,2,FALSE)</f>
        <v>Who Knows</v>
      </c>
      <c r="J13" s="90">
        <f t="shared" si="5"/>
        <v>0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0</v>
      </c>
      <c r="N13" s="81" t="str">
        <f>IF($C13&gt;Results!$F$1," ",(VLOOKUP($D13,Results!$B$2:$H$265,7,FALSE)))</f>
        <v>N</v>
      </c>
      <c r="O13" s="82" t="str">
        <f>IF($C13&gt;Results!$F$1," ",(VLOOKUP($E13,Results!$C$2:$K$265,9,FALSE)))</f>
        <v>N</v>
      </c>
      <c r="P13" s="85">
        <f t="shared" si="8"/>
        <v>0</v>
      </c>
    </row>
    <row r="14" spans="2:16" x14ac:dyDescent="0.25">
      <c r="B14" t="str">
        <f t="shared" si="2"/>
        <v>T5</v>
      </c>
      <c r="C14" s="22">
        <v>12</v>
      </c>
      <c r="D14" s="24" t="str">
        <f t="shared" si="3"/>
        <v>12T5</v>
      </c>
      <c r="E14" s="24" t="str">
        <f t="shared" si="4"/>
        <v>12T6</v>
      </c>
      <c r="F14" s="23"/>
      <c r="G14" s="19">
        <f>+Results!D134</f>
        <v>46034</v>
      </c>
      <c r="H14" s="20" t="str">
        <f>VLOOKUP($D14,Results!$B$2:$I$266,8,FALSE)</f>
        <v>T6</v>
      </c>
      <c r="I14" s="20" t="str">
        <f>VLOOKUP(H14,Results!$N$2:$O$13,2,FALSE)</f>
        <v>Blackbirds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T5</v>
      </c>
      <c r="C15" s="22">
        <v>13</v>
      </c>
      <c r="D15" s="24" t="str">
        <f t="shared" si="3"/>
        <v>13T5</v>
      </c>
      <c r="E15" s="24" t="str">
        <f t="shared" si="4"/>
        <v>13T4</v>
      </c>
      <c r="F15" s="23"/>
      <c r="G15" s="19">
        <f>+Results!D146</f>
        <v>46042</v>
      </c>
      <c r="H15" s="20" t="str">
        <f>VLOOKUP($D15,Results!$B$2:$I$266,8,FALSE)</f>
        <v>T4</v>
      </c>
      <c r="I15" s="20" t="str">
        <f>VLOOKUP(H15,Results!$N$2:$O$13,2,FALSE)</f>
        <v>Sparrows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T5</v>
      </c>
      <c r="C16" s="22">
        <v>14</v>
      </c>
      <c r="D16" s="24" t="str">
        <f t="shared" si="3"/>
        <v>14T5</v>
      </c>
      <c r="E16" s="24" t="str">
        <f t="shared" si="4"/>
        <v>14T7</v>
      </c>
      <c r="F16" s="23"/>
      <c r="G16" s="19">
        <f>+Results!D158</f>
        <v>46048</v>
      </c>
      <c r="H16" s="20" t="str">
        <f>VLOOKUP($D16,Results!$B$2:$I$266,8,FALSE)</f>
        <v>T7</v>
      </c>
      <c r="I16" s="20" t="str">
        <f>VLOOKUP(H16,Results!$N$2:$O$13,2,FALSE)</f>
        <v>Team Krewna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T5</v>
      </c>
      <c r="C17" s="22">
        <v>15</v>
      </c>
      <c r="D17" s="24" t="str">
        <f t="shared" si="3"/>
        <v>15T5</v>
      </c>
      <c r="E17" s="24" t="str">
        <f t="shared" si="4"/>
        <v>15T3</v>
      </c>
      <c r="F17" s="23"/>
      <c r="G17" s="19">
        <f>+Results!D170</f>
        <v>46056</v>
      </c>
      <c r="H17" s="20" t="str">
        <f>VLOOKUP($D17,Results!$B$2:$I$266,8,FALSE)</f>
        <v>T3</v>
      </c>
      <c r="I17" s="20" t="str">
        <f>VLOOKUP(H17,Results!$N$2:$O$13,2,FALSE)</f>
        <v>Pat's Patriots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T5</v>
      </c>
      <c r="C18" s="22">
        <v>16</v>
      </c>
      <c r="D18" s="24" t="str">
        <f t="shared" si="3"/>
        <v>16T5</v>
      </c>
      <c r="E18" s="24" t="str">
        <f t="shared" si="4"/>
        <v>16T2</v>
      </c>
      <c r="F18" s="23"/>
      <c r="G18" s="21">
        <f>+Results!D182</f>
        <v>46062</v>
      </c>
      <c r="H18" s="20" t="str">
        <f>VLOOKUP($D18,Results!$B$2:$I$266,8,FALSE)</f>
        <v>T2</v>
      </c>
      <c r="I18" s="20" t="str">
        <f>VLOOKUP(H18,Results!$N$2:$O$13,2,FALSE)</f>
        <v>Bombers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T5</v>
      </c>
      <c r="C19" s="22">
        <v>17</v>
      </c>
      <c r="D19" s="24" t="str">
        <f t="shared" si="3"/>
        <v>17T5</v>
      </c>
      <c r="E19" s="24" t="str">
        <f t="shared" si="4"/>
        <v>17T8</v>
      </c>
      <c r="F19" s="23"/>
      <c r="G19" s="19">
        <f>+Results!D194</f>
        <v>46070</v>
      </c>
      <c r="H19" s="20" t="str">
        <f>VLOOKUP($D19,Results!$B$2:$I$266,8,FALSE)</f>
        <v>T8</v>
      </c>
      <c r="I19" s="20" t="str">
        <f>VLOOKUP(H19,Results!$N$2:$O$13,2,FALSE)</f>
        <v>Vaporizers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T5</v>
      </c>
      <c r="C20" s="22">
        <v>18</v>
      </c>
      <c r="D20" s="24" t="str">
        <f t="shared" si="3"/>
        <v>18T5</v>
      </c>
      <c r="E20" s="24" t="str">
        <f t="shared" si="4"/>
        <v>18T12</v>
      </c>
      <c r="F20" s="23"/>
      <c r="G20" s="21">
        <f>+Results!D206</f>
        <v>46076</v>
      </c>
      <c r="H20" s="20" t="str">
        <f>VLOOKUP($D20,Results!$B$2:$I$266,8,FALSE)</f>
        <v>T12</v>
      </c>
      <c r="I20" s="20" t="str">
        <f>VLOOKUP(H20,Results!$N$2:$O$13,2,FALSE)</f>
        <v>The Leakies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T5</v>
      </c>
      <c r="C21" s="22">
        <v>19</v>
      </c>
      <c r="D21" s="24" t="str">
        <f t="shared" si="3"/>
        <v>19T5</v>
      </c>
      <c r="E21" s="24" t="str">
        <f t="shared" si="4"/>
        <v>19T10</v>
      </c>
      <c r="F21" s="23"/>
      <c r="G21" s="19">
        <f>+Results!D218</f>
        <v>46084</v>
      </c>
      <c r="H21" s="20" t="str">
        <f>VLOOKUP($D21,Results!$B$2:$I$266,8,FALSE)</f>
        <v>T10</v>
      </c>
      <c r="I21" s="20" t="str">
        <f>VLOOKUP(H21,Results!$N$2:$O$13,2,FALSE)</f>
        <v>Butterscotch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T5</v>
      </c>
      <c r="C22" s="22">
        <v>20</v>
      </c>
      <c r="D22" s="24" t="str">
        <f t="shared" si="3"/>
        <v>20T5</v>
      </c>
      <c r="E22" s="24" t="str">
        <f t="shared" si="4"/>
        <v>20T1</v>
      </c>
      <c r="F22" s="23"/>
      <c r="G22" s="21">
        <f>+Results!D230</f>
        <v>46090</v>
      </c>
      <c r="H22" s="20" t="str">
        <f>VLOOKUP($D22,Results!$B$2:$I$266,8,FALSE)</f>
        <v>T1</v>
      </c>
      <c r="I22" s="20" t="str">
        <f>VLOOKUP(H22,Results!$N$2:$O$13,2,FALSE)</f>
        <v>Gin &amp; Tonic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T5</v>
      </c>
      <c r="C23" s="22">
        <v>21</v>
      </c>
      <c r="D23" s="24" t="str">
        <f t="shared" si="3"/>
        <v>21T5</v>
      </c>
      <c r="E23" s="24" t="str">
        <f t="shared" si="4"/>
        <v>21T11</v>
      </c>
      <c r="F23" s="23"/>
      <c r="G23" s="19">
        <f>+Results!D242</f>
        <v>46098</v>
      </c>
      <c r="H23" s="20" t="str">
        <f>VLOOKUP($D23,Results!$B$2:$I$266,8,FALSE)</f>
        <v>T11</v>
      </c>
      <c r="I23" s="20" t="str">
        <f>VLOOKUP(H23,Results!$N$2:$O$13,2,FALSE)</f>
        <v>Madgulin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T5</v>
      </c>
      <c r="C24" s="22">
        <v>22</v>
      </c>
      <c r="D24" s="24" t="str">
        <f t="shared" si="3"/>
        <v>22T5</v>
      </c>
      <c r="E24" s="24" t="str">
        <f t="shared" si="4"/>
        <v>22T9</v>
      </c>
      <c r="F24" s="23"/>
      <c r="G24" s="21">
        <f>+Results!D254</f>
        <v>46104</v>
      </c>
      <c r="H24" s="20" t="str">
        <f>VLOOKUP($D24,Results!$B$2:$I$266,8,FALSE)</f>
        <v>T9</v>
      </c>
      <c r="I24" s="20" t="str">
        <f>VLOOKUP(H24,Results!$N$2:$O$13,2,FALSE)</f>
        <v>Who Knows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9</v>
      </c>
      <c r="K25" s="76">
        <f t="shared" si="9"/>
        <v>5</v>
      </c>
      <c r="L25" s="77">
        <f t="shared" si="9"/>
        <v>0</v>
      </c>
      <c r="M25" s="78">
        <f t="shared" si="9"/>
        <v>4</v>
      </c>
      <c r="N25" s="83">
        <f t="shared" si="9"/>
        <v>89</v>
      </c>
      <c r="O25" s="84">
        <f t="shared" si="9"/>
        <v>75</v>
      </c>
      <c r="P25" s="86">
        <f t="shared" si="9"/>
        <v>10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4" bestFit="1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4" t="s">
        <v>35</v>
      </c>
      <c r="I1" s="106" t="s">
        <v>59</v>
      </c>
      <c r="J1" s="106"/>
      <c r="K1" s="106"/>
      <c r="L1" s="106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90" t="s">
        <v>5</v>
      </c>
      <c r="K2" s="72" t="s">
        <v>6</v>
      </c>
      <c r="L2" s="73" t="s">
        <v>7</v>
      </c>
      <c r="M2" s="74" t="s">
        <v>8</v>
      </c>
      <c r="N2" s="79" t="s">
        <v>9</v>
      </c>
      <c r="O2" s="80" t="s">
        <v>10</v>
      </c>
      <c r="P2" s="85" t="s">
        <v>11</v>
      </c>
    </row>
    <row r="3" spans="2:16" x14ac:dyDescent="0.25">
      <c r="B3" t="str">
        <f>+$H$1</f>
        <v>T6</v>
      </c>
      <c r="C3" s="22">
        <v>1</v>
      </c>
      <c r="D3" s="24" t="str">
        <f t="shared" ref="D3" si="0">CONCATENATE(C3,B3)</f>
        <v>1T6</v>
      </c>
      <c r="E3" s="24" t="str">
        <f t="shared" ref="E3" si="1">CONCATENATE(C3,H3)</f>
        <v>1T5</v>
      </c>
      <c r="F3" s="23"/>
      <c r="G3" s="19">
        <f>+Results!D2</f>
        <v>45922</v>
      </c>
      <c r="H3" s="20" t="str">
        <f>VLOOKUP($D3,Results!$B$2:$I$266,8,FALSE)</f>
        <v>T5</v>
      </c>
      <c r="I3" s="20" t="str">
        <f>VLOOKUP(H3,Results!$N$2:$O$13,2,FALSE)</f>
        <v>The Foxes</v>
      </c>
      <c r="J3" s="90">
        <f>SUM(K3:M3)</f>
        <v>1</v>
      </c>
      <c r="K3" s="72">
        <f>IF(H3="X",0,IF(N3&gt;O3,1,0))</f>
        <v>0</v>
      </c>
      <c r="L3" s="75">
        <f>IF(OR(C3&gt;Results!$F$1,N3="N"),0,IF(H3="X",0,IF(N3=O3,1,0)))</f>
        <v>0</v>
      </c>
      <c r="M3" s="74">
        <f>IF(H3="X",0,IF(N3&lt;O3,1,0))</f>
        <v>1</v>
      </c>
      <c r="N3" s="81">
        <f>IF($C3&gt;Results!$F$1," ",(VLOOKUP($D3,Results!$B$2:$H$265,7,FALSE)))</f>
        <v>5</v>
      </c>
      <c r="O3" s="82">
        <f>IF($C3&gt;Results!$F$1," ",(VLOOKUP($E3,Results!$C$2:$K$265,9,FALSE)))</f>
        <v>16</v>
      </c>
      <c r="P3" s="85">
        <f>IF(J3=" "," ",SUM(K3*2)+L3*1)</f>
        <v>0</v>
      </c>
    </row>
    <row r="4" spans="2:16" x14ac:dyDescent="0.25">
      <c r="B4" t="str">
        <f t="shared" ref="B4:B24" si="2">+$H$1</f>
        <v>T6</v>
      </c>
      <c r="C4" s="22">
        <v>2</v>
      </c>
      <c r="D4" s="24" t="str">
        <f t="shared" ref="D4:D24" si="3">CONCATENATE(C4,B4)</f>
        <v>2T6</v>
      </c>
      <c r="E4" s="24" t="str">
        <f t="shared" ref="E4:E24" si="4">CONCATENATE(C4,H4)</f>
        <v>2T7</v>
      </c>
      <c r="F4" s="23"/>
      <c r="G4" s="19">
        <f>+Results!D14</f>
        <v>45930</v>
      </c>
      <c r="H4" s="20" t="str">
        <f>VLOOKUP($D4,Results!$B$2:$I$266,8,FALSE)</f>
        <v>T7</v>
      </c>
      <c r="I4" s="20" t="str">
        <f>VLOOKUP(H4,Results!$N$2:$O$13,2,FALSE)</f>
        <v>Team Krewna</v>
      </c>
      <c r="J4" s="90">
        <f t="shared" ref="J4:J24" si="5">SUM(K4:M4)</f>
        <v>1</v>
      </c>
      <c r="K4" s="72">
        <f t="shared" ref="K4:K24" si="6">IF(H4="X",0,IF(N4&gt;O4,1,0))</f>
        <v>0</v>
      </c>
      <c r="L4" s="75">
        <f>IF(OR(C4&gt;Results!$F$1,N4="N"),0,IF(H4="X",0,IF(N4=O4,1,0)))</f>
        <v>0</v>
      </c>
      <c r="M4" s="74">
        <f t="shared" ref="M4:M24" si="7">IF(H4="X",0,IF(N4&lt;O4,1,0))</f>
        <v>1</v>
      </c>
      <c r="N4" s="81">
        <f>IF($C4&gt;Results!$F$1," ",(VLOOKUP($D4,Results!$B$2:$H$265,7,FALSE)))</f>
        <v>12</v>
      </c>
      <c r="O4" s="82">
        <f>IF($C4&gt;Results!$F$1," ",(VLOOKUP($E4,Results!$C$2:$K$265,9,FALSE)))</f>
        <v>13</v>
      </c>
      <c r="P4" s="85">
        <f t="shared" ref="P4:P24" si="8">IF(J4=" "," ",SUM(K4*2)+L4*1)</f>
        <v>0</v>
      </c>
    </row>
    <row r="5" spans="2:16" x14ac:dyDescent="0.25">
      <c r="B5" t="str">
        <f t="shared" si="2"/>
        <v>T6</v>
      </c>
      <c r="C5" s="22">
        <v>3</v>
      </c>
      <c r="D5" s="24" t="str">
        <f t="shared" si="3"/>
        <v>3T6</v>
      </c>
      <c r="E5" s="24" t="str">
        <f t="shared" si="4"/>
        <v>3T8</v>
      </c>
      <c r="F5" s="23"/>
      <c r="G5" s="19">
        <f>+Results!D26</f>
        <v>45943</v>
      </c>
      <c r="H5" s="20" t="str">
        <f>VLOOKUP($D5,Results!$B$2:$I$266,8,FALSE)</f>
        <v>T8</v>
      </c>
      <c r="I5" s="20" t="str">
        <f>VLOOKUP(H5,Results!$N$2:$O$13,2,FALSE)</f>
        <v>Vaporizers</v>
      </c>
      <c r="J5" s="90">
        <f t="shared" si="5"/>
        <v>1</v>
      </c>
      <c r="K5" s="72">
        <f t="shared" si="6"/>
        <v>0</v>
      </c>
      <c r="L5" s="75">
        <f>IF(OR(C5&gt;Results!$F$1,N5="N"),0,IF(H5="X",0,IF(N5=O5,1,0)))</f>
        <v>0</v>
      </c>
      <c r="M5" s="74">
        <f t="shared" si="7"/>
        <v>1</v>
      </c>
      <c r="N5" s="81">
        <f>IF($C5&gt;Results!$F$1," ",(VLOOKUP($D5,Results!$B$2:$H$265,7,FALSE)))</f>
        <v>7</v>
      </c>
      <c r="O5" s="82">
        <f>IF($C5&gt;Results!$F$1," ",(VLOOKUP($E5,Results!$C$2:$K$265,9,FALSE)))</f>
        <v>15</v>
      </c>
      <c r="P5" s="85">
        <f t="shared" si="8"/>
        <v>0</v>
      </c>
    </row>
    <row r="6" spans="2:16" x14ac:dyDescent="0.25">
      <c r="B6" t="str">
        <f t="shared" si="2"/>
        <v>T6</v>
      </c>
      <c r="C6" s="22">
        <v>4</v>
      </c>
      <c r="D6" s="24" t="str">
        <f t="shared" si="3"/>
        <v>4T6</v>
      </c>
      <c r="E6" s="24" t="str">
        <f t="shared" si="4"/>
        <v>4T4</v>
      </c>
      <c r="F6" s="23"/>
      <c r="G6" s="19">
        <f>+Results!D38</f>
        <v>45951</v>
      </c>
      <c r="H6" s="20" t="str">
        <f>VLOOKUP($D6,Results!$B$2:$I$266,8,FALSE)</f>
        <v>T4</v>
      </c>
      <c r="I6" s="20" t="str">
        <f>VLOOKUP(H6,Results!$N$2:$O$13,2,FALSE)</f>
        <v>Sparrows</v>
      </c>
      <c r="J6" s="90">
        <f t="shared" si="5"/>
        <v>1</v>
      </c>
      <c r="K6" s="72">
        <f t="shared" si="6"/>
        <v>0</v>
      </c>
      <c r="L6" s="75">
        <f>IF(OR(C6&gt;Results!$F$1,N6="N"),0,IF(H6="X",0,IF(N6=O6,1,0)))</f>
        <v>0</v>
      </c>
      <c r="M6" s="74">
        <f t="shared" si="7"/>
        <v>1</v>
      </c>
      <c r="N6" s="81">
        <f>IF($C6&gt;Results!$F$1," ",(VLOOKUP($D6,Results!$B$2:$H$265,7,FALSE)))</f>
        <v>7</v>
      </c>
      <c r="O6" s="82">
        <f>IF($C6&gt;Results!$F$1," ",(VLOOKUP($E6,Results!$C$2:$K$265,9,FALSE)))</f>
        <v>9</v>
      </c>
      <c r="P6" s="85">
        <f t="shared" si="8"/>
        <v>0</v>
      </c>
    </row>
    <row r="7" spans="2:16" x14ac:dyDescent="0.25">
      <c r="B7" t="str">
        <f t="shared" si="2"/>
        <v>T6</v>
      </c>
      <c r="C7" s="22">
        <v>5</v>
      </c>
      <c r="D7" s="24" t="str">
        <f t="shared" si="3"/>
        <v>5T6</v>
      </c>
      <c r="E7" s="24" t="str">
        <f t="shared" si="4"/>
        <v>5T3</v>
      </c>
      <c r="F7" s="23"/>
      <c r="G7" s="21">
        <f>+Results!D50</f>
        <v>45957</v>
      </c>
      <c r="H7" s="20" t="str">
        <f>VLOOKUP($D7,Results!$B$2:$I$266,8,FALSE)</f>
        <v>T3</v>
      </c>
      <c r="I7" s="20" t="str">
        <f>VLOOKUP(H7,Results!$N$2:$O$13,2,FALSE)</f>
        <v>Pat's Patriots</v>
      </c>
      <c r="J7" s="90">
        <f t="shared" si="5"/>
        <v>1</v>
      </c>
      <c r="K7" s="72">
        <f t="shared" si="6"/>
        <v>0</v>
      </c>
      <c r="L7" s="75">
        <f>IF(OR(C7&gt;Results!$F$1,N7="N"),0,IF(H7="X",0,IF(N7=O7,1,0)))</f>
        <v>0</v>
      </c>
      <c r="M7" s="74">
        <f t="shared" si="7"/>
        <v>1</v>
      </c>
      <c r="N7" s="81">
        <f>IF($C7&gt;Results!$F$1," ",(VLOOKUP($D7,Results!$B$2:$H$265,7,FALSE)))</f>
        <v>3</v>
      </c>
      <c r="O7" s="82">
        <f>IF($C7&gt;Results!$F$1," ",(VLOOKUP($E7,Results!$C$2:$K$265,9,FALSE)))</f>
        <v>17</v>
      </c>
      <c r="P7" s="85">
        <f t="shared" si="8"/>
        <v>0</v>
      </c>
    </row>
    <row r="8" spans="2:16" x14ac:dyDescent="0.25">
      <c r="B8" t="str">
        <f t="shared" si="2"/>
        <v>T6</v>
      </c>
      <c r="C8" s="22">
        <v>6</v>
      </c>
      <c r="D8" s="24" t="str">
        <f t="shared" si="3"/>
        <v>6T6</v>
      </c>
      <c r="E8" s="24" t="str">
        <f t="shared" si="4"/>
        <v>6T9</v>
      </c>
      <c r="F8" s="23"/>
      <c r="G8" s="19">
        <f>+Results!D62</f>
        <v>45965</v>
      </c>
      <c r="H8" s="20" t="str">
        <f>VLOOKUP($D8,Results!$B$2:$I$266,8,FALSE)</f>
        <v>T9</v>
      </c>
      <c r="I8" s="20" t="str">
        <f>VLOOKUP(H8,Results!$N$2:$O$13,2,FALSE)</f>
        <v>Who Knows</v>
      </c>
      <c r="J8" s="90">
        <f t="shared" si="5"/>
        <v>1</v>
      </c>
      <c r="K8" s="72">
        <f t="shared" si="6"/>
        <v>0</v>
      </c>
      <c r="L8" s="75">
        <f>IF(OR(C8&gt;Results!$F$1,N8="N"),0,IF(H8="X",0,IF(N8=O8,1,0)))</f>
        <v>0</v>
      </c>
      <c r="M8" s="74">
        <f t="shared" si="7"/>
        <v>1</v>
      </c>
      <c r="N8" s="81">
        <f>IF($C8&gt;Results!$F$1," ",(VLOOKUP($D8,Results!$B$2:$H$265,7,FALSE)))</f>
        <v>7</v>
      </c>
      <c r="O8" s="82">
        <f>IF($C8&gt;Results!$F$1," ",(VLOOKUP($E8,Results!$C$2:$K$265,9,FALSE)))</f>
        <v>9</v>
      </c>
      <c r="P8" s="85">
        <f t="shared" si="8"/>
        <v>0</v>
      </c>
    </row>
    <row r="9" spans="2:16" x14ac:dyDescent="0.25">
      <c r="B9" t="str">
        <f t="shared" si="2"/>
        <v>T6</v>
      </c>
      <c r="C9" s="22">
        <v>7</v>
      </c>
      <c r="D9" s="24" t="str">
        <f t="shared" si="3"/>
        <v>7T6</v>
      </c>
      <c r="E9" s="24" t="str">
        <f t="shared" si="4"/>
        <v>7T2</v>
      </c>
      <c r="F9" s="23"/>
      <c r="G9" s="19">
        <f>+Results!D74</f>
        <v>45971</v>
      </c>
      <c r="H9" s="20" t="str">
        <f>VLOOKUP($D9,Results!$B$2:$I$266,8,FALSE)</f>
        <v>T2</v>
      </c>
      <c r="I9" s="20" t="str">
        <f>VLOOKUP(H9,Results!$N$2:$O$13,2,FALSE)</f>
        <v>Bombers</v>
      </c>
      <c r="J9" s="90">
        <f t="shared" si="5"/>
        <v>1</v>
      </c>
      <c r="K9" s="72">
        <f t="shared" si="6"/>
        <v>0</v>
      </c>
      <c r="L9" s="75">
        <f>IF(OR(C9&gt;Results!$F$1,N9="N"),0,IF(H9="X",0,IF(N9=O9,1,0)))</f>
        <v>0</v>
      </c>
      <c r="M9" s="74">
        <f t="shared" si="7"/>
        <v>1</v>
      </c>
      <c r="N9" s="81">
        <f>IF($C9&gt;Results!$F$1," ",(VLOOKUP($D9,Results!$B$2:$H$265,7,FALSE)))</f>
        <v>6</v>
      </c>
      <c r="O9" s="82">
        <f>IF($C9&gt;Results!$F$1," ",(VLOOKUP($E9,Results!$C$2:$K$265,9,FALSE)))</f>
        <v>10</v>
      </c>
      <c r="P9" s="85">
        <f t="shared" si="8"/>
        <v>0</v>
      </c>
    </row>
    <row r="10" spans="2:16" x14ac:dyDescent="0.25">
      <c r="B10" t="str">
        <f t="shared" si="2"/>
        <v>T6</v>
      </c>
      <c r="C10" s="22">
        <v>8</v>
      </c>
      <c r="D10" s="24" t="str">
        <f t="shared" si="3"/>
        <v>8T6</v>
      </c>
      <c r="E10" s="24" t="str">
        <f t="shared" si="4"/>
        <v>8T12</v>
      </c>
      <c r="F10" s="23"/>
      <c r="G10" s="19">
        <f>+Results!D86</f>
        <v>45979</v>
      </c>
      <c r="H10" s="20" t="str">
        <f>VLOOKUP($D10,Results!$B$2:$I$266,8,FALSE)</f>
        <v>T12</v>
      </c>
      <c r="I10" s="20" t="str">
        <f>VLOOKUP(H10,Results!$N$2:$O$13,2,FALSE)</f>
        <v>The Leakies</v>
      </c>
      <c r="J10" s="90">
        <f t="shared" si="5"/>
        <v>1</v>
      </c>
      <c r="K10" s="72">
        <f t="shared" si="6"/>
        <v>0</v>
      </c>
      <c r="L10" s="75">
        <f>IF(OR(C10&gt;Results!$F$1,N10="N"),0,IF(H10="X",0,IF(N10=O10,1,0)))</f>
        <v>0</v>
      </c>
      <c r="M10" s="74">
        <f t="shared" si="7"/>
        <v>1</v>
      </c>
      <c r="N10" s="81">
        <f>IF($C10&gt;Results!$F$1," ",(VLOOKUP($D10,Results!$B$2:$H$265,7,FALSE)))</f>
        <v>4</v>
      </c>
      <c r="O10" s="82">
        <f>IF($C10&gt;Results!$F$1," ",(VLOOKUP($E10,Results!$C$2:$K$265,9,FALSE)))</f>
        <v>8</v>
      </c>
      <c r="P10" s="85">
        <f t="shared" si="8"/>
        <v>0</v>
      </c>
    </row>
    <row r="11" spans="2:16" x14ac:dyDescent="0.25">
      <c r="B11" t="str">
        <f t="shared" si="2"/>
        <v>T6</v>
      </c>
      <c r="C11" s="22">
        <v>9</v>
      </c>
      <c r="D11" s="24" t="str">
        <f t="shared" si="3"/>
        <v>9T6</v>
      </c>
      <c r="E11" s="24" t="str">
        <f t="shared" si="4"/>
        <v>9T10</v>
      </c>
      <c r="F11" s="23"/>
      <c r="G11" s="21">
        <f>+Results!D98</f>
        <v>45985</v>
      </c>
      <c r="H11" s="20" t="str">
        <f>VLOOKUP($D11,Results!$B$2:$I$266,8,FALSE)</f>
        <v>T10</v>
      </c>
      <c r="I11" s="20" t="str">
        <f>VLOOKUP(H11,Results!$N$2:$O$13,2,FALSE)</f>
        <v>Butterscotch</v>
      </c>
      <c r="J11" s="90">
        <f t="shared" si="5"/>
        <v>0</v>
      </c>
      <c r="K11" s="72">
        <f t="shared" si="6"/>
        <v>0</v>
      </c>
      <c r="L11" s="75">
        <f>IF(OR(C11&gt;Results!$F$1,N11="N"),0,IF(H11="X",0,IF(N11=O11,1,0)))</f>
        <v>0</v>
      </c>
      <c r="M11" s="74">
        <f t="shared" si="7"/>
        <v>0</v>
      </c>
      <c r="N11" s="81" t="str">
        <f>IF($C11&gt;Results!$F$1," ",(VLOOKUP($D11,Results!$B$2:$H$265,7,FALSE)))</f>
        <v>N</v>
      </c>
      <c r="O11" s="82" t="str">
        <f>IF($C11&gt;Results!$F$1," ",(VLOOKUP($E11,Results!$C$2:$K$265,9,FALSE)))</f>
        <v>N</v>
      </c>
      <c r="P11" s="85">
        <f t="shared" si="8"/>
        <v>0</v>
      </c>
    </row>
    <row r="12" spans="2:16" x14ac:dyDescent="0.25">
      <c r="B12" t="str">
        <f t="shared" si="2"/>
        <v>T6</v>
      </c>
      <c r="C12" s="22">
        <v>10</v>
      </c>
      <c r="D12" s="24" t="str">
        <f t="shared" si="3"/>
        <v>10T6</v>
      </c>
      <c r="E12" s="24" t="str">
        <f t="shared" si="4"/>
        <v>10T1</v>
      </c>
      <c r="F12" s="23"/>
      <c r="G12" s="21">
        <f>+Results!D110</f>
        <v>45993</v>
      </c>
      <c r="H12" s="20" t="str">
        <f>VLOOKUP($D12,Results!$B$2:$I$266,8,FALSE)</f>
        <v>T1</v>
      </c>
      <c r="I12" s="20" t="str">
        <f>VLOOKUP(H12,Results!$N$2:$O$13,2,FALSE)</f>
        <v>Gin &amp; Tonic</v>
      </c>
      <c r="J12" s="90">
        <f t="shared" si="5"/>
        <v>1</v>
      </c>
      <c r="K12" s="72">
        <f t="shared" si="6"/>
        <v>0</v>
      </c>
      <c r="L12" s="75">
        <f>IF(OR(C12&gt;Results!$F$1,N12="N"),0,IF(H12="X",0,IF(N12=O12,1,0)))</f>
        <v>0</v>
      </c>
      <c r="M12" s="74">
        <f t="shared" si="7"/>
        <v>1</v>
      </c>
      <c r="N12" s="81">
        <f>IF($C12&gt;Results!$F$1," ",(VLOOKUP($D12,Results!$B$2:$H$265,7,FALSE)))</f>
        <v>7</v>
      </c>
      <c r="O12" s="82">
        <f>IF($C12&gt;Results!$F$1," ",(VLOOKUP($E12,Results!$C$2:$K$265,9,FALSE)))</f>
        <v>13</v>
      </c>
      <c r="P12" s="85">
        <f t="shared" si="8"/>
        <v>0</v>
      </c>
    </row>
    <row r="13" spans="2:16" x14ac:dyDescent="0.25">
      <c r="B13" t="str">
        <f t="shared" si="2"/>
        <v>T6</v>
      </c>
      <c r="C13" s="22">
        <v>11</v>
      </c>
      <c r="D13" s="24" t="str">
        <f t="shared" si="3"/>
        <v>11T6</v>
      </c>
      <c r="E13" s="24" t="str">
        <f t="shared" si="4"/>
        <v>11T11</v>
      </c>
      <c r="F13" s="23"/>
      <c r="G13" s="21">
        <f>+Results!D122</f>
        <v>45999</v>
      </c>
      <c r="H13" s="20" t="str">
        <f>VLOOKUP($D13,Results!$B$2:$I$266,8,FALSE)</f>
        <v>T11</v>
      </c>
      <c r="I13" s="20" t="str">
        <f>VLOOKUP(H13,Results!$N$2:$O$13,2,FALSE)</f>
        <v>Madgulin</v>
      </c>
      <c r="J13" s="90">
        <f t="shared" si="5"/>
        <v>1</v>
      </c>
      <c r="K13" s="72">
        <f t="shared" si="6"/>
        <v>0</v>
      </c>
      <c r="L13" s="75">
        <f>IF(OR(C13&gt;Results!$F$1,N13="N"),0,IF(H13="X",0,IF(N13=O13,1,0)))</f>
        <v>0</v>
      </c>
      <c r="M13" s="74">
        <f t="shared" si="7"/>
        <v>1</v>
      </c>
      <c r="N13" s="81">
        <f>IF($C13&gt;Results!$F$1," ",(VLOOKUP($D13,Results!$B$2:$H$265,7,FALSE)))</f>
        <v>4</v>
      </c>
      <c r="O13" s="82">
        <f>IF($C13&gt;Results!$F$1," ",(VLOOKUP($E13,Results!$C$2:$K$265,9,FALSE)))</f>
        <v>20</v>
      </c>
      <c r="P13" s="85">
        <f t="shared" si="8"/>
        <v>0</v>
      </c>
    </row>
    <row r="14" spans="2:16" x14ac:dyDescent="0.25">
      <c r="B14" t="str">
        <f t="shared" si="2"/>
        <v>T6</v>
      </c>
      <c r="C14" s="22">
        <v>12</v>
      </c>
      <c r="D14" s="24" t="str">
        <f t="shared" si="3"/>
        <v>12T6</v>
      </c>
      <c r="E14" s="24" t="str">
        <f t="shared" si="4"/>
        <v>12T5</v>
      </c>
      <c r="F14" s="23"/>
      <c r="G14" s="19">
        <f>+Results!D134</f>
        <v>46034</v>
      </c>
      <c r="H14" s="20" t="str">
        <f>VLOOKUP($D14,Results!$B$2:$I$266,8,FALSE)</f>
        <v>T5</v>
      </c>
      <c r="I14" s="20" t="str">
        <f>VLOOKUP(H14,Results!$N$2:$O$13,2,FALSE)</f>
        <v>The Foxes</v>
      </c>
      <c r="J14" s="90">
        <f t="shared" si="5"/>
        <v>0</v>
      </c>
      <c r="K14" s="72">
        <f t="shared" si="6"/>
        <v>0</v>
      </c>
      <c r="L14" s="75">
        <f>IF(OR(C14&gt;Results!$F$1,N14="N"),0,IF(H14="X",0,IF(N14=O14,1,0)))</f>
        <v>0</v>
      </c>
      <c r="M14" s="74">
        <f t="shared" si="7"/>
        <v>0</v>
      </c>
      <c r="N14" s="81" t="str">
        <f>IF($C14&gt;Results!$F$1," ",(VLOOKUP($D14,Results!$B$2:$H$265,7,FALSE)))</f>
        <v xml:space="preserve"> </v>
      </c>
      <c r="O14" s="82" t="str">
        <f>IF($C14&gt;Results!$F$1," ",(VLOOKUP($E14,Results!$C$2:$K$265,9,FALSE)))</f>
        <v xml:space="preserve"> </v>
      </c>
      <c r="P14" s="85">
        <f t="shared" si="8"/>
        <v>0</v>
      </c>
    </row>
    <row r="15" spans="2:16" x14ac:dyDescent="0.25">
      <c r="B15" t="str">
        <f t="shared" si="2"/>
        <v>T6</v>
      </c>
      <c r="C15" s="22">
        <v>13</v>
      </c>
      <c r="D15" s="24" t="str">
        <f t="shared" si="3"/>
        <v>13T6</v>
      </c>
      <c r="E15" s="24" t="str">
        <f t="shared" si="4"/>
        <v>13T7</v>
      </c>
      <c r="F15" s="23"/>
      <c r="G15" s="19">
        <f>+Results!D146</f>
        <v>46042</v>
      </c>
      <c r="H15" s="20" t="str">
        <f>VLOOKUP($D15,Results!$B$2:$I$266,8,FALSE)</f>
        <v>T7</v>
      </c>
      <c r="I15" s="20" t="str">
        <f>VLOOKUP(H15,Results!$N$2:$O$13,2,FALSE)</f>
        <v>Team Krewna</v>
      </c>
      <c r="J15" s="90">
        <f t="shared" si="5"/>
        <v>0</v>
      </c>
      <c r="K15" s="72">
        <f t="shared" si="6"/>
        <v>0</v>
      </c>
      <c r="L15" s="75">
        <f>IF(OR(C15&gt;Results!$F$1,N15="N"),0,IF(H15="X",0,IF(N15=O15,1,0)))</f>
        <v>0</v>
      </c>
      <c r="M15" s="74">
        <f t="shared" si="7"/>
        <v>0</v>
      </c>
      <c r="N15" s="81" t="str">
        <f>IF($C15&gt;Results!$F$1," ",(VLOOKUP($D15,Results!$B$2:$H$265,7,FALSE)))</f>
        <v xml:space="preserve"> </v>
      </c>
      <c r="O15" s="82" t="str">
        <f>IF($C15&gt;Results!$F$1," ",(VLOOKUP($E15,Results!$C$2:$K$265,9,FALSE)))</f>
        <v xml:space="preserve"> </v>
      </c>
      <c r="P15" s="85">
        <f t="shared" si="8"/>
        <v>0</v>
      </c>
    </row>
    <row r="16" spans="2:16" x14ac:dyDescent="0.25">
      <c r="B16" t="str">
        <f t="shared" si="2"/>
        <v>T6</v>
      </c>
      <c r="C16" s="22">
        <v>14</v>
      </c>
      <c r="D16" s="24" t="str">
        <f t="shared" si="3"/>
        <v>14T6</v>
      </c>
      <c r="E16" s="24" t="str">
        <f t="shared" si="4"/>
        <v>14T8</v>
      </c>
      <c r="F16" s="23"/>
      <c r="G16" s="19">
        <f>+Results!D158</f>
        <v>46048</v>
      </c>
      <c r="H16" s="20" t="str">
        <f>VLOOKUP($D16,Results!$B$2:$I$266,8,FALSE)</f>
        <v>T8</v>
      </c>
      <c r="I16" s="20" t="str">
        <f>VLOOKUP(H16,Results!$N$2:$O$13,2,FALSE)</f>
        <v>Vaporizers</v>
      </c>
      <c r="J16" s="90">
        <f t="shared" si="5"/>
        <v>0</v>
      </c>
      <c r="K16" s="72">
        <f t="shared" si="6"/>
        <v>0</v>
      </c>
      <c r="L16" s="75">
        <f>IF(OR(C16&gt;Results!$F$1,N16="N"),0,IF(H16="X",0,IF(N16=O16,1,0)))</f>
        <v>0</v>
      </c>
      <c r="M16" s="74">
        <f t="shared" si="7"/>
        <v>0</v>
      </c>
      <c r="N16" s="81" t="str">
        <f>IF($C16&gt;Results!$F$1," ",(VLOOKUP($D16,Results!$B$2:$H$265,7,FALSE)))</f>
        <v xml:space="preserve"> </v>
      </c>
      <c r="O16" s="82" t="str">
        <f>IF($C16&gt;Results!$F$1," ",(VLOOKUP($E16,Results!$C$2:$K$265,9,FALSE)))</f>
        <v xml:space="preserve"> </v>
      </c>
      <c r="P16" s="85">
        <f t="shared" si="8"/>
        <v>0</v>
      </c>
    </row>
    <row r="17" spans="2:16" x14ac:dyDescent="0.25">
      <c r="B17" t="str">
        <f t="shared" si="2"/>
        <v>T6</v>
      </c>
      <c r="C17" s="22">
        <v>15</v>
      </c>
      <c r="D17" s="24" t="str">
        <f t="shared" si="3"/>
        <v>15T6</v>
      </c>
      <c r="E17" s="24" t="str">
        <f t="shared" si="4"/>
        <v>15T4</v>
      </c>
      <c r="F17" s="23"/>
      <c r="G17" s="19">
        <f>+Results!D170</f>
        <v>46056</v>
      </c>
      <c r="H17" s="20" t="str">
        <f>VLOOKUP($D17,Results!$B$2:$I$266,8,FALSE)</f>
        <v>T4</v>
      </c>
      <c r="I17" s="20" t="str">
        <f>VLOOKUP(H17,Results!$N$2:$O$13,2,FALSE)</f>
        <v>Sparrows</v>
      </c>
      <c r="J17" s="90">
        <f t="shared" si="5"/>
        <v>0</v>
      </c>
      <c r="K17" s="72">
        <f t="shared" si="6"/>
        <v>0</v>
      </c>
      <c r="L17" s="75">
        <f>IF(OR(C17&gt;Results!$F$1,N17="N"),0,IF(H17="X",0,IF(N17=O17,1,0)))</f>
        <v>0</v>
      </c>
      <c r="M17" s="74">
        <f t="shared" si="7"/>
        <v>0</v>
      </c>
      <c r="N17" s="81" t="str">
        <f>IF($C17&gt;Results!$F$1," ",(VLOOKUP($D17,Results!$B$2:$H$265,7,FALSE)))</f>
        <v xml:space="preserve"> </v>
      </c>
      <c r="O17" s="82" t="str">
        <f>IF($C17&gt;Results!$F$1," ",(VLOOKUP($E17,Results!$C$2:$K$265,9,FALSE)))</f>
        <v xml:space="preserve"> </v>
      </c>
      <c r="P17" s="85">
        <f t="shared" si="8"/>
        <v>0</v>
      </c>
    </row>
    <row r="18" spans="2:16" x14ac:dyDescent="0.25">
      <c r="B18" t="str">
        <f t="shared" si="2"/>
        <v>T6</v>
      </c>
      <c r="C18" s="22">
        <v>16</v>
      </c>
      <c r="D18" s="24" t="str">
        <f t="shared" si="3"/>
        <v>16T6</v>
      </c>
      <c r="E18" s="24" t="str">
        <f t="shared" si="4"/>
        <v>16T3</v>
      </c>
      <c r="F18" s="23"/>
      <c r="G18" s="21">
        <f>+Results!D182</f>
        <v>46062</v>
      </c>
      <c r="H18" s="20" t="str">
        <f>VLOOKUP($D18,Results!$B$2:$I$266,8,FALSE)</f>
        <v>T3</v>
      </c>
      <c r="I18" s="20" t="str">
        <f>VLOOKUP(H18,Results!$N$2:$O$13,2,FALSE)</f>
        <v>Pat's Patriots</v>
      </c>
      <c r="J18" s="90">
        <f t="shared" si="5"/>
        <v>0</v>
      </c>
      <c r="K18" s="72">
        <f t="shared" si="6"/>
        <v>0</v>
      </c>
      <c r="L18" s="75">
        <f>IF(OR(C18&gt;Results!$F$1,N18="N"),0,IF(H18="X",0,IF(N18=O18,1,0)))</f>
        <v>0</v>
      </c>
      <c r="M18" s="74">
        <f t="shared" si="7"/>
        <v>0</v>
      </c>
      <c r="N18" s="81" t="str">
        <f>IF($C18&gt;Results!$F$1," ",(VLOOKUP($D18,Results!$B$2:$H$265,7,FALSE)))</f>
        <v xml:space="preserve"> </v>
      </c>
      <c r="O18" s="82" t="str">
        <f>IF($C18&gt;Results!$F$1," ",(VLOOKUP($E18,Results!$C$2:$K$265,9,FALSE)))</f>
        <v xml:space="preserve"> </v>
      </c>
      <c r="P18" s="85">
        <f t="shared" si="8"/>
        <v>0</v>
      </c>
    </row>
    <row r="19" spans="2:16" x14ac:dyDescent="0.25">
      <c r="B19" t="str">
        <f t="shared" si="2"/>
        <v>T6</v>
      </c>
      <c r="C19" s="22">
        <v>17</v>
      </c>
      <c r="D19" s="24" t="str">
        <f t="shared" si="3"/>
        <v>17T6</v>
      </c>
      <c r="E19" s="24" t="str">
        <f t="shared" si="4"/>
        <v>17T9</v>
      </c>
      <c r="F19" s="23"/>
      <c r="G19" s="19">
        <f>+Results!D194</f>
        <v>46070</v>
      </c>
      <c r="H19" s="20" t="str">
        <f>VLOOKUP($D19,Results!$B$2:$I$266,8,FALSE)</f>
        <v>T9</v>
      </c>
      <c r="I19" s="20" t="str">
        <f>VLOOKUP(H19,Results!$N$2:$O$13,2,FALSE)</f>
        <v>Who Knows</v>
      </c>
      <c r="J19" s="90">
        <f t="shared" si="5"/>
        <v>0</v>
      </c>
      <c r="K19" s="72">
        <f t="shared" si="6"/>
        <v>0</v>
      </c>
      <c r="L19" s="75">
        <f>IF(OR(C19&gt;Results!$F$1,N19="N"),0,IF(H19="X",0,IF(N19=O19,1,0)))</f>
        <v>0</v>
      </c>
      <c r="M19" s="74">
        <f t="shared" si="7"/>
        <v>0</v>
      </c>
      <c r="N19" s="81" t="str">
        <f>IF($C19&gt;Results!$F$1," ",(VLOOKUP($D19,Results!$B$2:$H$265,7,FALSE)))</f>
        <v xml:space="preserve"> </v>
      </c>
      <c r="O19" s="82" t="str">
        <f>IF($C19&gt;Results!$F$1," ",(VLOOKUP($E19,Results!$C$2:$K$265,9,FALSE)))</f>
        <v xml:space="preserve"> </v>
      </c>
      <c r="P19" s="85">
        <f t="shared" si="8"/>
        <v>0</v>
      </c>
    </row>
    <row r="20" spans="2:16" x14ac:dyDescent="0.25">
      <c r="B20" t="str">
        <f t="shared" si="2"/>
        <v>T6</v>
      </c>
      <c r="C20" s="22">
        <v>18</v>
      </c>
      <c r="D20" s="24" t="str">
        <f t="shared" si="3"/>
        <v>18T6</v>
      </c>
      <c r="E20" s="24" t="str">
        <f t="shared" si="4"/>
        <v>18T2</v>
      </c>
      <c r="F20" s="23"/>
      <c r="G20" s="21">
        <f>+Results!D206</f>
        <v>46076</v>
      </c>
      <c r="H20" s="20" t="str">
        <f>VLOOKUP($D20,Results!$B$2:$I$266,8,FALSE)</f>
        <v>T2</v>
      </c>
      <c r="I20" s="20" t="str">
        <f>VLOOKUP(H20,Results!$N$2:$O$13,2,FALSE)</f>
        <v>Bombers</v>
      </c>
      <c r="J20" s="90">
        <f t="shared" si="5"/>
        <v>0</v>
      </c>
      <c r="K20" s="72">
        <f t="shared" si="6"/>
        <v>0</v>
      </c>
      <c r="L20" s="75">
        <f>IF(OR(C20&gt;Results!$F$1,N20="N"),0,IF(H20="X",0,IF(N20=O20,1,0)))</f>
        <v>0</v>
      </c>
      <c r="M20" s="74">
        <f t="shared" si="7"/>
        <v>0</v>
      </c>
      <c r="N20" s="81" t="str">
        <f>IF($C20&gt;Results!$F$1," ",(VLOOKUP($D20,Results!$B$2:$H$265,7,FALSE)))</f>
        <v xml:space="preserve"> </v>
      </c>
      <c r="O20" s="82" t="str">
        <f>IF($C20&gt;Results!$F$1," ",(VLOOKUP($E20,Results!$C$2:$K$265,9,FALSE)))</f>
        <v xml:space="preserve"> </v>
      </c>
      <c r="P20" s="85">
        <f t="shared" si="8"/>
        <v>0</v>
      </c>
    </row>
    <row r="21" spans="2:16" x14ac:dyDescent="0.25">
      <c r="B21" t="str">
        <f t="shared" si="2"/>
        <v>T6</v>
      </c>
      <c r="C21" s="22">
        <v>19</v>
      </c>
      <c r="D21" s="24" t="str">
        <f t="shared" si="3"/>
        <v>19T6</v>
      </c>
      <c r="E21" s="24" t="str">
        <f t="shared" si="4"/>
        <v>19T12</v>
      </c>
      <c r="F21" s="23"/>
      <c r="G21" s="19">
        <f>+Results!D218</f>
        <v>46084</v>
      </c>
      <c r="H21" s="20" t="str">
        <f>VLOOKUP($D21,Results!$B$2:$I$266,8,FALSE)</f>
        <v>T12</v>
      </c>
      <c r="I21" s="20" t="str">
        <f>VLOOKUP(H21,Results!$N$2:$O$13,2,FALSE)</f>
        <v>The Leakies</v>
      </c>
      <c r="J21" s="90">
        <f t="shared" si="5"/>
        <v>0</v>
      </c>
      <c r="K21" s="72">
        <f t="shared" si="6"/>
        <v>0</v>
      </c>
      <c r="L21" s="75">
        <f>IF(OR(C21&gt;Results!$F$1,N21="N"),0,IF(H21="X",0,IF(N21=O21,1,0)))</f>
        <v>0</v>
      </c>
      <c r="M21" s="74">
        <f t="shared" si="7"/>
        <v>0</v>
      </c>
      <c r="N21" s="81" t="str">
        <f>IF($C21&gt;Results!$F$1," ",(VLOOKUP($D21,Results!$B$2:$H$265,7,FALSE)))</f>
        <v xml:space="preserve"> </v>
      </c>
      <c r="O21" s="82" t="str">
        <f>IF($C21&gt;Results!$F$1," ",(VLOOKUP($E21,Results!$C$2:$K$265,9,FALSE)))</f>
        <v xml:space="preserve"> </v>
      </c>
      <c r="P21" s="85">
        <f t="shared" si="8"/>
        <v>0</v>
      </c>
    </row>
    <row r="22" spans="2:16" x14ac:dyDescent="0.25">
      <c r="B22" t="str">
        <f t="shared" si="2"/>
        <v>T6</v>
      </c>
      <c r="C22" s="22">
        <v>20</v>
      </c>
      <c r="D22" s="24" t="str">
        <f t="shared" si="3"/>
        <v>20T6</v>
      </c>
      <c r="E22" s="24" t="str">
        <f t="shared" si="4"/>
        <v>20T10</v>
      </c>
      <c r="F22" s="23"/>
      <c r="G22" s="21">
        <f>+Results!D230</f>
        <v>46090</v>
      </c>
      <c r="H22" s="20" t="str">
        <f>VLOOKUP($D22,Results!$B$2:$I$266,8,FALSE)</f>
        <v>T10</v>
      </c>
      <c r="I22" s="20" t="str">
        <f>VLOOKUP(H22,Results!$N$2:$O$13,2,FALSE)</f>
        <v>Butterscotch</v>
      </c>
      <c r="J22" s="90">
        <f t="shared" si="5"/>
        <v>0</v>
      </c>
      <c r="K22" s="72">
        <f t="shared" si="6"/>
        <v>0</v>
      </c>
      <c r="L22" s="75">
        <f>IF(OR(C22&gt;Results!$F$1,N22="N"),0,IF(H22="X",0,IF(N22=O22,1,0)))</f>
        <v>0</v>
      </c>
      <c r="M22" s="74">
        <f t="shared" si="7"/>
        <v>0</v>
      </c>
      <c r="N22" s="81" t="str">
        <f>IF($C22&gt;Results!$F$1," ",(VLOOKUP($D22,Results!$B$2:$H$265,7,FALSE)))</f>
        <v xml:space="preserve"> </v>
      </c>
      <c r="O22" s="82" t="str">
        <f>IF($C22&gt;Results!$F$1," ",(VLOOKUP($E22,Results!$C$2:$K$265,9,FALSE)))</f>
        <v xml:space="preserve"> </v>
      </c>
      <c r="P22" s="85">
        <f t="shared" si="8"/>
        <v>0</v>
      </c>
    </row>
    <row r="23" spans="2:16" x14ac:dyDescent="0.25">
      <c r="B23" t="str">
        <f t="shared" si="2"/>
        <v>T6</v>
      </c>
      <c r="C23" s="22">
        <v>21</v>
      </c>
      <c r="D23" s="24" t="str">
        <f t="shared" si="3"/>
        <v>21T6</v>
      </c>
      <c r="E23" s="24" t="str">
        <f t="shared" si="4"/>
        <v>21T1</v>
      </c>
      <c r="F23" s="23"/>
      <c r="G23" s="19">
        <f>+Results!D242</f>
        <v>46098</v>
      </c>
      <c r="H23" s="20" t="str">
        <f>VLOOKUP($D23,Results!$B$2:$I$266,8,FALSE)</f>
        <v>T1</v>
      </c>
      <c r="I23" s="20" t="str">
        <f>VLOOKUP(H23,Results!$N$2:$O$13,2,FALSE)</f>
        <v>Gin &amp; Tonic</v>
      </c>
      <c r="J23" s="90">
        <f t="shared" si="5"/>
        <v>0</v>
      </c>
      <c r="K23" s="72">
        <f t="shared" si="6"/>
        <v>0</v>
      </c>
      <c r="L23" s="75">
        <f>IF(OR(C23&gt;Results!$F$1,N23="N"),0,IF(H23="X",0,IF(N23=O23,1,0)))</f>
        <v>0</v>
      </c>
      <c r="M23" s="74">
        <f t="shared" si="7"/>
        <v>0</v>
      </c>
      <c r="N23" s="81" t="str">
        <f>IF($C23&gt;Results!$F$1," ",(VLOOKUP($D23,Results!$B$2:$H$265,7,FALSE)))</f>
        <v xml:space="preserve"> </v>
      </c>
      <c r="O23" s="82" t="str">
        <f>IF($C23&gt;Results!$F$1," ",(VLOOKUP($E23,Results!$C$2:$K$265,9,FALSE)))</f>
        <v xml:space="preserve"> </v>
      </c>
      <c r="P23" s="85">
        <f t="shared" si="8"/>
        <v>0</v>
      </c>
    </row>
    <row r="24" spans="2:16" x14ac:dyDescent="0.25">
      <c r="B24" t="str">
        <f t="shared" si="2"/>
        <v>T6</v>
      </c>
      <c r="C24" s="22">
        <v>22</v>
      </c>
      <c r="D24" s="24" t="str">
        <f t="shared" si="3"/>
        <v>22T6</v>
      </c>
      <c r="E24" s="24" t="str">
        <f t="shared" si="4"/>
        <v>22T11</v>
      </c>
      <c r="F24" s="23"/>
      <c r="G24" s="21">
        <f>+Results!D254</f>
        <v>46104</v>
      </c>
      <c r="H24" s="20" t="str">
        <f>VLOOKUP($D24,Results!$B$2:$I$266,8,FALSE)</f>
        <v>T11</v>
      </c>
      <c r="I24" s="20" t="str">
        <f>VLOOKUP(H24,Results!$N$2:$O$13,2,FALSE)</f>
        <v>Madgulin</v>
      </c>
      <c r="J24" s="90">
        <f t="shared" si="5"/>
        <v>0</v>
      </c>
      <c r="K24" s="72">
        <f t="shared" si="6"/>
        <v>0</v>
      </c>
      <c r="L24" s="75">
        <f>IF(OR(C24&gt;Results!$F$1,N24="N"),0,IF(H24="X",0,IF(N24=O24,1,0)))</f>
        <v>0</v>
      </c>
      <c r="M24" s="74">
        <f t="shared" si="7"/>
        <v>0</v>
      </c>
      <c r="N24" s="81" t="str">
        <f>IF($C24&gt;Results!$F$1," ",(VLOOKUP($D24,Results!$B$2:$H$265,7,FALSE)))</f>
        <v xml:space="preserve"> </v>
      </c>
      <c r="O24" s="82" t="str">
        <f>IF($C24&gt;Results!$F$1," ",(VLOOKUP($E24,Results!$C$2:$K$265,9,FALSE)))</f>
        <v xml:space="preserve"> </v>
      </c>
      <c r="P24" s="85">
        <f t="shared" si="8"/>
        <v>0</v>
      </c>
    </row>
    <row r="25" spans="2:16" ht="15.75" x14ac:dyDescent="0.25">
      <c r="G25" s="29"/>
      <c r="H25" s="95"/>
      <c r="I25" s="30" t="s">
        <v>0</v>
      </c>
      <c r="J25" s="91">
        <f t="shared" ref="J25:P25" si="9">SUM(J3:J24)</f>
        <v>10</v>
      </c>
      <c r="K25" s="76">
        <f t="shared" si="9"/>
        <v>0</v>
      </c>
      <c r="L25" s="77">
        <f t="shared" si="9"/>
        <v>0</v>
      </c>
      <c r="M25" s="78">
        <f t="shared" si="9"/>
        <v>10</v>
      </c>
      <c r="N25" s="83">
        <f t="shared" si="9"/>
        <v>62</v>
      </c>
      <c r="O25" s="84">
        <f t="shared" si="9"/>
        <v>130</v>
      </c>
      <c r="P25" s="86">
        <f t="shared" si="9"/>
        <v>0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2025-12-14T15:16:23Z</dcterms:modified>
</cp:coreProperties>
</file>