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usiness\SBG\calculation_iron_addition\"/>
    </mc:Choice>
  </mc:AlternateContent>
  <bookViews>
    <workbookView xWindow="0" yWindow="0" windowWidth="28440" windowHeight="12300"/>
  </bookViews>
  <sheets>
    <sheet name="ion calculator" sheetId="2" r:id="rId1"/>
    <sheet name="basics" sheetId="1" state="hidden" r:id="rId2"/>
  </sheets>
  <calcPr calcId="152511"/>
</workbook>
</file>

<file path=xl/calcChain.xml><?xml version="1.0" encoding="utf-8"?>
<calcChain xmlns="http://schemas.openxmlformats.org/spreadsheetml/2006/main">
  <c r="A12" i="2" l="1"/>
  <c r="E17" i="1" l="1"/>
  <c r="E14" i="1" l="1"/>
  <c r="C9" i="2" s="1"/>
  <c r="E13" i="1"/>
  <c r="C8" i="2" s="1"/>
  <c r="E12" i="1"/>
  <c r="C7" i="2" s="1"/>
  <c r="E8" i="1"/>
  <c r="C6" i="2" s="1"/>
  <c r="D8" i="1"/>
  <c r="D7" i="1"/>
  <c r="E7" i="1" s="1"/>
  <c r="C5" i="2" s="1"/>
  <c r="D6" i="1"/>
  <c r="E6" i="1" s="1"/>
  <c r="C4" i="2" s="1"/>
  <c r="C10" i="2" l="1"/>
  <c r="A13" i="2" s="1"/>
</calcChain>
</file>

<file path=xl/sharedStrings.xml><?xml version="1.0" encoding="utf-8"?>
<sst xmlns="http://schemas.openxmlformats.org/spreadsheetml/2006/main" count="40" uniqueCount="36">
  <si>
    <t>Name</t>
  </si>
  <si>
    <t>Element /
Molecule</t>
  </si>
  <si>
    <t>Std. atomic
weight</t>
  </si>
  <si>
    <t>Molar mass
[g/mol]</t>
  </si>
  <si>
    <t>Fe ion
[% w/w]</t>
  </si>
  <si>
    <t>Oxygen</t>
  </si>
  <si>
    <t>O</t>
  </si>
  <si>
    <t>Iron</t>
  </si>
  <si>
    <t>Fe</t>
  </si>
  <si>
    <t>Wuestite</t>
  </si>
  <si>
    <t>FeO</t>
  </si>
  <si>
    <t>Hematite</t>
  </si>
  <si>
    <r>
      <t>Fe</t>
    </r>
    <r>
      <rPr>
        <vertAlign val="subscript"/>
        <sz val="11"/>
        <color theme="1"/>
        <rFont val="Liberation Sans"/>
      </rPr>
      <t>2</t>
    </r>
    <r>
      <rPr>
        <sz val="11"/>
        <color theme="1"/>
        <rFont val="Calibri1"/>
      </rPr>
      <t>O</t>
    </r>
    <r>
      <rPr>
        <vertAlign val="subscript"/>
        <sz val="11"/>
        <color theme="1"/>
        <rFont val="Liberation Sans"/>
      </rPr>
      <t>3</t>
    </r>
  </si>
  <si>
    <t>Magnetite</t>
  </si>
  <si>
    <r>
      <t>Fe</t>
    </r>
    <r>
      <rPr>
        <vertAlign val="subscript"/>
        <sz val="11"/>
        <color theme="1"/>
        <rFont val="Liberation Sans"/>
      </rPr>
      <t>3</t>
    </r>
    <r>
      <rPr>
        <sz val="11"/>
        <color theme="1"/>
        <rFont val="Calibri1"/>
      </rPr>
      <t>O</t>
    </r>
    <r>
      <rPr>
        <vertAlign val="subscript"/>
        <sz val="11"/>
        <color theme="1"/>
        <rFont val="Liberation Sans"/>
      </rPr>
      <t>4</t>
    </r>
  </si>
  <si>
    <t>Comparison</t>
  </si>
  <si>
    <t>Hydrogen</t>
  </si>
  <si>
    <t>H</t>
  </si>
  <si>
    <t>Chlorine</t>
  </si>
  <si>
    <t>Cl</t>
  </si>
  <si>
    <t>Ferrous Chloride</t>
  </si>
  <si>
    <r>
      <t>FeCl</t>
    </r>
    <r>
      <rPr>
        <vertAlign val="subscript"/>
        <sz val="11"/>
        <color theme="1"/>
        <rFont val="Liberation Sans"/>
      </rPr>
      <t>2</t>
    </r>
  </si>
  <si>
    <t>Ferric Chloride</t>
  </si>
  <si>
    <r>
      <t>FeCl</t>
    </r>
    <r>
      <rPr>
        <vertAlign val="subscript"/>
        <sz val="11"/>
        <color theme="1"/>
        <rFont val="Liberation Sans"/>
      </rPr>
      <t>3</t>
    </r>
  </si>
  <si>
    <t>Ferric Oxyhydroxide</t>
  </si>
  <si>
    <t>FeO(OH)</t>
  </si>
  <si>
    <t>Fe ion calculator</t>
  </si>
  <si>
    <r>
      <t>Fe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</si>
  <si>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Fe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</si>
  <si>
    <r>
      <t>FeCl</t>
    </r>
    <r>
      <rPr>
        <vertAlign val="subscript"/>
        <sz val="11"/>
        <color theme="1"/>
        <rFont val="Calibri"/>
        <family val="2"/>
        <scheme val="minor"/>
      </rPr>
      <t>2</t>
    </r>
  </si>
  <si>
    <r>
      <t>FeCl</t>
    </r>
    <r>
      <rPr>
        <vertAlign val="subscript"/>
        <sz val="11"/>
        <color theme="1"/>
        <rFont val="Calibri"/>
        <family val="2"/>
        <scheme val="minor"/>
      </rPr>
      <t>3</t>
    </r>
  </si>
  <si>
    <t>Fe ion cont. [%]</t>
  </si>
  <si>
    <t>Total</t>
  </si>
  <si>
    <t>SBGx</t>
  </si>
  <si>
    <t>Content [%]</t>
  </si>
  <si>
    <r>
      <t>Fe</t>
    </r>
    <r>
      <rPr>
        <i/>
        <vertAlign val="subscript"/>
        <sz val="11"/>
        <color theme="1"/>
        <rFont val="Liberation Sans"/>
      </rPr>
      <t>2</t>
    </r>
    <r>
      <rPr>
        <i/>
        <sz val="11"/>
        <color theme="1"/>
        <rFont val="Calibri1"/>
      </rPr>
      <t>O</t>
    </r>
    <r>
      <rPr>
        <i/>
        <vertAlign val="subscript"/>
        <sz val="11"/>
        <color theme="1"/>
        <rFont val="Liberation Sans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</si>
</sst>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&quot;.&quot;mm&quot;.&quot;yyyy"/>
  </numFmts>
  <fonts count="28">
    <font>
      <sz val="11"/>
      <color theme="1"/>
      <name val="Liberation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sz val="11"/>
      <color rgb="FF000000"/>
      <name val="Calibri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theme="1"/>
      <name val="Calibri1"/>
    </font>
    <font>
      <sz val="11"/>
      <color theme="1"/>
      <name val="Calibri1"/>
    </font>
    <font>
      <i/>
      <sz val="11"/>
      <color theme="1"/>
      <name val="Calibri1"/>
    </font>
    <font>
      <vertAlign val="subscript"/>
      <sz val="11"/>
      <color theme="1"/>
      <name val="Liberation Sans"/>
    </font>
    <font>
      <b/>
      <sz val="11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Liberation Sans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EEEE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rgb="FFFFFB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rgb="FFEEEEEE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3" fillId="0" borderId="0"/>
    <xf numFmtId="0" fontId="14" fillId="0" borderId="0"/>
    <xf numFmtId="0" fontId="11" fillId="7" borderId="0"/>
    <xf numFmtId="0" fontId="7" fillId="5" borderId="0"/>
    <xf numFmtId="0" fontId="16" fillId="8" borderId="0"/>
    <xf numFmtId="0" fontId="17" fillId="8" borderId="1"/>
    <xf numFmtId="0" fontId="5" fillId="0" borderId="0"/>
    <xf numFmtId="0" fontId="6" fillId="2" borderId="0"/>
    <xf numFmtId="0" fontId="6" fillId="3" borderId="0"/>
    <xf numFmtId="0" fontId="5" fillId="4" borderId="0"/>
    <xf numFmtId="0" fontId="8" fillId="6" borderId="0"/>
    <xf numFmtId="0" fontId="9" fillId="0" borderId="0"/>
    <xf numFmtId="0" fontId="10" fillId="0" borderId="0"/>
    <xf numFmtId="0" fontId="12" fillId="0" borderId="0"/>
    <xf numFmtId="0" fontId="15" fillId="0" borderId="0"/>
    <xf numFmtId="0" fontId="4" fillId="0" borderId="0"/>
    <xf numFmtId="0" fontId="4" fillId="0" borderId="0"/>
    <xf numFmtId="0" fontId="7" fillId="0" borderId="0"/>
  </cellStyleXfs>
  <cellXfs count="38">
    <xf numFmtId="0" fontId="0" fillId="0" borderId="0" xfId="0"/>
    <xf numFmtId="2" fontId="3" fillId="12" borderId="10" xfId="0" applyNumberFormat="1" applyFont="1" applyFill="1" applyBorder="1" applyProtection="1">
      <protection locked="0"/>
    </xf>
    <xf numFmtId="0" fontId="18" fillId="0" borderId="0" xfId="0" applyFont="1" applyProtection="1"/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0" fillId="0" borderId="0" xfId="0" applyProtection="1"/>
    <xf numFmtId="0" fontId="19" fillId="0" borderId="5" xfId="0" applyFont="1" applyBorder="1" applyProtection="1"/>
    <xf numFmtId="2" fontId="19" fillId="0" borderId="5" xfId="0" applyNumberFormat="1" applyFont="1" applyBorder="1" applyProtection="1"/>
    <xf numFmtId="0" fontId="19" fillId="0" borderId="5" xfId="0" applyFont="1" applyBorder="1" applyAlignment="1" applyProtection="1"/>
    <xf numFmtId="0" fontId="19" fillId="0" borderId="0" xfId="0" applyFont="1" applyFill="1" applyProtection="1"/>
    <xf numFmtId="0" fontId="19" fillId="0" borderId="5" xfId="0" applyFont="1" applyFill="1" applyBorder="1" applyProtection="1"/>
    <xf numFmtId="164" fontId="19" fillId="0" borderId="0" xfId="0" applyNumberFormat="1" applyFont="1" applyProtection="1"/>
    <xf numFmtId="0" fontId="22" fillId="0" borderId="0" xfId="0" applyFont="1" applyProtection="1"/>
    <xf numFmtId="0" fontId="3" fillId="0" borderId="0" xfId="0" applyFont="1" applyProtection="1"/>
    <xf numFmtId="0" fontId="3" fillId="9" borderId="7" xfId="0" applyFont="1" applyFill="1" applyBorder="1" applyProtection="1"/>
    <xf numFmtId="0" fontId="3" fillId="10" borderId="9" xfId="0" applyFont="1" applyFill="1" applyBorder="1" applyProtection="1"/>
    <xf numFmtId="2" fontId="22" fillId="11" borderId="10" xfId="0" applyNumberFormat="1" applyFont="1" applyFill="1" applyBorder="1" applyProtection="1"/>
    <xf numFmtId="0" fontId="3" fillId="9" borderId="11" xfId="0" applyFont="1" applyFill="1" applyBorder="1" applyProtection="1"/>
    <xf numFmtId="2" fontId="3" fillId="13" borderId="10" xfId="0" applyNumberFormat="1" applyFont="1" applyFill="1" applyBorder="1" applyProtection="1">
      <protection locked="0"/>
    </xf>
    <xf numFmtId="0" fontId="2" fillId="0" borderId="0" xfId="0" applyFont="1" applyProtection="1"/>
    <xf numFmtId="0" fontId="19" fillId="0" borderId="10" xfId="0" applyFont="1" applyBorder="1" applyProtection="1"/>
    <xf numFmtId="0" fontId="20" fillId="14" borderId="2" xfId="0" applyFont="1" applyFill="1" applyBorder="1" applyProtection="1"/>
    <xf numFmtId="0" fontId="20" fillId="14" borderId="0" xfId="0" applyFont="1" applyFill="1" applyProtection="1"/>
    <xf numFmtId="0" fontId="19" fillId="14" borderId="0" xfId="0" applyFont="1" applyFill="1" applyProtection="1"/>
    <xf numFmtId="0" fontId="19" fillId="14" borderId="6" xfId="0" applyFont="1" applyFill="1" applyBorder="1" applyProtection="1"/>
    <xf numFmtId="0" fontId="19" fillId="14" borderId="4" xfId="0" applyFont="1" applyFill="1" applyBorder="1" applyProtection="1"/>
    <xf numFmtId="0" fontId="19" fillId="11" borderId="7" xfId="0" applyFont="1" applyFill="1" applyBorder="1" applyProtection="1"/>
    <xf numFmtId="0" fontId="19" fillId="11" borderId="9" xfId="0" applyFont="1" applyFill="1" applyBorder="1" applyProtection="1"/>
    <xf numFmtId="0" fontId="20" fillId="14" borderId="3" xfId="0" applyFont="1" applyFill="1" applyBorder="1" applyAlignment="1" applyProtection="1">
      <alignment horizontal="right" wrapText="1"/>
    </xf>
    <xf numFmtId="0" fontId="20" fillId="14" borderId="8" xfId="0" applyFont="1" applyFill="1" applyBorder="1" applyAlignment="1" applyProtection="1">
      <alignment horizontal="right" wrapText="1"/>
    </xf>
    <xf numFmtId="0" fontId="20" fillId="14" borderId="3" xfId="0" applyFont="1" applyFill="1" applyBorder="1" applyAlignment="1" applyProtection="1">
      <alignment wrapText="1"/>
    </xf>
    <xf numFmtId="2" fontId="22" fillId="0" borderId="0" xfId="0" applyNumberFormat="1" applyFont="1" applyProtection="1"/>
    <xf numFmtId="2" fontId="19" fillId="0" borderId="10" xfId="0" applyNumberFormat="1" applyFont="1" applyBorder="1" applyProtection="1"/>
    <xf numFmtId="0" fontId="20" fillId="11" borderId="8" xfId="0" applyFont="1" applyFill="1" applyBorder="1" applyAlignment="1" applyProtection="1">
      <alignment horizontal="right"/>
    </xf>
    <xf numFmtId="0" fontId="20" fillId="11" borderId="8" xfId="0" applyFont="1" applyFill="1" applyBorder="1" applyProtection="1"/>
    <xf numFmtId="0" fontId="26" fillId="0" borderId="0" xfId="0" applyFont="1" applyProtection="1"/>
    <xf numFmtId="0" fontId="27" fillId="9" borderId="8" xfId="0" applyFont="1" applyFill="1" applyBorder="1" applyAlignment="1" applyProtection="1">
      <alignment horizontal="right"/>
    </xf>
  </cellXfs>
  <cellStyles count="19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Excel Built-in Normal" xfId="12"/>
    <cellStyle name="Footnote" xfId="13"/>
    <cellStyle name="Good" xfId="3" builtinId="26" customBuiltin="1"/>
    <cellStyle name="Heading" xfId="14"/>
    <cellStyle name="Heading 1" xfId="1" builtinId="16" customBuiltin="1"/>
    <cellStyle name="Heading 2" xfId="2" builtinId="17" customBuiltin="1"/>
    <cellStyle name="Hyperlink" xfId="15"/>
    <cellStyle name="Neutral" xfId="5" builtinId="28" customBuiltin="1"/>
    <cellStyle name="Normal" xfId="0" builtinId="0" customBuiltin="1"/>
    <cellStyle name="Note" xfId="6" builtinId="1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4" sqref="B4"/>
    </sheetView>
  </sheetViews>
  <sheetFormatPr defaultRowHeight="15"/>
  <cols>
    <col min="1" max="1" width="9.25" style="14" customWidth="1"/>
    <col min="2" max="3" width="14.5" style="14" customWidth="1"/>
    <col min="4" max="16384" width="9" style="14"/>
  </cols>
  <sheetData>
    <row r="1" spans="1:3">
      <c r="A1" s="13" t="s">
        <v>26</v>
      </c>
    </row>
    <row r="3" spans="1:3">
      <c r="A3" s="15"/>
      <c r="B3" s="37" t="s">
        <v>34</v>
      </c>
      <c r="C3" s="37" t="s">
        <v>31</v>
      </c>
    </row>
    <row r="4" spans="1:3">
      <c r="A4" s="16" t="s">
        <v>10</v>
      </c>
      <c r="B4" s="1"/>
      <c r="C4" s="17">
        <f xml:space="preserve"> B4 * basics!E6 / 100</f>
        <v>0</v>
      </c>
    </row>
    <row r="5" spans="1:3" ht="18">
      <c r="A5" s="16" t="s">
        <v>27</v>
      </c>
      <c r="B5" s="1"/>
      <c r="C5" s="17">
        <f xml:space="preserve"> B5 * basics!E7 / 100</f>
        <v>0</v>
      </c>
    </row>
    <row r="6" spans="1:3" ht="18">
      <c r="A6" s="18" t="s">
        <v>28</v>
      </c>
      <c r="B6" s="19"/>
      <c r="C6" s="17">
        <f xml:space="preserve"> B6 * basics!E8 / 100</f>
        <v>0</v>
      </c>
    </row>
    <row r="7" spans="1:3" ht="18">
      <c r="A7" s="18" t="s">
        <v>29</v>
      </c>
      <c r="B7" s="19"/>
      <c r="C7" s="17">
        <f xml:space="preserve"> B7 * basics!E12 / 100</f>
        <v>0</v>
      </c>
    </row>
    <row r="8" spans="1:3" ht="18">
      <c r="A8" s="18" t="s">
        <v>30</v>
      </c>
      <c r="B8" s="19"/>
      <c r="C8" s="17">
        <f xml:space="preserve"> B8 * basics!E13 / 100</f>
        <v>0</v>
      </c>
    </row>
    <row r="9" spans="1:3">
      <c r="A9" s="18" t="s">
        <v>25</v>
      </c>
      <c r="B9" s="19"/>
      <c r="C9" s="17">
        <f xml:space="preserve"> B9 * basics!E14 / 100</f>
        <v>0</v>
      </c>
    </row>
    <row r="10" spans="1:3">
      <c r="A10" s="13" t="s">
        <v>32</v>
      </c>
      <c r="C10" s="32">
        <f xml:space="preserve"> SUM(C4:C9)</f>
        <v>0</v>
      </c>
    </row>
    <row r="12" spans="1:3">
      <c r="A12" s="13" t="str">
        <f xml:space="preserve"> "Comparison with SBGx by Swissbiogas.com (" &amp; TEXT(basics!E17, "0.00") &amp; "%):"</f>
        <v>Comparison with SBGx by Swissbiogas.com (63.45%):</v>
      </c>
    </row>
    <row r="13" spans="1:3" ht="18.75">
      <c r="A13" s="36" t="str">
        <f xml:space="preserve">
IF(C10 = 0,
    "Please enter a value greater than 0 in at least one of the yellow fields above.",
    IF(ABS(C10 - basics!E17) &lt; 0.6,
        "Your example has about the same Fe ion content as SBGx by Swissbiogas.com (" &amp; TEXT(basics!E17, "0.00") &amp; "%).",
        IF(C10 &lt; basics!E17,
            "SBGx by Swissbiogas.com contains about " &amp; TEXT((basics!E17 - C10) / C10 * 100, "0.0") &amp; "% more Fe ions than your example.",
            "Your example contains about " &amp; TEXT((C10 - basics!E17) / basics!E17 * 100, "0.0") &amp; "% more Fe ions than SBGx by Swissbiogas.com."
        )
    )
)</f>
        <v>Please enter a value greater than 0 in at least one of the yellow fields above.</v>
      </c>
    </row>
    <row r="16" spans="1:3">
      <c r="A16" s="20"/>
    </row>
    <row r="17" spans="1:1">
      <c r="A17" s="20"/>
    </row>
    <row r="18" spans="1:1">
      <c r="A18" s="20"/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workbookViewId="0"/>
  </sheetViews>
  <sheetFormatPr defaultRowHeight="14.25"/>
  <cols>
    <col min="1" max="1" width="17.5" style="3" customWidth="1"/>
    <col min="2" max="5" width="11.625" style="3" customWidth="1"/>
    <col min="6" max="1024" width="10.625" style="3" customWidth="1"/>
    <col min="1025" max="16384" width="9" style="6"/>
  </cols>
  <sheetData>
    <row r="1" spans="1:1024" ht="15">
      <c r="A1" s="2"/>
      <c r="C1" s="4"/>
      <c r="D1" s="4"/>
      <c r="E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</row>
    <row r="2" spans="1:1024" ht="15">
      <c r="C2" s="4"/>
      <c r="D2" s="4"/>
      <c r="E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</row>
    <row r="3" spans="1:1024" ht="28.5">
      <c r="A3" s="22" t="s">
        <v>0</v>
      </c>
      <c r="B3" s="31" t="s">
        <v>1</v>
      </c>
      <c r="C3" s="29" t="s">
        <v>2</v>
      </c>
      <c r="D3" s="29" t="s">
        <v>3</v>
      </c>
      <c r="E3" s="29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>
      <c r="A4" s="26" t="s">
        <v>5</v>
      </c>
      <c r="B4" s="7" t="s">
        <v>6</v>
      </c>
      <c r="C4" s="7">
        <v>15.999000000000001</v>
      </c>
      <c r="D4" s="7"/>
      <c r="E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1:1024">
      <c r="A5" s="26" t="s">
        <v>7</v>
      </c>
      <c r="B5" s="7" t="s">
        <v>8</v>
      </c>
      <c r="C5" s="7">
        <v>55.844999999999999</v>
      </c>
      <c r="D5" s="7"/>
      <c r="E5" s="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</row>
    <row r="6" spans="1:1024">
      <c r="A6" s="26" t="s">
        <v>9</v>
      </c>
      <c r="B6" s="7" t="s">
        <v>10</v>
      </c>
      <c r="C6" s="7"/>
      <c r="D6" s="7">
        <f xml:space="preserve"> C5 + C4</f>
        <v>71.843999999999994</v>
      </c>
      <c r="E6" s="8">
        <f xml:space="preserve"> C5 / D6 * 100</f>
        <v>77.730916986804743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</row>
    <row r="7" spans="1:1024" ht="18.75">
      <c r="A7" s="26" t="s">
        <v>11</v>
      </c>
      <c r="B7" s="7" t="s">
        <v>12</v>
      </c>
      <c r="C7" s="7"/>
      <c r="D7" s="7">
        <f xml:space="preserve"> 2 * C5 + 3 * C4</f>
        <v>159.68700000000001</v>
      </c>
      <c r="E7" s="8">
        <f xml:space="preserve"> 2 * C5 / D7 * 100</f>
        <v>69.943076142704157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</row>
    <row r="8" spans="1:1024" ht="18.75">
      <c r="A8" s="26" t="s">
        <v>13</v>
      </c>
      <c r="B8" s="7" t="s">
        <v>14</v>
      </c>
      <c r="C8" s="7"/>
      <c r="D8" s="7">
        <f xml:space="preserve"> 3 * C5 + 4 * C4</f>
        <v>231.53100000000001</v>
      </c>
      <c r="E8" s="8">
        <f xml:space="preserve"> 3 * C5 / D8 * 100</f>
        <v>72.359640825634571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</row>
    <row r="9" spans="1:1024">
      <c r="A9" s="23" t="s">
        <v>15</v>
      </c>
      <c r="B9" s="24"/>
      <c r="C9" s="24"/>
      <c r="D9" s="24"/>
      <c r="E9" s="2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</row>
    <row r="10" spans="1:1024" s="10" customFormat="1">
      <c r="A10" s="26" t="s">
        <v>16</v>
      </c>
      <c r="B10" s="7" t="s">
        <v>17</v>
      </c>
      <c r="C10" s="7">
        <v>1.008</v>
      </c>
      <c r="D10" s="9"/>
      <c r="E10" s="7"/>
      <c r="F10" s="3"/>
      <c r="G10" s="3"/>
    </row>
    <row r="11" spans="1:1024" s="10" customFormat="1">
      <c r="A11" s="26" t="s">
        <v>18</v>
      </c>
      <c r="B11" s="11" t="s">
        <v>19</v>
      </c>
      <c r="C11" s="11">
        <v>35.445999999999998</v>
      </c>
      <c r="D11" s="7"/>
      <c r="E11" s="11"/>
      <c r="F11" s="3"/>
      <c r="G11" s="3"/>
      <c r="H11" s="3"/>
      <c r="I11" s="3"/>
    </row>
    <row r="12" spans="1:1024" ht="18.75">
      <c r="A12" s="26" t="s">
        <v>20</v>
      </c>
      <c r="B12" s="7" t="s">
        <v>21</v>
      </c>
      <c r="C12" s="7"/>
      <c r="D12" s="7">
        <v>126.751</v>
      </c>
      <c r="E12" s="8">
        <f xml:space="preserve"> C11 / D12 * 100</f>
        <v>27.965065364375818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</row>
    <row r="13" spans="1:1024" ht="18.75">
      <c r="A13" s="26" t="s">
        <v>22</v>
      </c>
      <c r="B13" s="7" t="s">
        <v>23</v>
      </c>
      <c r="C13" s="7"/>
      <c r="D13" s="7">
        <v>162.20400000000001</v>
      </c>
      <c r="E13" s="8">
        <f xml:space="preserve"> C11 / D13 * 100</f>
        <v>21.852728662671694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>
      <c r="A14" s="26" t="s">
        <v>24</v>
      </c>
      <c r="B14" s="7" t="s">
        <v>25</v>
      </c>
      <c r="C14" s="7"/>
      <c r="D14" s="7">
        <v>88.85</v>
      </c>
      <c r="E14" s="8">
        <f xml:space="preserve"> C5 / D14 * 100</f>
        <v>62.853123241418118</v>
      </c>
      <c r="J14" s="1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>
      <c r="J15" s="1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ht="30.75">
      <c r="A16" s="27"/>
      <c r="B16" s="34" t="s">
        <v>10</v>
      </c>
      <c r="C16" s="34" t="s">
        <v>35</v>
      </c>
      <c r="D16" s="35"/>
      <c r="E16" s="30" t="s">
        <v>4</v>
      </c>
      <c r="J16" s="1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5">
      <c r="A17" s="28" t="s">
        <v>33</v>
      </c>
      <c r="B17" s="21">
        <v>38.99</v>
      </c>
      <c r="C17" s="21">
        <v>47.39</v>
      </c>
      <c r="D17" s="21"/>
      <c r="E17" s="33">
        <f xml:space="preserve"> (B17 * E6 + C17 * E7) / 100</f>
        <v>63.453308317182675</v>
      </c>
    </row>
  </sheetData>
  <sheetProtection selectLockedCells="1"/>
  <pageMargins left="0" right="0" top="0.78661417322834648" bottom="0.62992125984251968" header="0.59015748031496063" footer="0.59015748031496063"/>
  <pageSetup paperSize="9" fitToWidth="0" fitToHeight="0" pageOrder="overThenDown" orientation="landscape" useFirstPageNumber="1" horizontalDpi="0" verticalDpi="0" r:id="rId1"/>
  <headerFooter>
    <oddFooter>&amp;R&amp;"Calibri2,Regular"&amp;9&amp;F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ion calculator</vt:lpstr>
      <vt:lpstr>basics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cp:revision>83</cp:revision>
  <dcterms:created xsi:type="dcterms:W3CDTF">2021-05-14T16:45:11Z</dcterms:created>
  <dcterms:modified xsi:type="dcterms:W3CDTF">2021-10-17T16:03:38Z</dcterms:modified>
</cp:coreProperties>
</file>