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788" yWindow="1680" windowWidth="19212" windowHeight="7452" firstSheet="5" activeTab="6"/>
  </bookViews>
  <sheets>
    <sheet name="Playoff Totals 2016-17" sheetId="128" state="hidden" r:id="rId1"/>
    <sheet name="Playoff Totals 2015-16" sheetId="127" state="hidden" r:id="rId2"/>
    <sheet name="Playoff Totals 2013" sheetId="123" state="hidden" r:id="rId3"/>
    <sheet name="Playoff Totals 2012" sheetId="54" state="hidden" r:id="rId4"/>
    <sheet name="Week 8 Playoffs 2012" sheetId="86" state="hidden" r:id="rId5"/>
    <sheet name="Betty Penman 2016-17" sheetId="131" r:id="rId6"/>
    <sheet name="Reg-Playoff Recap 2016-17 " sheetId="132" r:id="rId7"/>
    <sheet name="Playoffs Wk 8 Final 2016-17" sheetId="125" r:id="rId8"/>
    <sheet name="Playoffs Week 7" sheetId="124" r:id="rId9"/>
    <sheet name="Playoffs Week 6" sheetId="122" r:id="rId10"/>
    <sheet name="Playoffs Week 5" sheetId="121" r:id="rId11"/>
    <sheet name="Playoffs Week 4" sheetId="120" r:id="rId12"/>
    <sheet name="Playoffs Week 3" sheetId="119" r:id="rId13"/>
    <sheet name="Playoffs Week 2" sheetId="118" r:id="rId14"/>
    <sheet name="Playoffs Week 1" sheetId="117" r:id="rId15"/>
    <sheet name="Week 22" sheetId="116" r:id="rId16"/>
    <sheet name="Week 21" sheetId="114" r:id="rId17"/>
    <sheet name="Week 20" sheetId="113" r:id="rId18"/>
    <sheet name="Week 19" sheetId="112" r:id="rId19"/>
    <sheet name="Week 18" sheetId="111" r:id="rId20"/>
    <sheet name="Week 17" sheetId="110" r:id="rId21"/>
    <sheet name="Week 16" sheetId="109" r:id="rId22"/>
    <sheet name="Week 15" sheetId="126" r:id="rId23"/>
    <sheet name="Week 14" sheetId="106" r:id="rId24"/>
    <sheet name="Week 13" sheetId="130" r:id="rId25"/>
    <sheet name="Week 12" sheetId="104" r:id="rId26"/>
    <sheet name="Week 11" sheetId="102" r:id="rId27"/>
    <sheet name="Week 10" sheetId="101" r:id="rId28"/>
    <sheet name="Week 9 " sheetId="100" r:id="rId29"/>
    <sheet name="Week 8" sheetId="99" r:id="rId30"/>
    <sheet name="Week 7" sheetId="98" r:id="rId31"/>
    <sheet name="Week 6" sheetId="97" r:id="rId32"/>
    <sheet name="Week 5" sheetId="95" r:id="rId33"/>
    <sheet name="Week 4" sheetId="94" r:id="rId34"/>
    <sheet name="Week 3" sheetId="88" r:id="rId35"/>
    <sheet name="Week 2" sheetId="87" r:id="rId36"/>
    <sheet name="Week 1" sheetId="31" r:id="rId37"/>
  </sheets>
  <calcPr calcId="145621"/>
</workbook>
</file>

<file path=xl/calcChain.xml><?xml version="1.0" encoding="utf-8"?>
<calcChain xmlns="http://schemas.openxmlformats.org/spreadsheetml/2006/main">
  <c r="M42" i="132" l="1"/>
  <c r="L42" i="132"/>
  <c r="M41" i="132"/>
  <c r="L41" i="132"/>
  <c r="M40" i="132"/>
  <c r="L40" i="132"/>
  <c r="M39" i="132"/>
  <c r="L39" i="132"/>
  <c r="M38" i="132"/>
  <c r="L38" i="132"/>
  <c r="M37" i="132"/>
  <c r="L37" i="132"/>
  <c r="M36" i="132"/>
  <c r="L36" i="132"/>
  <c r="M35" i="132"/>
  <c r="L35" i="132"/>
  <c r="L43" i="132" s="1"/>
  <c r="K54" i="132"/>
  <c r="K58" i="132"/>
  <c r="M60" i="132"/>
  <c r="L60" i="132"/>
  <c r="M25" i="132"/>
  <c r="L25" i="132"/>
  <c r="J60" i="132"/>
  <c r="I60" i="132"/>
  <c r="H60" i="132"/>
  <c r="G60" i="132"/>
  <c r="F60" i="132"/>
  <c r="K53" i="132"/>
  <c r="K56" i="132"/>
  <c r="K59" i="132"/>
  <c r="K52" i="132"/>
  <c r="K55" i="132"/>
  <c r="K57" i="132"/>
  <c r="J43" i="132"/>
  <c r="I43" i="132"/>
  <c r="H43" i="132"/>
  <c r="G43" i="132"/>
  <c r="F43" i="132"/>
  <c r="K38" i="132"/>
  <c r="K39" i="132"/>
  <c r="K42" i="132"/>
  <c r="K36" i="132"/>
  <c r="K41" i="132"/>
  <c r="K35" i="132"/>
  <c r="K40" i="132"/>
  <c r="K37" i="132"/>
  <c r="J25" i="132"/>
  <c r="I25" i="132"/>
  <c r="H25" i="132"/>
  <c r="G25" i="132"/>
  <c r="F25" i="132"/>
  <c r="K18" i="132"/>
  <c r="K17" i="132"/>
  <c r="K21" i="132"/>
  <c r="K24" i="132"/>
  <c r="K22" i="132"/>
  <c r="K23" i="132"/>
  <c r="K19" i="132"/>
  <c r="K20" i="132"/>
  <c r="F11" i="132"/>
  <c r="M43" i="132" l="1"/>
  <c r="O56" i="131"/>
  <c r="N56" i="131"/>
  <c r="I56" i="131"/>
  <c r="Q57" i="131" s="1"/>
  <c r="G56" i="131"/>
  <c r="O57" i="131" s="1"/>
  <c r="F56" i="131"/>
  <c r="N57" i="131" s="1"/>
  <c r="P55" i="131"/>
  <c r="P54" i="131"/>
  <c r="H54" i="131"/>
  <c r="P53" i="131"/>
  <c r="H53" i="131"/>
  <c r="P52" i="131"/>
  <c r="H52" i="131"/>
  <c r="P51" i="131"/>
  <c r="H51" i="131"/>
  <c r="P50" i="131"/>
  <c r="H50" i="131"/>
  <c r="P49" i="131"/>
  <c r="H49" i="131"/>
  <c r="P48" i="131"/>
  <c r="H48" i="131"/>
  <c r="P47" i="131"/>
  <c r="H47" i="131"/>
  <c r="P46" i="131"/>
  <c r="H46" i="131"/>
  <c r="P45" i="131"/>
  <c r="H45" i="131"/>
  <c r="P44" i="131"/>
  <c r="H44" i="131"/>
  <c r="P43" i="131"/>
  <c r="H43" i="131"/>
  <c r="P42" i="131"/>
  <c r="H42" i="131"/>
  <c r="P41" i="131"/>
  <c r="H41" i="131"/>
  <c r="P40" i="131"/>
  <c r="H40" i="131"/>
  <c r="P39" i="131"/>
  <c r="H39" i="131"/>
  <c r="P38" i="131"/>
  <c r="H38" i="131"/>
  <c r="P37" i="131"/>
  <c r="H37" i="131"/>
  <c r="P36" i="131"/>
  <c r="H36" i="131"/>
  <c r="P35" i="131"/>
  <c r="H35" i="131"/>
  <c r="P34" i="131"/>
  <c r="H34" i="131"/>
  <c r="P33" i="131"/>
  <c r="H33" i="131"/>
  <c r="P32" i="131"/>
  <c r="H32" i="131"/>
  <c r="P31" i="131"/>
  <c r="H31" i="131"/>
  <c r="P30" i="131"/>
  <c r="H30" i="131"/>
  <c r="P29" i="131"/>
  <c r="H29" i="131"/>
  <c r="P28" i="131"/>
  <c r="H28" i="131"/>
  <c r="P27" i="131"/>
  <c r="H27" i="131"/>
  <c r="P26" i="131"/>
  <c r="H26" i="131"/>
  <c r="P25" i="131"/>
  <c r="H25" i="131"/>
  <c r="P24" i="131"/>
  <c r="H24" i="131"/>
  <c r="P23" i="131"/>
  <c r="H23" i="131"/>
  <c r="P22" i="131"/>
  <c r="H22" i="131"/>
  <c r="P21" i="131"/>
  <c r="H21" i="131"/>
  <c r="P20" i="131"/>
  <c r="H20" i="131"/>
  <c r="P19" i="131"/>
  <c r="H19" i="131"/>
  <c r="P18" i="131"/>
  <c r="H18" i="131"/>
  <c r="P17" i="131"/>
  <c r="H17" i="131"/>
  <c r="P16" i="131"/>
  <c r="H16" i="131"/>
  <c r="P15" i="131"/>
  <c r="H15" i="131"/>
  <c r="P14" i="131"/>
  <c r="P56" i="131" s="1"/>
  <c r="H14" i="131"/>
  <c r="H56" i="131" s="1"/>
  <c r="P11" i="131"/>
  <c r="O11" i="131"/>
  <c r="N11" i="131"/>
  <c r="J11" i="131"/>
  <c r="I11" i="131"/>
  <c r="H11" i="131"/>
  <c r="G11" i="131"/>
  <c r="Q10" i="131"/>
  <c r="K10" i="131"/>
  <c r="Q9" i="131"/>
  <c r="K9" i="131"/>
  <c r="Q8" i="131"/>
  <c r="K8" i="131"/>
  <c r="Q7" i="131"/>
  <c r="K7" i="131"/>
  <c r="Q6" i="131"/>
  <c r="K6" i="131"/>
  <c r="Q5" i="131"/>
  <c r="K5" i="131"/>
  <c r="Q4" i="131"/>
  <c r="K4" i="131"/>
  <c r="Q3" i="131"/>
  <c r="K3" i="131"/>
  <c r="K2" i="131"/>
  <c r="P57" i="131" l="1"/>
  <c r="K11" i="131"/>
  <c r="G102" i="125" l="1"/>
  <c r="G101" i="125" l="1"/>
  <c r="G100" i="125"/>
  <c r="G99" i="125"/>
  <c r="G95" i="125"/>
  <c r="G98" i="125"/>
  <c r="G96" i="125"/>
  <c r="G97" i="125"/>
  <c r="G93" i="125"/>
  <c r="G94" i="125"/>
  <c r="G92" i="125"/>
  <c r="G91" i="125"/>
  <c r="G90" i="125"/>
  <c r="G89" i="125"/>
  <c r="G88" i="125"/>
  <c r="G86" i="125"/>
  <c r="G87" i="125"/>
  <c r="G85" i="125"/>
  <c r="G84" i="125"/>
  <c r="G83" i="125"/>
  <c r="G82" i="125"/>
  <c r="G81" i="125"/>
  <c r="G80" i="125"/>
  <c r="G79" i="125"/>
  <c r="G78" i="125"/>
  <c r="H12" i="125"/>
  <c r="G12" i="125"/>
  <c r="F12" i="125"/>
  <c r="E12" i="125"/>
  <c r="D12" i="125"/>
  <c r="K11" i="125"/>
  <c r="I11" i="125"/>
  <c r="K7" i="125"/>
  <c r="I7" i="125"/>
  <c r="K9" i="125"/>
  <c r="I9" i="125"/>
  <c r="K8" i="125"/>
  <c r="I8" i="125"/>
  <c r="K10" i="125"/>
  <c r="I10" i="125"/>
  <c r="K6" i="125"/>
  <c r="I6" i="125"/>
  <c r="K4" i="125"/>
  <c r="I4" i="125"/>
  <c r="K5" i="125"/>
  <c r="I5" i="125"/>
  <c r="AD62" i="125"/>
  <c r="M11" i="125" s="1"/>
  <c r="AB62" i="125"/>
  <c r="L11" i="125" s="1"/>
  <c r="AA62" i="125"/>
  <c r="J11" i="125" s="1"/>
  <c r="V62" i="125"/>
  <c r="M8" i="125" s="1"/>
  <c r="T62" i="125"/>
  <c r="L8" i="125" s="1"/>
  <c r="S62" i="125"/>
  <c r="J8" i="125" s="1"/>
  <c r="AC61" i="125"/>
  <c r="U61" i="125"/>
  <c r="AC60" i="125"/>
  <c r="U60" i="125"/>
  <c r="AC59" i="125"/>
  <c r="U59" i="125"/>
  <c r="AC58" i="125"/>
  <c r="U58" i="125"/>
  <c r="AC57" i="125"/>
  <c r="U57" i="125"/>
  <c r="AC56" i="125"/>
  <c r="U56" i="125"/>
  <c r="AC53" i="125"/>
  <c r="U55" i="125"/>
  <c r="AC55" i="125"/>
  <c r="U54" i="125"/>
  <c r="AC54" i="125"/>
  <c r="U53" i="125"/>
  <c r="AC52" i="125"/>
  <c r="U52" i="125"/>
  <c r="AC51" i="125"/>
  <c r="U51" i="125"/>
  <c r="AD50" i="125"/>
  <c r="M9" i="125" s="1"/>
  <c r="AB50" i="125"/>
  <c r="L9" i="125" s="1"/>
  <c r="AA50" i="125"/>
  <c r="J9" i="125" s="1"/>
  <c r="V50" i="125"/>
  <c r="M7" i="125" s="1"/>
  <c r="T50" i="125"/>
  <c r="L7" i="125" s="1"/>
  <c r="S50" i="125"/>
  <c r="J7" i="125" s="1"/>
  <c r="AC49" i="125"/>
  <c r="U49" i="125"/>
  <c r="AC48" i="125"/>
  <c r="U47" i="125"/>
  <c r="AC47" i="125"/>
  <c r="U48" i="125"/>
  <c r="AC46" i="125"/>
  <c r="U46" i="125"/>
  <c r="AC45" i="125"/>
  <c r="U43" i="125"/>
  <c r="AC44" i="125"/>
  <c r="U44" i="125"/>
  <c r="AC43" i="125"/>
  <c r="U45" i="125"/>
  <c r="AC42" i="125"/>
  <c r="U42" i="125"/>
  <c r="AC41" i="125"/>
  <c r="U41" i="125"/>
  <c r="AC40" i="125"/>
  <c r="U40" i="125"/>
  <c r="AC39" i="125"/>
  <c r="U39" i="125"/>
  <c r="AD38" i="125"/>
  <c r="M4" i="125" s="1"/>
  <c r="AB38" i="125"/>
  <c r="L4" i="125" s="1"/>
  <c r="AA38" i="125"/>
  <c r="J4" i="125" s="1"/>
  <c r="V38" i="125"/>
  <c r="M10" i="125" s="1"/>
  <c r="T38" i="125"/>
  <c r="L10" i="125" s="1"/>
  <c r="S38" i="125"/>
  <c r="AC37" i="125"/>
  <c r="U37" i="125"/>
  <c r="AC36" i="125"/>
  <c r="U36" i="125"/>
  <c r="AC35" i="125"/>
  <c r="U35" i="125"/>
  <c r="AC34" i="125"/>
  <c r="U34" i="125"/>
  <c r="AC31" i="125"/>
  <c r="U33" i="125"/>
  <c r="AC33" i="125"/>
  <c r="U32" i="125"/>
  <c r="AC32" i="125"/>
  <c r="U31" i="125"/>
  <c r="AC30" i="125"/>
  <c r="U30" i="125"/>
  <c r="AC29" i="125"/>
  <c r="U29" i="125"/>
  <c r="AC28" i="125"/>
  <c r="U28" i="125"/>
  <c r="AC27" i="125"/>
  <c r="U27" i="125"/>
  <c r="AC26" i="125"/>
  <c r="U26" i="125"/>
  <c r="AD25" i="125"/>
  <c r="AB25" i="125"/>
  <c r="AA25" i="125"/>
  <c r="V25" i="125"/>
  <c r="M5" i="125" s="1"/>
  <c r="T25" i="125"/>
  <c r="L5" i="125" s="1"/>
  <c r="S25" i="125"/>
  <c r="AC24" i="125"/>
  <c r="U24" i="125"/>
  <c r="AC23" i="125"/>
  <c r="U23" i="125"/>
  <c r="AC22" i="125"/>
  <c r="U22" i="125"/>
  <c r="AC21" i="125"/>
  <c r="U21" i="125"/>
  <c r="AC20" i="125"/>
  <c r="U20" i="125"/>
  <c r="AC19" i="125"/>
  <c r="U19" i="125"/>
  <c r="AC18" i="125"/>
  <c r="U18" i="125"/>
  <c r="AC17" i="125"/>
  <c r="U16" i="125"/>
  <c r="AC16" i="125"/>
  <c r="U17" i="125"/>
  <c r="AC15" i="125"/>
  <c r="U15" i="125"/>
  <c r="AC14" i="125"/>
  <c r="U14" i="125"/>
  <c r="AC11" i="125"/>
  <c r="AB11" i="125"/>
  <c r="AA11" i="125"/>
  <c r="W11" i="125"/>
  <c r="V11" i="125"/>
  <c r="U11" i="125"/>
  <c r="T11" i="125"/>
  <c r="AD10" i="125"/>
  <c r="X10" i="125"/>
  <c r="AD9" i="125"/>
  <c r="X9" i="125"/>
  <c r="AD8" i="125"/>
  <c r="X8" i="125"/>
  <c r="AD7" i="125"/>
  <c r="X7" i="125"/>
  <c r="AD6" i="125"/>
  <c r="X5" i="125"/>
  <c r="AD5" i="125"/>
  <c r="X6" i="125"/>
  <c r="AD4" i="125"/>
  <c r="X4" i="125"/>
  <c r="AD3" i="125"/>
  <c r="X3" i="125"/>
  <c r="X2" i="125"/>
  <c r="AC38" i="125" l="1"/>
  <c r="U25" i="125"/>
  <c r="AD63" i="125"/>
  <c r="AC50" i="125"/>
  <c r="J5" i="125"/>
  <c r="U62" i="125"/>
  <c r="U50" i="125"/>
  <c r="AC62" i="125"/>
  <c r="AB63" i="125"/>
  <c r="X11" i="125"/>
  <c r="K12" i="125"/>
  <c r="M6" i="125"/>
  <c r="L6" i="125"/>
  <c r="L12" i="125" s="1"/>
  <c r="AC25" i="125"/>
  <c r="J6" i="125"/>
  <c r="U38" i="125"/>
  <c r="J10" i="125"/>
  <c r="M12" i="125"/>
  <c r="V63" i="125"/>
  <c r="AD64" i="125" s="1"/>
  <c r="T63" i="125"/>
  <c r="S63" i="125"/>
  <c r="AA63" i="125"/>
  <c r="G94" i="124"/>
  <c r="J12" i="125" l="1"/>
  <c r="U63" i="125"/>
  <c r="AC63" i="125"/>
  <c r="AB64" i="125"/>
  <c r="AA64" i="125"/>
  <c r="G98" i="124"/>
  <c r="G101" i="124"/>
  <c r="G93" i="124"/>
  <c r="G100" i="124"/>
  <c r="G99" i="124"/>
  <c r="G96" i="124"/>
  <c r="G97" i="124"/>
  <c r="G95" i="124"/>
  <c r="G92" i="124"/>
  <c r="G91" i="124"/>
  <c r="G90" i="124"/>
  <c r="G89" i="124"/>
  <c r="G88" i="124"/>
  <c r="G87" i="124"/>
  <c r="G86" i="124"/>
  <c r="G85" i="124"/>
  <c r="G81" i="124"/>
  <c r="G84" i="124"/>
  <c r="G82" i="124"/>
  <c r="G83" i="124"/>
  <c r="G80" i="124"/>
  <c r="G79" i="124"/>
  <c r="G78" i="124"/>
  <c r="H12" i="124"/>
  <c r="G12" i="124"/>
  <c r="F12" i="124"/>
  <c r="E12" i="124"/>
  <c r="D12" i="124"/>
  <c r="K11" i="124"/>
  <c r="I11" i="124"/>
  <c r="K9" i="124"/>
  <c r="I9" i="124"/>
  <c r="K7" i="124"/>
  <c r="I7" i="124"/>
  <c r="K10" i="124"/>
  <c r="I10" i="124"/>
  <c r="K6" i="124"/>
  <c r="I6" i="124"/>
  <c r="K8" i="124"/>
  <c r="I8" i="124"/>
  <c r="K4" i="124"/>
  <c r="I4" i="124"/>
  <c r="K5" i="124"/>
  <c r="I5" i="124"/>
  <c r="AD62" i="124"/>
  <c r="M11" i="124" s="1"/>
  <c r="AB62" i="124"/>
  <c r="L11" i="124" s="1"/>
  <c r="AA62" i="124"/>
  <c r="J11" i="124" s="1"/>
  <c r="V62" i="124"/>
  <c r="M8" i="124" s="1"/>
  <c r="T62" i="124"/>
  <c r="L8" i="124" s="1"/>
  <c r="S62" i="124"/>
  <c r="J8" i="124" s="1"/>
  <c r="AC61" i="124"/>
  <c r="U61" i="124"/>
  <c r="AC60" i="124"/>
  <c r="U60" i="124"/>
  <c r="AC59" i="124"/>
  <c r="U59" i="124"/>
  <c r="AC56" i="124"/>
  <c r="U58" i="124"/>
  <c r="AC57" i="124"/>
  <c r="U57" i="124"/>
  <c r="AC58" i="124"/>
  <c r="U56" i="124"/>
  <c r="AC54" i="124"/>
  <c r="U55" i="124"/>
  <c r="AC55" i="124"/>
  <c r="U54" i="124"/>
  <c r="AC53" i="124"/>
  <c r="U53" i="124"/>
  <c r="AC52" i="124"/>
  <c r="U52" i="124"/>
  <c r="AC51" i="124"/>
  <c r="U51" i="124"/>
  <c r="AD50" i="124"/>
  <c r="M9" i="124" s="1"/>
  <c r="AB50" i="124"/>
  <c r="L9" i="124" s="1"/>
  <c r="AA50" i="124"/>
  <c r="J9" i="124" s="1"/>
  <c r="V50" i="124"/>
  <c r="M10" i="124" s="1"/>
  <c r="T50" i="124"/>
  <c r="L10" i="124" s="1"/>
  <c r="S50" i="124"/>
  <c r="J10" i="124" s="1"/>
  <c r="AC49" i="124"/>
  <c r="U49" i="124"/>
  <c r="AC48" i="124"/>
  <c r="U48" i="124"/>
  <c r="AC47" i="124"/>
  <c r="U47" i="124"/>
  <c r="AC46" i="124"/>
  <c r="U46" i="124"/>
  <c r="AC44" i="124"/>
  <c r="U44" i="124"/>
  <c r="AC45" i="124"/>
  <c r="U45" i="124"/>
  <c r="AC43" i="124"/>
  <c r="U43" i="124"/>
  <c r="AC42" i="124"/>
  <c r="U42" i="124"/>
  <c r="AC41" i="124"/>
  <c r="U41" i="124"/>
  <c r="AC40" i="124"/>
  <c r="U40" i="124"/>
  <c r="AC39" i="124"/>
  <c r="U39" i="124"/>
  <c r="AD38" i="124"/>
  <c r="M5" i="124" s="1"/>
  <c r="AB38" i="124"/>
  <c r="L5" i="124" s="1"/>
  <c r="AA38" i="124"/>
  <c r="J5" i="124" s="1"/>
  <c r="V38" i="124"/>
  <c r="M7" i="124" s="1"/>
  <c r="T38" i="124"/>
  <c r="L7" i="124" s="1"/>
  <c r="S38" i="124"/>
  <c r="AC37" i="124"/>
  <c r="U37" i="124"/>
  <c r="AC36" i="124"/>
  <c r="U36" i="124"/>
  <c r="AC35" i="124"/>
  <c r="U35" i="124"/>
  <c r="AC34" i="124"/>
  <c r="U34" i="124"/>
  <c r="AC33" i="124"/>
  <c r="U33" i="124"/>
  <c r="AC32" i="124"/>
  <c r="U32" i="124"/>
  <c r="AC30" i="124"/>
  <c r="U30" i="124"/>
  <c r="AC31" i="124"/>
  <c r="U31" i="124"/>
  <c r="AC29" i="124"/>
  <c r="U29" i="124"/>
  <c r="AC28" i="124"/>
  <c r="U28" i="124"/>
  <c r="AC27" i="124"/>
  <c r="U27" i="124"/>
  <c r="AC26" i="124"/>
  <c r="U26" i="124"/>
  <c r="AD25" i="124"/>
  <c r="M6" i="124" s="1"/>
  <c r="AB25" i="124"/>
  <c r="L6" i="124" s="1"/>
  <c r="AA25" i="124"/>
  <c r="V25" i="124"/>
  <c r="M4" i="124" s="1"/>
  <c r="T25" i="124"/>
  <c r="L4" i="124" s="1"/>
  <c r="S25" i="124"/>
  <c r="J4" i="124" s="1"/>
  <c r="AC24" i="124"/>
  <c r="U24" i="124"/>
  <c r="AC23" i="124"/>
  <c r="U23" i="124"/>
  <c r="AC22" i="124"/>
  <c r="U22" i="124"/>
  <c r="AC21" i="124"/>
  <c r="U21" i="124"/>
  <c r="AC20" i="124"/>
  <c r="U20" i="124"/>
  <c r="AC19" i="124"/>
  <c r="U19" i="124"/>
  <c r="AC18" i="124"/>
  <c r="U18" i="124"/>
  <c r="AC17" i="124"/>
  <c r="U17" i="124"/>
  <c r="AC16" i="124"/>
  <c r="U16" i="124"/>
  <c r="AC15" i="124"/>
  <c r="U15" i="124"/>
  <c r="AC14" i="124"/>
  <c r="U14" i="124"/>
  <c r="AC11" i="124"/>
  <c r="AB11" i="124"/>
  <c r="AA11" i="124"/>
  <c r="W11" i="124"/>
  <c r="V11" i="124"/>
  <c r="U11" i="124"/>
  <c r="T11" i="124"/>
  <c r="AD10" i="124"/>
  <c r="X10" i="124"/>
  <c r="AD9" i="124"/>
  <c r="X9" i="124"/>
  <c r="AD8" i="124"/>
  <c r="X8" i="124"/>
  <c r="AD7" i="124"/>
  <c r="X7" i="124"/>
  <c r="AD6" i="124"/>
  <c r="X5" i="124"/>
  <c r="AD5" i="124"/>
  <c r="X6" i="124"/>
  <c r="AD4" i="124"/>
  <c r="X4" i="124"/>
  <c r="AD3" i="124"/>
  <c r="X3" i="124"/>
  <c r="X2" i="124"/>
  <c r="AC64" i="125" l="1"/>
  <c r="U25" i="124"/>
  <c r="AC62" i="124"/>
  <c r="AC25" i="124"/>
  <c r="J6" i="124"/>
  <c r="U50" i="124"/>
  <c r="K12" i="124"/>
  <c r="AC38" i="124"/>
  <c r="V63" i="124"/>
  <c r="U62" i="124"/>
  <c r="AD63" i="124"/>
  <c r="AB63" i="124"/>
  <c r="AC50" i="124"/>
  <c r="X11" i="124"/>
  <c r="M12" i="124"/>
  <c r="L12" i="124"/>
  <c r="T63" i="124"/>
  <c r="U38" i="124"/>
  <c r="J7" i="124"/>
  <c r="J12" i="124" s="1"/>
  <c r="AC63" i="124"/>
  <c r="S63" i="124"/>
  <c r="AA63" i="124"/>
  <c r="G95" i="122"/>
  <c r="G100" i="122"/>
  <c r="G98" i="122"/>
  <c r="G99" i="122"/>
  <c r="G97" i="122"/>
  <c r="G96" i="122"/>
  <c r="G93" i="122"/>
  <c r="G92" i="122"/>
  <c r="G94" i="122"/>
  <c r="G91" i="122"/>
  <c r="G90" i="122"/>
  <c r="G86" i="122"/>
  <c r="G89" i="122"/>
  <c r="G87" i="122"/>
  <c r="G88" i="122"/>
  <c r="G85" i="122"/>
  <c r="G84" i="122"/>
  <c r="G83" i="122"/>
  <c r="G82" i="122"/>
  <c r="G81" i="122"/>
  <c r="G80" i="122"/>
  <c r="G79" i="122"/>
  <c r="G78" i="122"/>
  <c r="AD62" i="122"/>
  <c r="M11" i="122" s="1"/>
  <c r="AB62" i="122"/>
  <c r="L11" i="122" s="1"/>
  <c r="AA62" i="122"/>
  <c r="J11" i="122" s="1"/>
  <c r="V62" i="122"/>
  <c r="T62" i="122"/>
  <c r="S62" i="122"/>
  <c r="AC61" i="122"/>
  <c r="U61" i="122"/>
  <c r="AC60" i="122"/>
  <c r="U60" i="122"/>
  <c r="AC59" i="122"/>
  <c r="U59" i="122"/>
  <c r="AC58" i="122"/>
  <c r="U58" i="122"/>
  <c r="AC57" i="122"/>
  <c r="U57" i="122"/>
  <c r="AC56" i="122"/>
  <c r="U56" i="122"/>
  <c r="AC55" i="122"/>
  <c r="U55" i="122"/>
  <c r="AC54" i="122"/>
  <c r="U54" i="122"/>
  <c r="AC53" i="122"/>
  <c r="U53" i="122"/>
  <c r="AC52" i="122"/>
  <c r="U52" i="122"/>
  <c r="AC51" i="122"/>
  <c r="U51" i="122"/>
  <c r="U62" i="122" s="1"/>
  <c r="AD50" i="122"/>
  <c r="AB50" i="122"/>
  <c r="L10" i="122" s="1"/>
  <c r="AA50" i="122"/>
  <c r="J10" i="122" s="1"/>
  <c r="V50" i="122"/>
  <c r="M8" i="122" s="1"/>
  <c r="T50" i="122"/>
  <c r="L8" i="122" s="1"/>
  <c r="S50" i="122"/>
  <c r="AC49" i="122"/>
  <c r="U49" i="122"/>
  <c r="AC48" i="122"/>
  <c r="U48" i="122"/>
  <c r="AC47" i="122"/>
  <c r="U47" i="122"/>
  <c r="AC46" i="122"/>
  <c r="U46" i="122"/>
  <c r="AC45" i="122"/>
  <c r="U45" i="122"/>
  <c r="AC44" i="122"/>
  <c r="U44" i="122"/>
  <c r="AC43" i="122"/>
  <c r="U43" i="122"/>
  <c r="AC42" i="122"/>
  <c r="U42" i="122"/>
  <c r="AC41" i="122"/>
  <c r="U41" i="122"/>
  <c r="AC40" i="122"/>
  <c r="U40" i="122"/>
  <c r="AC39" i="122"/>
  <c r="U39" i="122"/>
  <c r="AD38" i="122"/>
  <c r="M4" i="122" s="1"/>
  <c r="AB38" i="122"/>
  <c r="L4" i="122" s="1"/>
  <c r="AA38" i="122"/>
  <c r="J4" i="122" s="1"/>
  <c r="V38" i="122"/>
  <c r="T38" i="122"/>
  <c r="L9" i="122" s="1"/>
  <c r="S38" i="122"/>
  <c r="AC37" i="122"/>
  <c r="U37" i="122"/>
  <c r="AC36" i="122"/>
  <c r="U36" i="122"/>
  <c r="AC35" i="122"/>
  <c r="U35" i="122"/>
  <c r="AC34" i="122"/>
  <c r="U33" i="122"/>
  <c r="AC33" i="122"/>
  <c r="U34" i="122"/>
  <c r="AC31" i="122"/>
  <c r="U32" i="122"/>
  <c r="AC32" i="122"/>
  <c r="U31" i="122"/>
  <c r="AC29" i="122"/>
  <c r="U30" i="122"/>
  <c r="AC30" i="122"/>
  <c r="U29" i="122"/>
  <c r="AC28" i="122"/>
  <c r="U28" i="122"/>
  <c r="AC27" i="122"/>
  <c r="U27" i="122"/>
  <c r="AC26" i="122"/>
  <c r="U26" i="122"/>
  <c r="AD25" i="122"/>
  <c r="M7" i="122" s="1"/>
  <c r="AB25" i="122"/>
  <c r="L7" i="122" s="1"/>
  <c r="AA25" i="122"/>
  <c r="J7" i="122" s="1"/>
  <c r="V25" i="122"/>
  <c r="T25" i="122"/>
  <c r="L5" i="122" s="1"/>
  <c r="S25" i="122"/>
  <c r="AC24" i="122"/>
  <c r="U24" i="122"/>
  <c r="AC23" i="122"/>
  <c r="U23" i="122"/>
  <c r="AC22" i="122"/>
  <c r="U21" i="122"/>
  <c r="AC21" i="122"/>
  <c r="U22" i="122"/>
  <c r="AC20" i="122"/>
  <c r="U20" i="122"/>
  <c r="AC19" i="122"/>
  <c r="U19" i="122"/>
  <c r="AC18" i="122"/>
  <c r="U17" i="122"/>
  <c r="AC17" i="122"/>
  <c r="U18" i="122"/>
  <c r="AC16" i="122"/>
  <c r="U16" i="122"/>
  <c r="AC15" i="122"/>
  <c r="U15" i="122"/>
  <c r="AC14" i="122"/>
  <c r="U14" i="122"/>
  <c r="AC11" i="122"/>
  <c r="AB11" i="122"/>
  <c r="AA11" i="122"/>
  <c r="W11" i="122"/>
  <c r="V11" i="122"/>
  <c r="U11" i="122"/>
  <c r="T11" i="122"/>
  <c r="AD10" i="122"/>
  <c r="X10" i="122"/>
  <c r="AD9" i="122"/>
  <c r="X9" i="122"/>
  <c r="AD8" i="122"/>
  <c r="X8" i="122"/>
  <c r="AD7" i="122"/>
  <c r="X7" i="122"/>
  <c r="AD6" i="122"/>
  <c r="X6" i="122"/>
  <c r="AD5" i="122"/>
  <c r="X5" i="122"/>
  <c r="AD4" i="122"/>
  <c r="X4" i="122"/>
  <c r="AD3" i="122"/>
  <c r="X3" i="122"/>
  <c r="X2" i="122"/>
  <c r="K11" i="122"/>
  <c r="I11" i="122"/>
  <c r="K7" i="122"/>
  <c r="I7" i="122"/>
  <c r="M9" i="122"/>
  <c r="K9" i="122"/>
  <c r="I9" i="122"/>
  <c r="M10" i="122"/>
  <c r="K10" i="122"/>
  <c r="I10" i="122"/>
  <c r="K8" i="122"/>
  <c r="J8" i="122"/>
  <c r="I8" i="122"/>
  <c r="M6" i="122"/>
  <c r="L6" i="122"/>
  <c r="K6" i="122"/>
  <c r="J6" i="122"/>
  <c r="I6" i="122"/>
  <c r="K5" i="122"/>
  <c r="I5" i="122"/>
  <c r="K4" i="122"/>
  <c r="I4" i="122"/>
  <c r="U63" i="124" l="1"/>
  <c r="AC64" i="124" s="1"/>
  <c r="AB64" i="124"/>
  <c r="AD64" i="124"/>
  <c r="AA64" i="124"/>
  <c r="AC25" i="122"/>
  <c r="AC62" i="122"/>
  <c r="U38" i="122"/>
  <c r="J9" i="122"/>
  <c r="X11" i="122"/>
  <c r="U25" i="122"/>
  <c r="J5" i="122"/>
  <c r="AC50" i="122"/>
  <c r="AD63" i="122"/>
  <c r="AC38" i="122"/>
  <c r="V63" i="122"/>
  <c r="U50" i="122"/>
  <c r="T63" i="122"/>
  <c r="S63" i="122"/>
  <c r="AA63" i="122"/>
  <c r="AB63" i="122"/>
  <c r="M5" i="122"/>
  <c r="G99" i="121"/>
  <c r="U63" i="122" l="1"/>
  <c r="AB64" i="122"/>
  <c r="AC63" i="122"/>
  <c r="AD64" i="122"/>
  <c r="AA64" i="122"/>
  <c r="H12" i="121"/>
  <c r="G12" i="121"/>
  <c r="F12" i="121"/>
  <c r="E12" i="121"/>
  <c r="D12" i="121"/>
  <c r="K11" i="121"/>
  <c r="I11" i="121"/>
  <c r="M9" i="121"/>
  <c r="K9" i="121"/>
  <c r="I9" i="121"/>
  <c r="K10" i="121"/>
  <c r="I10" i="121"/>
  <c r="K8" i="121"/>
  <c r="I8" i="121"/>
  <c r="K6" i="121"/>
  <c r="I6" i="121"/>
  <c r="M7" i="121"/>
  <c r="K7" i="121"/>
  <c r="I7" i="121"/>
  <c r="M5" i="121"/>
  <c r="K5" i="121"/>
  <c r="I5" i="121"/>
  <c r="K4" i="121"/>
  <c r="I4" i="121"/>
  <c r="G100" i="121"/>
  <c r="G98" i="121"/>
  <c r="G97" i="121"/>
  <c r="G96" i="121"/>
  <c r="G95" i="121"/>
  <c r="G94" i="121"/>
  <c r="G93" i="121"/>
  <c r="G92" i="121"/>
  <c r="G91" i="121"/>
  <c r="G89" i="121"/>
  <c r="G90" i="121"/>
  <c r="G86" i="121"/>
  <c r="G88" i="121"/>
  <c r="G87" i="121"/>
  <c r="G84" i="121"/>
  <c r="G83" i="121"/>
  <c r="G85" i="121"/>
  <c r="G82" i="121"/>
  <c r="G81" i="121"/>
  <c r="G80" i="121"/>
  <c r="G79" i="121"/>
  <c r="G78" i="121"/>
  <c r="AD62" i="121"/>
  <c r="M11" i="121" s="1"/>
  <c r="AB62" i="121"/>
  <c r="L11" i="121" s="1"/>
  <c r="AA62" i="121"/>
  <c r="J11" i="121" s="1"/>
  <c r="V62" i="121"/>
  <c r="M6" i="121" s="1"/>
  <c r="T62" i="121"/>
  <c r="L6" i="121" s="1"/>
  <c r="S62" i="121"/>
  <c r="J6" i="121" s="1"/>
  <c r="AC61" i="121"/>
  <c r="U61" i="121"/>
  <c r="AC60" i="121"/>
  <c r="U60" i="121"/>
  <c r="AC58" i="121"/>
  <c r="U59" i="121"/>
  <c r="AC59" i="121"/>
  <c r="U58" i="121"/>
  <c r="AC57" i="121"/>
  <c r="U57" i="121"/>
  <c r="AC56" i="121"/>
  <c r="U56" i="121"/>
  <c r="AC55" i="121"/>
  <c r="U55" i="121"/>
  <c r="AC53" i="121"/>
  <c r="U54" i="121"/>
  <c r="AC54" i="121"/>
  <c r="U53" i="121"/>
  <c r="AC52" i="121"/>
  <c r="U52" i="121"/>
  <c r="AC51" i="121"/>
  <c r="U51" i="121"/>
  <c r="AD50" i="121"/>
  <c r="M8" i="121" s="1"/>
  <c r="AB50" i="121"/>
  <c r="L8" i="121" s="1"/>
  <c r="AA50" i="121"/>
  <c r="J8" i="121" s="1"/>
  <c r="V50" i="121"/>
  <c r="T50" i="121"/>
  <c r="L7" i="121" s="1"/>
  <c r="S50" i="121"/>
  <c r="J7" i="121" s="1"/>
  <c r="AC49" i="121"/>
  <c r="U49" i="121"/>
  <c r="AC48" i="121"/>
  <c r="U48" i="121"/>
  <c r="AC47" i="121"/>
  <c r="U47" i="121"/>
  <c r="AC46" i="121"/>
  <c r="U46" i="121"/>
  <c r="AC45" i="121"/>
  <c r="U45" i="121"/>
  <c r="AC44" i="121"/>
  <c r="U44" i="121"/>
  <c r="AC43" i="121"/>
  <c r="U43" i="121"/>
  <c r="AC42" i="121"/>
  <c r="U42" i="121"/>
  <c r="AC41" i="121"/>
  <c r="U41" i="121"/>
  <c r="AC40" i="121"/>
  <c r="U40" i="121"/>
  <c r="AC39" i="121"/>
  <c r="U39" i="121"/>
  <c r="AD38" i="121"/>
  <c r="M4" i="121" s="1"/>
  <c r="AB38" i="121"/>
  <c r="L4" i="121" s="1"/>
  <c r="AA38" i="121"/>
  <c r="J4" i="121" s="1"/>
  <c r="V38" i="121"/>
  <c r="T38" i="121"/>
  <c r="L9" i="121" s="1"/>
  <c r="S38" i="121"/>
  <c r="AC37" i="121"/>
  <c r="U37" i="121"/>
  <c r="AC36" i="121"/>
  <c r="U36" i="121"/>
  <c r="AC35" i="121"/>
  <c r="U35" i="121"/>
  <c r="AC34" i="121"/>
  <c r="U34" i="121"/>
  <c r="AC32" i="121"/>
  <c r="U33" i="121"/>
  <c r="AC33" i="121"/>
  <c r="U32" i="121"/>
  <c r="AC31" i="121"/>
  <c r="U31" i="121"/>
  <c r="AC30" i="121"/>
  <c r="U30" i="121"/>
  <c r="AC29" i="121"/>
  <c r="U29" i="121"/>
  <c r="AC28" i="121"/>
  <c r="U28" i="121"/>
  <c r="AC27" i="121"/>
  <c r="U27" i="121"/>
  <c r="AC26" i="121"/>
  <c r="U26" i="121"/>
  <c r="AD25" i="121"/>
  <c r="AB25" i="121"/>
  <c r="AA25" i="121"/>
  <c r="V25" i="121"/>
  <c r="T25" i="121"/>
  <c r="L5" i="121" s="1"/>
  <c r="S25" i="121"/>
  <c r="AC24" i="121"/>
  <c r="U24" i="121"/>
  <c r="AC23" i="121"/>
  <c r="U23" i="121"/>
  <c r="AC22" i="121"/>
  <c r="U22" i="121"/>
  <c r="AC21" i="121"/>
  <c r="U21" i="121"/>
  <c r="AC20" i="121"/>
  <c r="U20" i="121"/>
  <c r="AC19" i="121"/>
  <c r="U19" i="121"/>
  <c r="AC18" i="121"/>
  <c r="U18" i="121"/>
  <c r="AC17" i="121"/>
  <c r="U17" i="121"/>
  <c r="AC16" i="121"/>
  <c r="U16" i="121"/>
  <c r="AC15" i="121"/>
  <c r="U15" i="121"/>
  <c r="AC14" i="121"/>
  <c r="U14" i="121"/>
  <c r="AC11" i="121"/>
  <c r="AB11" i="121"/>
  <c r="AA11" i="121"/>
  <c r="W11" i="121"/>
  <c r="V11" i="121"/>
  <c r="U11" i="121"/>
  <c r="T11" i="121"/>
  <c r="AD10" i="121"/>
  <c r="X10" i="121"/>
  <c r="AD9" i="121"/>
  <c r="X9" i="121"/>
  <c r="AD8" i="121"/>
  <c r="X8" i="121"/>
  <c r="AD7" i="121"/>
  <c r="X7" i="121"/>
  <c r="AD6" i="121"/>
  <c r="X5" i="121"/>
  <c r="AD5" i="121"/>
  <c r="X6" i="121"/>
  <c r="AD4" i="121"/>
  <c r="X4" i="121"/>
  <c r="AD3" i="121"/>
  <c r="X3" i="121"/>
  <c r="X2" i="121"/>
  <c r="AC64" i="122" l="1"/>
  <c r="AC25" i="121"/>
  <c r="U38" i="121"/>
  <c r="J9" i="121"/>
  <c r="AC62" i="121"/>
  <c r="AC38" i="121"/>
  <c r="AD63" i="121"/>
  <c r="AB63" i="121"/>
  <c r="AC50" i="121"/>
  <c r="U50" i="121"/>
  <c r="U25" i="121"/>
  <c r="J5" i="121"/>
  <c r="T63" i="121"/>
  <c r="V63" i="121"/>
  <c r="U62" i="121"/>
  <c r="J10" i="121"/>
  <c r="J12" i="121" s="1"/>
  <c r="M10" i="121"/>
  <c r="M12" i="121"/>
  <c r="L10" i="121"/>
  <c r="L12" i="121" s="1"/>
  <c r="X11" i="121"/>
  <c r="K12" i="121"/>
  <c r="S63" i="121"/>
  <c r="AA63" i="121"/>
  <c r="G100" i="120"/>
  <c r="G98" i="120"/>
  <c r="G96" i="120"/>
  <c r="G99" i="120"/>
  <c r="AC63" i="121" l="1"/>
  <c r="AD64" i="121"/>
  <c r="AB64" i="121"/>
  <c r="U63" i="121"/>
  <c r="AA64" i="121"/>
  <c r="G101" i="120"/>
  <c r="G97" i="120"/>
  <c r="G95" i="120"/>
  <c r="G89" i="120"/>
  <c r="G91" i="120"/>
  <c r="G94" i="120"/>
  <c r="G90" i="120"/>
  <c r="G93" i="120"/>
  <c r="G88" i="120"/>
  <c r="G92" i="120"/>
  <c r="G87" i="120"/>
  <c r="G83" i="120"/>
  <c r="G86" i="120"/>
  <c r="G84" i="120"/>
  <c r="G85" i="120"/>
  <c r="G82" i="120"/>
  <c r="G81" i="120"/>
  <c r="G80" i="120"/>
  <c r="AD62" i="120"/>
  <c r="AB62" i="120"/>
  <c r="L11" i="120" s="1"/>
  <c r="AA62" i="120"/>
  <c r="J11" i="120" s="1"/>
  <c r="V62" i="120"/>
  <c r="T62" i="120"/>
  <c r="S62" i="120"/>
  <c r="J7" i="120" s="1"/>
  <c r="AC61" i="120"/>
  <c r="U61" i="120"/>
  <c r="AC60" i="120"/>
  <c r="U59" i="120"/>
  <c r="AC57" i="120"/>
  <c r="U60" i="120"/>
  <c r="AC59" i="120"/>
  <c r="U58" i="120"/>
  <c r="AC56" i="120"/>
  <c r="U57" i="120"/>
  <c r="AC58" i="120"/>
  <c r="U55" i="120"/>
  <c r="AC55" i="120"/>
  <c r="U56" i="120"/>
  <c r="AC53" i="120"/>
  <c r="U53" i="120"/>
  <c r="AC54" i="120"/>
  <c r="U54" i="120"/>
  <c r="AC52" i="120"/>
  <c r="U52" i="120"/>
  <c r="AC51" i="120"/>
  <c r="U51" i="120"/>
  <c r="AD50" i="120"/>
  <c r="AB50" i="120"/>
  <c r="L8" i="120" s="1"/>
  <c r="AA50" i="120"/>
  <c r="V50" i="120"/>
  <c r="M6" i="120" s="1"/>
  <c r="T50" i="120"/>
  <c r="L6" i="120" s="1"/>
  <c r="S50" i="120"/>
  <c r="J6" i="120" s="1"/>
  <c r="AC49" i="120"/>
  <c r="U49" i="120"/>
  <c r="AC48" i="120"/>
  <c r="U48" i="120"/>
  <c r="AC47" i="120"/>
  <c r="U47" i="120"/>
  <c r="AC46" i="120"/>
  <c r="U46" i="120"/>
  <c r="AC45" i="120"/>
  <c r="U45" i="120"/>
  <c r="AC44" i="120"/>
  <c r="U44" i="120"/>
  <c r="AC43" i="120"/>
  <c r="U43" i="120"/>
  <c r="AC42" i="120"/>
  <c r="U42" i="120"/>
  <c r="AC41" i="120"/>
  <c r="U40" i="120"/>
  <c r="AC40" i="120"/>
  <c r="U41" i="120"/>
  <c r="AC39" i="120"/>
  <c r="U39" i="120"/>
  <c r="AD38" i="120"/>
  <c r="M4" i="120" s="1"/>
  <c r="AB38" i="120"/>
  <c r="L4" i="120" s="1"/>
  <c r="AA38" i="120"/>
  <c r="J4" i="120" s="1"/>
  <c r="V38" i="120"/>
  <c r="M10" i="120" s="1"/>
  <c r="T38" i="120"/>
  <c r="L10" i="120" s="1"/>
  <c r="S38" i="120"/>
  <c r="AC37" i="120"/>
  <c r="U37" i="120"/>
  <c r="AC36" i="120"/>
  <c r="U36" i="120"/>
  <c r="AC35" i="120"/>
  <c r="U35" i="120"/>
  <c r="AC34" i="120"/>
  <c r="U34" i="120"/>
  <c r="AC33" i="120"/>
  <c r="U33" i="120"/>
  <c r="AC32" i="120"/>
  <c r="U32" i="120"/>
  <c r="AC30" i="120"/>
  <c r="U31" i="120"/>
  <c r="AC31" i="120"/>
  <c r="U30" i="120"/>
  <c r="AC29" i="120"/>
  <c r="U29" i="120"/>
  <c r="AC28" i="120"/>
  <c r="U28" i="120"/>
  <c r="AC27" i="120"/>
  <c r="U27" i="120"/>
  <c r="AC26" i="120"/>
  <c r="U26" i="120"/>
  <c r="AD25" i="120"/>
  <c r="AB25" i="120"/>
  <c r="L9" i="120" s="1"/>
  <c r="AA25" i="120"/>
  <c r="J9" i="120" s="1"/>
  <c r="V25" i="120"/>
  <c r="T25" i="120"/>
  <c r="S25" i="120"/>
  <c r="AC24" i="120"/>
  <c r="U24" i="120"/>
  <c r="AC22" i="120"/>
  <c r="U23" i="120"/>
  <c r="AC23" i="120"/>
  <c r="U22" i="120"/>
  <c r="AC21" i="120"/>
  <c r="U21" i="120"/>
  <c r="AC20" i="120"/>
  <c r="U20" i="120"/>
  <c r="AC19" i="120"/>
  <c r="U19" i="120"/>
  <c r="AC18" i="120"/>
  <c r="U18" i="120"/>
  <c r="AC17" i="120"/>
  <c r="U17" i="120"/>
  <c r="AC16" i="120"/>
  <c r="U16" i="120"/>
  <c r="AC15" i="120"/>
  <c r="U15" i="120"/>
  <c r="AC14" i="120"/>
  <c r="U14" i="120"/>
  <c r="AC11" i="120"/>
  <c r="AB11" i="120"/>
  <c r="AA11" i="120"/>
  <c r="W11" i="120"/>
  <c r="V11" i="120"/>
  <c r="U11" i="120"/>
  <c r="T11" i="120"/>
  <c r="AD10" i="120"/>
  <c r="X10" i="120"/>
  <c r="AD9" i="120"/>
  <c r="X9" i="120"/>
  <c r="AD8" i="120"/>
  <c r="X8" i="120"/>
  <c r="AD7" i="120"/>
  <c r="X7" i="120"/>
  <c r="AD6" i="120"/>
  <c r="X5" i="120"/>
  <c r="AD5" i="120"/>
  <c r="X6" i="120"/>
  <c r="AD4" i="120"/>
  <c r="X4" i="120"/>
  <c r="AD3" i="120"/>
  <c r="X3" i="120"/>
  <c r="X2" i="120"/>
  <c r="M11" i="120"/>
  <c r="K11" i="120"/>
  <c r="I11" i="120"/>
  <c r="K9" i="120"/>
  <c r="I9" i="120"/>
  <c r="M7" i="120"/>
  <c r="L7" i="120"/>
  <c r="K7" i="120"/>
  <c r="I7" i="120"/>
  <c r="K10" i="120"/>
  <c r="I10" i="120"/>
  <c r="K6" i="120"/>
  <c r="I6" i="120"/>
  <c r="M5" i="120"/>
  <c r="K5" i="120"/>
  <c r="I5" i="120"/>
  <c r="M8" i="120"/>
  <c r="K8" i="120"/>
  <c r="J8" i="120"/>
  <c r="I8" i="120"/>
  <c r="K4" i="120"/>
  <c r="I4" i="120"/>
  <c r="AC64" i="121" l="1"/>
  <c r="X11" i="120"/>
  <c r="AD63" i="120"/>
  <c r="U62" i="120"/>
  <c r="AC50" i="120"/>
  <c r="U50" i="120"/>
  <c r="AC62" i="120"/>
  <c r="M9" i="120"/>
  <c r="AC25" i="120"/>
  <c r="V63" i="120"/>
  <c r="U38" i="120"/>
  <c r="T63" i="120"/>
  <c r="J10" i="120"/>
  <c r="AB63" i="120"/>
  <c r="AC38" i="120"/>
  <c r="L5" i="120"/>
  <c r="U25" i="120"/>
  <c r="J5" i="120"/>
  <c r="S63" i="120"/>
  <c r="AA63" i="120"/>
  <c r="G68" i="119"/>
  <c r="AD64" i="120" l="1"/>
  <c r="AC63" i="120"/>
  <c r="AB64" i="120"/>
  <c r="U63" i="120"/>
  <c r="AA64" i="120"/>
  <c r="G75" i="119"/>
  <c r="G72" i="119"/>
  <c r="G74" i="119"/>
  <c r="G73" i="119"/>
  <c r="G66" i="119"/>
  <c r="G70" i="119"/>
  <c r="G69" i="119"/>
  <c r="G67" i="119"/>
  <c r="G71" i="119"/>
  <c r="G65" i="119"/>
  <c r="G64" i="119"/>
  <c r="G62" i="119"/>
  <c r="G63" i="119"/>
  <c r="G61" i="119"/>
  <c r="G59" i="119"/>
  <c r="G60" i="119"/>
  <c r="G58" i="119"/>
  <c r="K11" i="119"/>
  <c r="I11" i="119"/>
  <c r="K9" i="119"/>
  <c r="J9" i="119"/>
  <c r="I9" i="119"/>
  <c r="K5" i="119"/>
  <c r="I5" i="119"/>
  <c r="K6" i="119"/>
  <c r="I6" i="119"/>
  <c r="K10" i="119"/>
  <c r="I10" i="119"/>
  <c r="K8" i="119"/>
  <c r="I8" i="119"/>
  <c r="K7" i="119"/>
  <c r="I7" i="119"/>
  <c r="K4" i="119"/>
  <c r="I4" i="119"/>
  <c r="AD62" i="119"/>
  <c r="M11" i="119" s="1"/>
  <c r="AB62" i="119"/>
  <c r="L11" i="119" s="1"/>
  <c r="AA62" i="119"/>
  <c r="J11" i="119" s="1"/>
  <c r="V62" i="119"/>
  <c r="M9" i="119" s="1"/>
  <c r="T62" i="119"/>
  <c r="L9" i="119" s="1"/>
  <c r="S62" i="119"/>
  <c r="AC61" i="119"/>
  <c r="U61" i="119"/>
  <c r="AC60" i="119"/>
  <c r="U60" i="119"/>
  <c r="AC59" i="119"/>
  <c r="U59" i="119"/>
  <c r="AC58" i="119"/>
  <c r="U58" i="119"/>
  <c r="AC57" i="119"/>
  <c r="U57" i="119"/>
  <c r="AC56" i="119"/>
  <c r="U56" i="119"/>
  <c r="AC55" i="119"/>
  <c r="U55" i="119"/>
  <c r="AC54" i="119"/>
  <c r="U54" i="119"/>
  <c r="AC53" i="119"/>
  <c r="U53" i="119"/>
  <c r="AC52" i="119"/>
  <c r="U52" i="119"/>
  <c r="AC51" i="119"/>
  <c r="U51" i="119"/>
  <c r="AD50" i="119"/>
  <c r="M5" i="119" s="1"/>
  <c r="AB50" i="119"/>
  <c r="L5" i="119" s="1"/>
  <c r="AA50" i="119"/>
  <c r="J5" i="119" s="1"/>
  <c r="V50" i="119"/>
  <c r="M7" i="119" s="1"/>
  <c r="T50" i="119"/>
  <c r="L7" i="119" s="1"/>
  <c r="S50" i="119"/>
  <c r="J7" i="119" s="1"/>
  <c r="AC49" i="119"/>
  <c r="U49" i="119"/>
  <c r="AC48" i="119"/>
  <c r="U48" i="119"/>
  <c r="AC47" i="119"/>
  <c r="U47" i="119"/>
  <c r="AC46" i="119"/>
  <c r="U46" i="119"/>
  <c r="AC45" i="119"/>
  <c r="U45" i="119"/>
  <c r="AC44" i="119"/>
  <c r="U44" i="119"/>
  <c r="AC43" i="119"/>
  <c r="U43" i="119"/>
  <c r="AC42" i="119"/>
  <c r="U42" i="119"/>
  <c r="AC41" i="119"/>
  <c r="U40" i="119"/>
  <c r="AC40" i="119"/>
  <c r="U41" i="119"/>
  <c r="AC39" i="119"/>
  <c r="U39" i="119"/>
  <c r="AD38" i="119"/>
  <c r="M4" i="119" s="1"/>
  <c r="AB38" i="119"/>
  <c r="L4" i="119" s="1"/>
  <c r="AA38" i="119"/>
  <c r="J4" i="119" s="1"/>
  <c r="V38" i="119"/>
  <c r="M8" i="119" s="1"/>
  <c r="T38" i="119"/>
  <c r="L8" i="119" s="1"/>
  <c r="S38" i="119"/>
  <c r="AC37" i="119"/>
  <c r="U37" i="119"/>
  <c r="AC36" i="119"/>
  <c r="U36" i="119"/>
  <c r="AC35" i="119"/>
  <c r="U35" i="119"/>
  <c r="AC34" i="119"/>
  <c r="U33" i="119"/>
  <c r="AC33" i="119"/>
  <c r="U34" i="119"/>
  <c r="AC32" i="119"/>
  <c r="U32" i="119"/>
  <c r="AC31" i="119"/>
  <c r="U31" i="119"/>
  <c r="AC30" i="119"/>
  <c r="U30" i="119"/>
  <c r="AC29" i="119"/>
  <c r="U29" i="119"/>
  <c r="AC28" i="119"/>
  <c r="U28" i="119"/>
  <c r="AC27" i="119"/>
  <c r="U27" i="119"/>
  <c r="AC26" i="119"/>
  <c r="U26" i="119"/>
  <c r="AD25" i="119"/>
  <c r="M10" i="119" s="1"/>
  <c r="AB25" i="119"/>
  <c r="L10" i="119" s="1"/>
  <c r="AA25" i="119"/>
  <c r="V25" i="119"/>
  <c r="M6" i="119" s="1"/>
  <c r="T25" i="119"/>
  <c r="L6" i="119" s="1"/>
  <c r="S25" i="119"/>
  <c r="AC24" i="119"/>
  <c r="U24" i="119"/>
  <c r="AC23" i="119"/>
  <c r="U23" i="119"/>
  <c r="AC22" i="119"/>
  <c r="U22" i="119"/>
  <c r="AC21" i="119"/>
  <c r="U20" i="119"/>
  <c r="AC20" i="119"/>
  <c r="U21" i="119"/>
  <c r="AC19" i="119"/>
  <c r="U19" i="119"/>
  <c r="AC16" i="119"/>
  <c r="U18" i="119"/>
  <c r="AC18" i="119"/>
  <c r="U16" i="119"/>
  <c r="AC17" i="119"/>
  <c r="U17" i="119"/>
  <c r="AC15" i="119"/>
  <c r="U15" i="119"/>
  <c r="AC14" i="119"/>
  <c r="U14" i="119"/>
  <c r="AC11" i="119"/>
  <c r="AB11" i="119"/>
  <c r="AA11" i="119"/>
  <c r="W11" i="119"/>
  <c r="V11" i="119"/>
  <c r="U11" i="119"/>
  <c r="T11" i="119"/>
  <c r="AD10" i="119"/>
  <c r="X10" i="119"/>
  <c r="AD9" i="119"/>
  <c r="X9" i="119"/>
  <c r="AD8" i="119"/>
  <c r="X7" i="119"/>
  <c r="AD7" i="119"/>
  <c r="X8" i="119"/>
  <c r="AD6" i="119"/>
  <c r="X5" i="119"/>
  <c r="AD5" i="119"/>
  <c r="X6" i="119"/>
  <c r="AD4" i="119"/>
  <c r="X4" i="119"/>
  <c r="AD3" i="119"/>
  <c r="X3" i="119"/>
  <c r="X2" i="119"/>
  <c r="AC64" i="120" l="1"/>
  <c r="AC25" i="119"/>
  <c r="U25" i="119"/>
  <c r="U62" i="119"/>
  <c r="AD63" i="119"/>
  <c r="AC50" i="119"/>
  <c r="AC62" i="119"/>
  <c r="J6" i="119"/>
  <c r="J10" i="119"/>
  <c r="V63" i="119"/>
  <c r="U38" i="119"/>
  <c r="T63" i="119"/>
  <c r="J8" i="119"/>
  <c r="X11" i="119"/>
  <c r="AB63" i="119"/>
  <c r="AC38" i="119"/>
  <c r="U50" i="119"/>
  <c r="S63" i="119"/>
  <c r="AA63" i="119"/>
  <c r="D55" i="118"/>
  <c r="AD64" i="119" l="1"/>
  <c r="AC63" i="119"/>
  <c r="U63" i="119"/>
  <c r="AB64" i="119"/>
  <c r="AA64" i="119"/>
  <c r="G75" i="118"/>
  <c r="G73" i="118"/>
  <c r="G72" i="118"/>
  <c r="G74" i="118"/>
  <c r="G71" i="118"/>
  <c r="G70" i="118"/>
  <c r="G69" i="118"/>
  <c r="G67" i="118"/>
  <c r="G68" i="118"/>
  <c r="G66" i="118"/>
  <c r="G65" i="118"/>
  <c r="G64" i="118"/>
  <c r="G63" i="118"/>
  <c r="G62" i="118"/>
  <c r="G60" i="118"/>
  <c r="G61" i="118"/>
  <c r="G59" i="118"/>
  <c r="AD62" i="118"/>
  <c r="AB62" i="118"/>
  <c r="L11" i="118" s="1"/>
  <c r="AA62" i="118"/>
  <c r="J11" i="118" s="1"/>
  <c r="V62" i="118"/>
  <c r="M10" i="118" s="1"/>
  <c r="T62" i="118"/>
  <c r="L10" i="118" s="1"/>
  <c r="S62" i="118"/>
  <c r="J10" i="118" s="1"/>
  <c r="AC61" i="118"/>
  <c r="U61" i="118"/>
  <c r="AC60" i="118"/>
  <c r="U60" i="118"/>
  <c r="AC59" i="118"/>
  <c r="U59" i="118"/>
  <c r="AC58" i="118"/>
  <c r="U58" i="118"/>
  <c r="AC57" i="118"/>
  <c r="U57" i="118"/>
  <c r="AC56" i="118"/>
  <c r="U56" i="118"/>
  <c r="AC55" i="118"/>
  <c r="U55" i="118"/>
  <c r="AC54" i="118"/>
  <c r="U54" i="118"/>
  <c r="AC53" i="118"/>
  <c r="U53" i="118"/>
  <c r="AC52" i="118"/>
  <c r="U52" i="118"/>
  <c r="AC51" i="118"/>
  <c r="U51" i="118"/>
  <c r="AD50" i="118"/>
  <c r="AB50" i="118"/>
  <c r="AA50" i="118"/>
  <c r="V50" i="118"/>
  <c r="M5" i="118" s="1"/>
  <c r="T50" i="118"/>
  <c r="L5" i="118" s="1"/>
  <c r="S50" i="118"/>
  <c r="J5" i="118" s="1"/>
  <c r="AC49" i="118"/>
  <c r="U49" i="118"/>
  <c r="AC48" i="118"/>
  <c r="U48" i="118"/>
  <c r="AC47" i="118"/>
  <c r="U47" i="118"/>
  <c r="AC46" i="118"/>
  <c r="U46" i="118"/>
  <c r="AC45" i="118"/>
  <c r="U45" i="118"/>
  <c r="AC44" i="118"/>
  <c r="U44" i="118"/>
  <c r="AC43" i="118"/>
  <c r="U43" i="118"/>
  <c r="AC42" i="118"/>
  <c r="U42" i="118"/>
  <c r="AC41" i="118"/>
  <c r="U41" i="118"/>
  <c r="AC40" i="118"/>
  <c r="U40" i="118"/>
  <c r="AC39" i="118"/>
  <c r="U39" i="118"/>
  <c r="AD38" i="118"/>
  <c r="M4" i="118" s="1"/>
  <c r="AB38" i="118"/>
  <c r="L4" i="118" s="1"/>
  <c r="AA38" i="118"/>
  <c r="J4" i="118" s="1"/>
  <c r="V38" i="118"/>
  <c r="T38" i="118"/>
  <c r="L6" i="118" s="1"/>
  <c r="S38" i="118"/>
  <c r="AC36" i="118"/>
  <c r="U37" i="118"/>
  <c r="AC37" i="118"/>
  <c r="U36" i="118"/>
  <c r="AC34" i="118"/>
  <c r="U35" i="118"/>
  <c r="AC35" i="118"/>
  <c r="U34" i="118"/>
  <c r="AC32" i="118"/>
  <c r="U33" i="118"/>
  <c r="AC33" i="118"/>
  <c r="U32" i="118"/>
  <c r="AC31" i="118"/>
  <c r="U31" i="118"/>
  <c r="AC29" i="118"/>
  <c r="U30" i="118"/>
  <c r="AC30" i="118"/>
  <c r="U29" i="118"/>
  <c r="AC28" i="118"/>
  <c r="U28" i="118"/>
  <c r="AC27" i="118"/>
  <c r="U27" i="118"/>
  <c r="AC26" i="118"/>
  <c r="U26" i="118"/>
  <c r="AD25" i="118"/>
  <c r="M7" i="118" s="1"/>
  <c r="AB25" i="118"/>
  <c r="L7" i="118" s="1"/>
  <c r="AA25" i="118"/>
  <c r="J7" i="118" s="1"/>
  <c r="V25" i="118"/>
  <c r="M8" i="118" s="1"/>
  <c r="T25" i="118"/>
  <c r="L8" i="118" s="1"/>
  <c r="S25" i="118"/>
  <c r="J8" i="118" s="1"/>
  <c r="AC24" i="118"/>
  <c r="U24" i="118"/>
  <c r="AC23" i="118"/>
  <c r="U23" i="118"/>
  <c r="AC22" i="118"/>
  <c r="U22" i="118"/>
  <c r="AC21" i="118"/>
  <c r="U20" i="118"/>
  <c r="AC20" i="118"/>
  <c r="U21" i="118"/>
  <c r="AC19" i="118"/>
  <c r="U19" i="118"/>
  <c r="AC17" i="118"/>
  <c r="U18" i="118"/>
  <c r="AC16" i="118"/>
  <c r="U17" i="118"/>
  <c r="AC18" i="118"/>
  <c r="U16" i="118"/>
  <c r="AC15" i="118"/>
  <c r="U15" i="118"/>
  <c r="AC14" i="118"/>
  <c r="U14" i="118"/>
  <c r="AC11" i="118"/>
  <c r="AB11" i="118"/>
  <c r="AA11" i="118"/>
  <c r="W11" i="118"/>
  <c r="V11" i="118"/>
  <c r="U11" i="118"/>
  <c r="T11" i="118"/>
  <c r="AD10" i="118"/>
  <c r="X10" i="118"/>
  <c r="AD9" i="118"/>
  <c r="X9" i="118"/>
  <c r="AD8" i="118"/>
  <c r="X8" i="118"/>
  <c r="AD7" i="118"/>
  <c r="X7" i="118"/>
  <c r="AD6" i="118"/>
  <c r="X5" i="118"/>
  <c r="AD5" i="118"/>
  <c r="X6" i="118"/>
  <c r="AD4" i="118"/>
  <c r="X4" i="118"/>
  <c r="AD3" i="118"/>
  <c r="X3" i="118"/>
  <c r="X2" i="118"/>
  <c r="H12" i="118"/>
  <c r="G12" i="118"/>
  <c r="F12" i="118"/>
  <c r="E12" i="118"/>
  <c r="D12" i="118"/>
  <c r="K7" i="118"/>
  <c r="I7" i="118"/>
  <c r="K8" i="118"/>
  <c r="I8" i="118"/>
  <c r="M11" i="118"/>
  <c r="K11" i="118"/>
  <c r="I11" i="118"/>
  <c r="K10" i="118"/>
  <c r="I10" i="118"/>
  <c r="M9" i="118"/>
  <c r="L9" i="118"/>
  <c r="K9" i="118"/>
  <c r="J9" i="118"/>
  <c r="I9" i="118"/>
  <c r="K4" i="118"/>
  <c r="I4" i="118"/>
  <c r="M6" i="118"/>
  <c r="K6" i="118"/>
  <c r="I6" i="118"/>
  <c r="K5" i="118"/>
  <c r="I5" i="118"/>
  <c r="AC64" i="119" l="1"/>
  <c r="U50" i="118"/>
  <c r="U38" i="118"/>
  <c r="J6" i="118"/>
  <c r="AC25" i="118"/>
  <c r="AC50" i="118"/>
  <c r="X11" i="118"/>
  <c r="AC38" i="118"/>
  <c r="AD63" i="118"/>
  <c r="AB63" i="118"/>
  <c r="AC62" i="118"/>
  <c r="K12" i="118"/>
  <c r="U25" i="118"/>
  <c r="J12" i="118"/>
  <c r="U62" i="118"/>
  <c r="T63" i="118"/>
  <c r="V63" i="118"/>
  <c r="M12" i="118"/>
  <c r="S63" i="118"/>
  <c r="AA63" i="118"/>
  <c r="L12" i="118"/>
  <c r="J4" i="117"/>
  <c r="AC63" i="118" l="1"/>
  <c r="AD64" i="118"/>
  <c r="AA64" i="118"/>
  <c r="AB64" i="118"/>
  <c r="U63" i="118"/>
  <c r="AC64" i="118" s="1"/>
  <c r="J7" i="117"/>
  <c r="G75" i="117" l="1"/>
  <c r="G73" i="117"/>
  <c r="G70" i="117"/>
  <c r="G68" i="117"/>
  <c r="G74" i="117"/>
  <c r="G72" i="117"/>
  <c r="G71" i="117"/>
  <c r="G69" i="117"/>
  <c r="G67" i="117"/>
  <c r="G66" i="117"/>
  <c r="G63" i="117"/>
  <c r="G64" i="117"/>
  <c r="G65" i="117"/>
  <c r="G62" i="117"/>
  <c r="G60" i="117"/>
  <c r="G61" i="117"/>
  <c r="G59" i="117"/>
  <c r="K9" i="117"/>
  <c r="K10" i="117"/>
  <c r="K8" i="117"/>
  <c r="K4" i="117"/>
  <c r="K7" i="117"/>
  <c r="K11" i="117"/>
  <c r="K6" i="117"/>
  <c r="K5" i="117"/>
  <c r="M7" i="117"/>
  <c r="F12" i="117"/>
  <c r="E12" i="117"/>
  <c r="D12" i="117"/>
  <c r="I5" i="117"/>
  <c r="I6" i="117"/>
  <c r="I11" i="117"/>
  <c r="I7" i="117"/>
  <c r="I4" i="117"/>
  <c r="I8" i="117"/>
  <c r="I10" i="117"/>
  <c r="I9" i="117"/>
  <c r="G12" i="117"/>
  <c r="H12" i="117"/>
  <c r="AC11" i="117"/>
  <c r="AB11" i="117"/>
  <c r="AA11" i="117"/>
  <c r="W11" i="117"/>
  <c r="V11" i="117"/>
  <c r="U11" i="117"/>
  <c r="T11" i="117"/>
  <c r="X10" i="117"/>
  <c r="X9" i="117"/>
  <c r="X7" i="117"/>
  <c r="X8" i="117"/>
  <c r="X6" i="117"/>
  <c r="X5" i="117"/>
  <c r="X4" i="117"/>
  <c r="X3" i="117"/>
  <c r="X2" i="117"/>
  <c r="AD62" i="117"/>
  <c r="M9" i="117" s="1"/>
  <c r="AB62" i="117"/>
  <c r="L9" i="117" s="1"/>
  <c r="AA62" i="117"/>
  <c r="J9" i="117" s="1"/>
  <c r="V62" i="117"/>
  <c r="M8" i="117" s="1"/>
  <c r="T62" i="117"/>
  <c r="L8" i="117" s="1"/>
  <c r="S62" i="117"/>
  <c r="J8" i="117" s="1"/>
  <c r="AC61" i="117"/>
  <c r="U61" i="117"/>
  <c r="AC60" i="117"/>
  <c r="U60" i="117"/>
  <c r="AC57" i="117"/>
  <c r="U59" i="117"/>
  <c r="AC59" i="117"/>
  <c r="U58" i="117"/>
  <c r="AC58" i="117"/>
  <c r="U57" i="117"/>
  <c r="AC56" i="117"/>
  <c r="U55" i="117"/>
  <c r="AC54" i="117"/>
  <c r="U56" i="117"/>
  <c r="AC55" i="117"/>
  <c r="U54" i="117"/>
  <c r="AC53" i="117"/>
  <c r="U53" i="117"/>
  <c r="AC52" i="117"/>
  <c r="U52" i="117"/>
  <c r="AC51" i="117"/>
  <c r="U51" i="117"/>
  <c r="AD50" i="117"/>
  <c r="AB50" i="117"/>
  <c r="L7" i="117" s="1"/>
  <c r="AA50" i="117"/>
  <c r="V50" i="117"/>
  <c r="M4" i="117" s="1"/>
  <c r="T50" i="117"/>
  <c r="L4" i="117" s="1"/>
  <c r="S50" i="117"/>
  <c r="AC49" i="117"/>
  <c r="U49" i="117"/>
  <c r="AC48" i="117"/>
  <c r="U48" i="117"/>
  <c r="AC47" i="117"/>
  <c r="U47" i="117"/>
  <c r="AC46" i="117"/>
  <c r="U46" i="117"/>
  <c r="AC45" i="117"/>
  <c r="U45" i="117"/>
  <c r="AC44" i="117"/>
  <c r="U44" i="117"/>
  <c r="AC43" i="117"/>
  <c r="U43" i="117"/>
  <c r="AC42" i="117"/>
  <c r="U42" i="117"/>
  <c r="AC41" i="117"/>
  <c r="U41" i="117"/>
  <c r="AC40" i="117"/>
  <c r="U40" i="117"/>
  <c r="AC39" i="117"/>
  <c r="U39" i="117"/>
  <c r="AD38" i="117"/>
  <c r="M6" i="117" s="1"/>
  <c r="AB38" i="117"/>
  <c r="L6" i="117" s="1"/>
  <c r="AA38" i="117"/>
  <c r="J6" i="117" s="1"/>
  <c r="V38" i="117"/>
  <c r="M5" i="117" s="1"/>
  <c r="T38" i="117"/>
  <c r="L5" i="117" s="1"/>
  <c r="S38" i="117"/>
  <c r="AC37" i="117"/>
  <c r="U37" i="117"/>
  <c r="AC36" i="117"/>
  <c r="U35" i="117"/>
  <c r="AC35" i="117"/>
  <c r="U36" i="117"/>
  <c r="AC34" i="117"/>
  <c r="U34" i="117"/>
  <c r="AC33" i="117"/>
  <c r="U33" i="117"/>
  <c r="AC32" i="117"/>
  <c r="U32" i="117"/>
  <c r="AC31" i="117"/>
  <c r="U31" i="117"/>
  <c r="AC30" i="117"/>
  <c r="U30" i="117"/>
  <c r="AC29" i="117"/>
  <c r="U29" i="117"/>
  <c r="AC28" i="117"/>
  <c r="U28" i="117"/>
  <c r="AC27" i="117"/>
  <c r="U27" i="117"/>
  <c r="AC26" i="117"/>
  <c r="U26" i="117"/>
  <c r="AD25" i="117"/>
  <c r="M11" i="117" s="1"/>
  <c r="AB25" i="117"/>
  <c r="L11" i="117" s="1"/>
  <c r="AA25" i="117"/>
  <c r="V25" i="117"/>
  <c r="T25" i="117"/>
  <c r="L10" i="117" s="1"/>
  <c r="S25" i="117"/>
  <c r="AC24" i="117"/>
  <c r="U24" i="117"/>
  <c r="AC23" i="117"/>
  <c r="U23" i="117"/>
  <c r="AC22" i="117"/>
  <c r="U21" i="117"/>
  <c r="AC21" i="117"/>
  <c r="U22" i="117"/>
  <c r="AC20" i="117"/>
  <c r="U20" i="117"/>
  <c r="AC19" i="117"/>
  <c r="U19" i="117"/>
  <c r="AC17" i="117"/>
  <c r="U18" i="117"/>
  <c r="AC18" i="117"/>
  <c r="U17" i="117"/>
  <c r="AC16" i="117"/>
  <c r="U16" i="117"/>
  <c r="AC15" i="117"/>
  <c r="U15" i="117"/>
  <c r="AC14" i="117"/>
  <c r="U14" i="117"/>
  <c r="V63" i="117" l="1"/>
  <c r="U38" i="117"/>
  <c r="J5" i="117"/>
  <c r="M10" i="117"/>
  <c r="U25" i="117"/>
  <c r="J10" i="117"/>
  <c r="AC25" i="117"/>
  <c r="J11" i="117"/>
  <c r="AC38" i="117"/>
  <c r="X11" i="117"/>
  <c r="AD63" i="117"/>
  <c r="AC50" i="117"/>
  <c r="AB63" i="117"/>
  <c r="AC62" i="117"/>
  <c r="U62" i="117"/>
  <c r="T63" i="117"/>
  <c r="U50" i="117"/>
  <c r="K12" i="117"/>
  <c r="M12" i="117"/>
  <c r="L12" i="117"/>
  <c r="S63" i="117"/>
  <c r="AA63" i="117"/>
  <c r="G74" i="116"/>
  <c r="G71" i="116"/>
  <c r="G73" i="116"/>
  <c r="G72" i="116"/>
  <c r="G70" i="116"/>
  <c r="G68" i="116"/>
  <c r="G69" i="116"/>
  <c r="G67" i="116"/>
  <c r="G66" i="116"/>
  <c r="G62" i="116"/>
  <c r="G65" i="116"/>
  <c r="G64" i="116"/>
  <c r="G63" i="116"/>
  <c r="G61" i="116"/>
  <c r="G60" i="116"/>
  <c r="G59" i="116"/>
  <c r="G58" i="116"/>
  <c r="I12" i="116"/>
  <c r="G12" i="116"/>
  <c r="F12" i="116"/>
  <c r="E12" i="116"/>
  <c r="J11" i="116"/>
  <c r="L9" i="116"/>
  <c r="J9" i="116"/>
  <c r="L7" i="116"/>
  <c r="J7" i="116"/>
  <c r="J10" i="116"/>
  <c r="J8" i="116"/>
  <c r="J5" i="116"/>
  <c r="L6" i="116"/>
  <c r="K6" i="116"/>
  <c r="J6" i="116"/>
  <c r="H6" i="116"/>
  <c r="J4" i="116"/>
  <c r="AD62" i="116"/>
  <c r="L11" i="116" s="1"/>
  <c r="AB62" i="116"/>
  <c r="K11" i="116" s="1"/>
  <c r="AA62" i="116"/>
  <c r="H11" i="116" s="1"/>
  <c r="V62" i="116"/>
  <c r="T62" i="116"/>
  <c r="K9" i="116" s="1"/>
  <c r="S62" i="116"/>
  <c r="H9" i="116" s="1"/>
  <c r="AC61" i="116"/>
  <c r="U61" i="116"/>
  <c r="AC60" i="116"/>
  <c r="U60" i="116"/>
  <c r="AC59" i="116"/>
  <c r="U59" i="116"/>
  <c r="AC58" i="116"/>
  <c r="U58" i="116"/>
  <c r="AC56" i="116"/>
  <c r="U57" i="116"/>
  <c r="AC57" i="116"/>
  <c r="U56" i="116"/>
  <c r="AC55" i="116"/>
  <c r="U55" i="116"/>
  <c r="AC54" i="116"/>
  <c r="U54" i="116"/>
  <c r="AC53" i="116"/>
  <c r="U53" i="116"/>
  <c r="AC52" i="116"/>
  <c r="U52" i="116"/>
  <c r="AC51" i="116"/>
  <c r="U51" i="116"/>
  <c r="AD50" i="116"/>
  <c r="AB50" i="116"/>
  <c r="K7" i="116" s="1"/>
  <c r="AA50" i="116"/>
  <c r="H7" i="116" s="1"/>
  <c r="V50" i="116"/>
  <c r="L8" i="116" s="1"/>
  <c r="T50" i="116"/>
  <c r="K8" i="116" s="1"/>
  <c r="S50" i="116"/>
  <c r="H8" i="116" s="1"/>
  <c r="AC49" i="116"/>
  <c r="U49" i="116"/>
  <c r="AC48" i="116"/>
  <c r="U48" i="116"/>
  <c r="AC47" i="116"/>
  <c r="U47" i="116"/>
  <c r="AC46" i="116"/>
  <c r="U46" i="116"/>
  <c r="AC45" i="116"/>
  <c r="U45" i="116"/>
  <c r="AC44" i="116"/>
  <c r="U44" i="116"/>
  <c r="AC43" i="116"/>
  <c r="U43" i="116"/>
  <c r="AC42" i="116"/>
  <c r="U42" i="116"/>
  <c r="AC41" i="116"/>
  <c r="U41" i="116"/>
  <c r="AC40" i="116"/>
  <c r="U40" i="116"/>
  <c r="AC39" i="116"/>
  <c r="U39" i="116"/>
  <c r="AD38" i="116"/>
  <c r="L5" i="116" s="1"/>
  <c r="AB38" i="116"/>
  <c r="K5" i="116" s="1"/>
  <c r="AA38" i="116"/>
  <c r="H5" i="116" s="1"/>
  <c r="V38" i="116"/>
  <c r="L4" i="116" s="1"/>
  <c r="T38" i="116"/>
  <c r="K4" i="116" s="1"/>
  <c r="S38" i="116"/>
  <c r="AC36" i="116"/>
  <c r="U37" i="116"/>
  <c r="AC37" i="116"/>
  <c r="U36" i="116"/>
  <c r="AC35" i="116"/>
  <c r="U35" i="116"/>
  <c r="AC34" i="116"/>
  <c r="U34" i="116"/>
  <c r="AC33" i="116"/>
  <c r="U33" i="116"/>
  <c r="AC32" i="116"/>
  <c r="U32" i="116"/>
  <c r="AC31" i="116"/>
  <c r="U31" i="116"/>
  <c r="AC30" i="116"/>
  <c r="U30" i="116"/>
  <c r="AC29" i="116"/>
  <c r="U29" i="116"/>
  <c r="AC28" i="116"/>
  <c r="U28" i="116"/>
  <c r="AC27" i="116"/>
  <c r="U27" i="116"/>
  <c r="AC26" i="116"/>
  <c r="U26" i="116"/>
  <c r="AD25" i="116"/>
  <c r="AB25" i="116"/>
  <c r="AA25" i="116"/>
  <c r="AC25" i="116" s="1"/>
  <c r="V25" i="116"/>
  <c r="V63" i="116" s="1"/>
  <c r="T25" i="116"/>
  <c r="S25" i="116"/>
  <c r="AC24" i="116"/>
  <c r="U24" i="116"/>
  <c r="AC23" i="116"/>
  <c r="U23" i="116"/>
  <c r="AC22" i="116"/>
  <c r="U21" i="116"/>
  <c r="AC21" i="116"/>
  <c r="U22" i="116"/>
  <c r="AC20" i="116"/>
  <c r="U20" i="116"/>
  <c r="AC19" i="116"/>
  <c r="U19" i="116"/>
  <c r="AC18" i="116"/>
  <c r="U18" i="116"/>
  <c r="AC17" i="116"/>
  <c r="U17" i="116"/>
  <c r="AC16" i="116"/>
  <c r="U16" i="116"/>
  <c r="AC15" i="116"/>
  <c r="U15" i="116"/>
  <c r="AC14" i="116"/>
  <c r="U14" i="116"/>
  <c r="W11" i="116"/>
  <c r="V11" i="116"/>
  <c r="U11" i="116"/>
  <c r="T11" i="116"/>
  <c r="X10" i="116"/>
  <c r="X9" i="116"/>
  <c r="X8" i="116"/>
  <c r="X7" i="116"/>
  <c r="X4" i="116"/>
  <c r="X5" i="116"/>
  <c r="X6" i="116"/>
  <c r="X3" i="116"/>
  <c r="X2" i="116"/>
  <c r="J12" i="117" l="1"/>
  <c r="AD64" i="117"/>
  <c r="AB64" i="117"/>
  <c r="AC63" i="117"/>
  <c r="AA64" i="117"/>
  <c r="U63" i="117"/>
  <c r="U62" i="116"/>
  <c r="AD63" i="116"/>
  <c r="AD64" i="116" s="1"/>
  <c r="AC62" i="116"/>
  <c r="AC38" i="116"/>
  <c r="U38" i="116"/>
  <c r="H4" i="116"/>
  <c r="T63" i="116"/>
  <c r="U50" i="116"/>
  <c r="AC50" i="116"/>
  <c r="AB63" i="116"/>
  <c r="L10" i="116"/>
  <c r="L12" i="116" s="1"/>
  <c r="U25" i="116"/>
  <c r="K10" i="116"/>
  <c r="K12" i="116" s="1"/>
  <c r="H10" i="116"/>
  <c r="H12" i="116" s="1"/>
  <c r="X11" i="116"/>
  <c r="AA63" i="116"/>
  <c r="S63" i="116"/>
  <c r="G72" i="114"/>
  <c r="G74" i="114"/>
  <c r="G73" i="114"/>
  <c r="G68" i="114"/>
  <c r="G71" i="114"/>
  <c r="G70" i="114"/>
  <c r="G69" i="114"/>
  <c r="G66" i="114"/>
  <c r="G67" i="114"/>
  <c r="G65" i="114"/>
  <c r="G63" i="114"/>
  <c r="G64" i="114"/>
  <c r="G62" i="114"/>
  <c r="G61" i="114"/>
  <c r="G60" i="114"/>
  <c r="G59" i="114"/>
  <c r="G58" i="114"/>
  <c r="I12" i="114"/>
  <c r="G12" i="114"/>
  <c r="F12" i="114"/>
  <c r="E12" i="114"/>
  <c r="L10" i="114"/>
  <c r="J10" i="114"/>
  <c r="J11" i="114"/>
  <c r="J7" i="114"/>
  <c r="L8" i="114"/>
  <c r="J8" i="114"/>
  <c r="K9" i="114"/>
  <c r="J9" i="114"/>
  <c r="H9" i="114"/>
  <c r="J6" i="114"/>
  <c r="J5" i="114"/>
  <c r="L4" i="114"/>
  <c r="J4" i="114"/>
  <c r="AD62" i="114"/>
  <c r="L11" i="114" s="1"/>
  <c r="AB62" i="114"/>
  <c r="K11" i="114" s="1"/>
  <c r="AA62" i="114"/>
  <c r="H11" i="114" s="1"/>
  <c r="V62" i="114"/>
  <c r="T62" i="114"/>
  <c r="K10" i="114" s="1"/>
  <c r="S62" i="114"/>
  <c r="H10" i="114" s="1"/>
  <c r="AC61" i="114"/>
  <c r="U61" i="114"/>
  <c r="AC60" i="114"/>
  <c r="U60" i="114"/>
  <c r="AC59" i="114"/>
  <c r="U59" i="114"/>
  <c r="AC58" i="114"/>
  <c r="U58" i="114"/>
  <c r="AC57" i="114"/>
  <c r="U57" i="114"/>
  <c r="AC56" i="114"/>
  <c r="U56" i="114"/>
  <c r="AC55" i="114"/>
  <c r="U55" i="114"/>
  <c r="AC54" i="114"/>
  <c r="U54" i="114"/>
  <c r="AC53" i="114"/>
  <c r="U53" i="114"/>
  <c r="AC52" i="114"/>
  <c r="U52" i="114"/>
  <c r="AC51" i="114"/>
  <c r="U51" i="114"/>
  <c r="AD50" i="114"/>
  <c r="L9" i="114" s="1"/>
  <c r="AB50" i="114"/>
  <c r="AA50" i="114"/>
  <c r="V50" i="114"/>
  <c r="L7" i="114" s="1"/>
  <c r="T50" i="114"/>
  <c r="K7" i="114" s="1"/>
  <c r="S50" i="114"/>
  <c r="H7" i="114" s="1"/>
  <c r="AC49" i="114"/>
  <c r="U49" i="114"/>
  <c r="AC48" i="114"/>
  <c r="U48" i="114"/>
  <c r="AC47" i="114"/>
  <c r="U47" i="114"/>
  <c r="AC46" i="114"/>
  <c r="U46" i="114"/>
  <c r="AC45" i="114"/>
  <c r="U45" i="114"/>
  <c r="AC44" i="114"/>
  <c r="U44" i="114"/>
  <c r="AC43" i="114"/>
  <c r="U43" i="114"/>
  <c r="AC42" i="114"/>
  <c r="U42" i="114"/>
  <c r="AC41" i="114"/>
  <c r="U41" i="114"/>
  <c r="AC40" i="114"/>
  <c r="U40" i="114"/>
  <c r="AC39" i="114"/>
  <c r="AC50" i="114" s="1"/>
  <c r="U39" i="114"/>
  <c r="AD38" i="114"/>
  <c r="L6" i="114" s="1"/>
  <c r="AB38" i="114"/>
  <c r="K6" i="114" s="1"/>
  <c r="AA38" i="114"/>
  <c r="H6" i="114" s="1"/>
  <c r="V38" i="114"/>
  <c r="T38" i="114"/>
  <c r="K4" i="114" s="1"/>
  <c r="S38" i="114"/>
  <c r="AC37" i="114"/>
  <c r="U37" i="114"/>
  <c r="AC36" i="114"/>
  <c r="U36" i="114"/>
  <c r="AC33" i="114"/>
  <c r="U35" i="114"/>
  <c r="AC34" i="114"/>
  <c r="U34" i="114"/>
  <c r="AC35" i="114"/>
  <c r="U33" i="114"/>
  <c r="AC32" i="114"/>
  <c r="U32" i="114"/>
  <c r="AC31" i="114"/>
  <c r="U31" i="114"/>
  <c r="AC30" i="114"/>
  <c r="U30" i="114"/>
  <c r="AC29" i="114"/>
  <c r="U29" i="114"/>
  <c r="AC28" i="114"/>
  <c r="U28" i="114"/>
  <c r="AC27" i="114"/>
  <c r="U27" i="114"/>
  <c r="AC26" i="114"/>
  <c r="U26" i="114"/>
  <c r="AD25" i="114"/>
  <c r="AB25" i="114"/>
  <c r="AA25" i="114"/>
  <c r="V25" i="114"/>
  <c r="T25" i="114"/>
  <c r="S25" i="114"/>
  <c r="AC24" i="114"/>
  <c r="U24" i="114"/>
  <c r="AC23" i="114"/>
  <c r="U23" i="114"/>
  <c r="AC22" i="114"/>
  <c r="U22" i="114"/>
  <c r="AC21" i="114"/>
  <c r="U21" i="114"/>
  <c r="AC20" i="114"/>
  <c r="U20" i="114"/>
  <c r="AC19" i="114"/>
  <c r="U19" i="114"/>
  <c r="AC18" i="114"/>
  <c r="U18" i="114"/>
  <c r="AC16" i="114"/>
  <c r="U17" i="114"/>
  <c r="AC17" i="114"/>
  <c r="U16" i="114"/>
  <c r="AC15" i="114"/>
  <c r="U15" i="114"/>
  <c r="AC14" i="114"/>
  <c r="U14" i="114"/>
  <c r="W11" i="114"/>
  <c r="V11" i="114"/>
  <c r="U11" i="114"/>
  <c r="T11" i="114"/>
  <c r="X10" i="114"/>
  <c r="X9" i="114"/>
  <c r="X8" i="114"/>
  <c r="X7" i="114"/>
  <c r="X5" i="114"/>
  <c r="X4" i="114"/>
  <c r="X6" i="114"/>
  <c r="X3" i="114"/>
  <c r="X2" i="114"/>
  <c r="AC64" i="117" l="1"/>
  <c r="U63" i="116"/>
  <c r="AC63" i="116"/>
  <c r="AB64" i="116"/>
  <c r="AA64" i="116"/>
  <c r="AB63" i="114"/>
  <c r="U62" i="114"/>
  <c r="U50" i="114"/>
  <c r="V63" i="114"/>
  <c r="T63" i="114"/>
  <c r="U38" i="114"/>
  <c r="H4" i="114"/>
  <c r="AD63" i="114"/>
  <c r="AD64" i="114" s="1"/>
  <c r="AC62" i="114"/>
  <c r="L5" i="114"/>
  <c r="L12" i="114"/>
  <c r="K5" i="114"/>
  <c r="AC25" i="114"/>
  <c r="H5" i="114"/>
  <c r="U25" i="114"/>
  <c r="K8" i="114"/>
  <c r="K12" i="114" s="1"/>
  <c r="H8" i="114"/>
  <c r="X11" i="114"/>
  <c r="AC38" i="114"/>
  <c r="S63" i="114"/>
  <c r="AA63" i="114"/>
  <c r="G73" i="113"/>
  <c r="G72" i="113"/>
  <c r="G74" i="113"/>
  <c r="G68" i="113"/>
  <c r="G69" i="113"/>
  <c r="G71" i="113"/>
  <c r="G70" i="113"/>
  <c r="G64" i="113"/>
  <c r="G65" i="113"/>
  <c r="G62" i="113"/>
  <c r="G67" i="113"/>
  <c r="G66" i="113"/>
  <c r="G63" i="113"/>
  <c r="G60" i="113"/>
  <c r="G61" i="113"/>
  <c r="G58" i="113"/>
  <c r="G59" i="113"/>
  <c r="G57" i="113"/>
  <c r="I12" i="113"/>
  <c r="G12" i="113"/>
  <c r="F12" i="113"/>
  <c r="E12" i="113"/>
  <c r="L11" i="113"/>
  <c r="J11" i="113"/>
  <c r="L9" i="113"/>
  <c r="J9" i="113"/>
  <c r="J10" i="113"/>
  <c r="L8" i="113"/>
  <c r="J8" i="113"/>
  <c r="L7" i="113"/>
  <c r="K7" i="113"/>
  <c r="J7" i="113"/>
  <c r="H7" i="113"/>
  <c r="J6" i="113"/>
  <c r="J5" i="113"/>
  <c r="J4" i="113"/>
  <c r="AD62" i="113"/>
  <c r="L10" i="113" s="1"/>
  <c r="AB62" i="113"/>
  <c r="K10" i="113" s="1"/>
  <c r="AA62" i="113"/>
  <c r="H10" i="113" s="1"/>
  <c r="V62" i="113"/>
  <c r="T62" i="113"/>
  <c r="K11" i="113" s="1"/>
  <c r="S62" i="113"/>
  <c r="H11" i="113" s="1"/>
  <c r="AC61" i="113"/>
  <c r="U61" i="113"/>
  <c r="AC60" i="113"/>
  <c r="U59" i="113"/>
  <c r="AC58" i="113"/>
  <c r="U60" i="113"/>
  <c r="AC59" i="113"/>
  <c r="U57" i="113"/>
  <c r="AC57" i="113"/>
  <c r="U58" i="113"/>
  <c r="AC56" i="113"/>
  <c r="U56" i="113"/>
  <c r="AC54" i="113"/>
  <c r="U55" i="113"/>
  <c r="AC55" i="113"/>
  <c r="U54" i="113"/>
  <c r="AC53" i="113"/>
  <c r="U53" i="113"/>
  <c r="AC52" i="113"/>
  <c r="U52" i="113"/>
  <c r="AC51" i="113"/>
  <c r="U51" i="113"/>
  <c r="AD50" i="113"/>
  <c r="AB50" i="113"/>
  <c r="AA50" i="113"/>
  <c r="V50" i="113"/>
  <c r="T50" i="113"/>
  <c r="K9" i="113" s="1"/>
  <c r="S50" i="113"/>
  <c r="H9" i="113" s="1"/>
  <c r="AC49" i="113"/>
  <c r="U49" i="113"/>
  <c r="AC48" i="113"/>
  <c r="U48" i="113"/>
  <c r="AC47" i="113"/>
  <c r="U47" i="113"/>
  <c r="AC46" i="113"/>
  <c r="U46" i="113"/>
  <c r="AC45" i="113"/>
  <c r="U45" i="113"/>
  <c r="AC44" i="113"/>
  <c r="U44" i="113"/>
  <c r="AC43" i="113"/>
  <c r="U43" i="113"/>
  <c r="AC42" i="113"/>
  <c r="U42" i="113"/>
  <c r="AC41" i="113"/>
  <c r="U41" i="113"/>
  <c r="AC40" i="113"/>
  <c r="U40" i="113"/>
  <c r="AC39" i="113"/>
  <c r="AC50" i="113" s="1"/>
  <c r="U39" i="113"/>
  <c r="AD38" i="113"/>
  <c r="L6" i="113" s="1"/>
  <c r="AB38" i="113"/>
  <c r="K6" i="113" s="1"/>
  <c r="AA38" i="113"/>
  <c r="H6" i="113" s="1"/>
  <c r="V38" i="113"/>
  <c r="L4" i="113" s="1"/>
  <c r="T38" i="113"/>
  <c r="K4" i="113" s="1"/>
  <c r="S38" i="113"/>
  <c r="H4" i="113" s="1"/>
  <c r="AC37" i="113"/>
  <c r="U37" i="113"/>
  <c r="AC36" i="113"/>
  <c r="U36" i="113"/>
  <c r="AC34" i="113"/>
  <c r="U35" i="113"/>
  <c r="AC35" i="113"/>
  <c r="U34" i="113"/>
  <c r="AC33" i="113"/>
  <c r="U33" i="113"/>
  <c r="AC32" i="113"/>
  <c r="U32" i="113"/>
  <c r="AC31" i="113"/>
  <c r="U31" i="113"/>
  <c r="AC30" i="113"/>
  <c r="U30" i="113"/>
  <c r="AC29" i="113"/>
  <c r="U29" i="113"/>
  <c r="AC28" i="113"/>
  <c r="U28" i="113"/>
  <c r="AC27" i="113"/>
  <c r="U27" i="113"/>
  <c r="AC26" i="113"/>
  <c r="U26" i="113"/>
  <c r="AD25" i="113"/>
  <c r="AD63" i="113" s="1"/>
  <c r="AB25" i="113"/>
  <c r="AA25" i="113"/>
  <c r="V25" i="113"/>
  <c r="T25" i="113"/>
  <c r="K8" i="113" s="1"/>
  <c r="S25" i="113"/>
  <c r="AC24" i="113"/>
  <c r="U24" i="113"/>
  <c r="AC23" i="113"/>
  <c r="U23" i="113"/>
  <c r="AC22" i="113"/>
  <c r="U20" i="113"/>
  <c r="AC21" i="113"/>
  <c r="U22" i="113"/>
  <c r="AC20" i="113"/>
  <c r="U21" i="113"/>
  <c r="AC19" i="113"/>
  <c r="U19" i="113"/>
  <c r="AC18" i="113"/>
  <c r="U18" i="113"/>
  <c r="AC16" i="113"/>
  <c r="U16" i="113"/>
  <c r="AC17" i="113"/>
  <c r="U17" i="113"/>
  <c r="AC15" i="113"/>
  <c r="U15" i="113"/>
  <c r="AC14" i="113"/>
  <c r="U14" i="113"/>
  <c r="W11" i="113"/>
  <c r="V11" i="113"/>
  <c r="U11" i="113"/>
  <c r="T11" i="113"/>
  <c r="X10" i="113"/>
  <c r="X8" i="113"/>
  <c r="X9" i="113"/>
  <c r="X7" i="113"/>
  <c r="X5" i="113"/>
  <c r="X4" i="113"/>
  <c r="X6" i="113"/>
  <c r="X3" i="113"/>
  <c r="X2" i="113"/>
  <c r="AC64" i="116" l="1"/>
  <c r="AB64" i="114"/>
  <c r="U63" i="114"/>
  <c r="AC63" i="114"/>
  <c r="H12" i="114"/>
  <c r="AA64" i="114"/>
  <c r="U25" i="113"/>
  <c r="H8" i="113"/>
  <c r="U62" i="113"/>
  <c r="V63" i="113"/>
  <c r="AD64" i="113" s="1"/>
  <c r="U38" i="113"/>
  <c r="AB63" i="113"/>
  <c r="AC62" i="113"/>
  <c r="L5" i="113"/>
  <c r="L12" i="113" s="1"/>
  <c r="AC25" i="113"/>
  <c r="K5" i="113"/>
  <c r="K12" i="113" s="1"/>
  <c r="H5" i="113"/>
  <c r="T63" i="113"/>
  <c r="U50" i="113"/>
  <c r="H12" i="113"/>
  <c r="X11" i="113"/>
  <c r="AC38" i="113"/>
  <c r="S63" i="113"/>
  <c r="AA63" i="113"/>
  <c r="G72" i="112"/>
  <c r="AC64" i="114" l="1"/>
  <c r="U63" i="113"/>
  <c r="AB64" i="113"/>
  <c r="AC63" i="113"/>
  <c r="AA64" i="113"/>
  <c r="G74" i="112"/>
  <c r="G71" i="112"/>
  <c r="G67" i="112"/>
  <c r="AC64" i="113" l="1"/>
  <c r="G75" i="112"/>
  <c r="G73" i="112"/>
  <c r="G68" i="112"/>
  <c r="G70" i="112"/>
  <c r="G69" i="112"/>
  <c r="G64" i="112"/>
  <c r="G66" i="112"/>
  <c r="G65" i="112"/>
  <c r="G63" i="112"/>
  <c r="G62" i="112"/>
  <c r="G61" i="112"/>
  <c r="G60" i="112"/>
  <c r="G59" i="112"/>
  <c r="G58" i="112"/>
  <c r="I12" i="112"/>
  <c r="G12" i="112"/>
  <c r="F12" i="112"/>
  <c r="E12" i="112"/>
  <c r="J11" i="112"/>
  <c r="J9" i="112"/>
  <c r="J8" i="112"/>
  <c r="K10" i="112"/>
  <c r="J10" i="112"/>
  <c r="J7" i="112"/>
  <c r="H7" i="112"/>
  <c r="J6" i="112"/>
  <c r="J5" i="112"/>
  <c r="J4" i="112"/>
  <c r="AD62" i="112"/>
  <c r="L9" i="112" s="1"/>
  <c r="AB62" i="112"/>
  <c r="K9" i="112" s="1"/>
  <c r="AA62" i="112"/>
  <c r="H9" i="112" s="1"/>
  <c r="V62" i="112"/>
  <c r="L11" i="112" s="1"/>
  <c r="T62" i="112"/>
  <c r="K11" i="112" s="1"/>
  <c r="S62" i="112"/>
  <c r="H11" i="112" s="1"/>
  <c r="AC61" i="112"/>
  <c r="U61" i="112"/>
  <c r="AC60" i="112"/>
  <c r="U60" i="112"/>
  <c r="AC58" i="112"/>
  <c r="U59" i="112"/>
  <c r="AC59" i="112"/>
  <c r="U58" i="112"/>
  <c r="AC57" i="112"/>
  <c r="U57" i="112"/>
  <c r="AC56" i="112"/>
  <c r="U56" i="112"/>
  <c r="AC54" i="112"/>
  <c r="U55" i="112"/>
  <c r="AC55" i="112"/>
  <c r="U54" i="112"/>
  <c r="AC53" i="112"/>
  <c r="U53" i="112"/>
  <c r="AC52" i="112"/>
  <c r="U52" i="112"/>
  <c r="AC51" i="112"/>
  <c r="U51" i="112"/>
  <c r="AD50" i="112"/>
  <c r="L7" i="112" s="1"/>
  <c r="AB50" i="112"/>
  <c r="K7" i="112" s="1"/>
  <c r="AA50" i="112"/>
  <c r="V50" i="112"/>
  <c r="L10" i="112" s="1"/>
  <c r="T50" i="112"/>
  <c r="S50" i="112"/>
  <c r="H10" i="112" s="1"/>
  <c r="AC49" i="112"/>
  <c r="U49" i="112"/>
  <c r="AC48" i="112"/>
  <c r="U48" i="112"/>
  <c r="AC47" i="112"/>
  <c r="U47" i="112"/>
  <c r="AC46" i="112"/>
  <c r="U46" i="112"/>
  <c r="AC45" i="112"/>
  <c r="U45" i="112"/>
  <c r="AC44" i="112"/>
  <c r="U44" i="112"/>
  <c r="AC43" i="112"/>
  <c r="U43" i="112"/>
  <c r="AC42" i="112"/>
  <c r="U42" i="112"/>
  <c r="AC41" i="112"/>
  <c r="U41" i="112"/>
  <c r="AC40" i="112"/>
  <c r="U40" i="112"/>
  <c r="AC39" i="112"/>
  <c r="U39" i="112"/>
  <c r="AD38" i="112"/>
  <c r="L6" i="112" s="1"/>
  <c r="AB38" i="112"/>
  <c r="K6" i="112" s="1"/>
  <c r="AA38" i="112"/>
  <c r="H6" i="112" s="1"/>
  <c r="V38" i="112"/>
  <c r="L4" i="112" s="1"/>
  <c r="T38" i="112"/>
  <c r="K4" i="112" s="1"/>
  <c r="S38" i="112"/>
  <c r="AC37" i="112"/>
  <c r="U37" i="112"/>
  <c r="AC36" i="112"/>
  <c r="U36" i="112"/>
  <c r="AC35" i="112"/>
  <c r="U35" i="112"/>
  <c r="AC34" i="112"/>
  <c r="U34" i="112"/>
  <c r="AC33" i="112"/>
  <c r="U33" i="112"/>
  <c r="AC32" i="112"/>
  <c r="U32" i="112"/>
  <c r="AC31" i="112"/>
  <c r="U31" i="112"/>
  <c r="AC30" i="112"/>
  <c r="U30" i="112"/>
  <c r="AC29" i="112"/>
  <c r="U29" i="112"/>
  <c r="AC28" i="112"/>
  <c r="U28" i="112"/>
  <c r="AC27" i="112"/>
  <c r="U27" i="112"/>
  <c r="AC26" i="112"/>
  <c r="U26" i="112"/>
  <c r="AD25" i="112"/>
  <c r="AD63" i="112" s="1"/>
  <c r="AB25" i="112"/>
  <c r="AA25" i="112"/>
  <c r="V25" i="112"/>
  <c r="T25" i="112"/>
  <c r="S25" i="112"/>
  <c r="AC24" i="112"/>
  <c r="U24" i="112"/>
  <c r="AC22" i="112"/>
  <c r="U23" i="112"/>
  <c r="AC23" i="112"/>
  <c r="U22" i="112"/>
  <c r="AC21" i="112"/>
  <c r="U21" i="112"/>
  <c r="AC20" i="112"/>
  <c r="U20" i="112"/>
  <c r="AC19" i="112"/>
  <c r="U19" i="112"/>
  <c r="AC17" i="112"/>
  <c r="U17" i="112"/>
  <c r="AC18" i="112"/>
  <c r="U18" i="112"/>
  <c r="AC16" i="112"/>
  <c r="U16" i="112"/>
  <c r="AC15" i="112"/>
  <c r="U15" i="112"/>
  <c r="AC14" i="112"/>
  <c r="U14" i="112"/>
  <c r="W11" i="112"/>
  <c r="V11" i="112"/>
  <c r="U11" i="112"/>
  <c r="T11" i="112"/>
  <c r="X10" i="112"/>
  <c r="X8" i="112"/>
  <c r="X9" i="112"/>
  <c r="X7" i="112"/>
  <c r="X5" i="112"/>
  <c r="X6" i="112"/>
  <c r="X4" i="112"/>
  <c r="X3" i="112"/>
  <c r="X2" i="112"/>
  <c r="AC50" i="112" l="1"/>
  <c r="V63" i="112"/>
  <c r="AD64" i="112" s="1"/>
  <c r="T63" i="112"/>
  <c r="U38" i="112"/>
  <c r="U25" i="112"/>
  <c r="AB63" i="112"/>
  <c r="X11" i="112"/>
  <c r="AC62" i="112"/>
  <c r="K5" i="112"/>
  <c r="K12" i="112" s="1"/>
  <c r="K8" i="112"/>
  <c r="AC25" i="112"/>
  <c r="L5" i="112"/>
  <c r="L8" i="112"/>
  <c r="U50" i="112"/>
  <c r="U62" i="112"/>
  <c r="H4" i="112"/>
  <c r="H5" i="112"/>
  <c r="H8" i="112"/>
  <c r="AC38" i="112"/>
  <c r="S63" i="112"/>
  <c r="AA63" i="112"/>
  <c r="AD62" i="111"/>
  <c r="L10" i="111" s="1"/>
  <c r="AB62" i="111"/>
  <c r="K10" i="111" s="1"/>
  <c r="AA62" i="111"/>
  <c r="V62" i="111"/>
  <c r="L11" i="111" s="1"/>
  <c r="T62" i="111"/>
  <c r="S62" i="111"/>
  <c r="H11" i="111" s="1"/>
  <c r="AC61" i="111"/>
  <c r="U61" i="111"/>
  <c r="AC60" i="111"/>
  <c r="U60" i="111"/>
  <c r="AC59" i="111"/>
  <c r="U59" i="111"/>
  <c r="AC58" i="111"/>
  <c r="U57" i="111"/>
  <c r="AC57" i="111"/>
  <c r="U58" i="111"/>
  <c r="AC56" i="111"/>
  <c r="U56" i="111"/>
  <c r="AC54" i="111"/>
  <c r="U55" i="111"/>
  <c r="AC55" i="111"/>
  <c r="U54" i="111"/>
  <c r="AC53" i="111"/>
  <c r="U53" i="111"/>
  <c r="AC52" i="111"/>
  <c r="U52" i="111"/>
  <c r="AC51" i="111"/>
  <c r="U51" i="111"/>
  <c r="AD50" i="111"/>
  <c r="L7" i="111" s="1"/>
  <c r="AB50" i="111"/>
  <c r="AA50" i="111"/>
  <c r="H7" i="111" s="1"/>
  <c r="V50" i="111"/>
  <c r="L8" i="111" s="1"/>
  <c r="T50" i="111"/>
  <c r="K8" i="111" s="1"/>
  <c r="S50" i="111"/>
  <c r="AC49" i="111"/>
  <c r="U48" i="111"/>
  <c r="AC48" i="111"/>
  <c r="U49" i="111"/>
  <c r="AC47" i="111"/>
  <c r="U47" i="111"/>
  <c r="AC46" i="111"/>
  <c r="U46" i="111"/>
  <c r="AC45" i="111"/>
  <c r="U45" i="111"/>
  <c r="AC44" i="111"/>
  <c r="U44" i="111"/>
  <c r="AC43" i="111"/>
  <c r="U43" i="111"/>
  <c r="AC42" i="111"/>
  <c r="U42" i="111"/>
  <c r="AC41" i="111"/>
  <c r="U41" i="111"/>
  <c r="AC40" i="111"/>
  <c r="U40" i="111"/>
  <c r="AC39" i="111"/>
  <c r="U39" i="111"/>
  <c r="AD38" i="111"/>
  <c r="L6" i="111" s="1"/>
  <c r="AB38" i="111"/>
  <c r="AA38" i="111"/>
  <c r="V38" i="111"/>
  <c r="L4" i="111" s="1"/>
  <c r="T38" i="111"/>
  <c r="K4" i="111" s="1"/>
  <c r="S38" i="111"/>
  <c r="AC37" i="111"/>
  <c r="U37" i="111"/>
  <c r="AC36" i="111"/>
  <c r="U36" i="111"/>
  <c r="AC35" i="111"/>
  <c r="U35" i="111"/>
  <c r="AC34" i="111"/>
  <c r="U34" i="111"/>
  <c r="AC33" i="111"/>
  <c r="U33" i="111"/>
  <c r="AC32" i="111"/>
  <c r="U32" i="111"/>
  <c r="AC31" i="111"/>
  <c r="U31" i="111"/>
  <c r="AC30" i="111"/>
  <c r="U29" i="111"/>
  <c r="AC29" i="111"/>
  <c r="U30" i="111"/>
  <c r="AC28" i="111"/>
  <c r="U28" i="111"/>
  <c r="AC27" i="111"/>
  <c r="U27" i="111"/>
  <c r="AC26" i="111"/>
  <c r="U26" i="111"/>
  <c r="AD25" i="111"/>
  <c r="AB25" i="111"/>
  <c r="K5" i="111" s="1"/>
  <c r="AA25" i="111"/>
  <c r="H5" i="111" s="1"/>
  <c r="V25" i="111"/>
  <c r="T25" i="111"/>
  <c r="S25" i="111"/>
  <c r="U25" i="111" s="1"/>
  <c r="AC24" i="111"/>
  <c r="U24" i="111"/>
  <c r="AC22" i="111"/>
  <c r="U23" i="111"/>
  <c r="AC23" i="111"/>
  <c r="U22" i="111"/>
  <c r="AC21" i="111"/>
  <c r="U21" i="111"/>
  <c r="AC20" i="111"/>
  <c r="U20" i="111"/>
  <c r="AC19" i="111"/>
  <c r="U19" i="111"/>
  <c r="AC18" i="111"/>
  <c r="U18" i="111"/>
  <c r="AC16" i="111"/>
  <c r="U17" i="111"/>
  <c r="AC17" i="111"/>
  <c r="U16" i="111"/>
  <c r="AC15" i="111"/>
  <c r="U15" i="111"/>
  <c r="AC14" i="111"/>
  <c r="U14" i="111"/>
  <c r="W11" i="111"/>
  <c r="V11" i="111"/>
  <c r="U11" i="111"/>
  <c r="T11" i="111"/>
  <c r="X10" i="111"/>
  <c r="X9" i="111"/>
  <c r="X8" i="111"/>
  <c r="X4" i="111"/>
  <c r="X7" i="111"/>
  <c r="X6" i="111"/>
  <c r="X3" i="111"/>
  <c r="X5" i="111"/>
  <c r="X2" i="111"/>
  <c r="G70" i="111"/>
  <c r="G72" i="111"/>
  <c r="G71" i="111"/>
  <c r="G68" i="111"/>
  <c r="G65" i="111"/>
  <c r="G66" i="111"/>
  <c r="G69" i="111"/>
  <c r="G64" i="111"/>
  <c r="G67" i="111"/>
  <c r="G62" i="111"/>
  <c r="G61" i="111"/>
  <c r="G60" i="111"/>
  <c r="G63" i="111"/>
  <c r="G58" i="111"/>
  <c r="G59" i="111"/>
  <c r="G57" i="111"/>
  <c r="G56" i="111"/>
  <c r="I12" i="111"/>
  <c r="G12" i="111"/>
  <c r="F12" i="111"/>
  <c r="E12" i="111"/>
  <c r="K11" i="111"/>
  <c r="J11" i="111"/>
  <c r="J10" i="111"/>
  <c r="H10" i="111"/>
  <c r="K9" i="111"/>
  <c r="J9" i="111"/>
  <c r="H9" i="111"/>
  <c r="J8" i="111"/>
  <c r="H8" i="111"/>
  <c r="K6" i="111"/>
  <c r="J6" i="111"/>
  <c r="H6" i="111"/>
  <c r="K7" i="111"/>
  <c r="J7" i="111"/>
  <c r="J5" i="111"/>
  <c r="J4" i="111"/>
  <c r="AB64" i="112" l="1"/>
  <c r="U63" i="112"/>
  <c r="L12" i="112"/>
  <c r="AC63" i="112"/>
  <c r="AA64" i="112"/>
  <c r="H12" i="112"/>
  <c r="X11" i="111"/>
  <c r="U38" i="111"/>
  <c r="H4" i="111"/>
  <c r="H12" i="111" s="1"/>
  <c r="V63" i="111"/>
  <c r="T63" i="111"/>
  <c r="U50" i="111"/>
  <c r="AC38" i="111"/>
  <c r="U62" i="111"/>
  <c r="AC25" i="111"/>
  <c r="AC50" i="111"/>
  <c r="AB63" i="111"/>
  <c r="K12" i="111"/>
  <c r="AD63" i="111"/>
  <c r="AC62" i="111"/>
  <c r="S63" i="111"/>
  <c r="AA63" i="111"/>
  <c r="L5" i="111"/>
  <c r="L12" i="111" s="1"/>
  <c r="L9" i="111"/>
  <c r="G72" i="110"/>
  <c r="AC64" i="112" l="1"/>
  <c r="AD64" i="111"/>
  <c r="U63" i="111"/>
  <c r="AB64" i="111"/>
  <c r="AC63" i="111"/>
  <c r="AA64" i="111"/>
  <c r="G69" i="110"/>
  <c r="G71" i="110"/>
  <c r="G75" i="110"/>
  <c r="G70" i="110"/>
  <c r="G74" i="110"/>
  <c r="G73" i="110"/>
  <c r="G66" i="110"/>
  <c r="G68" i="110"/>
  <c r="G67" i="110"/>
  <c r="G65" i="110"/>
  <c r="G64" i="110"/>
  <c r="G62" i="110"/>
  <c r="G63" i="110"/>
  <c r="G61" i="110"/>
  <c r="G60" i="110"/>
  <c r="G59" i="110"/>
  <c r="I12" i="110"/>
  <c r="G12" i="110"/>
  <c r="F12" i="110"/>
  <c r="E12" i="110"/>
  <c r="J11" i="110"/>
  <c r="J10" i="110"/>
  <c r="L6" i="110"/>
  <c r="J6" i="110"/>
  <c r="H6" i="110"/>
  <c r="J9" i="110"/>
  <c r="J8" i="110"/>
  <c r="J7" i="110"/>
  <c r="J5" i="110"/>
  <c r="J4" i="110"/>
  <c r="AD62" i="110"/>
  <c r="L10" i="110" s="1"/>
  <c r="AB62" i="110"/>
  <c r="K10" i="110" s="1"/>
  <c r="AA62" i="110"/>
  <c r="H10" i="110" s="1"/>
  <c r="V62" i="110"/>
  <c r="L11" i="110" s="1"/>
  <c r="T62" i="110"/>
  <c r="K11" i="110" s="1"/>
  <c r="S62" i="110"/>
  <c r="H11" i="110" s="1"/>
  <c r="AC61" i="110"/>
  <c r="U61" i="110"/>
  <c r="AC60" i="110"/>
  <c r="U60" i="110"/>
  <c r="AC58" i="110"/>
  <c r="U59" i="110"/>
  <c r="AC59" i="110"/>
  <c r="U58" i="110"/>
  <c r="AC57" i="110"/>
  <c r="U57" i="110"/>
  <c r="AC56" i="110"/>
  <c r="U56" i="110"/>
  <c r="AC55" i="110"/>
  <c r="U54" i="110"/>
  <c r="AC53" i="110"/>
  <c r="U55" i="110"/>
  <c r="AC54" i="110"/>
  <c r="U53" i="110"/>
  <c r="AC52" i="110"/>
  <c r="U52" i="110"/>
  <c r="AC51" i="110"/>
  <c r="AC62" i="110" s="1"/>
  <c r="U51" i="110"/>
  <c r="AD50" i="110"/>
  <c r="AB50" i="110"/>
  <c r="K6" i="110" s="1"/>
  <c r="AA50" i="110"/>
  <c r="V50" i="110"/>
  <c r="L8" i="110" s="1"/>
  <c r="T50" i="110"/>
  <c r="K8" i="110" s="1"/>
  <c r="S50" i="110"/>
  <c r="H8" i="110" s="1"/>
  <c r="AC49" i="110"/>
  <c r="U49" i="110"/>
  <c r="AC48" i="110"/>
  <c r="U48" i="110"/>
  <c r="AC47" i="110"/>
  <c r="U47" i="110"/>
  <c r="AC46" i="110"/>
  <c r="U46" i="110"/>
  <c r="AC44" i="110"/>
  <c r="U45" i="110"/>
  <c r="AC45" i="110"/>
  <c r="U44" i="110"/>
  <c r="AC43" i="110"/>
  <c r="U43" i="110"/>
  <c r="AC42" i="110"/>
  <c r="U42" i="110"/>
  <c r="AC41" i="110"/>
  <c r="U41" i="110"/>
  <c r="AC40" i="110"/>
  <c r="U40" i="110"/>
  <c r="AC39" i="110"/>
  <c r="U39" i="110"/>
  <c r="AD38" i="110"/>
  <c r="L7" i="110" s="1"/>
  <c r="AB38" i="110"/>
  <c r="K7" i="110" s="1"/>
  <c r="AA38" i="110"/>
  <c r="H7" i="110" s="1"/>
  <c r="V38" i="110"/>
  <c r="L4" i="110" s="1"/>
  <c r="T38" i="110"/>
  <c r="K4" i="110" s="1"/>
  <c r="S38" i="110"/>
  <c r="H4" i="110" s="1"/>
  <c r="AC37" i="110"/>
  <c r="U37" i="110"/>
  <c r="AC36" i="110"/>
  <c r="U36" i="110"/>
  <c r="AC35" i="110"/>
  <c r="U35" i="110"/>
  <c r="AC33" i="110"/>
  <c r="U34" i="110"/>
  <c r="AC34" i="110"/>
  <c r="U33" i="110"/>
  <c r="AC32" i="110"/>
  <c r="U31" i="110"/>
  <c r="AC31" i="110"/>
  <c r="U32" i="110"/>
  <c r="AC30" i="110"/>
  <c r="U30" i="110"/>
  <c r="AC29" i="110"/>
  <c r="U29" i="110"/>
  <c r="AC28" i="110"/>
  <c r="U28" i="110"/>
  <c r="AC27" i="110"/>
  <c r="U27" i="110"/>
  <c r="AC26" i="110"/>
  <c r="U26" i="110"/>
  <c r="AD25" i="110"/>
  <c r="AB25" i="110"/>
  <c r="AA25" i="110"/>
  <c r="H5" i="110" s="1"/>
  <c r="V25" i="110"/>
  <c r="T25" i="110"/>
  <c r="K9" i="110" s="1"/>
  <c r="S25" i="110"/>
  <c r="H9" i="110" s="1"/>
  <c r="AC24" i="110"/>
  <c r="U24" i="110"/>
  <c r="AC23" i="110"/>
  <c r="U22" i="110"/>
  <c r="AC22" i="110"/>
  <c r="U23" i="110"/>
  <c r="AC21" i="110"/>
  <c r="U21" i="110"/>
  <c r="AC20" i="110"/>
  <c r="U20" i="110"/>
  <c r="AC19" i="110"/>
  <c r="U19" i="110"/>
  <c r="AC16" i="110"/>
  <c r="U18" i="110"/>
  <c r="AC17" i="110"/>
  <c r="U16" i="110"/>
  <c r="AC18" i="110"/>
  <c r="U17" i="110"/>
  <c r="AC15" i="110"/>
  <c r="U15" i="110"/>
  <c r="AC14" i="110"/>
  <c r="U14" i="110"/>
  <c r="W11" i="110"/>
  <c r="V11" i="110"/>
  <c r="U11" i="110"/>
  <c r="T11" i="110"/>
  <c r="X10" i="110"/>
  <c r="X9" i="110"/>
  <c r="X8" i="110"/>
  <c r="X6" i="110"/>
  <c r="X7" i="110"/>
  <c r="X5" i="110"/>
  <c r="X4" i="110"/>
  <c r="X3" i="110"/>
  <c r="X2" i="110"/>
  <c r="AC64" i="111" l="1"/>
  <c r="AD63" i="110"/>
  <c r="U50" i="110"/>
  <c r="V63" i="110"/>
  <c r="L9" i="110"/>
  <c r="AC50" i="110"/>
  <c r="AB63" i="110"/>
  <c r="L5" i="110"/>
  <c r="L12" i="110" s="1"/>
  <c r="K5" i="110"/>
  <c r="K12" i="110" s="1"/>
  <c r="AC25" i="110"/>
  <c r="U62" i="110"/>
  <c r="T63" i="110"/>
  <c r="H12" i="110"/>
  <c r="X11" i="110"/>
  <c r="U25" i="110"/>
  <c r="U38" i="110"/>
  <c r="AC38" i="110"/>
  <c r="S63" i="110"/>
  <c r="AA63" i="110"/>
  <c r="G75" i="109"/>
  <c r="G74" i="109"/>
  <c r="AD64" i="110" l="1"/>
  <c r="AB64" i="110"/>
  <c r="AC63" i="110"/>
  <c r="AA64" i="110"/>
  <c r="U63" i="110"/>
  <c r="G73" i="109"/>
  <c r="G70" i="109"/>
  <c r="G72" i="109"/>
  <c r="G68" i="109"/>
  <c r="G71" i="109"/>
  <c r="G69" i="109"/>
  <c r="G64" i="109"/>
  <c r="G62" i="109"/>
  <c r="G63" i="109"/>
  <c r="G67" i="109"/>
  <c r="G66" i="109"/>
  <c r="G65" i="109"/>
  <c r="G61" i="109"/>
  <c r="G59" i="109"/>
  <c r="G60" i="109"/>
  <c r="I12" i="109"/>
  <c r="G12" i="109"/>
  <c r="F12" i="109"/>
  <c r="E12" i="109"/>
  <c r="J11" i="109"/>
  <c r="J10" i="109"/>
  <c r="J7" i="109"/>
  <c r="J6" i="109"/>
  <c r="J9" i="109"/>
  <c r="J8" i="109"/>
  <c r="J5" i="109"/>
  <c r="J4" i="109"/>
  <c r="AD62" i="109"/>
  <c r="L10" i="109" s="1"/>
  <c r="AB62" i="109"/>
  <c r="K10" i="109" s="1"/>
  <c r="AA62" i="109"/>
  <c r="H10" i="109" s="1"/>
  <c r="V62" i="109"/>
  <c r="L11" i="109" s="1"/>
  <c r="T62" i="109"/>
  <c r="K11" i="109" s="1"/>
  <c r="S62" i="109"/>
  <c r="H11" i="109" s="1"/>
  <c r="AC61" i="109"/>
  <c r="U61" i="109"/>
  <c r="AC60" i="109"/>
  <c r="U60" i="109"/>
  <c r="AC59" i="109"/>
  <c r="U59" i="109"/>
  <c r="AC58" i="109"/>
  <c r="U58" i="109"/>
  <c r="AC57" i="109"/>
  <c r="U57" i="109"/>
  <c r="AC56" i="109"/>
  <c r="U56" i="109"/>
  <c r="AC55" i="109"/>
  <c r="U55" i="109"/>
  <c r="AC54" i="109"/>
  <c r="U54" i="109"/>
  <c r="AC53" i="109"/>
  <c r="U53" i="109"/>
  <c r="AC52" i="109"/>
  <c r="U52" i="109"/>
  <c r="AC51" i="109"/>
  <c r="U51" i="109"/>
  <c r="U62" i="109" s="1"/>
  <c r="AD50" i="109"/>
  <c r="L9" i="109" s="1"/>
  <c r="AB50" i="109"/>
  <c r="K9" i="109" s="1"/>
  <c r="AA50" i="109"/>
  <c r="H9" i="109" s="1"/>
  <c r="V50" i="109"/>
  <c r="L7" i="109" s="1"/>
  <c r="T50" i="109"/>
  <c r="K7" i="109" s="1"/>
  <c r="S50" i="109"/>
  <c r="H7" i="109" s="1"/>
  <c r="AC49" i="109"/>
  <c r="U49" i="109"/>
  <c r="AC48" i="109"/>
  <c r="U48" i="109"/>
  <c r="AC47" i="109"/>
  <c r="U47" i="109"/>
  <c r="AC46" i="109"/>
  <c r="U46" i="109"/>
  <c r="AC45" i="109"/>
  <c r="U45" i="109"/>
  <c r="AC44" i="109"/>
  <c r="U44" i="109"/>
  <c r="AC43" i="109"/>
  <c r="U43" i="109"/>
  <c r="AC42" i="109"/>
  <c r="U41" i="109"/>
  <c r="AC41" i="109"/>
  <c r="U42" i="109"/>
  <c r="AC40" i="109"/>
  <c r="U40" i="109"/>
  <c r="AC39" i="109"/>
  <c r="AC50" i="109" s="1"/>
  <c r="U39" i="109"/>
  <c r="AD38" i="109"/>
  <c r="L6" i="109" s="1"/>
  <c r="AB38" i="109"/>
  <c r="K6" i="109" s="1"/>
  <c r="AA38" i="109"/>
  <c r="H6" i="109" s="1"/>
  <c r="V38" i="109"/>
  <c r="L4" i="109" s="1"/>
  <c r="T38" i="109"/>
  <c r="K4" i="109" s="1"/>
  <c r="S38" i="109"/>
  <c r="AC37" i="109"/>
  <c r="U37" i="109"/>
  <c r="AC35" i="109"/>
  <c r="U36" i="109"/>
  <c r="AC36" i="109"/>
  <c r="U35" i="109"/>
  <c r="AC33" i="109"/>
  <c r="U34" i="109"/>
  <c r="AC34" i="109"/>
  <c r="U33" i="109"/>
  <c r="AC32" i="109"/>
  <c r="U30" i="109"/>
  <c r="AC31" i="109"/>
  <c r="U32" i="109"/>
  <c r="AC30" i="109"/>
  <c r="U31" i="109"/>
  <c r="AC29" i="109"/>
  <c r="U29" i="109"/>
  <c r="AC28" i="109"/>
  <c r="U27" i="109"/>
  <c r="AC27" i="109"/>
  <c r="U28" i="109"/>
  <c r="AC26" i="109"/>
  <c r="U26" i="109"/>
  <c r="AD25" i="109"/>
  <c r="AB25" i="109"/>
  <c r="AA25" i="109"/>
  <c r="V25" i="109"/>
  <c r="T25" i="109"/>
  <c r="S25" i="109"/>
  <c r="AC24" i="109"/>
  <c r="U24" i="109"/>
  <c r="AC22" i="109"/>
  <c r="U23" i="109"/>
  <c r="AC23" i="109"/>
  <c r="U22" i="109"/>
  <c r="AC21" i="109"/>
  <c r="U21" i="109"/>
  <c r="AC20" i="109"/>
  <c r="U20" i="109"/>
  <c r="AC19" i="109"/>
  <c r="U19" i="109"/>
  <c r="AC18" i="109"/>
  <c r="U18" i="109"/>
  <c r="AC17" i="109"/>
  <c r="U17" i="109"/>
  <c r="AC16" i="109"/>
  <c r="U16" i="109"/>
  <c r="AC15" i="109"/>
  <c r="U15" i="109"/>
  <c r="AC14" i="109"/>
  <c r="U14" i="109"/>
  <c r="W11" i="109"/>
  <c r="V11" i="109"/>
  <c r="U11" i="109"/>
  <c r="T11" i="109"/>
  <c r="X10" i="109"/>
  <c r="X9" i="109"/>
  <c r="X8" i="109"/>
  <c r="X6" i="109"/>
  <c r="X7" i="109"/>
  <c r="X5" i="109"/>
  <c r="X4" i="109"/>
  <c r="X3" i="109"/>
  <c r="X2" i="109"/>
  <c r="AC64" i="110" l="1"/>
  <c r="AC25" i="109"/>
  <c r="AC38" i="109"/>
  <c r="U25" i="109"/>
  <c r="U38" i="109"/>
  <c r="T63" i="109"/>
  <c r="U50" i="109"/>
  <c r="AD63" i="109"/>
  <c r="AB63" i="109"/>
  <c r="AC62" i="109"/>
  <c r="V63" i="109"/>
  <c r="L5" i="109"/>
  <c r="L8" i="109"/>
  <c r="H4" i="109"/>
  <c r="H5" i="109"/>
  <c r="H8" i="109"/>
  <c r="X11" i="109"/>
  <c r="K5" i="109"/>
  <c r="K8" i="109"/>
  <c r="S63" i="109"/>
  <c r="AA63" i="109"/>
  <c r="G69" i="126"/>
  <c r="L12" i="109" l="1"/>
  <c r="AC63" i="109"/>
  <c r="K12" i="109"/>
  <c r="AB64" i="109"/>
  <c r="U63" i="109"/>
  <c r="AD64" i="109"/>
  <c r="AA64" i="109"/>
  <c r="H12" i="109"/>
  <c r="L7" i="126"/>
  <c r="L5" i="126"/>
  <c r="K5" i="126"/>
  <c r="AC64" i="109" l="1"/>
  <c r="G75" i="126"/>
  <c r="G73" i="126"/>
  <c r="G70" i="126"/>
  <c r="G66" i="126"/>
  <c r="G68" i="126"/>
  <c r="G74" i="126"/>
  <c r="G72" i="126"/>
  <c r="G71" i="126"/>
  <c r="G64" i="126"/>
  <c r="G65" i="126"/>
  <c r="G67" i="126"/>
  <c r="G63" i="126"/>
  <c r="G62" i="126"/>
  <c r="G61" i="126"/>
  <c r="G59" i="126"/>
  <c r="G60" i="126"/>
  <c r="G58" i="126"/>
  <c r="I12" i="126"/>
  <c r="G12" i="126"/>
  <c r="F12" i="126"/>
  <c r="E12" i="126"/>
  <c r="J11" i="126"/>
  <c r="J10" i="126"/>
  <c r="J9" i="126"/>
  <c r="J8" i="126"/>
  <c r="J7" i="126"/>
  <c r="J6" i="126"/>
  <c r="J5" i="126"/>
  <c r="J4" i="126"/>
  <c r="AD62" i="126"/>
  <c r="L10" i="126" s="1"/>
  <c r="AB62" i="126"/>
  <c r="K10" i="126" s="1"/>
  <c r="AA62" i="126"/>
  <c r="H10" i="126" s="1"/>
  <c r="V62" i="126"/>
  <c r="L11" i="126" s="1"/>
  <c r="T62" i="126"/>
  <c r="K11" i="126" s="1"/>
  <c r="S62" i="126"/>
  <c r="H11" i="126" s="1"/>
  <c r="AC61" i="126"/>
  <c r="U61" i="126"/>
  <c r="AC60" i="126"/>
  <c r="U60" i="126"/>
  <c r="AC59" i="126"/>
  <c r="U59" i="126"/>
  <c r="AC58" i="126"/>
  <c r="U58" i="126"/>
  <c r="AC57" i="126"/>
  <c r="U57" i="126"/>
  <c r="AC56" i="126"/>
  <c r="U56" i="126"/>
  <c r="AC54" i="126"/>
  <c r="U55" i="126"/>
  <c r="AC55" i="126"/>
  <c r="U54" i="126"/>
  <c r="AC53" i="126"/>
  <c r="U53" i="126"/>
  <c r="AC52" i="126"/>
  <c r="U52" i="126"/>
  <c r="AC51" i="126"/>
  <c r="U51" i="126"/>
  <c r="AD50" i="126"/>
  <c r="AB50" i="126"/>
  <c r="K7" i="126" s="1"/>
  <c r="AA50" i="126"/>
  <c r="H7" i="126" s="1"/>
  <c r="V50" i="126"/>
  <c r="L9" i="126" s="1"/>
  <c r="T50" i="126"/>
  <c r="K9" i="126" s="1"/>
  <c r="S50" i="126"/>
  <c r="H9" i="126" s="1"/>
  <c r="AC49" i="126"/>
  <c r="U49" i="126"/>
  <c r="AC48" i="126"/>
  <c r="U47" i="126"/>
  <c r="AC47" i="126"/>
  <c r="U48" i="126"/>
  <c r="AC46" i="126"/>
  <c r="U46" i="126"/>
  <c r="AC45" i="126"/>
  <c r="U45" i="126"/>
  <c r="AC44" i="126"/>
  <c r="U44" i="126"/>
  <c r="AC43" i="126"/>
  <c r="U43" i="126"/>
  <c r="AC42" i="126"/>
  <c r="U42" i="126"/>
  <c r="AC41" i="126"/>
  <c r="U41" i="126"/>
  <c r="AC40" i="126"/>
  <c r="U40" i="126"/>
  <c r="AC39" i="126"/>
  <c r="U39" i="126"/>
  <c r="AD38" i="126"/>
  <c r="L8" i="126" s="1"/>
  <c r="AB38" i="126"/>
  <c r="K8" i="126" s="1"/>
  <c r="AA38" i="126"/>
  <c r="V38" i="126"/>
  <c r="L4" i="126" s="1"/>
  <c r="T38" i="126"/>
  <c r="K4" i="126" s="1"/>
  <c r="S38" i="126"/>
  <c r="AC34" i="126"/>
  <c r="U36" i="126"/>
  <c r="AC37" i="126"/>
  <c r="U37" i="126"/>
  <c r="AC36" i="126"/>
  <c r="U35" i="126"/>
  <c r="AC33" i="126"/>
  <c r="U34" i="126"/>
  <c r="AC35" i="126"/>
  <c r="U33" i="126"/>
  <c r="AC32" i="126"/>
  <c r="U32" i="126"/>
  <c r="AC31" i="126"/>
  <c r="U30" i="126"/>
  <c r="AC30" i="126"/>
  <c r="U31" i="126"/>
  <c r="AC28" i="126"/>
  <c r="U29" i="126"/>
  <c r="AC29" i="126"/>
  <c r="U28" i="126"/>
  <c r="AC27" i="126"/>
  <c r="U27" i="126"/>
  <c r="AC26" i="126"/>
  <c r="U26" i="126"/>
  <c r="AD25" i="126"/>
  <c r="AB25" i="126"/>
  <c r="AA25" i="126"/>
  <c r="V25" i="126"/>
  <c r="L6" i="126" s="1"/>
  <c r="T25" i="126"/>
  <c r="K6" i="126" s="1"/>
  <c r="S25" i="126"/>
  <c r="H6" i="126" s="1"/>
  <c r="AC24" i="126"/>
  <c r="U24" i="126"/>
  <c r="AC23" i="126"/>
  <c r="U23" i="126"/>
  <c r="AC22" i="126"/>
  <c r="U22" i="126"/>
  <c r="AC21" i="126"/>
  <c r="U21" i="126"/>
  <c r="AC20" i="126"/>
  <c r="U20" i="126"/>
  <c r="AC19" i="126"/>
  <c r="U19" i="126"/>
  <c r="AC18" i="126"/>
  <c r="U18" i="126"/>
  <c r="AC17" i="126"/>
  <c r="U17" i="126"/>
  <c r="AC16" i="126"/>
  <c r="U16" i="126"/>
  <c r="AC15" i="126"/>
  <c r="U15" i="126"/>
  <c r="AC14" i="126"/>
  <c r="U14" i="126"/>
  <c r="W11" i="126"/>
  <c r="V11" i="126"/>
  <c r="U11" i="126"/>
  <c r="T11" i="126"/>
  <c r="X10" i="126"/>
  <c r="X9" i="126"/>
  <c r="X8" i="126"/>
  <c r="X6" i="126"/>
  <c r="X4" i="126"/>
  <c r="X7" i="126"/>
  <c r="X5" i="126"/>
  <c r="X3" i="126"/>
  <c r="X2" i="126"/>
  <c r="U25" i="126" l="1"/>
  <c r="U38" i="126"/>
  <c r="H4" i="126"/>
  <c r="X11" i="126"/>
  <c r="V63" i="126"/>
  <c r="AD64" i="126" s="1"/>
  <c r="U62" i="126"/>
  <c r="T63" i="126"/>
  <c r="U50" i="126"/>
  <c r="AC50" i="126"/>
  <c r="AD63" i="126"/>
  <c r="AC62" i="126"/>
  <c r="AB63" i="126"/>
  <c r="H8" i="126"/>
  <c r="AC25" i="126"/>
  <c r="H5" i="126"/>
  <c r="AC38" i="126"/>
  <c r="S63" i="126"/>
  <c r="AA63" i="126"/>
  <c r="G72" i="106"/>
  <c r="H12" i="126" l="1"/>
  <c r="AB64" i="126"/>
  <c r="U63" i="126"/>
  <c r="L12" i="126"/>
  <c r="AC63" i="126"/>
  <c r="AA64" i="126"/>
  <c r="K12" i="126"/>
  <c r="G70" i="106"/>
  <c r="G74" i="106"/>
  <c r="G69" i="106"/>
  <c r="G73" i="106"/>
  <c r="G71" i="106"/>
  <c r="G75" i="106"/>
  <c r="G61" i="106"/>
  <c r="G66" i="106"/>
  <c r="G68" i="106"/>
  <c r="G65" i="106"/>
  <c r="G67" i="106"/>
  <c r="G62" i="106"/>
  <c r="G64" i="106"/>
  <c r="G59" i="106"/>
  <c r="G63" i="106"/>
  <c r="G60" i="106"/>
  <c r="G58" i="106"/>
  <c r="G57" i="106"/>
  <c r="I12" i="106"/>
  <c r="G12" i="106"/>
  <c r="F12" i="106"/>
  <c r="E12" i="106"/>
  <c r="J11" i="106"/>
  <c r="J10" i="106"/>
  <c r="J9" i="106"/>
  <c r="J8" i="106"/>
  <c r="J7" i="106"/>
  <c r="L6" i="106"/>
  <c r="J6" i="106"/>
  <c r="J5" i="106"/>
  <c r="L4" i="106"/>
  <c r="J4" i="106"/>
  <c r="AD62" i="106"/>
  <c r="L10" i="106" s="1"/>
  <c r="AB62" i="106"/>
  <c r="K10" i="106" s="1"/>
  <c r="AA62" i="106"/>
  <c r="H10" i="106" s="1"/>
  <c r="V62" i="106"/>
  <c r="L11" i="106" s="1"/>
  <c r="T62" i="106"/>
  <c r="K11" i="106" s="1"/>
  <c r="S62" i="106"/>
  <c r="H11" i="106" s="1"/>
  <c r="AC61" i="106"/>
  <c r="U61" i="106"/>
  <c r="AC60" i="106"/>
  <c r="U59" i="106"/>
  <c r="AC59" i="106"/>
  <c r="U60" i="106"/>
  <c r="AC58" i="106"/>
  <c r="U58" i="106"/>
  <c r="AC57" i="106"/>
  <c r="U56" i="106"/>
  <c r="AC56" i="106"/>
  <c r="U57" i="106"/>
  <c r="AC55" i="106"/>
  <c r="U55" i="106"/>
  <c r="AC53" i="106"/>
  <c r="U54" i="106"/>
  <c r="AC54" i="106"/>
  <c r="U53" i="106"/>
  <c r="AC52" i="106"/>
  <c r="U52" i="106"/>
  <c r="AC51" i="106"/>
  <c r="U51" i="106"/>
  <c r="AD50" i="106"/>
  <c r="L7" i="106" s="1"/>
  <c r="AB50" i="106"/>
  <c r="K7" i="106" s="1"/>
  <c r="AA50" i="106"/>
  <c r="H7" i="106" s="1"/>
  <c r="V50" i="106"/>
  <c r="L9" i="106" s="1"/>
  <c r="T50" i="106"/>
  <c r="K9" i="106" s="1"/>
  <c r="S50" i="106"/>
  <c r="H9" i="106" s="1"/>
  <c r="AC49" i="106"/>
  <c r="U49" i="106"/>
  <c r="AC48" i="106"/>
  <c r="U48" i="106"/>
  <c r="AC47" i="106"/>
  <c r="U47" i="106"/>
  <c r="AC46" i="106"/>
  <c r="U46" i="106"/>
  <c r="AC45" i="106"/>
  <c r="U45" i="106"/>
  <c r="AC44" i="106"/>
  <c r="U44" i="106"/>
  <c r="AC43" i="106"/>
  <c r="U43" i="106"/>
  <c r="AC42" i="106"/>
  <c r="U42" i="106"/>
  <c r="AC41" i="106"/>
  <c r="U40" i="106"/>
  <c r="AC40" i="106"/>
  <c r="U41" i="106"/>
  <c r="AC39" i="106"/>
  <c r="U39" i="106"/>
  <c r="AD38" i="106"/>
  <c r="L8" i="106" s="1"/>
  <c r="AB38" i="106"/>
  <c r="K8" i="106" s="1"/>
  <c r="AA38" i="106"/>
  <c r="H8" i="106" s="1"/>
  <c r="V38" i="106"/>
  <c r="T38" i="106"/>
  <c r="K4" i="106" s="1"/>
  <c r="S38" i="106"/>
  <c r="H4" i="106" s="1"/>
  <c r="AC37" i="106"/>
  <c r="U37" i="106"/>
  <c r="AC35" i="106"/>
  <c r="U36" i="106"/>
  <c r="AC34" i="106"/>
  <c r="U35" i="106"/>
  <c r="AC36" i="106"/>
  <c r="U34" i="106"/>
  <c r="AC33" i="106"/>
  <c r="U33" i="106"/>
  <c r="AC32" i="106"/>
  <c r="U32" i="106"/>
  <c r="AC31" i="106"/>
  <c r="U31" i="106"/>
  <c r="AC30" i="106"/>
  <c r="U30" i="106"/>
  <c r="AC29" i="106"/>
  <c r="U29" i="106"/>
  <c r="AC27" i="106"/>
  <c r="U28" i="106"/>
  <c r="AC28" i="106"/>
  <c r="U27" i="106"/>
  <c r="AC26" i="106"/>
  <c r="U26" i="106"/>
  <c r="AD25" i="106"/>
  <c r="AD63" i="106" s="1"/>
  <c r="AB25" i="106"/>
  <c r="K5" i="106" s="1"/>
  <c r="AA25" i="106"/>
  <c r="V25" i="106"/>
  <c r="T25" i="106"/>
  <c r="K6" i="106" s="1"/>
  <c r="S25" i="106"/>
  <c r="H6" i="106" s="1"/>
  <c r="AC24" i="106"/>
  <c r="U24" i="106"/>
  <c r="AC21" i="106"/>
  <c r="U23" i="106"/>
  <c r="AC23" i="106"/>
  <c r="U22" i="106"/>
  <c r="AC22" i="106"/>
  <c r="U21" i="106"/>
  <c r="AC19" i="106"/>
  <c r="U20" i="106"/>
  <c r="AC20" i="106"/>
  <c r="U19" i="106"/>
  <c r="AC17" i="106"/>
  <c r="U18" i="106"/>
  <c r="AC18" i="106"/>
  <c r="U17" i="106"/>
  <c r="AC16" i="106"/>
  <c r="U16" i="106"/>
  <c r="AC15" i="106"/>
  <c r="U15" i="106"/>
  <c r="AC14" i="106"/>
  <c r="U14" i="106"/>
  <c r="W11" i="106"/>
  <c r="V11" i="106"/>
  <c r="U11" i="106"/>
  <c r="T11" i="106"/>
  <c r="X10" i="106"/>
  <c r="X9" i="106"/>
  <c r="X8" i="106"/>
  <c r="X7" i="106"/>
  <c r="X5" i="106"/>
  <c r="X6" i="106"/>
  <c r="X4" i="106"/>
  <c r="X3" i="106"/>
  <c r="X2" i="106"/>
  <c r="AC64" i="126" l="1"/>
  <c r="L5" i="106"/>
  <c r="AC25" i="106"/>
  <c r="H5" i="106"/>
  <c r="H12" i="106" s="1"/>
  <c r="U62" i="106"/>
  <c r="AC50" i="106"/>
  <c r="V63" i="106"/>
  <c r="AD64" i="106" s="1"/>
  <c r="U50" i="106"/>
  <c r="T63" i="106"/>
  <c r="L12" i="106"/>
  <c r="AB63" i="106"/>
  <c r="K12" i="106"/>
  <c r="AC62" i="106"/>
  <c r="AC38" i="106"/>
  <c r="U25" i="106"/>
  <c r="X11" i="106"/>
  <c r="U38" i="106"/>
  <c r="S63" i="106"/>
  <c r="AA63" i="106"/>
  <c r="G72" i="130"/>
  <c r="AB38" i="130"/>
  <c r="AD38" i="130"/>
  <c r="AA38" i="130"/>
  <c r="AC37" i="130"/>
  <c r="U63" i="106" l="1"/>
  <c r="AB64" i="106"/>
  <c r="AC63" i="106"/>
  <c r="AA64" i="106"/>
  <c r="G73" i="104"/>
  <c r="AC64" i="106" l="1"/>
  <c r="D55" i="130"/>
  <c r="G68" i="130"/>
  <c r="G64" i="130"/>
  <c r="G69" i="130"/>
  <c r="G60" i="130"/>
  <c r="G71" i="130"/>
  <c r="G70" i="130"/>
  <c r="G66" i="130"/>
  <c r="G67" i="130"/>
  <c r="G62" i="130"/>
  <c r="V62" i="130"/>
  <c r="T62" i="130"/>
  <c r="K11" i="130" s="1"/>
  <c r="S62" i="130"/>
  <c r="G65" i="130"/>
  <c r="AD62" i="130"/>
  <c r="AB62" i="130"/>
  <c r="AA62" i="130"/>
  <c r="U61" i="130"/>
  <c r="G61" i="130"/>
  <c r="AC61" i="130"/>
  <c r="U60" i="130"/>
  <c r="G63" i="130"/>
  <c r="AC60" i="130"/>
  <c r="U59" i="130"/>
  <c r="G59" i="130"/>
  <c r="AC59" i="130"/>
  <c r="U58" i="130"/>
  <c r="G58" i="130"/>
  <c r="AC56" i="130"/>
  <c r="U57" i="130"/>
  <c r="AC58" i="130"/>
  <c r="U56" i="130"/>
  <c r="AC57" i="130"/>
  <c r="U55" i="130"/>
  <c r="AC54" i="130"/>
  <c r="U54" i="130"/>
  <c r="AC55" i="130"/>
  <c r="U53" i="130"/>
  <c r="AC53" i="130"/>
  <c r="U52" i="130"/>
  <c r="AC52" i="130"/>
  <c r="U51" i="130"/>
  <c r="AC51" i="130"/>
  <c r="V50" i="130"/>
  <c r="T50" i="130"/>
  <c r="S50" i="130"/>
  <c r="AD50" i="130"/>
  <c r="AB50" i="130"/>
  <c r="AA50" i="130"/>
  <c r="U49" i="130"/>
  <c r="AC49" i="130"/>
  <c r="U48" i="130"/>
  <c r="AC48" i="130"/>
  <c r="U47" i="130"/>
  <c r="AC47" i="130"/>
  <c r="U46" i="130"/>
  <c r="AC46" i="130"/>
  <c r="U45" i="130"/>
  <c r="AC45" i="130"/>
  <c r="U44" i="130"/>
  <c r="AC44" i="130"/>
  <c r="U43" i="130"/>
  <c r="AC43" i="130"/>
  <c r="U42" i="130"/>
  <c r="AC42" i="130"/>
  <c r="U41" i="130"/>
  <c r="AC41" i="130"/>
  <c r="U40" i="130"/>
  <c r="AC40" i="130"/>
  <c r="U39" i="130"/>
  <c r="AC39" i="130"/>
  <c r="AC50" i="130" s="1"/>
  <c r="V38" i="130"/>
  <c r="L4" i="130" s="1"/>
  <c r="L12" i="130" s="1"/>
  <c r="T38" i="130"/>
  <c r="K4" i="130" s="1"/>
  <c r="S38" i="130"/>
  <c r="U37" i="130"/>
  <c r="AC36" i="130"/>
  <c r="U36" i="130"/>
  <c r="AC35" i="130"/>
  <c r="U35" i="130"/>
  <c r="AC34" i="130"/>
  <c r="U34" i="130"/>
  <c r="AC33" i="130"/>
  <c r="U33" i="130"/>
  <c r="AC32" i="130"/>
  <c r="U31" i="130"/>
  <c r="AC31" i="130"/>
  <c r="U32" i="130"/>
  <c r="AC30" i="130"/>
  <c r="U29" i="130"/>
  <c r="AC29" i="130"/>
  <c r="U30" i="130"/>
  <c r="AC28" i="130"/>
  <c r="U27" i="130"/>
  <c r="AC27" i="130"/>
  <c r="U28" i="130"/>
  <c r="AC26" i="130"/>
  <c r="AC38" i="130" s="1"/>
  <c r="U26" i="130"/>
  <c r="AD25" i="130"/>
  <c r="AD63" i="130" s="1"/>
  <c r="AB25" i="130"/>
  <c r="AA25" i="130"/>
  <c r="AA63" i="130" s="1"/>
  <c r="V25" i="130"/>
  <c r="T25" i="130"/>
  <c r="S25" i="130"/>
  <c r="S63" i="130" s="1"/>
  <c r="AC24" i="130"/>
  <c r="U24" i="130"/>
  <c r="AC23" i="130"/>
  <c r="U23" i="130"/>
  <c r="AC22" i="130"/>
  <c r="U22" i="130"/>
  <c r="AC21" i="130"/>
  <c r="U21" i="130"/>
  <c r="AC20" i="130"/>
  <c r="U20" i="130"/>
  <c r="AC19" i="130"/>
  <c r="U19" i="130"/>
  <c r="AC18" i="130"/>
  <c r="U18" i="130"/>
  <c r="AC16" i="130"/>
  <c r="U17" i="130"/>
  <c r="AC15" i="130"/>
  <c r="U16" i="130"/>
  <c r="AC17" i="130"/>
  <c r="U15" i="130"/>
  <c r="AC14" i="130"/>
  <c r="U14" i="130"/>
  <c r="I12" i="130"/>
  <c r="G12" i="130"/>
  <c r="F12" i="130"/>
  <c r="E12" i="130"/>
  <c r="W11" i="130"/>
  <c r="V11" i="130"/>
  <c r="U11" i="130"/>
  <c r="T11" i="130"/>
  <c r="L11" i="130"/>
  <c r="J11" i="130"/>
  <c r="H11" i="130"/>
  <c r="X10" i="130"/>
  <c r="L10" i="130"/>
  <c r="K10" i="130"/>
  <c r="J10" i="130"/>
  <c r="H10" i="130"/>
  <c r="X9" i="130"/>
  <c r="L9" i="130"/>
  <c r="K9" i="130"/>
  <c r="J9" i="130"/>
  <c r="H9" i="130"/>
  <c r="X7" i="130"/>
  <c r="L8" i="130"/>
  <c r="K8" i="130"/>
  <c r="J8" i="130"/>
  <c r="H8" i="130"/>
  <c r="X8" i="130"/>
  <c r="L6" i="130"/>
  <c r="K6" i="130"/>
  <c r="J6" i="130"/>
  <c r="H6" i="130"/>
  <c r="X6" i="130"/>
  <c r="L7" i="130"/>
  <c r="K7" i="130"/>
  <c r="J7" i="130"/>
  <c r="H7" i="130"/>
  <c r="X5" i="130"/>
  <c r="L5" i="130"/>
  <c r="K5" i="130"/>
  <c r="J5" i="130"/>
  <c r="X4" i="130"/>
  <c r="J4" i="130"/>
  <c r="H4" i="130"/>
  <c r="X2" i="130"/>
  <c r="X3" i="130"/>
  <c r="U38" i="130" l="1"/>
  <c r="H5" i="130"/>
  <c r="AA64" i="130"/>
  <c r="AB63" i="130"/>
  <c r="AC62" i="130"/>
  <c r="T63" i="130"/>
  <c r="U50" i="130"/>
  <c r="U62" i="130"/>
  <c r="H12" i="130"/>
  <c r="K12" i="130"/>
  <c r="V63" i="130"/>
  <c r="AD64" i="130" s="1"/>
  <c r="X11" i="130"/>
  <c r="U25" i="130"/>
  <c r="U63" i="130" s="1"/>
  <c r="AC25" i="130"/>
  <c r="G70" i="104"/>
  <c r="G74" i="104"/>
  <c r="G68" i="104"/>
  <c r="G71" i="104"/>
  <c r="G66" i="104"/>
  <c r="G75" i="104"/>
  <c r="G72" i="104"/>
  <c r="G64" i="104"/>
  <c r="G69" i="104"/>
  <c r="G67" i="104"/>
  <c r="G60" i="104"/>
  <c r="G59" i="104"/>
  <c r="G61" i="104"/>
  <c r="G62" i="104"/>
  <c r="G63" i="104"/>
  <c r="G65" i="104"/>
  <c r="G57" i="104"/>
  <c r="G58" i="104"/>
  <c r="I12" i="104"/>
  <c r="G12" i="104"/>
  <c r="F12" i="104"/>
  <c r="E12" i="104"/>
  <c r="J11" i="104"/>
  <c r="J10" i="104"/>
  <c r="J8" i="104"/>
  <c r="J7" i="104"/>
  <c r="J6" i="104"/>
  <c r="J9" i="104"/>
  <c r="J5" i="104"/>
  <c r="J4" i="104"/>
  <c r="V62" i="104"/>
  <c r="L11" i="104" s="1"/>
  <c r="T62" i="104"/>
  <c r="K11" i="104" s="1"/>
  <c r="S62" i="104"/>
  <c r="H11" i="104" s="1"/>
  <c r="AD61" i="104"/>
  <c r="L10" i="104" s="1"/>
  <c r="AB61" i="104"/>
  <c r="K10" i="104" s="1"/>
  <c r="AA61" i="104"/>
  <c r="H10" i="104" s="1"/>
  <c r="U61" i="104"/>
  <c r="AC60" i="104"/>
  <c r="U60" i="104"/>
  <c r="AC59" i="104"/>
  <c r="U59" i="104"/>
  <c r="AC58" i="104"/>
  <c r="U57" i="104"/>
  <c r="AC56" i="104"/>
  <c r="U58" i="104"/>
  <c r="AC57" i="104"/>
  <c r="U56" i="104"/>
  <c r="AC55" i="104"/>
  <c r="U54" i="104"/>
  <c r="AC54" i="104"/>
  <c r="U55" i="104"/>
  <c r="AC53" i="104"/>
  <c r="U53" i="104"/>
  <c r="AC52" i="104"/>
  <c r="U52" i="104"/>
  <c r="AC51" i="104"/>
  <c r="U51" i="104"/>
  <c r="AC50" i="104"/>
  <c r="V50" i="104"/>
  <c r="L9" i="104" s="1"/>
  <c r="T50" i="104"/>
  <c r="K9" i="104" s="1"/>
  <c r="S50" i="104"/>
  <c r="H9" i="104" s="1"/>
  <c r="AD49" i="104"/>
  <c r="L6" i="104" s="1"/>
  <c r="AB49" i="104"/>
  <c r="K6" i="104" s="1"/>
  <c r="AA49" i="104"/>
  <c r="H6" i="104" s="1"/>
  <c r="U49" i="104"/>
  <c r="AC48" i="104"/>
  <c r="U48" i="104"/>
  <c r="AC45" i="104"/>
  <c r="U47" i="104"/>
  <c r="AC47" i="104"/>
  <c r="U46" i="104"/>
  <c r="AC46" i="104"/>
  <c r="U45" i="104"/>
  <c r="AC44" i="104"/>
  <c r="U44" i="104"/>
  <c r="AC43" i="104"/>
  <c r="U43" i="104"/>
  <c r="AC42" i="104"/>
  <c r="U42" i="104"/>
  <c r="AC41" i="104"/>
  <c r="U41" i="104"/>
  <c r="AC39" i="104"/>
  <c r="U40" i="104"/>
  <c r="AC40" i="104"/>
  <c r="U39" i="104"/>
  <c r="AC38" i="104"/>
  <c r="V38" i="104"/>
  <c r="L4" i="104" s="1"/>
  <c r="T38" i="104"/>
  <c r="K4" i="104" s="1"/>
  <c r="S38" i="104"/>
  <c r="AD37" i="104"/>
  <c r="L8" i="104" s="1"/>
  <c r="AB37" i="104"/>
  <c r="K8" i="104" s="1"/>
  <c r="AA37" i="104"/>
  <c r="U37" i="104"/>
  <c r="AC34" i="104"/>
  <c r="U36" i="104"/>
  <c r="AC36" i="104"/>
  <c r="U34" i="104"/>
  <c r="AC35" i="104"/>
  <c r="U35" i="104"/>
  <c r="AC33" i="104"/>
  <c r="U31" i="104"/>
  <c r="AC31" i="104"/>
  <c r="U33" i="104"/>
  <c r="AC32" i="104"/>
  <c r="U32" i="104"/>
  <c r="AC30" i="104"/>
  <c r="U29" i="104"/>
  <c r="AC29" i="104"/>
  <c r="U30" i="104"/>
  <c r="AC27" i="104"/>
  <c r="U27" i="104"/>
  <c r="AC28" i="104"/>
  <c r="U28" i="104"/>
  <c r="AC26" i="104"/>
  <c r="U26" i="104"/>
  <c r="AD25" i="104"/>
  <c r="AB25" i="104"/>
  <c r="AA25" i="104"/>
  <c r="V25" i="104"/>
  <c r="V63" i="104" s="1"/>
  <c r="T25" i="104"/>
  <c r="T63" i="104" s="1"/>
  <c r="S25" i="104"/>
  <c r="AC24" i="104"/>
  <c r="U24" i="104"/>
  <c r="AC23" i="104"/>
  <c r="U23" i="104"/>
  <c r="AC22" i="104"/>
  <c r="U22" i="104"/>
  <c r="AC21" i="104"/>
  <c r="U19" i="104"/>
  <c r="AC20" i="104"/>
  <c r="U21" i="104"/>
  <c r="AC19" i="104"/>
  <c r="U20" i="104"/>
  <c r="AC18" i="104"/>
  <c r="U18" i="104"/>
  <c r="AC17" i="104"/>
  <c r="U15" i="104"/>
  <c r="AC15" i="104"/>
  <c r="U16" i="104"/>
  <c r="AC16" i="104"/>
  <c r="U17" i="104"/>
  <c r="AC14" i="104"/>
  <c r="U14" i="104"/>
  <c r="W11" i="104"/>
  <c r="V11" i="104"/>
  <c r="U11" i="104"/>
  <c r="T11" i="104"/>
  <c r="X10" i="104"/>
  <c r="X9" i="104"/>
  <c r="X8" i="104"/>
  <c r="X7" i="104"/>
  <c r="X5" i="104"/>
  <c r="X4" i="104"/>
  <c r="X6" i="104"/>
  <c r="X3" i="104"/>
  <c r="X2" i="104"/>
  <c r="U25" i="104" l="1"/>
  <c r="AB62" i="104"/>
  <c r="AB63" i="104" s="1"/>
  <c r="U38" i="104"/>
  <c r="U62" i="104"/>
  <c r="AC37" i="104"/>
  <c r="AC63" i="130"/>
  <c r="AC64" i="130" s="1"/>
  <c r="AB64" i="130"/>
  <c r="H8" i="104"/>
  <c r="H7" i="104"/>
  <c r="AA62" i="104"/>
  <c r="AC49" i="104"/>
  <c r="AC61" i="104"/>
  <c r="H4" i="104"/>
  <c r="H5" i="104"/>
  <c r="U50" i="104"/>
  <c r="U63" i="104" s="1"/>
  <c r="AD62" i="104"/>
  <c r="AD63" i="104" s="1"/>
  <c r="K5" i="104"/>
  <c r="K7" i="104"/>
  <c r="L5" i="104"/>
  <c r="L7" i="104"/>
  <c r="X11" i="104"/>
  <c r="AC25" i="104"/>
  <c r="AC62" i="104" s="1"/>
  <c r="S63" i="104"/>
  <c r="G70" i="102"/>
  <c r="I12" i="102"/>
  <c r="G12" i="102"/>
  <c r="F12" i="102"/>
  <c r="E12" i="102"/>
  <c r="J11" i="102"/>
  <c r="J9" i="102"/>
  <c r="J10" i="102"/>
  <c r="J8" i="102"/>
  <c r="J6" i="102"/>
  <c r="J7" i="102"/>
  <c r="J5" i="102"/>
  <c r="J4" i="102"/>
  <c r="H12" i="104" l="1"/>
  <c r="L12" i="104"/>
  <c r="AC63" i="104"/>
  <c r="K12" i="104"/>
  <c r="AA63" i="104"/>
  <c r="G72" i="102"/>
  <c r="G71" i="102"/>
  <c r="G63" i="102"/>
  <c r="G69" i="102"/>
  <c r="G68" i="102"/>
  <c r="G61" i="102"/>
  <c r="G67" i="102"/>
  <c r="G66" i="102"/>
  <c r="G65" i="102"/>
  <c r="G64" i="102"/>
  <c r="G60" i="102"/>
  <c r="G58" i="102"/>
  <c r="G62" i="102"/>
  <c r="G57" i="102"/>
  <c r="G59" i="102"/>
  <c r="G56" i="102"/>
  <c r="G55" i="102"/>
  <c r="G54" i="102"/>
  <c r="V62" i="102"/>
  <c r="L11" i="102" s="1"/>
  <c r="T62" i="102"/>
  <c r="K11" i="102" s="1"/>
  <c r="S62" i="102"/>
  <c r="H11" i="102" s="1"/>
  <c r="AD61" i="102"/>
  <c r="L10" i="102" s="1"/>
  <c r="AB61" i="102"/>
  <c r="K10" i="102" s="1"/>
  <c r="AA61" i="102"/>
  <c r="H10" i="102" s="1"/>
  <c r="U61" i="102"/>
  <c r="AC60" i="102"/>
  <c r="U60" i="102"/>
  <c r="AC59" i="102"/>
  <c r="U57" i="102"/>
  <c r="AC58" i="102"/>
  <c r="U54" i="102"/>
  <c r="AC56" i="102"/>
  <c r="U59" i="102"/>
  <c r="AC57" i="102"/>
  <c r="U58" i="102"/>
  <c r="AC55" i="102"/>
  <c r="U56" i="102"/>
  <c r="AC53" i="102"/>
  <c r="U55" i="102"/>
  <c r="AC54" i="102"/>
  <c r="U53" i="102"/>
  <c r="AC52" i="102"/>
  <c r="U52" i="102"/>
  <c r="AC51" i="102"/>
  <c r="U51" i="102"/>
  <c r="AC50" i="102"/>
  <c r="V50" i="102"/>
  <c r="L6" i="102" s="1"/>
  <c r="T50" i="102"/>
  <c r="K6" i="102" s="1"/>
  <c r="S50" i="102"/>
  <c r="H6" i="102" s="1"/>
  <c r="AD49" i="102"/>
  <c r="L7" i="102" s="1"/>
  <c r="AB49" i="102"/>
  <c r="K7" i="102" s="1"/>
  <c r="AA49" i="102"/>
  <c r="H7" i="102" s="1"/>
  <c r="U49" i="102"/>
  <c r="AC48" i="102"/>
  <c r="U48" i="102"/>
  <c r="AC47" i="102"/>
  <c r="U47" i="102"/>
  <c r="AC46" i="102"/>
  <c r="U46" i="102"/>
  <c r="AC45" i="102"/>
  <c r="U45" i="102"/>
  <c r="AC44" i="102"/>
  <c r="U44" i="102"/>
  <c r="AC43" i="102"/>
  <c r="U43" i="102"/>
  <c r="AC42" i="102"/>
  <c r="U42" i="102"/>
  <c r="AC41" i="102"/>
  <c r="U41" i="102"/>
  <c r="AC40" i="102"/>
  <c r="U40" i="102"/>
  <c r="AC39" i="102"/>
  <c r="U39" i="102"/>
  <c r="AC38" i="102"/>
  <c r="V38" i="102"/>
  <c r="L4" i="102" s="1"/>
  <c r="T38" i="102"/>
  <c r="K4" i="102" s="1"/>
  <c r="S38" i="102"/>
  <c r="H4" i="102" s="1"/>
  <c r="AD37" i="102"/>
  <c r="L9" i="102" s="1"/>
  <c r="AB37" i="102"/>
  <c r="K9" i="102" s="1"/>
  <c r="AA37" i="102"/>
  <c r="U37" i="102"/>
  <c r="AC36" i="102"/>
  <c r="U36" i="102"/>
  <c r="AC35" i="102"/>
  <c r="U35" i="102"/>
  <c r="AC34" i="102"/>
  <c r="U34" i="102"/>
  <c r="AC33" i="102"/>
  <c r="U33" i="102"/>
  <c r="AC32" i="102"/>
  <c r="U32" i="102"/>
  <c r="AC31" i="102"/>
  <c r="U31" i="102"/>
  <c r="AC30" i="102"/>
  <c r="U29" i="102"/>
  <c r="AC29" i="102"/>
  <c r="U30" i="102"/>
  <c r="AC28" i="102"/>
  <c r="U28" i="102"/>
  <c r="AC27" i="102"/>
  <c r="U27" i="102"/>
  <c r="AC26" i="102"/>
  <c r="U26" i="102"/>
  <c r="AD25" i="102"/>
  <c r="L5" i="102" s="1"/>
  <c r="AB25" i="102"/>
  <c r="K5" i="102" s="1"/>
  <c r="AA25" i="102"/>
  <c r="H5" i="102" s="1"/>
  <c r="V25" i="102"/>
  <c r="L8" i="102" s="1"/>
  <c r="T25" i="102"/>
  <c r="S25" i="102"/>
  <c r="H8" i="102" s="1"/>
  <c r="AC24" i="102"/>
  <c r="U24" i="102"/>
  <c r="AC23" i="102"/>
  <c r="U23" i="102"/>
  <c r="AC22" i="102"/>
  <c r="U22" i="102"/>
  <c r="AC21" i="102"/>
  <c r="U20" i="102"/>
  <c r="AC20" i="102"/>
  <c r="U21" i="102"/>
  <c r="AC19" i="102"/>
  <c r="U19" i="102"/>
  <c r="AC17" i="102"/>
  <c r="U18" i="102"/>
  <c r="AC18" i="102"/>
  <c r="U17" i="102"/>
  <c r="AC15" i="102"/>
  <c r="U15" i="102"/>
  <c r="AC16" i="102"/>
  <c r="U16" i="102"/>
  <c r="AC14" i="102"/>
  <c r="U14" i="102"/>
  <c r="W11" i="102"/>
  <c r="V11" i="102"/>
  <c r="U11" i="102"/>
  <c r="T11" i="102"/>
  <c r="X10" i="102"/>
  <c r="X9" i="102"/>
  <c r="X8" i="102"/>
  <c r="X7" i="102"/>
  <c r="X6" i="102"/>
  <c r="X5" i="102"/>
  <c r="X4" i="102"/>
  <c r="X3" i="102"/>
  <c r="X2" i="102"/>
  <c r="AC49" i="102" l="1"/>
  <c r="U50" i="102"/>
  <c r="AC37" i="102"/>
  <c r="H9" i="102"/>
  <c r="H12" i="102" s="1"/>
  <c r="T63" i="102"/>
  <c r="K8" i="102"/>
  <c r="K12" i="102" s="1"/>
  <c r="S63" i="102"/>
  <c r="V63" i="102"/>
  <c r="AC61" i="102"/>
  <c r="L12" i="102"/>
  <c r="AB62" i="102"/>
  <c r="AB63" i="102" s="1"/>
  <c r="U62" i="102"/>
  <c r="U38" i="102"/>
  <c r="AD62" i="102"/>
  <c r="X11" i="102"/>
  <c r="AC25" i="102"/>
  <c r="U25" i="102"/>
  <c r="AA62" i="102"/>
  <c r="G75" i="101"/>
  <c r="G70" i="101"/>
  <c r="G71" i="101"/>
  <c r="G69" i="101"/>
  <c r="G74" i="101"/>
  <c r="G66" i="101"/>
  <c r="G73" i="101"/>
  <c r="G72" i="101"/>
  <c r="G68" i="101"/>
  <c r="G67" i="101"/>
  <c r="G63" i="101"/>
  <c r="G65" i="101"/>
  <c r="G64" i="101"/>
  <c r="G61" i="101"/>
  <c r="G62" i="101"/>
  <c r="G60" i="101"/>
  <c r="G57" i="101"/>
  <c r="G59" i="101"/>
  <c r="G58" i="101"/>
  <c r="I12" i="101"/>
  <c r="G12" i="101"/>
  <c r="F12" i="101"/>
  <c r="E12" i="101"/>
  <c r="J11" i="101"/>
  <c r="J10" i="101"/>
  <c r="J9" i="101"/>
  <c r="J6" i="101"/>
  <c r="J7" i="101"/>
  <c r="J8" i="101"/>
  <c r="J5" i="101"/>
  <c r="J4" i="101"/>
  <c r="V62" i="101"/>
  <c r="L11" i="101" s="1"/>
  <c r="T62" i="101"/>
  <c r="K11" i="101" s="1"/>
  <c r="S62" i="101"/>
  <c r="H11" i="101" s="1"/>
  <c r="AD61" i="101"/>
  <c r="L9" i="101" s="1"/>
  <c r="AB61" i="101"/>
  <c r="K9" i="101" s="1"/>
  <c r="AA61" i="101"/>
  <c r="H9" i="101" s="1"/>
  <c r="U61" i="101"/>
  <c r="AC60" i="101"/>
  <c r="U59" i="101"/>
  <c r="AC59" i="101"/>
  <c r="U60" i="101"/>
  <c r="AC58" i="101"/>
  <c r="U58" i="101"/>
  <c r="AC57" i="101"/>
  <c r="U54" i="101"/>
  <c r="AC56" i="101"/>
  <c r="U57" i="101"/>
  <c r="AC55" i="101"/>
  <c r="U56" i="101"/>
  <c r="AC54" i="101"/>
  <c r="U55" i="101"/>
  <c r="AC53" i="101"/>
  <c r="U52" i="101"/>
  <c r="AC52" i="101"/>
  <c r="U53" i="101"/>
  <c r="AC51" i="101"/>
  <c r="U51" i="101"/>
  <c r="AC50" i="101"/>
  <c r="V50" i="101"/>
  <c r="L7" i="101" s="1"/>
  <c r="T50" i="101"/>
  <c r="K7" i="101" s="1"/>
  <c r="S50" i="101"/>
  <c r="H7" i="101" s="1"/>
  <c r="AD49" i="101"/>
  <c r="L6" i="101" s="1"/>
  <c r="AB49" i="101"/>
  <c r="K6" i="101" s="1"/>
  <c r="AA49" i="101"/>
  <c r="H6" i="101" s="1"/>
  <c r="U49" i="101"/>
  <c r="AC48" i="101"/>
  <c r="U48" i="101"/>
  <c r="AC47" i="101"/>
  <c r="U47" i="101"/>
  <c r="AC46" i="101"/>
  <c r="U46" i="101"/>
  <c r="AC45" i="101"/>
  <c r="U45" i="101"/>
  <c r="AC44" i="101"/>
  <c r="U44" i="101"/>
  <c r="AC43" i="101"/>
  <c r="U43" i="101"/>
  <c r="AC42" i="101"/>
  <c r="U42" i="101"/>
  <c r="AC41" i="101"/>
  <c r="U41" i="101"/>
  <c r="AC39" i="101"/>
  <c r="U40" i="101"/>
  <c r="AC40" i="101"/>
  <c r="U39" i="101"/>
  <c r="AC38" i="101"/>
  <c r="V38" i="101"/>
  <c r="L4" i="101" s="1"/>
  <c r="T38" i="101"/>
  <c r="K4" i="101" s="1"/>
  <c r="S38" i="101"/>
  <c r="AD37" i="101"/>
  <c r="L10" i="101" s="1"/>
  <c r="AB37" i="101"/>
  <c r="K10" i="101" s="1"/>
  <c r="AA37" i="101"/>
  <c r="U37" i="101"/>
  <c r="AC36" i="101"/>
  <c r="U36" i="101"/>
  <c r="AC35" i="101"/>
  <c r="U35" i="101"/>
  <c r="AC34" i="101"/>
  <c r="U34" i="101"/>
  <c r="AC32" i="101"/>
  <c r="U33" i="101"/>
  <c r="AC33" i="101"/>
  <c r="U32" i="101"/>
  <c r="AC31" i="101"/>
  <c r="U31" i="101"/>
  <c r="AC30" i="101"/>
  <c r="U30" i="101"/>
  <c r="AC29" i="101"/>
  <c r="U29" i="101"/>
  <c r="AC28" i="101"/>
  <c r="U28" i="101"/>
  <c r="AC27" i="101"/>
  <c r="U27" i="101"/>
  <c r="AC26" i="101"/>
  <c r="U26" i="101"/>
  <c r="AD25" i="101"/>
  <c r="AB25" i="101"/>
  <c r="AA25" i="101"/>
  <c r="AC25" i="101" s="1"/>
  <c r="V25" i="101"/>
  <c r="V63" i="101" s="1"/>
  <c r="T25" i="101"/>
  <c r="T63" i="101" s="1"/>
  <c r="S25" i="101"/>
  <c r="S63" i="101" s="1"/>
  <c r="AC24" i="101"/>
  <c r="U24" i="101"/>
  <c r="AC23" i="101"/>
  <c r="U23" i="101"/>
  <c r="AC22" i="101"/>
  <c r="U22" i="101"/>
  <c r="AC21" i="101"/>
  <c r="U21" i="101"/>
  <c r="AC20" i="101"/>
  <c r="U20" i="101"/>
  <c r="AC19" i="101"/>
  <c r="U19" i="101"/>
  <c r="AC18" i="101"/>
  <c r="U18" i="101"/>
  <c r="AC17" i="101"/>
  <c r="U17" i="101"/>
  <c r="AC16" i="101"/>
  <c r="U16" i="101"/>
  <c r="AC15" i="101"/>
  <c r="U15" i="101"/>
  <c r="AC14" i="101"/>
  <c r="U14" i="101"/>
  <c r="W11" i="101"/>
  <c r="V11" i="101"/>
  <c r="U11" i="101"/>
  <c r="T11" i="101"/>
  <c r="X10" i="101"/>
  <c r="X9" i="101"/>
  <c r="X6" i="101"/>
  <c r="X7" i="101"/>
  <c r="X8" i="101"/>
  <c r="X5" i="101"/>
  <c r="X4" i="101"/>
  <c r="X2" i="101"/>
  <c r="X3" i="101"/>
  <c r="AC61" i="101" l="1"/>
  <c r="AC37" i="101"/>
  <c r="L8" i="101"/>
  <c r="U63" i="102"/>
  <c r="AC62" i="102"/>
  <c r="AA63" i="102"/>
  <c r="AD63" i="102"/>
  <c r="AC49" i="101"/>
  <c r="AB62" i="101"/>
  <c r="AB63" i="101" s="1"/>
  <c r="U38" i="101"/>
  <c r="U50" i="101"/>
  <c r="U62" i="101"/>
  <c r="AD62" i="101"/>
  <c r="AD63" i="101" s="1"/>
  <c r="H10" i="101"/>
  <c r="H4" i="101"/>
  <c r="K8" i="101"/>
  <c r="H8" i="101"/>
  <c r="L5" i="101"/>
  <c r="K5" i="101"/>
  <c r="H5" i="101"/>
  <c r="X11" i="101"/>
  <c r="U25" i="101"/>
  <c r="AA62" i="101"/>
  <c r="AA63" i="101" s="1"/>
  <c r="G60" i="100"/>
  <c r="G73" i="100"/>
  <c r="G61" i="100"/>
  <c r="G65" i="100"/>
  <c r="G71" i="100"/>
  <c r="G75" i="100"/>
  <c r="G74" i="100"/>
  <c r="G72" i="100"/>
  <c r="G70" i="100"/>
  <c r="G63" i="100"/>
  <c r="G69" i="100"/>
  <c r="G64" i="100"/>
  <c r="G62" i="100"/>
  <c r="G68" i="100"/>
  <c r="G67" i="100"/>
  <c r="G66" i="100"/>
  <c r="G59" i="100"/>
  <c r="G58" i="100"/>
  <c r="G56" i="100"/>
  <c r="G54" i="100"/>
  <c r="G55" i="100"/>
  <c r="G57" i="100"/>
  <c r="I12" i="100"/>
  <c r="G12" i="100"/>
  <c r="F12" i="100"/>
  <c r="E12" i="100"/>
  <c r="J11" i="100"/>
  <c r="J10" i="100"/>
  <c r="J9" i="100"/>
  <c r="J6" i="100"/>
  <c r="J8" i="100"/>
  <c r="J5" i="100"/>
  <c r="J7" i="100"/>
  <c r="J4" i="100"/>
  <c r="V62" i="100"/>
  <c r="L11" i="100" s="1"/>
  <c r="T62" i="100"/>
  <c r="K11" i="100" s="1"/>
  <c r="S62" i="100"/>
  <c r="H11" i="100" s="1"/>
  <c r="AD61" i="100"/>
  <c r="L9" i="100" s="1"/>
  <c r="AB61" i="100"/>
  <c r="K9" i="100" s="1"/>
  <c r="AA61" i="100"/>
  <c r="H9" i="100" s="1"/>
  <c r="U61" i="100"/>
  <c r="AC60" i="100"/>
  <c r="U60" i="100"/>
  <c r="AC59" i="100"/>
  <c r="U59" i="100"/>
  <c r="AC58" i="100"/>
  <c r="U58" i="100"/>
  <c r="AC57" i="100"/>
  <c r="U57" i="100"/>
  <c r="AC56" i="100"/>
  <c r="U56" i="100"/>
  <c r="AC55" i="100"/>
  <c r="U55" i="100"/>
  <c r="AC54" i="100"/>
  <c r="U54" i="100"/>
  <c r="AC53" i="100"/>
  <c r="U53" i="100"/>
  <c r="AC52" i="100"/>
  <c r="U52" i="100"/>
  <c r="AC51" i="100"/>
  <c r="U51" i="100"/>
  <c r="AC50" i="100"/>
  <c r="V50" i="100"/>
  <c r="L7" i="100" s="1"/>
  <c r="T50" i="100"/>
  <c r="K7" i="100" s="1"/>
  <c r="S50" i="100"/>
  <c r="H7" i="100" s="1"/>
  <c r="AD49" i="100"/>
  <c r="L8" i="100" s="1"/>
  <c r="AB49" i="100"/>
  <c r="K8" i="100" s="1"/>
  <c r="AA49" i="100"/>
  <c r="H8" i="100" s="1"/>
  <c r="U49" i="100"/>
  <c r="AC48" i="100"/>
  <c r="U48" i="100"/>
  <c r="AC47" i="100"/>
  <c r="U47" i="100"/>
  <c r="AC46" i="100"/>
  <c r="U46" i="100"/>
  <c r="AC45" i="100"/>
  <c r="U45" i="100"/>
  <c r="AC44" i="100"/>
  <c r="U43" i="100"/>
  <c r="AC43" i="100"/>
  <c r="U44" i="100"/>
  <c r="AC42" i="100"/>
  <c r="U42" i="100"/>
  <c r="AC41" i="100"/>
  <c r="U41" i="100"/>
  <c r="AC40" i="100"/>
  <c r="U40" i="100"/>
  <c r="AC39" i="100"/>
  <c r="U39" i="100"/>
  <c r="AC38" i="100"/>
  <c r="V38" i="100"/>
  <c r="L4" i="100" s="1"/>
  <c r="T38" i="100"/>
  <c r="K4" i="100" s="1"/>
  <c r="S38" i="100"/>
  <c r="AD37" i="100"/>
  <c r="L10" i="100" s="1"/>
  <c r="AB37" i="100"/>
  <c r="K10" i="100" s="1"/>
  <c r="AA37" i="100"/>
  <c r="U37" i="100"/>
  <c r="AC36" i="100"/>
  <c r="U36" i="100"/>
  <c r="AC33" i="100"/>
  <c r="U33" i="100"/>
  <c r="AC35" i="100"/>
  <c r="U35" i="100"/>
  <c r="AC34" i="100"/>
  <c r="U34" i="100"/>
  <c r="AC31" i="100"/>
  <c r="U32" i="100"/>
  <c r="AC32" i="100"/>
  <c r="U29" i="100"/>
  <c r="AC30" i="100"/>
  <c r="U31" i="100"/>
  <c r="AC29" i="100"/>
  <c r="U28" i="100"/>
  <c r="AC28" i="100"/>
  <c r="U30" i="100"/>
  <c r="AC27" i="100"/>
  <c r="U27" i="100"/>
  <c r="AC26" i="100"/>
  <c r="U26" i="100"/>
  <c r="AD25" i="100"/>
  <c r="AB25" i="100"/>
  <c r="AA25" i="100"/>
  <c r="V25" i="100"/>
  <c r="V63" i="100" s="1"/>
  <c r="T25" i="100"/>
  <c r="T63" i="100" s="1"/>
  <c r="S25" i="100"/>
  <c r="S63" i="100" s="1"/>
  <c r="AC24" i="100"/>
  <c r="U24" i="100"/>
  <c r="AC23" i="100"/>
  <c r="U22" i="100"/>
  <c r="AC22" i="100"/>
  <c r="U23" i="100"/>
  <c r="AC20" i="100"/>
  <c r="U20" i="100"/>
  <c r="AC21" i="100"/>
  <c r="U21" i="100"/>
  <c r="AC16" i="100"/>
  <c r="U19" i="100"/>
  <c r="AC18" i="100"/>
  <c r="U18" i="100"/>
  <c r="AC19" i="100"/>
  <c r="U17" i="100"/>
  <c r="AC15" i="100"/>
  <c r="U16" i="100"/>
  <c r="AC17" i="100"/>
  <c r="U15" i="100"/>
  <c r="AC14" i="100"/>
  <c r="U14" i="100"/>
  <c r="W11" i="100"/>
  <c r="V11" i="100"/>
  <c r="U11" i="100"/>
  <c r="T11" i="100"/>
  <c r="X10" i="100"/>
  <c r="X8" i="100"/>
  <c r="X6" i="100"/>
  <c r="X9" i="100"/>
  <c r="X7" i="100"/>
  <c r="X5" i="100"/>
  <c r="X4" i="100"/>
  <c r="X3" i="100"/>
  <c r="X2" i="100"/>
  <c r="AB62" i="100" l="1"/>
  <c r="AC62" i="101"/>
  <c r="L12" i="101"/>
  <c r="AA62" i="100"/>
  <c r="AC49" i="100"/>
  <c r="AC61" i="100"/>
  <c r="U38" i="100"/>
  <c r="H12" i="101"/>
  <c r="AC63" i="102"/>
  <c r="AA63" i="100"/>
  <c r="U50" i="100"/>
  <c r="U62" i="100"/>
  <c r="U63" i="101"/>
  <c r="AC63" i="101" s="1"/>
  <c r="K12" i="101"/>
  <c r="AB63" i="100"/>
  <c r="AD62" i="100"/>
  <c r="AD63" i="100" s="1"/>
  <c r="AC37" i="100"/>
  <c r="L5" i="100"/>
  <c r="K5" i="100"/>
  <c r="H5" i="100"/>
  <c r="H4" i="100"/>
  <c r="H10" i="100"/>
  <c r="L6" i="100"/>
  <c r="L12" i="100" s="1"/>
  <c r="H6" i="100"/>
  <c r="K6" i="100"/>
  <c r="X11" i="100"/>
  <c r="U25" i="100"/>
  <c r="U63" i="100" s="1"/>
  <c r="AC25" i="100"/>
  <c r="AC62" i="100" s="1"/>
  <c r="G74" i="99"/>
  <c r="G75" i="99"/>
  <c r="G72" i="99"/>
  <c r="G73" i="99"/>
  <c r="H12" i="100" l="1"/>
  <c r="K12" i="100"/>
  <c r="AC63" i="100"/>
  <c r="I12" i="99"/>
  <c r="G12" i="99"/>
  <c r="F12" i="99"/>
  <c r="E12" i="99"/>
  <c r="J11" i="99"/>
  <c r="J10" i="99"/>
  <c r="J9" i="99"/>
  <c r="J8" i="99"/>
  <c r="J6" i="99"/>
  <c r="J7" i="99"/>
  <c r="J5" i="99"/>
  <c r="J4" i="99"/>
  <c r="G68" i="99"/>
  <c r="G67" i="99"/>
  <c r="G71" i="99"/>
  <c r="G70" i="99"/>
  <c r="G69" i="99"/>
  <c r="G64" i="99"/>
  <c r="G66" i="99"/>
  <c r="G63" i="99"/>
  <c r="G65" i="99"/>
  <c r="G62" i="99"/>
  <c r="G61" i="99"/>
  <c r="G60" i="99"/>
  <c r="G59" i="99"/>
  <c r="G57" i="99"/>
  <c r="G56" i="99"/>
  <c r="G55" i="99"/>
  <c r="G54" i="99"/>
  <c r="G58" i="99"/>
  <c r="V62" i="99"/>
  <c r="L11" i="99" s="1"/>
  <c r="T62" i="99"/>
  <c r="K11" i="99" s="1"/>
  <c r="S62" i="99"/>
  <c r="H11" i="99" s="1"/>
  <c r="AD61" i="99"/>
  <c r="L9" i="99" s="1"/>
  <c r="AB61" i="99"/>
  <c r="K9" i="99" s="1"/>
  <c r="AA61" i="99"/>
  <c r="H9" i="99" s="1"/>
  <c r="U60" i="99"/>
  <c r="AC60" i="99"/>
  <c r="U61" i="99"/>
  <c r="AC58" i="99"/>
  <c r="U59" i="99"/>
  <c r="AC59" i="99"/>
  <c r="U58" i="99"/>
  <c r="AC57" i="99"/>
  <c r="U57" i="99"/>
  <c r="AC55" i="99"/>
  <c r="U56" i="99"/>
  <c r="AC56" i="99"/>
  <c r="U55" i="99"/>
  <c r="AC54" i="99"/>
  <c r="U54" i="99"/>
  <c r="AC53" i="99"/>
  <c r="U53" i="99"/>
  <c r="AC52" i="99"/>
  <c r="U52" i="99"/>
  <c r="AC51" i="99"/>
  <c r="U51" i="99"/>
  <c r="AC50" i="99"/>
  <c r="V50" i="99"/>
  <c r="L5" i="99" s="1"/>
  <c r="T50" i="99"/>
  <c r="K5" i="99" s="1"/>
  <c r="S50" i="99"/>
  <c r="H5" i="99" s="1"/>
  <c r="AD49" i="99"/>
  <c r="L7" i="99" s="1"/>
  <c r="AB49" i="99"/>
  <c r="K7" i="99" s="1"/>
  <c r="AA49" i="99"/>
  <c r="H7" i="99" s="1"/>
  <c r="U49" i="99"/>
  <c r="AC48" i="99"/>
  <c r="U48" i="99"/>
  <c r="AC47" i="99"/>
  <c r="U47" i="99"/>
  <c r="AC46" i="99"/>
  <c r="U46" i="99"/>
  <c r="AC45" i="99"/>
  <c r="U45" i="99"/>
  <c r="AC44" i="99"/>
  <c r="U44" i="99"/>
  <c r="AC43" i="99"/>
  <c r="U43" i="99"/>
  <c r="AC42" i="99"/>
  <c r="U42" i="99"/>
  <c r="AC41" i="99"/>
  <c r="U41" i="99"/>
  <c r="AC40" i="99"/>
  <c r="U40" i="99"/>
  <c r="AC39" i="99"/>
  <c r="U39" i="99"/>
  <c r="AC38" i="99"/>
  <c r="V38" i="99"/>
  <c r="L4" i="99" s="1"/>
  <c r="T38" i="99"/>
  <c r="K4" i="99" s="1"/>
  <c r="S38" i="99"/>
  <c r="H4" i="99" s="1"/>
  <c r="AD37" i="99"/>
  <c r="L10" i="99" s="1"/>
  <c r="AB37" i="99"/>
  <c r="AA37" i="99"/>
  <c r="H10" i="99" s="1"/>
  <c r="U37" i="99"/>
  <c r="AC36" i="99"/>
  <c r="U35" i="99"/>
  <c r="AC35" i="99"/>
  <c r="U36" i="99"/>
  <c r="AC34" i="99"/>
  <c r="U34" i="99"/>
  <c r="AC33" i="99"/>
  <c r="U33" i="99"/>
  <c r="AC31" i="99"/>
  <c r="U32" i="99"/>
  <c r="AC32" i="99"/>
  <c r="U31" i="99"/>
  <c r="AC30" i="99"/>
  <c r="U30" i="99"/>
  <c r="AC29" i="99"/>
  <c r="U29" i="99"/>
  <c r="AC27" i="99"/>
  <c r="U28" i="99"/>
  <c r="AC28" i="99"/>
  <c r="U27" i="99"/>
  <c r="AC26" i="99"/>
  <c r="U26" i="99"/>
  <c r="AD25" i="99"/>
  <c r="AB25" i="99"/>
  <c r="AB62" i="99" s="1"/>
  <c r="AA25" i="99"/>
  <c r="V25" i="99"/>
  <c r="V63" i="99" s="1"/>
  <c r="T25" i="99"/>
  <c r="T63" i="99" s="1"/>
  <c r="S25" i="99"/>
  <c r="S63" i="99" s="1"/>
  <c r="AC24" i="99"/>
  <c r="U21" i="99"/>
  <c r="AC23" i="99"/>
  <c r="U24" i="99"/>
  <c r="AC22" i="99"/>
  <c r="U23" i="99"/>
  <c r="AC21" i="99"/>
  <c r="U22" i="99"/>
  <c r="AC20" i="99"/>
  <c r="U19" i="99"/>
  <c r="AC17" i="99"/>
  <c r="U20" i="99"/>
  <c r="AC19" i="99"/>
  <c r="U17" i="99"/>
  <c r="AC18" i="99"/>
  <c r="U18" i="99"/>
  <c r="AC16" i="99"/>
  <c r="U16" i="99"/>
  <c r="AC15" i="99"/>
  <c r="U15" i="99"/>
  <c r="AC14" i="99"/>
  <c r="U14" i="99"/>
  <c r="W11" i="99"/>
  <c r="V11" i="99"/>
  <c r="U11" i="99"/>
  <c r="T11" i="99"/>
  <c r="X10" i="99"/>
  <c r="X9" i="99"/>
  <c r="X8" i="99"/>
  <c r="X7" i="99"/>
  <c r="X5" i="99"/>
  <c r="X6" i="99"/>
  <c r="X4" i="99"/>
  <c r="X3" i="99"/>
  <c r="X2" i="99"/>
  <c r="U50" i="99" l="1"/>
  <c r="AA62" i="99"/>
  <c r="AA63" i="99" s="1"/>
  <c r="AC49" i="99"/>
  <c r="AC61" i="99"/>
  <c r="AD62" i="99"/>
  <c r="AD63" i="99"/>
  <c r="U62" i="99"/>
  <c r="L8" i="99"/>
  <c r="K8" i="99"/>
  <c r="H8" i="99"/>
  <c r="H12" i="99" s="1"/>
  <c r="U38" i="99"/>
  <c r="L6" i="99"/>
  <c r="L12" i="99" s="1"/>
  <c r="H6" i="99"/>
  <c r="K6" i="99"/>
  <c r="AC37" i="99"/>
  <c r="K10" i="99"/>
  <c r="X11" i="99"/>
  <c r="AB63" i="99"/>
  <c r="U25" i="99"/>
  <c r="AC25" i="99"/>
  <c r="G73" i="98"/>
  <c r="G69" i="98"/>
  <c r="G74" i="98"/>
  <c r="G72" i="98"/>
  <c r="G71" i="98"/>
  <c r="G70" i="98"/>
  <c r="G67" i="98"/>
  <c r="G68" i="98"/>
  <c r="G63" i="98"/>
  <c r="G66" i="98"/>
  <c r="G62" i="98"/>
  <c r="G64" i="98"/>
  <c r="G65" i="98"/>
  <c r="G60" i="98"/>
  <c r="G59" i="98"/>
  <c r="G61" i="98"/>
  <c r="G58" i="98"/>
  <c r="G55" i="98"/>
  <c r="G57" i="98"/>
  <c r="G56" i="98"/>
  <c r="I12" i="98"/>
  <c r="G12" i="98"/>
  <c r="F12" i="98"/>
  <c r="E12" i="98"/>
  <c r="J11" i="98"/>
  <c r="J10" i="98"/>
  <c r="J9" i="98"/>
  <c r="J8" i="98"/>
  <c r="J6" i="98"/>
  <c r="J7" i="98"/>
  <c r="J5" i="98"/>
  <c r="J4" i="98"/>
  <c r="V62" i="98"/>
  <c r="L11" i="98" s="1"/>
  <c r="T62" i="98"/>
  <c r="K11" i="98" s="1"/>
  <c r="S62" i="98"/>
  <c r="H11" i="98" s="1"/>
  <c r="AD61" i="98"/>
  <c r="L9" i="98" s="1"/>
  <c r="AB61" i="98"/>
  <c r="K9" i="98" s="1"/>
  <c r="AA61" i="98"/>
  <c r="H9" i="98" s="1"/>
  <c r="U61" i="98"/>
  <c r="AC60" i="98"/>
  <c r="U60" i="98"/>
  <c r="AC59" i="98"/>
  <c r="U58" i="98"/>
  <c r="AC58" i="98"/>
  <c r="U59" i="98"/>
  <c r="AC57" i="98"/>
  <c r="U57" i="98"/>
  <c r="AC56" i="98"/>
  <c r="U56" i="98"/>
  <c r="AC55" i="98"/>
  <c r="U55" i="98"/>
  <c r="AC54" i="98"/>
  <c r="U53" i="98"/>
  <c r="AC53" i="98"/>
  <c r="U54" i="98"/>
  <c r="AC51" i="98"/>
  <c r="U52" i="98"/>
  <c r="AC52" i="98"/>
  <c r="U51" i="98"/>
  <c r="AC50" i="98"/>
  <c r="V50" i="98"/>
  <c r="L5" i="98" s="1"/>
  <c r="T50" i="98"/>
  <c r="K5" i="98" s="1"/>
  <c r="S50" i="98"/>
  <c r="H5" i="98" s="1"/>
  <c r="AD49" i="98"/>
  <c r="L6" i="98" s="1"/>
  <c r="AB49" i="98"/>
  <c r="K6" i="98" s="1"/>
  <c r="AA49" i="98"/>
  <c r="H6" i="98" s="1"/>
  <c r="U49" i="98"/>
  <c r="AC48" i="98"/>
  <c r="U46" i="98"/>
  <c r="AC47" i="98"/>
  <c r="U48" i="98"/>
  <c r="AC46" i="98"/>
  <c r="U47" i="98"/>
  <c r="AC44" i="98"/>
  <c r="U45" i="98"/>
  <c r="AC45" i="98"/>
  <c r="U44" i="98"/>
  <c r="AC42" i="98"/>
  <c r="U42" i="98"/>
  <c r="AC43" i="98"/>
  <c r="U43" i="98"/>
  <c r="AC41" i="98"/>
  <c r="U41" i="98"/>
  <c r="AC40" i="98"/>
  <c r="U40" i="98"/>
  <c r="AC39" i="98"/>
  <c r="U39" i="98"/>
  <c r="AC38" i="98"/>
  <c r="V38" i="98"/>
  <c r="L4" i="98" s="1"/>
  <c r="T38" i="98"/>
  <c r="K4" i="98" s="1"/>
  <c r="S38" i="98"/>
  <c r="AD37" i="98"/>
  <c r="L10" i="98" s="1"/>
  <c r="AB37" i="98"/>
  <c r="K10" i="98" s="1"/>
  <c r="AA37" i="98"/>
  <c r="U37" i="98"/>
  <c r="AC36" i="98"/>
  <c r="U36" i="98"/>
  <c r="AC35" i="98"/>
  <c r="U35" i="98"/>
  <c r="AC31" i="98"/>
  <c r="U32" i="98"/>
  <c r="AC34" i="98"/>
  <c r="U34" i="98"/>
  <c r="AC33" i="98"/>
  <c r="U33" i="98"/>
  <c r="AC32" i="98"/>
  <c r="U31" i="98"/>
  <c r="AC30" i="98"/>
  <c r="U29" i="98"/>
  <c r="AC29" i="98"/>
  <c r="U30" i="98"/>
  <c r="AC27" i="98"/>
  <c r="U28" i="98"/>
  <c r="AC28" i="98"/>
  <c r="U27" i="98"/>
  <c r="AC26" i="98"/>
  <c r="U26" i="98"/>
  <c r="AD25" i="98"/>
  <c r="AB25" i="98"/>
  <c r="K7" i="98" s="1"/>
  <c r="AA25" i="98"/>
  <c r="H7" i="98" s="1"/>
  <c r="V25" i="98"/>
  <c r="T25" i="98"/>
  <c r="K8" i="98" s="1"/>
  <c r="S25" i="98"/>
  <c r="AC24" i="98"/>
  <c r="U24" i="98"/>
  <c r="AC22" i="98"/>
  <c r="U23" i="98"/>
  <c r="AC23" i="98"/>
  <c r="U22" i="98"/>
  <c r="AC21" i="98"/>
  <c r="U21" i="98"/>
  <c r="AC20" i="98"/>
  <c r="U20" i="98"/>
  <c r="AC19" i="98"/>
  <c r="U19" i="98"/>
  <c r="AC18" i="98"/>
  <c r="U18" i="98"/>
  <c r="AC17" i="98"/>
  <c r="U17" i="98"/>
  <c r="AC16" i="98"/>
  <c r="U16" i="98"/>
  <c r="AC15" i="98"/>
  <c r="U15" i="98"/>
  <c r="AC14" i="98"/>
  <c r="U14" i="98"/>
  <c r="W11" i="98"/>
  <c r="V11" i="98"/>
  <c r="U11" i="98"/>
  <c r="T11" i="98"/>
  <c r="X10" i="98"/>
  <c r="X8" i="98"/>
  <c r="X9" i="98"/>
  <c r="X7" i="98"/>
  <c r="X6" i="98"/>
  <c r="X5" i="98"/>
  <c r="X4" i="98"/>
  <c r="X3" i="98"/>
  <c r="X2" i="98"/>
  <c r="AC62" i="99" l="1"/>
  <c r="K12" i="99"/>
  <c r="U63" i="99"/>
  <c r="AC63" i="99" s="1"/>
  <c r="AC37" i="98"/>
  <c r="H10" i="98"/>
  <c r="V63" i="98"/>
  <c r="U62" i="98"/>
  <c r="AD62" i="98"/>
  <c r="L8" i="98"/>
  <c r="U25" i="98"/>
  <c r="H8" i="98"/>
  <c r="AC25" i="98"/>
  <c r="L7" i="98"/>
  <c r="U50" i="98"/>
  <c r="AC49" i="98"/>
  <c r="K12" i="98"/>
  <c r="L12" i="98"/>
  <c r="AC61" i="98"/>
  <c r="AB62" i="98"/>
  <c r="U38" i="98"/>
  <c r="T63" i="98"/>
  <c r="H4" i="98"/>
  <c r="X11" i="98"/>
  <c r="AA62" i="98"/>
  <c r="S63" i="98"/>
  <c r="U35" i="97"/>
  <c r="AD63" i="98" l="1"/>
  <c r="H12" i="98"/>
  <c r="U63" i="98"/>
  <c r="AB63" i="98"/>
  <c r="AC62" i="98"/>
  <c r="AA63" i="98"/>
  <c r="G74" i="97"/>
  <c r="G71" i="97"/>
  <c r="AC63" i="98" l="1"/>
  <c r="G76" i="97"/>
  <c r="G75" i="97"/>
  <c r="G72" i="97"/>
  <c r="G73" i="97"/>
  <c r="G70" i="97"/>
  <c r="G67" i="97"/>
  <c r="G65" i="97"/>
  <c r="G68" i="97"/>
  <c r="G64" i="97"/>
  <c r="G66" i="97"/>
  <c r="G69" i="97"/>
  <c r="G62" i="97"/>
  <c r="G60" i="97"/>
  <c r="G58" i="97"/>
  <c r="G59" i="97"/>
  <c r="G63" i="97"/>
  <c r="G61" i="97"/>
  <c r="AD61" i="97"/>
  <c r="L9" i="97" s="1"/>
  <c r="AB61" i="97"/>
  <c r="AA61" i="97"/>
  <c r="V62" i="97"/>
  <c r="T62" i="97"/>
  <c r="K11" i="97" s="1"/>
  <c r="S62" i="97"/>
  <c r="AC60" i="97"/>
  <c r="U61" i="97"/>
  <c r="AC59" i="97"/>
  <c r="U60" i="97"/>
  <c r="AC58" i="97"/>
  <c r="U58" i="97"/>
  <c r="AC57" i="97"/>
  <c r="U55" i="97"/>
  <c r="AC56" i="97"/>
  <c r="U59" i="97"/>
  <c r="AC55" i="97"/>
  <c r="U57" i="97"/>
  <c r="AC54" i="97"/>
  <c r="U53" i="97"/>
  <c r="AC53" i="97"/>
  <c r="U56" i="97"/>
  <c r="AC51" i="97"/>
  <c r="U54" i="97"/>
  <c r="AC52" i="97"/>
  <c r="U52" i="97"/>
  <c r="AC50" i="97"/>
  <c r="U51" i="97"/>
  <c r="AD49" i="97"/>
  <c r="L7" i="97" s="1"/>
  <c r="AB49" i="97"/>
  <c r="AA49" i="97"/>
  <c r="V50" i="97"/>
  <c r="T50" i="97"/>
  <c r="K5" i="97" s="1"/>
  <c r="S50" i="97"/>
  <c r="AC48" i="97"/>
  <c r="U49" i="97"/>
  <c r="AC47" i="97"/>
  <c r="U48" i="97"/>
  <c r="AC46" i="97"/>
  <c r="U47" i="97"/>
  <c r="AC45" i="97"/>
  <c r="U46" i="97"/>
  <c r="AC44" i="97"/>
  <c r="U45" i="97"/>
  <c r="AC43" i="97"/>
  <c r="U44" i="97"/>
  <c r="AC42" i="97"/>
  <c r="U42" i="97"/>
  <c r="AC41" i="97"/>
  <c r="U43" i="97"/>
  <c r="AC40" i="97"/>
  <c r="U41" i="97"/>
  <c r="AC39" i="97"/>
  <c r="U40" i="97"/>
  <c r="AC38" i="97"/>
  <c r="U39" i="97"/>
  <c r="AD37" i="97"/>
  <c r="L10" i="97" s="1"/>
  <c r="AB37" i="97"/>
  <c r="AA37" i="97"/>
  <c r="V38" i="97"/>
  <c r="T38" i="97"/>
  <c r="K4" i="97" s="1"/>
  <c r="S38" i="97"/>
  <c r="AC36" i="97"/>
  <c r="U37" i="97"/>
  <c r="AC35" i="97"/>
  <c r="U36" i="97"/>
  <c r="AC34" i="97"/>
  <c r="U34" i="97"/>
  <c r="AC33" i="97"/>
  <c r="U32" i="97"/>
  <c r="AC32" i="97"/>
  <c r="U33" i="97"/>
  <c r="AC31" i="97"/>
  <c r="U31" i="97"/>
  <c r="AC30" i="97"/>
  <c r="U30" i="97"/>
  <c r="AC29" i="97"/>
  <c r="U29" i="97"/>
  <c r="AC27" i="97"/>
  <c r="U28" i="97"/>
  <c r="AC28" i="97"/>
  <c r="U27" i="97"/>
  <c r="AC26" i="97"/>
  <c r="U26" i="97"/>
  <c r="AD25" i="97"/>
  <c r="AD62" i="97" s="1"/>
  <c r="AB25" i="97"/>
  <c r="AB62" i="97" s="1"/>
  <c r="AA25" i="97"/>
  <c r="AA62" i="97" s="1"/>
  <c r="V25" i="97"/>
  <c r="V63" i="97" s="1"/>
  <c r="T25" i="97"/>
  <c r="T63" i="97" s="1"/>
  <c r="AB63" i="97" s="1"/>
  <c r="S25" i="97"/>
  <c r="S63" i="97" s="1"/>
  <c r="AC24" i="97"/>
  <c r="U24" i="97"/>
  <c r="AC23" i="97"/>
  <c r="U22" i="97"/>
  <c r="AC22" i="97"/>
  <c r="U23" i="97"/>
  <c r="AC21" i="97"/>
  <c r="U20" i="97"/>
  <c r="AC20" i="97"/>
  <c r="U21" i="97"/>
  <c r="AC16" i="97"/>
  <c r="U19" i="97"/>
  <c r="AC19" i="97"/>
  <c r="U18" i="97"/>
  <c r="AC17" i="97"/>
  <c r="U17" i="97"/>
  <c r="AC18" i="97"/>
  <c r="U16" i="97"/>
  <c r="AC15" i="97"/>
  <c r="U15" i="97"/>
  <c r="AC14" i="97"/>
  <c r="U14" i="97"/>
  <c r="W11" i="97"/>
  <c r="V11" i="97"/>
  <c r="U11" i="97"/>
  <c r="T11" i="97"/>
  <c r="X10" i="97"/>
  <c r="X8" i="97"/>
  <c r="X9" i="97"/>
  <c r="X7" i="97"/>
  <c r="X6" i="97"/>
  <c r="X5" i="97"/>
  <c r="X4" i="97"/>
  <c r="X3" i="97"/>
  <c r="X2" i="97"/>
  <c r="I12" i="97"/>
  <c r="G12" i="97"/>
  <c r="F12" i="97"/>
  <c r="E12" i="97"/>
  <c r="K10" i="97"/>
  <c r="J10" i="97"/>
  <c r="H10" i="97"/>
  <c r="L11" i="97"/>
  <c r="J11" i="97"/>
  <c r="H11" i="97"/>
  <c r="L8" i="97"/>
  <c r="J8" i="97"/>
  <c r="H8" i="97"/>
  <c r="K9" i="97"/>
  <c r="J9" i="97"/>
  <c r="H9" i="97"/>
  <c r="K6" i="97"/>
  <c r="J6" i="97"/>
  <c r="H6" i="97"/>
  <c r="K7" i="97"/>
  <c r="J7" i="97"/>
  <c r="H7" i="97"/>
  <c r="L4" i="97"/>
  <c r="J4" i="97"/>
  <c r="H4" i="97"/>
  <c r="L5" i="97"/>
  <c r="J5" i="97"/>
  <c r="H5" i="97"/>
  <c r="AA63" i="97" l="1"/>
  <c r="H12" i="97"/>
  <c r="L6" i="97"/>
  <c r="L12" i="97" s="1"/>
  <c r="U38" i="97"/>
  <c r="AD63" i="97"/>
  <c r="U50" i="97"/>
  <c r="U62" i="97"/>
  <c r="K8" i="97"/>
  <c r="K12" i="97" s="1"/>
  <c r="AC37" i="97"/>
  <c r="AC49" i="97"/>
  <c r="AC61" i="97"/>
  <c r="X11" i="97"/>
  <c r="U25" i="97"/>
  <c r="AC25" i="97"/>
  <c r="G74" i="95"/>
  <c r="G69" i="95"/>
  <c r="G70" i="95"/>
  <c r="G62" i="95"/>
  <c r="G75" i="95"/>
  <c r="G68" i="95"/>
  <c r="G61" i="95"/>
  <c r="G73" i="95"/>
  <c r="G72" i="95"/>
  <c r="G71" i="95"/>
  <c r="G67" i="95"/>
  <c r="G66" i="95"/>
  <c r="G65" i="95"/>
  <c r="G64" i="95"/>
  <c r="G63" i="95"/>
  <c r="G60" i="95"/>
  <c r="G59" i="95"/>
  <c r="G58" i="95"/>
  <c r="I12" i="95"/>
  <c r="G12" i="95"/>
  <c r="F12" i="95"/>
  <c r="E12" i="95"/>
  <c r="J10" i="95"/>
  <c r="J8" i="95"/>
  <c r="J11" i="95"/>
  <c r="J9" i="95"/>
  <c r="J6" i="95"/>
  <c r="J5" i="95"/>
  <c r="J7" i="95"/>
  <c r="J4" i="95"/>
  <c r="AD61" i="95"/>
  <c r="L8" i="95" s="1"/>
  <c r="AB61" i="95"/>
  <c r="K8" i="95" s="1"/>
  <c r="AA61" i="95"/>
  <c r="H8" i="95" s="1"/>
  <c r="V61" i="95"/>
  <c r="L10" i="95" s="1"/>
  <c r="T61" i="95"/>
  <c r="K10" i="95" s="1"/>
  <c r="S61" i="95"/>
  <c r="H10" i="95" s="1"/>
  <c r="AC60" i="95"/>
  <c r="U60" i="95"/>
  <c r="AC59" i="95"/>
  <c r="U59" i="95"/>
  <c r="AC58" i="95"/>
  <c r="U58" i="95"/>
  <c r="AC54" i="95"/>
  <c r="U56" i="95"/>
  <c r="AC56" i="95"/>
  <c r="U57" i="95"/>
  <c r="AC57" i="95"/>
  <c r="U55" i="95"/>
  <c r="AC53" i="95"/>
  <c r="U52" i="95"/>
  <c r="AC55" i="95"/>
  <c r="U53" i="95"/>
  <c r="AC52" i="95"/>
  <c r="U51" i="95"/>
  <c r="AC51" i="95"/>
  <c r="U54" i="95"/>
  <c r="AC50" i="95"/>
  <c r="U50" i="95"/>
  <c r="AD49" i="95"/>
  <c r="L6" i="95" s="1"/>
  <c r="AB49" i="95"/>
  <c r="K6" i="95" s="1"/>
  <c r="AA49" i="95"/>
  <c r="H6" i="95" s="1"/>
  <c r="V49" i="95"/>
  <c r="L4" i="95" s="1"/>
  <c r="T49" i="95"/>
  <c r="K4" i="95" s="1"/>
  <c r="S49" i="95"/>
  <c r="H4" i="95" s="1"/>
  <c r="AC46" i="95"/>
  <c r="U48" i="95"/>
  <c r="AC48" i="95"/>
  <c r="U47" i="95"/>
  <c r="AC47" i="95"/>
  <c r="U46" i="95"/>
  <c r="AC45" i="95"/>
  <c r="U45" i="95"/>
  <c r="AC44" i="95"/>
  <c r="U44" i="95"/>
  <c r="AC43" i="95"/>
  <c r="U41" i="95"/>
  <c r="AC42" i="95"/>
  <c r="U43" i="95"/>
  <c r="AC41" i="95"/>
  <c r="U42" i="95"/>
  <c r="AC40" i="95"/>
  <c r="U40" i="95"/>
  <c r="AC39" i="95"/>
  <c r="U39" i="95"/>
  <c r="AC38" i="95"/>
  <c r="U38" i="95"/>
  <c r="AD37" i="95"/>
  <c r="L11" i="95" s="1"/>
  <c r="AB37" i="95"/>
  <c r="K11" i="95" s="1"/>
  <c r="AA37" i="95"/>
  <c r="V37" i="95"/>
  <c r="L5" i="95" s="1"/>
  <c r="T37" i="95"/>
  <c r="K5" i="95" s="1"/>
  <c r="S37" i="95"/>
  <c r="AC36" i="95"/>
  <c r="U36" i="95"/>
  <c r="AC35" i="95"/>
  <c r="U34" i="95"/>
  <c r="AC34" i="95"/>
  <c r="U35" i="95"/>
  <c r="AC33" i="95"/>
  <c r="U33" i="95"/>
  <c r="AC32" i="95"/>
  <c r="U32" i="95"/>
  <c r="AC31" i="95"/>
  <c r="U29" i="95"/>
  <c r="AC30" i="95"/>
  <c r="U31" i="95"/>
  <c r="AC29" i="95"/>
  <c r="U30" i="95"/>
  <c r="AC28" i="95"/>
  <c r="U28" i="95"/>
  <c r="AC27" i="95"/>
  <c r="U27" i="95"/>
  <c r="AC26" i="95"/>
  <c r="U26" i="95"/>
  <c r="AD25" i="95"/>
  <c r="AD62" i="95" s="1"/>
  <c r="AB25" i="95"/>
  <c r="AB62" i="95" s="1"/>
  <c r="AA25" i="95"/>
  <c r="AA62" i="95" s="1"/>
  <c r="V25" i="95"/>
  <c r="V62" i="95" s="1"/>
  <c r="T25" i="95"/>
  <c r="T62" i="95" s="1"/>
  <c r="S25" i="95"/>
  <c r="S62" i="95" s="1"/>
  <c r="AC24" i="95"/>
  <c r="U24" i="95"/>
  <c r="AC23" i="95"/>
  <c r="U22" i="95"/>
  <c r="AC22" i="95"/>
  <c r="U23" i="95"/>
  <c r="AC21" i="95"/>
  <c r="U21" i="95"/>
  <c r="AC20" i="95"/>
  <c r="U19" i="95"/>
  <c r="AC19" i="95"/>
  <c r="U20" i="95"/>
  <c r="AC18" i="95"/>
  <c r="U15" i="95"/>
  <c r="AC17" i="95"/>
  <c r="U18" i="95"/>
  <c r="AC16" i="95"/>
  <c r="U17" i="95"/>
  <c r="AC15" i="95"/>
  <c r="U16" i="95"/>
  <c r="AC14" i="95"/>
  <c r="U14" i="95"/>
  <c r="W11" i="95"/>
  <c r="V11" i="95"/>
  <c r="U11" i="95"/>
  <c r="T11" i="95"/>
  <c r="X10" i="95"/>
  <c r="X9" i="95"/>
  <c r="X5" i="95"/>
  <c r="X7" i="95"/>
  <c r="X8" i="95"/>
  <c r="X6" i="95"/>
  <c r="X4" i="95"/>
  <c r="X3" i="95"/>
  <c r="X2" i="95"/>
  <c r="AA63" i="95" l="1"/>
  <c r="AB63" i="95"/>
  <c r="U37" i="95"/>
  <c r="L7" i="95"/>
  <c r="AD63" i="95"/>
  <c r="U49" i="95"/>
  <c r="U61" i="95"/>
  <c r="AC62" i="97"/>
  <c r="AC37" i="95"/>
  <c r="AC49" i="95"/>
  <c r="AC61" i="95"/>
  <c r="U63" i="97"/>
  <c r="AC63" i="97" s="1"/>
  <c r="X11" i="95"/>
  <c r="H5" i="95"/>
  <c r="H7" i="95"/>
  <c r="K7" i="95"/>
  <c r="L9" i="95"/>
  <c r="K9" i="95"/>
  <c r="H9" i="95"/>
  <c r="H11" i="95"/>
  <c r="U25" i="95"/>
  <c r="AC25" i="95"/>
  <c r="G69" i="94"/>
  <c r="G64" i="94"/>
  <c r="L12" i="95" l="1"/>
  <c r="U62" i="95"/>
  <c r="K12" i="95"/>
  <c r="H12" i="95"/>
  <c r="AC62" i="95"/>
  <c r="AC63" i="95"/>
  <c r="G71" i="94"/>
  <c r="G70" i="94"/>
  <c r="G68" i="94"/>
  <c r="G65" i="94"/>
  <c r="G62" i="94"/>
  <c r="G67" i="94"/>
  <c r="G66" i="94"/>
  <c r="G63" i="94"/>
  <c r="G59" i="94"/>
  <c r="G58" i="94"/>
  <c r="G61" i="94"/>
  <c r="G60" i="94"/>
  <c r="I12" i="94"/>
  <c r="G12" i="94"/>
  <c r="F12" i="94"/>
  <c r="E12" i="94"/>
  <c r="J10" i="94"/>
  <c r="J8" i="94"/>
  <c r="J11" i="94"/>
  <c r="J9" i="94"/>
  <c r="J6" i="94"/>
  <c r="J7" i="94"/>
  <c r="J5" i="94"/>
  <c r="J4" i="94"/>
  <c r="AD61" i="94"/>
  <c r="L10" i="94" s="1"/>
  <c r="AB61" i="94"/>
  <c r="K10" i="94" s="1"/>
  <c r="AA61" i="94"/>
  <c r="H10" i="94" s="1"/>
  <c r="V61" i="94"/>
  <c r="L11" i="94" s="1"/>
  <c r="T61" i="94"/>
  <c r="K11" i="94" s="1"/>
  <c r="S61" i="94"/>
  <c r="H11" i="94" s="1"/>
  <c r="AC60" i="94"/>
  <c r="U60" i="94"/>
  <c r="AC59" i="94"/>
  <c r="U59" i="94"/>
  <c r="AC58" i="94"/>
  <c r="U58" i="94"/>
  <c r="AC57" i="94"/>
  <c r="U57" i="94"/>
  <c r="AC54" i="94"/>
  <c r="U56" i="94"/>
  <c r="AC56" i="94"/>
  <c r="U55" i="94"/>
  <c r="AC55" i="94"/>
  <c r="U54" i="94"/>
  <c r="AC52" i="94"/>
  <c r="U53" i="94"/>
  <c r="AC51" i="94"/>
  <c r="U52" i="94"/>
  <c r="AC53" i="94"/>
  <c r="U51" i="94"/>
  <c r="AC50" i="94"/>
  <c r="U50" i="94"/>
  <c r="AD49" i="94"/>
  <c r="L7" i="94" s="1"/>
  <c r="AB49" i="94"/>
  <c r="K7" i="94" s="1"/>
  <c r="AA49" i="94"/>
  <c r="H7" i="94" s="1"/>
  <c r="V49" i="94"/>
  <c r="L4" i="94" s="1"/>
  <c r="T49" i="94"/>
  <c r="K4" i="94" s="1"/>
  <c r="S49" i="94"/>
  <c r="H4" i="94" s="1"/>
  <c r="AC48" i="94"/>
  <c r="U48" i="94"/>
  <c r="AC47" i="94"/>
  <c r="U47" i="94"/>
  <c r="AC46" i="94"/>
  <c r="U46" i="94"/>
  <c r="AC44" i="94"/>
  <c r="U45" i="94"/>
  <c r="AC43" i="94"/>
  <c r="U44" i="94"/>
  <c r="AC45" i="94"/>
  <c r="U43" i="94"/>
  <c r="AC42" i="94"/>
  <c r="U42" i="94"/>
  <c r="AC41" i="94"/>
  <c r="U41" i="94"/>
  <c r="AC40" i="94"/>
  <c r="U40" i="94"/>
  <c r="AC39" i="94"/>
  <c r="U39" i="94"/>
  <c r="AC38" i="94"/>
  <c r="U38" i="94"/>
  <c r="AD37" i="94"/>
  <c r="L9" i="94" s="1"/>
  <c r="AB37" i="94"/>
  <c r="K9" i="94" s="1"/>
  <c r="AA37" i="94"/>
  <c r="V37" i="94"/>
  <c r="L6" i="94" s="1"/>
  <c r="T37" i="94"/>
  <c r="K6" i="94" s="1"/>
  <c r="S37" i="94"/>
  <c r="AC36" i="94"/>
  <c r="U36" i="94"/>
  <c r="AC35" i="94"/>
  <c r="U35" i="94"/>
  <c r="AC34" i="94"/>
  <c r="U34" i="94"/>
  <c r="AC33" i="94"/>
  <c r="U31" i="94"/>
  <c r="AC32" i="94"/>
  <c r="U33" i="94"/>
  <c r="AC31" i="94"/>
  <c r="U32" i="94"/>
  <c r="AC30" i="94"/>
  <c r="U28" i="94"/>
  <c r="AC29" i="94"/>
  <c r="U30" i="94"/>
  <c r="AC28" i="94"/>
  <c r="U27" i="94"/>
  <c r="AC27" i="94"/>
  <c r="U29" i="94"/>
  <c r="AC26" i="94"/>
  <c r="U26" i="94"/>
  <c r="AD25" i="94"/>
  <c r="AD62" i="94" s="1"/>
  <c r="AB25" i="94"/>
  <c r="AB62" i="94" s="1"/>
  <c r="AA25" i="94"/>
  <c r="AA62" i="94" s="1"/>
  <c r="V25" i="94"/>
  <c r="V62" i="94" s="1"/>
  <c r="T25" i="94"/>
  <c r="T62" i="94" s="1"/>
  <c r="AB63" i="94" s="1"/>
  <c r="S25" i="94"/>
  <c r="S62" i="94" s="1"/>
  <c r="AC24" i="94"/>
  <c r="U24" i="94"/>
  <c r="AC23" i="94"/>
  <c r="U19" i="94"/>
  <c r="AC22" i="94"/>
  <c r="U23" i="94"/>
  <c r="AC21" i="94"/>
  <c r="U22" i="94"/>
  <c r="AC20" i="94"/>
  <c r="U21" i="94"/>
  <c r="AC19" i="94"/>
  <c r="U20" i="94"/>
  <c r="AC18" i="94"/>
  <c r="U15" i="94"/>
  <c r="AC17" i="94"/>
  <c r="U18" i="94"/>
  <c r="AC16" i="94"/>
  <c r="U17" i="94"/>
  <c r="AC15" i="94"/>
  <c r="U16" i="94"/>
  <c r="AC14" i="94"/>
  <c r="U14" i="94"/>
  <c r="W11" i="94"/>
  <c r="V11" i="94"/>
  <c r="U11" i="94"/>
  <c r="T11" i="94"/>
  <c r="X10" i="94"/>
  <c r="X7" i="94"/>
  <c r="X6" i="94"/>
  <c r="X9" i="94"/>
  <c r="X4" i="94"/>
  <c r="X8" i="94"/>
  <c r="X5" i="94"/>
  <c r="X2" i="94"/>
  <c r="X3" i="94"/>
  <c r="U49" i="94" l="1"/>
  <c r="U61" i="94"/>
  <c r="AC37" i="94"/>
  <c r="AC49" i="94"/>
  <c r="AC61" i="94"/>
  <c r="AD63" i="94"/>
  <c r="AA63" i="94"/>
  <c r="U37" i="94"/>
  <c r="H5" i="94"/>
  <c r="K5" i="94"/>
  <c r="L5" i="94"/>
  <c r="H9" i="94"/>
  <c r="H8" i="94"/>
  <c r="K8" i="94"/>
  <c r="L8" i="94"/>
  <c r="X11" i="94"/>
  <c r="K12" i="94"/>
  <c r="H6" i="94"/>
  <c r="U25" i="94"/>
  <c r="AC25" i="94"/>
  <c r="G71" i="88"/>
  <c r="G68" i="88"/>
  <c r="G73" i="88"/>
  <c r="I12" i="88"/>
  <c r="G12" i="88"/>
  <c r="F12" i="88"/>
  <c r="E12" i="88"/>
  <c r="J11" i="88"/>
  <c r="J9" i="88"/>
  <c r="J10" i="88"/>
  <c r="J7" i="88"/>
  <c r="J8" i="88"/>
  <c r="J6" i="88"/>
  <c r="J4" i="88"/>
  <c r="J5" i="88"/>
  <c r="G70" i="88"/>
  <c r="G67" i="88"/>
  <c r="G69" i="88"/>
  <c r="G72" i="88"/>
  <c r="G66" i="88"/>
  <c r="G65" i="88"/>
  <c r="G74" i="88"/>
  <c r="G75" i="88"/>
  <c r="G61" i="88"/>
  <c r="G59" i="88"/>
  <c r="G64" i="88"/>
  <c r="G63" i="88"/>
  <c r="G60" i="88"/>
  <c r="G62" i="88"/>
  <c r="AD61" i="88"/>
  <c r="L11" i="88" s="1"/>
  <c r="AB61" i="88"/>
  <c r="K11" i="88" s="1"/>
  <c r="AA61" i="88"/>
  <c r="H11" i="88" s="1"/>
  <c r="V61" i="88"/>
  <c r="L9" i="88" s="1"/>
  <c r="T61" i="88"/>
  <c r="K9" i="88" s="1"/>
  <c r="S61" i="88"/>
  <c r="H9" i="88" s="1"/>
  <c r="AC60" i="88"/>
  <c r="U60" i="88"/>
  <c r="AC59" i="88"/>
  <c r="U58" i="88"/>
  <c r="AC58" i="88"/>
  <c r="U59" i="88"/>
  <c r="AC53" i="88"/>
  <c r="U54" i="88"/>
  <c r="AC57" i="88"/>
  <c r="U57" i="88"/>
  <c r="AC56" i="88"/>
  <c r="U55" i="88"/>
  <c r="AC52" i="88"/>
  <c r="U53" i="88"/>
  <c r="AC55" i="88"/>
  <c r="U52" i="88"/>
  <c r="AC54" i="88"/>
  <c r="U56" i="88"/>
  <c r="AC51" i="88"/>
  <c r="U51" i="88"/>
  <c r="AC50" i="88"/>
  <c r="U50" i="88"/>
  <c r="AD49" i="88"/>
  <c r="L6" i="88" s="1"/>
  <c r="AB49" i="88"/>
  <c r="K6" i="88" s="1"/>
  <c r="AA49" i="88"/>
  <c r="H6" i="88" s="1"/>
  <c r="V49" i="88"/>
  <c r="L4" i="88" s="1"/>
  <c r="T49" i="88"/>
  <c r="K4" i="88" s="1"/>
  <c r="S49" i="88"/>
  <c r="H4" i="88" s="1"/>
  <c r="AC48" i="88"/>
  <c r="U48" i="88"/>
  <c r="AC47" i="88"/>
  <c r="U47" i="88"/>
  <c r="AC46" i="88"/>
  <c r="U46" i="88"/>
  <c r="AC43" i="88"/>
  <c r="U45" i="88"/>
  <c r="AC45" i="88"/>
  <c r="U42" i="88"/>
  <c r="AC40" i="88"/>
  <c r="U44" i="88"/>
  <c r="AC44" i="88"/>
  <c r="U43" i="88"/>
  <c r="AC41" i="88"/>
  <c r="U40" i="88"/>
  <c r="AC42" i="88"/>
  <c r="U41" i="88"/>
  <c r="AC39" i="88"/>
  <c r="U39" i="88"/>
  <c r="AC38" i="88"/>
  <c r="U38" i="88"/>
  <c r="AD37" i="88"/>
  <c r="L8" i="88" s="1"/>
  <c r="AB37" i="88"/>
  <c r="K8" i="88" s="1"/>
  <c r="AA37" i="88"/>
  <c r="H8" i="88" s="1"/>
  <c r="V37" i="88"/>
  <c r="L7" i="88" s="1"/>
  <c r="T37" i="88"/>
  <c r="K7" i="88" s="1"/>
  <c r="S37" i="88"/>
  <c r="AC36" i="88"/>
  <c r="U35" i="88"/>
  <c r="AC35" i="88"/>
  <c r="U36" i="88"/>
  <c r="AC34" i="88"/>
  <c r="U32" i="88"/>
  <c r="AC33" i="88"/>
  <c r="U34" i="88"/>
  <c r="AC32" i="88"/>
  <c r="U28" i="88"/>
  <c r="AC31" i="88"/>
  <c r="U33" i="88"/>
  <c r="AC30" i="88"/>
  <c r="U30" i="88"/>
  <c r="AC29" i="88"/>
  <c r="U31" i="88"/>
  <c r="AC28" i="88"/>
  <c r="U29" i="88"/>
  <c r="AC27" i="88"/>
  <c r="U27" i="88"/>
  <c r="AC26" i="88"/>
  <c r="U26" i="88"/>
  <c r="AD25" i="88"/>
  <c r="L5" i="88" s="1"/>
  <c r="AB25" i="88"/>
  <c r="AA25" i="88"/>
  <c r="H5" i="88" s="1"/>
  <c r="V25" i="88"/>
  <c r="L10" i="88" s="1"/>
  <c r="T25" i="88"/>
  <c r="S25" i="88"/>
  <c r="H10" i="88" s="1"/>
  <c r="AC24" i="88"/>
  <c r="U24" i="88"/>
  <c r="AC23" i="88"/>
  <c r="U23" i="88"/>
  <c r="AC22" i="88"/>
  <c r="U18" i="88"/>
  <c r="AC19" i="88"/>
  <c r="U22" i="88"/>
  <c r="AC21" i="88"/>
  <c r="U21" i="88"/>
  <c r="AC20" i="88"/>
  <c r="U20" i="88"/>
  <c r="AC18" i="88"/>
  <c r="U19" i="88"/>
  <c r="AC17" i="88"/>
  <c r="U15" i="88"/>
  <c r="AC16" i="88"/>
  <c r="U16" i="88"/>
  <c r="AC15" i="88"/>
  <c r="U17" i="88"/>
  <c r="AC14" i="88"/>
  <c r="U14" i="88"/>
  <c r="W11" i="88"/>
  <c r="V11" i="88"/>
  <c r="U11" i="88"/>
  <c r="T11" i="88"/>
  <c r="X10" i="88"/>
  <c r="X9" i="88"/>
  <c r="X7" i="88"/>
  <c r="X6" i="88"/>
  <c r="X5" i="88"/>
  <c r="X4" i="88"/>
  <c r="X3" i="88"/>
  <c r="X8" i="88"/>
  <c r="X2" i="88"/>
  <c r="AC62" i="94" l="1"/>
  <c r="U62" i="94"/>
  <c r="AC63" i="94" s="1"/>
  <c r="H12" i="94"/>
  <c r="L12" i="94"/>
  <c r="AB62" i="88"/>
  <c r="X11" i="88"/>
  <c r="AC37" i="88"/>
  <c r="AC25" i="88"/>
  <c r="K5" i="88"/>
  <c r="AC49" i="88"/>
  <c r="U25" i="88"/>
  <c r="K10" i="88"/>
  <c r="U61" i="88"/>
  <c r="AD62" i="88"/>
  <c r="AC61" i="88"/>
  <c r="U49" i="88"/>
  <c r="V62" i="88"/>
  <c r="L12" i="88"/>
  <c r="T62" i="88"/>
  <c r="U37" i="88"/>
  <c r="H7" i="88"/>
  <c r="H12" i="88" s="1"/>
  <c r="S62" i="88"/>
  <c r="AA62" i="88"/>
  <c r="G74" i="87"/>
  <c r="G66" i="87"/>
  <c r="AB63" i="88" l="1"/>
  <c r="K12" i="88"/>
  <c r="AC62" i="88"/>
  <c r="AD63" i="88"/>
  <c r="U62" i="88"/>
  <c r="AA63" i="88"/>
  <c r="G71" i="87"/>
  <c r="G67" i="87"/>
  <c r="G73" i="87"/>
  <c r="G72" i="87"/>
  <c r="AC63" i="88" l="1"/>
  <c r="AD61" i="87"/>
  <c r="AB61" i="87"/>
  <c r="K11" i="87" s="1"/>
  <c r="AA61" i="87"/>
  <c r="H11" i="87" s="1"/>
  <c r="V61" i="87"/>
  <c r="T61" i="87"/>
  <c r="S61" i="87"/>
  <c r="H10" i="87" s="1"/>
  <c r="AC60" i="87"/>
  <c r="U60" i="87"/>
  <c r="AC53" i="87"/>
  <c r="U51" i="87"/>
  <c r="AC59" i="87"/>
  <c r="U54" i="87"/>
  <c r="AC51" i="87"/>
  <c r="U59" i="87"/>
  <c r="AC58" i="87"/>
  <c r="U56" i="87"/>
  <c r="AC57" i="87"/>
  <c r="U58" i="87"/>
  <c r="AC56" i="87"/>
  <c r="U57" i="87"/>
  <c r="AC55" i="87"/>
  <c r="U53" i="87"/>
  <c r="AC54" i="87"/>
  <c r="U55" i="87"/>
  <c r="AC52" i="87"/>
  <c r="U52" i="87"/>
  <c r="AC50" i="87"/>
  <c r="AC61" i="87" s="1"/>
  <c r="U50" i="87"/>
  <c r="AD49" i="87"/>
  <c r="AB49" i="87"/>
  <c r="K6" i="87" s="1"/>
  <c r="AA49" i="87"/>
  <c r="V49" i="87"/>
  <c r="T49" i="87"/>
  <c r="S49" i="87"/>
  <c r="H5" i="87" s="1"/>
  <c r="AC48" i="87"/>
  <c r="U48" i="87"/>
  <c r="AC47" i="87"/>
  <c r="U47" i="87"/>
  <c r="AC42" i="87"/>
  <c r="U46" i="87"/>
  <c r="AC46" i="87"/>
  <c r="U45" i="87"/>
  <c r="AC45" i="87"/>
  <c r="U41" i="87"/>
  <c r="AC40" i="87"/>
  <c r="U40" i="87"/>
  <c r="AC44" i="87"/>
  <c r="U42" i="87"/>
  <c r="AC43" i="87"/>
  <c r="U44" i="87"/>
  <c r="AC41" i="87"/>
  <c r="U43" i="87"/>
  <c r="AC39" i="87"/>
  <c r="U39" i="87"/>
  <c r="AC38" i="87"/>
  <c r="AC49" i="87" s="1"/>
  <c r="U38" i="87"/>
  <c r="AD37" i="87"/>
  <c r="AB37" i="87"/>
  <c r="K7" i="87" s="1"/>
  <c r="AA37" i="87"/>
  <c r="V37" i="87"/>
  <c r="T37" i="87"/>
  <c r="S37" i="87"/>
  <c r="U37" i="87" s="1"/>
  <c r="AC36" i="87"/>
  <c r="U33" i="87"/>
  <c r="AC34" i="87"/>
  <c r="U36" i="87"/>
  <c r="AC31" i="87"/>
  <c r="U35" i="87"/>
  <c r="AC35" i="87"/>
  <c r="U32" i="87"/>
  <c r="AC30" i="87"/>
  <c r="U34" i="87"/>
  <c r="AC32" i="87"/>
  <c r="U30" i="87"/>
  <c r="AC28" i="87"/>
  <c r="U28" i="87"/>
  <c r="AC33" i="87"/>
  <c r="U31" i="87"/>
  <c r="AC29" i="87"/>
  <c r="U29" i="87"/>
  <c r="AC27" i="87"/>
  <c r="U27" i="87"/>
  <c r="AC26" i="87"/>
  <c r="U26" i="87"/>
  <c r="AD25" i="87"/>
  <c r="AD62" i="87" s="1"/>
  <c r="AB25" i="87"/>
  <c r="AB62" i="87" s="1"/>
  <c r="AA25" i="87"/>
  <c r="AA62" i="87" s="1"/>
  <c r="V25" i="87"/>
  <c r="V62" i="87" s="1"/>
  <c r="T25" i="87"/>
  <c r="T62" i="87" s="1"/>
  <c r="S25" i="87"/>
  <c r="S62" i="87" s="1"/>
  <c r="AC24" i="87"/>
  <c r="U21" i="87"/>
  <c r="AC23" i="87"/>
  <c r="U24" i="87"/>
  <c r="AC22" i="87"/>
  <c r="U23" i="87"/>
  <c r="AC18" i="87"/>
  <c r="U22" i="87"/>
  <c r="AC21" i="87"/>
  <c r="U17" i="87"/>
  <c r="AC20" i="87"/>
  <c r="U20" i="87"/>
  <c r="AC19" i="87"/>
  <c r="U19" i="87"/>
  <c r="AC15" i="87"/>
  <c r="U18" i="87"/>
  <c r="AC16" i="87"/>
  <c r="U16" i="87"/>
  <c r="AC17" i="87"/>
  <c r="U15" i="87"/>
  <c r="AC14" i="87"/>
  <c r="U14" i="87"/>
  <c r="W11" i="87"/>
  <c r="V11" i="87"/>
  <c r="U11" i="87"/>
  <c r="T11" i="87"/>
  <c r="X10" i="87"/>
  <c r="X9" i="87"/>
  <c r="X8" i="87"/>
  <c r="X7" i="87"/>
  <c r="X5" i="87"/>
  <c r="X4" i="87"/>
  <c r="X3" i="87"/>
  <c r="X2" i="87"/>
  <c r="X6" i="87"/>
  <c r="G60" i="87"/>
  <c r="G65" i="87"/>
  <c r="G70" i="87"/>
  <c r="G68" i="87"/>
  <c r="G61" i="87"/>
  <c r="G69" i="87"/>
  <c r="G59" i="87"/>
  <c r="G64" i="87"/>
  <c r="G62" i="87"/>
  <c r="G63" i="87"/>
  <c r="I12" i="87"/>
  <c r="G12" i="87"/>
  <c r="F12" i="87"/>
  <c r="E12" i="87"/>
  <c r="L11" i="87"/>
  <c r="J11" i="87"/>
  <c r="L10" i="87"/>
  <c r="K10" i="87"/>
  <c r="J10" i="87"/>
  <c r="L7" i="87"/>
  <c r="J7" i="87"/>
  <c r="H7" i="87"/>
  <c r="L8" i="87"/>
  <c r="K8" i="87"/>
  <c r="J8" i="87"/>
  <c r="L9" i="87"/>
  <c r="K9" i="87"/>
  <c r="J9" i="87"/>
  <c r="L5" i="87"/>
  <c r="K5" i="87"/>
  <c r="J5" i="87"/>
  <c r="L6" i="87"/>
  <c r="J6" i="87"/>
  <c r="H6" i="87"/>
  <c r="L4" i="87"/>
  <c r="J4" i="87"/>
  <c r="H4" i="87" l="1"/>
  <c r="AA63" i="87"/>
  <c r="AD63" i="87"/>
  <c r="L12" i="87"/>
  <c r="H9" i="87"/>
  <c r="H8" i="87"/>
  <c r="H12" i="87" s="1"/>
  <c r="AC37" i="87"/>
  <c r="AB63" i="87"/>
  <c r="K4" i="87"/>
  <c r="K12" i="87" s="1"/>
  <c r="U49" i="87"/>
  <c r="U61" i="87"/>
  <c r="X11" i="87"/>
  <c r="U25" i="87"/>
  <c r="AC25" i="87"/>
  <c r="G72" i="31"/>
  <c r="G71" i="31"/>
  <c r="AC62" i="87" l="1"/>
  <c r="U62" i="87"/>
  <c r="AC63" i="87"/>
  <c r="M60" i="128"/>
  <c r="L60" i="128"/>
  <c r="I60" i="128"/>
  <c r="H60" i="128"/>
  <c r="G60" i="128"/>
  <c r="F60" i="128"/>
  <c r="E60" i="128"/>
  <c r="J59" i="128"/>
  <c r="J58" i="128"/>
  <c r="J57" i="128"/>
  <c r="J56" i="128"/>
  <c r="J55" i="128"/>
  <c r="J54" i="128"/>
  <c r="J53" i="128"/>
  <c r="J52" i="128"/>
  <c r="I43" i="128"/>
  <c r="H43" i="128"/>
  <c r="G43" i="128"/>
  <c r="F43" i="128"/>
  <c r="E43" i="128"/>
  <c r="M42" i="128"/>
  <c r="L42" i="128"/>
  <c r="J42" i="128"/>
  <c r="M41" i="128"/>
  <c r="L41" i="128"/>
  <c r="J41" i="128"/>
  <c r="M40" i="128"/>
  <c r="L40" i="128"/>
  <c r="J40" i="128"/>
  <c r="M39" i="128"/>
  <c r="L39" i="128"/>
  <c r="J39" i="128"/>
  <c r="M38" i="128"/>
  <c r="L38" i="128"/>
  <c r="J38" i="128"/>
  <c r="M37" i="128"/>
  <c r="L37" i="128"/>
  <c r="J37" i="128"/>
  <c r="M36" i="128"/>
  <c r="L36" i="128"/>
  <c r="J36" i="128"/>
  <c r="M35" i="128"/>
  <c r="L35" i="128"/>
  <c r="J35" i="128"/>
  <c r="M25" i="128"/>
  <c r="L25" i="128"/>
  <c r="I25" i="128"/>
  <c r="H25" i="128"/>
  <c r="G25" i="128"/>
  <c r="F25" i="128"/>
  <c r="E25" i="128"/>
  <c r="J24" i="128"/>
  <c r="J23" i="128"/>
  <c r="J22" i="128"/>
  <c r="J21" i="128"/>
  <c r="J20" i="128"/>
  <c r="J19" i="128"/>
  <c r="J18" i="128"/>
  <c r="J17" i="128"/>
  <c r="E11" i="128"/>
  <c r="M43" i="128" l="1"/>
  <c r="L43" i="128"/>
  <c r="J55" i="127"/>
  <c r="J59" i="127"/>
  <c r="J54" i="127"/>
  <c r="J58" i="127"/>
  <c r="J52" i="127"/>
  <c r="J56" i="127"/>
  <c r="J57" i="127"/>
  <c r="J53" i="127"/>
  <c r="L38" i="127"/>
  <c r="L42" i="127"/>
  <c r="M41" i="127"/>
  <c r="L41" i="127"/>
  <c r="M40" i="127"/>
  <c r="L40" i="127"/>
  <c r="M39" i="127"/>
  <c r="L39" i="127"/>
  <c r="M38" i="127"/>
  <c r="M37" i="127"/>
  <c r="L37" i="127"/>
  <c r="M36" i="127"/>
  <c r="L36" i="127"/>
  <c r="M42" i="127"/>
  <c r="M35" i="127"/>
  <c r="L35" i="127"/>
  <c r="K12" i="122" l="1"/>
  <c r="H12" i="122"/>
  <c r="G12" i="122"/>
  <c r="F12" i="122"/>
  <c r="E12" i="122"/>
  <c r="D12" i="122"/>
  <c r="M12" i="122" l="1"/>
  <c r="L12" i="122" l="1"/>
  <c r="J12" i="122"/>
  <c r="K12" i="120" l="1"/>
  <c r="H12" i="120"/>
  <c r="G12" i="120"/>
  <c r="F12" i="120"/>
  <c r="E12" i="120"/>
  <c r="D12" i="120"/>
  <c r="L12" i="120" l="1"/>
  <c r="M12" i="120"/>
  <c r="K12" i="119"/>
  <c r="H12" i="119"/>
  <c r="G12" i="119"/>
  <c r="F12" i="119"/>
  <c r="E12" i="119"/>
  <c r="D12" i="119"/>
  <c r="J12" i="120" l="1"/>
  <c r="J12" i="119"/>
  <c r="M12" i="119" l="1"/>
  <c r="L12" i="119"/>
  <c r="G69" i="31" l="1"/>
  <c r="G70" i="31"/>
  <c r="G62" i="31"/>
  <c r="G61" i="31"/>
  <c r="G60" i="31"/>
  <c r="D50" i="111" l="1"/>
  <c r="D55" i="94" l="1"/>
  <c r="G68" i="31" l="1"/>
  <c r="G64" i="31" l="1"/>
  <c r="AB61" i="31" l="1"/>
  <c r="K11" i="31" s="1"/>
  <c r="AD61" i="31"/>
  <c r="L11" i="31" s="1"/>
  <c r="AA61" i="31"/>
  <c r="H11" i="31" s="1"/>
  <c r="T61" i="31"/>
  <c r="K10" i="31" s="1"/>
  <c r="V61" i="31"/>
  <c r="L10" i="31" s="1"/>
  <c r="S61" i="31"/>
  <c r="H10" i="31" s="1"/>
  <c r="T49" i="31"/>
  <c r="K6" i="31" s="1"/>
  <c r="V49" i="31"/>
  <c r="L6" i="31" s="1"/>
  <c r="S49" i="31"/>
  <c r="H6" i="31" s="1"/>
  <c r="E11" i="127" l="1"/>
  <c r="M60" i="127" l="1"/>
  <c r="L60" i="127"/>
  <c r="I60" i="127"/>
  <c r="H60" i="127"/>
  <c r="G60" i="127"/>
  <c r="F60" i="127"/>
  <c r="E60" i="127"/>
  <c r="I43" i="127"/>
  <c r="H43" i="127"/>
  <c r="G43" i="127"/>
  <c r="F43" i="127"/>
  <c r="E43" i="127"/>
  <c r="J41" i="127"/>
  <c r="J42" i="127"/>
  <c r="J38" i="127"/>
  <c r="J36" i="127"/>
  <c r="J37" i="127"/>
  <c r="J40" i="127"/>
  <c r="J39" i="127"/>
  <c r="M43" i="127"/>
  <c r="L43" i="127"/>
  <c r="J35" i="127"/>
  <c r="M25" i="127"/>
  <c r="L25" i="127"/>
  <c r="I25" i="127"/>
  <c r="H25" i="127"/>
  <c r="G25" i="127"/>
  <c r="F25" i="127"/>
  <c r="E25" i="127"/>
  <c r="J21" i="127"/>
  <c r="J17" i="127"/>
  <c r="J23" i="127"/>
  <c r="J19" i="127"/>
  <c r="J22" i="127"/>
  <c r="J18" i="127"/>
  <c r="J20" i="127"/>
  <c r="J24" i="127"/>
  <c r="D55" i="122" l="1"/>
  <c r="D55" i="126" l="1"/>
  <c r="G66" i="31" l="1"/>
  <c r="G57" i="31"/>
  <c r="G58" i="31"/>
  <c r="G59" i="31"/>
  <c r="G65" i="31"/>
  <c r="AA49" i="31"/>
  <c r="H5" i="31" s="1"/>
  <c r="AB49" i="31"/>
  <c r="K5" i="31" s="1"/>
  <c r="U38" i="31"/>
  <c r="AC38" i="31"/>
  <c r="AC50" i="31"/>
  <c r="U50" i="31"/>
  <c r="AC26" i="31"/>
  <c r="U26" i="31"/>
  <c r="AC14" i="31"/>
  <c r="U59" i="31"/>
  <c r="U58" i="31"/>
  <c r="AC51" i="31"/>
  <c r="AC53" i="31"/>
  <c r="AC59" i="31"/>
  <c r="AD49" i="31"/>
  <c r="L5" i="31" s="1"/>
  <c r="U55" i="31"/>
  <c r="U53" i="31"/>
  <c r="AC57" i="31"/>
  <c r="U52" i="31"/>
  <c r="AC58" i="31"/>
  <c r="U57" i="31"/>
  <c r="AC52" i="31"/>
  <c r="U54" i="31"/>
  <c r="AC54" i="31"/>
  <c r="U51" i="31"/>
  <c r="AC55" i="31"/>
  <c r="U60" i="31"/>
  <c r="AC60" i="31"/>
  <c r="U56" i="31"/>
  <c r="AC56" i="31"/>
  <c r="U43" i="31"/>
  <c r="AC43" i="31"/>
  <c r="U44" i="31"/>
  <c r="AC42" i="31"/>
  <c r="U45" i="31"/>
  <c r="AC41" i="31"/>
  <c r="U42" i="31"/>
  <c r="AC48" i="31"/>
  <c r="U40" i="31"/>
  <c r="AC47" i="31"/>
  <c r="U46" i="31"/>
  <c r="AC39" i="31"/>
  <c r="U47" i="31"/>
  <c r="AC46" i="31"/>
  <c r="U48" i="31"/>
  <c r="AC45" i="31"/>
  <c r="U41" i="31"/>
  <c r="AC44" i="31"/>
  <c r="U39" i="31"/>
  <c r="AC40" i="31"/>
  <c r="U49" i="31" l="1"/>
  <c r="U61" i="31"/>
  <c r="AC61" i="31"/>
  <c r="AC49" i="31"/>
  <c r="V25" i="31"/>
  <c r="L7" i="31" s="1"/>
  <c r="S25" i="31"/>
  <c r="H7" i="31" s="1"/>
  <c r="T25" i="31"/>
  <c r="K7" i="31" s="1"/>
  <c r="V37" i="31"/>
  <c r="L8" i="31" s="1"/>
  <c r="S37" i="31"/>
  <c r="H8" i="31" s="1"/>
  <c r="T37" i="31"/>
  <c r="K8" i="31" s="1"/>
  <c r="AD37" i="31"/>
  <c r="L9" i="31" s="1"/>
  <c r="AA37" i="31"/>
  <c r="H9" i="31" s="1"/>
  <c r="AB37" i="31"/>
  <c r="K9" i="31" s="1"/>
  <c r="AD25" i="31"/>
  <c r="L4" i="31" s="1"/>
  <c r="AA25" i="31"/>
  <c r="H4" i="31" s="1"/>
  <c r="AB25" i="31"/>
  <c r="K4" i="31" s="1"/>
  <c r="AC19" i="31"/>
  <c r="AC23" i="31"/>
  <c r="AC22" i="31"/>
  <c r="AC20" i="31"/>
  <c r="AC18" i="31"/>
  <c r="AC15" i="31"/>
  <c r="AC17" i="31"/>
  <c r="AC21" i="31"/>
  <c r="AC24" i="31"/>
  <c r="AC16" i="31"/>
  <c r="U14" i="31"/>
  <c r="AD62" i="31" l="1"/>
  <c r="AC25" i="31"/>
  <c r="AA62" i="31"/>
  <c r="AB62" i="31"/>
  <c r="V62" i="31"/>
  <c r="T62" i="31"/>
  <c r="S62" i="31"/>
  <c r="M42" i="123"/>
  <c r="L42" i="123"/>
  <c r="M41" i="123"/>
  <c r="L41" i="123"/>
  <c r="M40" i="123"/>
  <c r="L40" i="123"/>
  <c r="M38" i="123"/>
  <c r="L38" i="123"/>
  <c r="M36" i="123"/>
  <c r="L36" i="123"/>
  <c r="M35" i="123"/>
  <c r="L35" i="123"/>
  <c r="M37" i="123"/>
  <c r="L37" i="123"/>
  <c r="AB63" i="31" l="1"/>
  <c r="AD63" i="31"/>
  <c r="E11" i="123"/>
  <c r="M39" i="123"/>
  <c r="L39" i="123"/>
  <c r="D57" i="125" l="1"/>
  <c r="D62" i="124" l="1"/>
  <c r="M60" i="123" l="1"/>
  <c r="L60" i="123"/>
  <c r="I60" i="123"/>
  <c r="H60" i="123"/>
  <c r="G60" i="123"/>
  <c r="F60" i="123"/>
  <c r="E60" i="123"/>
  <c r="J58" i="123"/>
  <c r="J59" i="123"/>
  <c r="J54" i="123"/>
  <c r="J52" i="123"/>
  <c r="J55" i="123"/>
  <c r="J56" i="123"/>
  <c r="J53" i="123"/>
  <c r="J57" i="123"/>
  <c r="I43" i="123"/>
  <c r="H43" i="123"/>
  <c r="G43" i="123"/>
  <c r="F43" i="123"/>
  <c r="E43" i="123"/>
  <c r="J36" i="123"/>
  <c r="J42" i="123"/>
  <c r="J38" i="123"/>
  <c r="J40" i="123"/>
  <c r="J39" i="123"/>
  <c r="J35" i="123"/>
  <c r="J37" i="123"/>
  <c r="L43" i="123"/>
  <c r="J41" i="123"/>
  <c r="M25" i="123"/>
  <c r="L25" i="123"/>
  <c r="I25" i="123"/>
  <c r="H25" i="123"/>
  <c r="G25" i="123"/>
  <c r="F25" i="123"/>
  <c r="E25" i="123"/>
  <c r="J24" i="123"/>
  <c r="J22" i="123"/>
  <c r="J19" i="123"/>
  <c r="J18" i="123"/>
  <c r="J20" i="123"/>
  <c r="J21" i="123"/>
  <c r="J17" i="123"/>
  <c r="J23" i="123"/>
  <c r="M43" i="123" l="1"/>
  <c r="D55" i="121" l="1"/>
  <c r="D58" i="120" l="1"/>
  <c r="D52" i="119" l="1"/>
  <c r="D51" i="117" l="1"/>
  <c r="AD4" i="117"/>
  <c r="AD5" i="117"/>
  <c r="AD6" i="117"/>
  <c r="AD7" i="117"/>
  <c r="AD8" i="117"/>
  <c r="AD9" i="117"/>
  <c r="AD10" i="117"/>
  <c r="AD3" i="117"/>
  <c r="D49" i="116" l="1"/>
  <c r="D55" i="114" l="1"/>
  <c r="D52" i="113" l="1"/>
  <c r="D49" i="112" l="1"/>
  <c r="D56" i="110" l="1"/>
  <c r="D55" i="109" l="1"/>
  <c r="D53" i="106" l="1"/>
  <c r="D55" i="104"/>
  <c r="D51" i="102"/>
  <c r="D45" i="101"/>
  <c r="D49" i="100"/>
  <c r="D49" i="99"/>
  <c r="D50" i="98"/>
  <c r="D52" i="97"/>
  <c r="D51" i="95"/>
  <c r="D56" i="88"/>
  <c r="D51" i="87"/>
  <c r="E12" i="31"/>
  <c r="F12" i="31"/>
  <c r="G12" i="31"/>
  <c r="G63" i="31"/>
  <c r="G67" i="31"/>
  <c r="X10" i="31"/>
  <c r="M38" i="54"/>
  <c r="E10" i="54"/>
  <c r="M42" i="54"/>
  <c r="M40" i="54"/>
  <c r="M41" i="54"/>
  <c r="M39" i="54"/>
  <c r="L42" i="54"/>
  <c r="L41" i="54"/>
  <c r="L40" i="54"/>
  <c r="L39" i="54"/>
  <c r="L38" i="54"/>
  <c r="M36" i="54"/>
  <c r="M37" i="54"/>
  <c r="L37" i="54"/>
  <c r="L36" i="54"/>
  <c r="M35" i="54"/>
  <c r="L35" i="54"/>
  <c r="J42" i="54"/>
  <c r="J41" i="54"/>
  <c r="J40" i="54"/>
  <c r="J39" i="54"/>
  <c r="J38" i="54"/>
  <c r="J37" i="54"/>
  <c r="J36" i="54"/>
  <c r="J35" i="54"/>
  <c r="K12" i="86"/>
  <c r="J12" i="86"/>
  <c r="I12" i="86"/>
  <c r="K10" i="86"/>
  <c r="J10" i="86"/>
  <c r="I10" i="86"/>
  <c r="K9" i="86"/>
  <c r="J9" i="86"/>
  <c r="I9" i="86"/>
  <c r="K11" i="86"/>
  <c r="J11" i="86"/>
  <c r="I11" i="86"/>
  <c r="K8" i="86"/>
  <c r="J8" i="86"/>
  <c r="I8" i="86"/>
  <c r="K7" i="86"/>
  <c r="J7" i="86"/>
  <c r="I7" i="86"/>
  <c r="K6" i="86"/>
  <c r="J6" i="86"/>
  <c r="I6" i="86"/>
  <c r="K5" i="86"/>
  <c r="J5" i="86"/>
  <c r="I5" i="86"/>
  <c r="U67" i="86"/>
  <c r="AC67" i="86" s="1"/>
  <c r="S67" i="86"/>
  <c r="AA67" i="86" s="1"/>
  <c r="R67" i="86"/>
  <c r="Z67" i="86" s="1"/>
  <c r="AB66" i="86"/>
  <c r="T60" i="86"/>
  <c r="T65" i="86"/>
  <c r="T64" i="86"/>
  <c r="AB62" i="86"/>
  <c r="T63" i="86"/>
  <c r="AB61" i="86"/>
  <c r="T62" i="86"/>
  <c r="AB60" i="86"/>
  <c r="T61" i="86"/>
  <c r="AB59" i="86"/>
  <c r="T59" i="86"/>
  <c r="AB58" i="86"/>
  <c r="T58" i="86"/>
  <c r="AB57" i="86"/>
  <c r="T57" i="86"/>
  <c r="AB56" i="86"/>
  <c r="T51" i="86"/>
  <c r="AB55" i="86"/>
  <c r="T50" i="86"/>
  <c r="AB54" i="86"/>
  <c r="T56" i="86"/>
  <c r="AB53" i="86"/>
  <c r="T55" i="86"/>
  <c r="AB52" i="86"/>
  <c r="T54" i="86"/>
  <c r="AB50" i="86"/>
  <c r="T53" i="86"/>
  <c r="D48" i="86"/>
  <c r="AB51" i="86"/>
  <c r="T48" i="86"/>
  <c r="AB49" i="86"/>
  <c r="T52" i="86"/>
  <c r="AB48" i="86"/>
  <c r="T49" i="86"/>
  <c r="AB47" i="86"/>
  <c r="T47" i="86"/>
  <c r="AB46" i="86"/>
  <c r="T44" i="86"/>
  <c r="AB45" i="86"/>
  <c r="T46" i="86"/>
  <c r="AB44" i="86"/>
  <c r="T45" i="86"/>
  <c r="AB43" i="86"/>
  <c r="T43" i="86"/>
  <c r="AB42" i="86"/>
  <c r="T42" i="86"/>
  <c r="AB41" i="86"/>
  <c r="T40" i="86"/>
  <c r="AB40" i="86"/>
  <c r="T41" i="86"/>
  <c r="AB39" i="86"/>
  <c r="T39" i="86"/>
  <c r="AB38" i="86"/>
  <c r="T38" i="86"/>
  <c r="AB37" i="86"/>
  <c r="T37" i="86"/>
  <c r="AB36" i="86"/>
  <c r="T35" i="86"/>
  <c r="AB35" i="86"/>
  <c r="T32" i="86"/>
  <c r="AB34" i="86"/>
  <c r="T36" i="86"/>
  <c r="AB33" i="86"/>
  <c r="T34" i="86"/>
  <c r="AB32" i="86"/>
  <c r="T33" i="86"/>
  <c r="AB31" i="86"/>
  <c r="T31" i="86"/>
  <c r="AB24" i="86"/>
  <c r="T30" i="86"/>
  <c r="AB30" i="86"/>
  <c r="T29" i="86"/>
  <c r="AB29" i="86"/>
  <c r="T27" i="86"/>
  <c r="AB28" i="86"/>
  <c r="T28" i="86"/>
  <c r="AB27" i="86"/>
  <c r="T26" i="86"/>
  <c r="AB26" i="86"/>
  <c r="T25" i="86"/>
  <c r="AB25" i="86"/>
  <c r="T24" i="86"/>
  <c r="AB23" i="86"/>
  <c r="T23" i="86"/>
  <c r="AB22" i="86"/>
  <c r="T22" i="86"/>
  <c r="AB13" i="86"/>
  <c r="AA13" i="86"/>
  <c r="Z13" i="86"/>
  <c r="V13" i="86"/>
  <c r="U13" i="86"/>
  <c r="T13" i="86"/>
  <c r="S13" i="86"/>
  <c r="M13" i="86"/>
  <c r="L13" i="86"/>
  <c r="H13" i="86"/>
  <c r="G13" i="86"/>
  <c r="F13" i="86"/>
  <c r="E13" i="86"/>
  <c r="D13" i="86"/>
  <c r="AC12" i="86"/>
  <c r="W12" i="86"/>
  <c r="AC11" i="86"/>
  <c r="W11" i="86"/>
  <c r="AC10" i="86"/>
  <c r="W10" i="86"/>
  <c r="AC9" i="86"/>
  <c r="W9" i="86"/>
  <c r="AC8" i="86"/>
  <c r="W8" i="86"/>
  <c r="AC7" i="86"/>
  <c r="W6" i="86"/>
  <c r="AC6" i="86"/>
  <c r="W7" i="86"/>
  <c r="AC5" i="86"/>
  <c r="W5" i="86"/>
  <c r="W4" i="86"/>
  <c r="J24" i="54"/>
  <c r="J23" i="54"/>
  <c r="J22" i="54"/>
  <c r="J21" i="54"/>
  <c r="J20" i="54"/>
  <c r="J19" i="54"/>
  <c r="J18" i="54"/>
  <c r="J17" i="54"/>
  <c r="U32" i="31"/>
  <c r="U30" i="31"/>
  <c r="U28" i="31"/>
  <c r="U29" i="31"/>
  <c r="U34" i="31"/>
  <c r="U20" i="31"/>
  <c r="X8" i="31"/>
  <c r="X5" i="31"/>
  <c r="I60" i="54"/>
  <c r="H60" i="54"/>
  <c r="M60" i="54"/>
  <c r="L60" i="54"/>
  <c r="G60" i="54"/>
  <c r="F60" i="54"/>
  <c r="E60" i="54"/>
  <c r="I43" i="54"/>
  <c r="H43" i="54"/>
  <c r="G43" i="54"/>
  <c r="F43" i="54"/>
  <c r="E43" i="54"/>
  <c r="M25" i="54"/>
  <c r="L25" i="54"/>
  <c r="I25" i="54"/>
  <c r="H25" i="54"/>
  <c r="G25" i="54"/>
  <c r="F25" i="54"/>
  <c r="E25" i="54"/>
  <c r="U31" i="31"/>
  <c r="U33" i="31"/>
  <c r="U15" i="31"/>
  <c r="D53" i="31"/>
  <c r="U27" i="31"/>
  <c r="U36" i="31"/>
  <c r="U25" i="31"/>
  <c r="AC37" i="31"/>
  <c r="AC62" i="31" s="1"/>
  <c r="AC34" i="31"/>
  <c r="U21" i="31"/>
  <c r="AC33" i="31"/>
  <c r="U35" i="31"/>
  <c r="AC28" i="31"/>
  <c r="AC27" i="31"/>
  <c r="U16" i="31"/>
  <c r="AC36" i="31"/>
  <c r="AC32" i="31"/>
  <c r="U22" i="31"/>
  <c r="AC31" i="31"/>
  <c r="U24" i="31"/>
  <c r="AC29" i="31"/>
  <c r="AC30" i="31"/>
  <c r="AC35" i="31"/>
  <c r="U19" i="31"/>
  <c r="U18" i="31"/>
  <c r="U17" i="31"/>
  <c r="U37" i="31"/>
  <c r="U23" i="31"/>
  <c r="W11" i="31"/>
  <c r="V11" i="31"/>
  <c r="U11" i="31"/>
  <c r="T11" i="31"/>
  <c r="L12" i="31"/>
  <c r="K12" i="31"/>
  <c r="I12" i="31"/>
  <c r="H12" i="31"/>
  <c r="J5" i="31"/>
  <c r="J8" i="31"/>
  <c r="J7" i="31"/>
  <c r="X2" i="31"/>
  <c r="J11" i="31"/>
  <c r="X9" i="31"/>
  <c r="J6" i="31"/>
  <c r="X3" i="31"/>
  <c r="J4" i="31"/>
  <c r="X4" i="31"/>
  <c r="J9" i="31"/>
  <c r="X7" i="31"/>
  <c r="J10" i="31"/>
  <c r="X6" i="31"/>
  <c r="J57" i="54"/>
  <c r="J58" i="54"/>
  <c r="J56" i="54"/>
  <c r="J55" i="54"/>
  <c r="J52" i="54"/>
  <c r="J54" i="54"/>
  <c r="J53" i="54"/>
  <c r="J59" i="54"/>
  <c r="W13" i="86" l="1"/>
  <c r="M43" i="54"/>
  <c r="K13" i="86"/>
  <c r="L43" i="54"/>
  <c r="X11" i="31"/>
  <c r="U62" i="31"/>
  <c r="AC63" i="31" s="1"/>
  <c r="T67" i="86"/>
  <c r="AB67" i="86" s="1"/>
  <c r="J13" i="86"/>
  <c r="AA63" i="31"/>
</calcChain>
</file>

<file path=xl/sharedStrings.xml><?xml version="1.0" encoding="utf-8"?>
<sst xmlns="http://schemas.openxmlformats.org/spreadsheetml/2006/main" count="16695" uniqueCount="1566">
  <si>
    <t xml:space="preserve"> Week  #7</t>
  </si>
  <si>
    <t>Week  #8</t>
  </si>
  <si>
    <t xml:space="preserve"> Week  #8</t>
  </si>
  <si>
    <t>Week  #9</t>
  </si>
  <si>
    <t>Week #10</t>
  </si>
  <si>
    <t>Week  #10</t>
  </si>
  <si>
    <t>Week #11</t>
  </si>
  <si>
    <t>Week  #11</t>
  </si>
  <si>
    <t>Week #12</t>
  </si>
  <si>
    <t>Week  #12</t>
  </si>
  <si>
    <t>Week #13</t>
  </si>
  <si>
    <t>Week  #13</t>
  </si>
  <si>
    <t>Week #14</t>
  </si>
  <si>
    <t>Week  #14</t>
  </si>
  <si>
    <t>Week #15</t>
  </si>
  <si>
    <t>Week  #15</t>
  </si>
  <si>
    <t>Week #16</t>
  </si>
  <si>
    <t>Goalie's</t>
  </si>
  <si>
    <t>Swanson</t>
  </si>
  <si>
    <t>Coatney</t>
  </si>
  <si>
    <t>SCORER  STANDINGS:</t>
  </si>
  <si>
    <t>Currie</t>
  </si>
  <si>
    <t xml:space="preserve">Walt </t>
  </si>
  <si>
    <t>Casmer</t>
  </si>
  <si>
    <t>Krcek</t>
  </si>
  <si>
    <t>Bishop</t>
  </si>
  <si>
    <t>Kilpatrick</t>
  </si>
  <si>
    <t>McGowan</t>
  </si>
  <si>
    <t>Garnatz</t>
  </si>
  <si>
    <t>Dudzinski</t>
  </si>
  <si>
    <t>Hughes</t>
  </si>
  <si>
    <t>Winkler</t>
  </si>
  <si>
    <t>Nadolski</t>
  </si>
  <si>
    <t>Luz</t>
  </si>
  <si>
    <t xml:space="preserve">Ed </t>
  </si>
  <si>
    <t>Season Totals</t>
  </si>
  <si>
    <t>Overall Stats For All League Members</t>
  </si>
  <si>
    <t>Penalties</t>
  </si>
  <si>
    <t>Game 1</t>
  </si>
  <si>
    <t>Game 2</t>
  </si>
  <si>
    <t>Game 3</t>
  </si>
  <si>
    <t>Game 4</t>
  </si>
  <si>
    <t>Totals Goals&gt;</t>
  </si>
  <si>
    <t>Belcovson</t>
  </si>
  <si>
    <t>Total Penalties</t>
  </si>
  <si>
    <t>Carnaghi</t>
  </si>
  <si>
    <t>Total Goal/Assist/Overall Pts./Pen.Min.</t>
  </si>
  <si>
    <t>Penalty</t>
  </si>
  <si>
    <t>Min.</t>
  </si>
  <si>
    <t>Moceri</t>
  </si>
  <si>
    <t>Period</t>
  </si>
  <si>
    <t>G</t>
  </si>
  <si>
    <t>A</t>
  </si>
  <si>
    <t>Sheer Shop</t>
  </si>
  <si>
    <t>Bruno's</t>
  </si>
  <si>
    <t>Penalty Min.</t>
  </si>
  <si>
    <t>Culver</t>
  </si>
  <si>
    <t>Team</t>
  </si>
  <si>
    <t>TPS</t>
  </si>
  <si>
    <t>Musilli</t>
  </si>
  <si>
    <t>Cooke</t>
  </si>
  <si>
    <t>Fisher</t>
  </si>
  <si>
    <t>Guest</t>
  </si>
  <si>
    <t>John</t>
  </si>
  <si>
    <t>Rossi</t>
  </si>
  <si>
    <t>Foucher</t>
  </si>
  <si>
    <t>Dave</t>
  </si>
  <si>
    <t>Orlando</t>
  </si>
  <si>
    <t>Bulgarelli</t>
  </si>
  <si>
    <t>Mercer</t>
  </si>
  <si>
    <t>Ouellette</t>
  </si>
  <si>
    <t>Gallas</t>
  </si>
  <si>
    <t>Mazurek</t>
  </si>
  <si>
    <t>GOALIE STANDINGS:</t>
  </si>
  <si>
    <t>GA</t>
  </si>
  <si>
    <t>GP</t>
  </si>
  <si>
    <t>SO</t>
  </si>
  <si>
    <t>ENG</t>
  </si>
  <si>
    <t>AVG.</t>
  </si>
  <si>
    <t>Rink</t>
  </si>
  <si>
    <t xml:space="preserve">This Week  </t>
  </si>
  <si>
    <t>Time</t>
  </si>
  <si>
    <t xml:space="preserve">Next Week  </t>
  </si>
  <si>
    <t>None</t>
  </si>
  <si>
    <t>HAT TRICKS:</t>
  </si>
  <si>
    <t>Entwistle</t>
  </si>
  <si>
    <t>Henri</t>
  </si>
  <si>
    <t>#3  Fisher Consultants</t>
  </si>
  <si>
    <t>#6  Brunos Dive Shop</t>
  </si>
  <si>
    <t>#7  Sheer Shop</t>
  </si>
  <si>
    <t>W</t>
  </si>
  <si>
    <t>L</t>
  </si>
  <si>
    <t>T</t>
  </si>
  <si>
    <t>GF</t>
  </si>
  <si>
    <t>Fisher's</t>
  </si>
  <si>
    <t>Ewing</t>
  </si>
  <si>
    <t>Figurski</t>
  </si>
  <si>
    <t>USA MEN'S OVER 50 HOCKEY LEAGUE</t>
  </si>
  <si>
    <t>Assist</t>
  </si>
  <si>
    <t>Grazioli</t>
  </si>
  <si>
    <t>Mulka</t>
  </si>
  <si>
    <t>Baird</t>
  </si>
  <si>
    <t xml:space="preserve">Joe </t>
  </si>
  <si>
    <t>Pepoy</t>
  </si>
  <si>
    <t>Enmark</t>
  </si>
  <si>
    <t>Burnosky</t>
  </si>
  <si>
    <t>Delaura</t>
  </si>
  <si>
    <t>Home-Away</t>
  </si>
  <si>
    <t xml:space="preserve">Substitute </t>
  </si>
  <si>
    <t>DuPart</t>
  </si>
  <si>
    <t>Kaslik</t>
  </si>
  <si>
    <t>Aquin</t>
  </si>
  <si>
    <t>Packla</t>
  </si>
  <si>
    <t>Kraft</t>
  </si>
  <si>
    <t>Taylor</t>
  </si>
  <si>
    <t>Kenny</t>
  </si>
  <si>
    <t>Canadien's</t>
  </si>
  <si>
    <t>Papa Pita</t>
  </si>
  <si>
    <t>Thomas</t>
  </si>
  <si>
    <t>Harry</t>
  </si>
  <si>
    <t>Gerbino</t>
  </si>
  <si>
    <t>Choinard</t>
  </si>
  <si>
    <t>Spiteri</t>
  </si>
  <si>
    <t>#2  Canadien's</t>
  </si>
  <si>
    <t>#5  Papa Pita</t>
  </si>
  <si>
    <t>Maisano</t>
  </si>
  <si>
    <t>#2</t>
  </si>
  <si>
    <t>#4</t>
  </si>
  <si>
    <t>Basko</t>
  </si>
  <si>
    <t>#1  State Farm</t>
  </si>
  <si>
    <t>State Farm</t>
  </si>
  <si>
    <t>Walsh</t>
  </si>
  <si>
    <t>Chuck</t>
  </si>
  <si>
    <t>Christ</t>
  </si>
  <si>
    <t>Flick</t>
  </si>
  <si>
    <t>Scopel</t>
  </si>
  <si>
    <t xml:space="preserve"> </t>
  </si>
  <si>
    <t xml:space="preserve">                    </t>
  </si>
  <si>
    <t>Klott</t>
  </si>
  <si>
    <t>Balmas</t>
  </si>
  <si>
    <t>7 - 1</t>
  </si>
  <si>
    <t>3 - 8</t>
  </si>
  <si>
    <t>2 - 6</t>
  </si>
  <si>
    <t>Robins</t>
  </si>
  <si>
    <t>TGF</t>
  </si>
  <si>
    <t>TGA</t>
  </si>
  <si>
    <t>Leading Scorer</t>
  </si>
  <si>
    <t>Regular Season Totals</t>
  </si>
  <si>
    <t xml:space="preserve">Regular Season Champs </t>
  </si>
  <si>
    <t>Playoffs Totals</t>
  </si>
  <si>
    <t>Playoff Champs</t>
  </si>
  <si>
    <t>Overall Total Standings</t>
  </si>
  <si>
    <t>Top Goaltender</t>
  </si>
  <si>
    <t>Ray Kaslik</t>
  </si>
  <si>
    <t>#4  Bruno's Bruins</t>
  </si>
  <si>
    <t>#8  Bruno's Sharks</t>
  </si>
  <si>
    <t>PLAYMAKER:</t>
  </si>
  <si>
    <t>SHUTOUT:</t>
  </si>
  <si>
    <t>7 - 6</t>
  </si>
  <si>
    <t>8 - 5</t>
  </si>
  <si>
    <t>4 - 2</t>
  </si>
  <si>
    <t>3 - 1</t>
  </si>
  <si>
    <t>5 - 4</t>
  </si>
  <si>
    <t xml:space="preserve">Roger </t>
  </si>
  <si>
    <t>Bruin's</t>
  </si>
  <si>
    <t>Shark's</t>
  </si>
  <si>
    <t>Stan</t>
  </si>
  <si>
    <t>Penman</t>
  </si>
  <si>
    <t>Lopresti</t>
  </si>
  <si>
    <t>#4  Bruin's</t>
  </si>
  <si>
    <t>#8  Shark's</t>
  </si>
  <si>
    <t>Interference</t>
  </si>
  <si>
    <t>Hooking</t>
  </si>
  <si>
    <t>Yollick</t>
  </si>
  <si>
    <t>Tripping</t>
  </si>
  <si>
    <t>Bodek</t>
  </si>
  <si>
    <t>Vigliotti</t>
  </si>
  <si>
    <t>#2  Brunos Canadien's</t>
  </si>
  <si>
    <t>2nd</t>
  </si>
  <si>
    <t>1st</t>
  </si>
  <si>
    <t>Cousineau</t>
  </si>
  <si>
    <t>Aird</t>
  </si>
  <si>
    <t>Nardone</t>
  </si>
  <si>
    <t>Kovalcik</t>
  </si>
  <si>
    <t>Pavlat</t>
  </si>
  <si>
    <t>Aavik</t>
  </si>
  <si>
    <t>Rogers</t>
  </si>
  <si>
    <t>Knapp</t>
  </si>
  <si>
    <t>Cook</t>
  </si>
  <si>
    <t>"2011-2012"</t>
  </si>
  <si>
    <t>5 - 7</t>
  </si>
  <si>
    <t>2 - 3</t>
  </si>
  <si>
    <t>6 - 1</t>
  </si>
  <si>
    <t>8 - 4</t>
  </si>
  <si>
    <t>Holding</t>
  </si>
  <si>
    <t>Checking</t>
  </si>
  <si>
    <t>McCombe</t>
  </si>
  <si>
    <t>6 - 3</t>
  </si>
  <si>
    <t>1 - 8</t>
  </si>
  <si>
    <t>Roughing</t>
  </si>
  <si>
    <t>High Stick</t>
  </si>
  <si>
    <t>2 - 7</t>
  </si>
  <si>
    <t>3 - 5</t>
  </si>
  <si>
    <t>6 - 8</t>
  </si>
  <si>
    <t>2 - 8</t>
  </si>
  <si>
    <t>6 - 4</t>
  </si>
  <si>
    <t>5 - 1</t>
  </si>
  <si>
    <t>3 - 7</t>
  </si>
  <si>
    <t>Berak</t>
  </si>
  <si>
    <t>8 - 7</t>
  </si>
  <si>
    <t>6 - 5</t>
  </si>
  <si>
    <t>4 - 3</t>
  </si>
  <si>
    <t>1 - 2</t>
  </si>
  <si>
    <t>Whitelaw</t>
  </si>
  <si>
    <t>6 - 7</t>
  </si>
  <si>
    <t>1 - 3</t>
  </si>
  <si>
    <t>Slashing</t>
  </si>
  <si>
    <t>4 - 5</t>
  </si>
  <si>
    <t>1 - 6</t>
  </si>
  <si>
    <t>3 - 6</t>
  </si>
  <si>
    <t>5 - 2</t>
  </si>
  <si>
    <t>4 - 7</t>
  </si>
  <si>
    <t>4 - 1</t>
  </si>
  <si>
    <t>7 - 2</t>
  </si>
  <si>
    <t>5 - 3</t>
  </si>
  <si>
    <t>4 - 6</t>
  </si>
  <si>
    <t>8 - 2</t>
  </si>
  <si>
    <t>Mike    #10</t>
  </si>
  <si>
    <t>Dan       #8</t>
  </si>
  <si>
    <t>Keith     #9</t>
  </si>
  <si>
    <t>Joe        #7</t>
  </si>
  <si>
    <t>Dave    #37</t>
  </si>
  <si>
    <t>Jack      #4</t>
  </si>
  <si>
    <t>Dane     #7</t>
  </si>
  <si>
    <t>Rob     #10</t>
  </si>
  <si>
    <t>Ray       #7</t>
  </si>
  <si>
    <t xml:space="preserve">Steve    #6 </t>
  </si>
  <si>
    <t>Chet    #13</t>
  </si>
  <si>
    <t>Dave    #11</t>
  </si>
  <si>
    <t>Tom     #10</t>
  </si>
  <si>
    <t>Al          #9</t>
  </si>
  <si>
    <t>Karl       #2</t>
  </si>
  <si>
    <t>Rich     #11</t>
  </si>
  <si>
    <t>Mark     #6</t>
  </si>
  <si>
    <t>Chuck  #12</t>
  </si>
  <si>
    <t>Terry     #9</t>
  </si>
  <si>
    <t>Steve   #10</t>
  </si>
  <si>
    <t>Tony    #10</t>
  </si>
  <si>
    <t>Gary      #7</t>
  </si>
  <si>
    <t>Dino      #7</t>
  </si>
  <si>
    <t>Marshall  #97</t>
  </si>
  <si>
    <t>Tom          #3</t>
  </si>
  <si>
    <t>Steve        #2</t>
  </si>
  <si>
    <t>Ken           #2</t>
  </si>
  <si>
    <t>Dave         #3</t>
  </si>
  <si>
    <t>Bob         #11</t>
  </si>
  <si>
    <t>Gary        #12</t>
  </si>
  <si>
    <t>Jerry         #3</t>
  </si>
  <si>
    <t>Mike         #4</t>
  </si>
  <si>
    <t>Jim           #5</t>
  </si>
  <si>
    <t>Dave         #1</t>
  </si>
  <si>
    <t>Don         #19</t>
  </si>
  <si>
    <t>Tony        #13</t>
  </si>
  <si>
    <t>Dave         #2</t>
  </si>
  <si>
    <t>John       #13</t>
  </si>
  <si>
    <t xml:space="preserve">Larry       #30 </t>
  </si>
  <si>
    <t>Mark       #17</t>
  </si>
  <si>
    <t>Bill          #12</t>
  </si>
  <si>
    <t>George     #4</t>
  </si>
  <si>
    <t>Joe           #6</t>
  </si>
  <si>
    <t>Chuck       #2</t>
  </si>
  <si>
    <t>Roger        #8</t>
  </si>
  <si>
    <t>Larry         #7</t>
  </si>
  <si>
    <t>Jim          #12</t>
  </si>
  <si>
    <t>John    #22</t>
  </si>
  <si>
    <t>Bob     #12</t>
  </si>
  <si>
    <t>Jim      #19</t>
  </si>
  <si>
    <t>Joe       #8</t>
  </si>
  <si>
    <t>Tony    #12</t>
  </si>
  <si>
    <t>Jim          #77</t>
  </si>
  <si>
    <t>Lew           #3</t>
  </si>
  <si>
    <t>Frank       #17</t>
  </si>
  <si>
    <t>Ray           #2</t>
  </si>
  <si>
    <t>Gary         #4</t>
  </si>
  <si>
    <t>3 - 4</t>
  </si>
  <si>
    <t>5 - 6</t>
  </si>
  <si>
    <t>7 - 8</t>
  </si>
  <si>
    <t>8 - 1</t>
  </si>
  <si>
    <t>Subs</t>
  </si>
  <si>
    <t>2 - 4</t>
  </si>
  <si>
    <t>Glenn   #55</t>
  </si>
  <si>
    <t>Total Penalties&gt;</t>
  </si>
  <si>
    <t>8 - 3</t>
  </si>
  <si>
    <t>Rob Kaslik - Bruno's</t>
  </si>
  <si>
    <t>7 - 5</t>
  </si>
  <si>
    <t>Bruno   #3</t>
  </si>
  <si>
    <t>Al             #9</t>
  </si>
  <si>
    <t>Higgins</t>
  </si>
  <si>
    <t>Bill       #5</t>
  </si>
  <si>
    <t>Wayne  #4</t>
  </si>
  <si>
    <t>Paul         #8</t>
  </si>
  <si>
    <t>Paul        #99</t>
  </si>
  <si>
    <t>Mario       #5</t>
  </si>
  <si>
    <t>HAT TRICK:</t>
  </si>
  <si>
    <t>Joe          #30</t>
  </si>
  <si>
    <t>Rob Kaslik</t>
  </si>
  <si>
    <t>Dan        #11</t>
  </si>
  <si>
    <t>Chris    #6</t>
  </si>
  <si>
    <t>Joe       #5</t>
  </si>
  <si>
    <t>Barry    #7</t>
  </si>
  <si>
    <t>1 - 5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</si>
  <si>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</si>
  <si>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Rich        #15</t>
  </si>
  <si>
    <t>Position Week</t>
  </si>
  <si>
    <t>Glenn   #9</t>
  </si>
  <si>
    <t xml:space="preserve">1 - 2 </t>
  </si>
  <si>
    <t>Shark's - Goal: Orlando Unassisted</t>
  </si>
  <si>
    <t>Rick       #4</t>
  </si>
  <si>
    <t>Total Penalties &gt;&gt;</t>
  </si>
  <si>
    <t>Totals Goals &gt;</t>
  </si>
  <si>
    <t>Playoffs Start</t>
  </si>
  <si>
    <t>8 - 6</t>
  </si>
  <si>
    <t>#6  Bruno's Dive Shop</t>
  </si>
  <si>
    <t>Playoff Totals</t>
  </si>
  <si>
    <t>Reg &amp; Playoff</t>
  </si>
  <si>
    <t xml:space="preserve">Regular Season Totals </t>
  </si>
  <si>
    <t>Pts.</t>
  </si>
  <si>
    <t>4 - 8</t>
  </si>
  <si>
    <t>Dave        #30</t>
  </si>
  <si>
    <t>Ron      #10</t>
  </si>
  <si>
    <t>2 - 5</t>
  </si>
  <si>
    <t>Bill       #2</t>
  </si>
  <si>
    <t>Tucker</t>
  </si>
  <si>
    <t>Sheehan (sub)</t>
  </si>
  <si>
    <t>#2  Bruno's Canadien's</t>
  </si>
  <si>
    <t>Total Penalties &gt;</t>
  </si>
  <si>
    <t>5 - 8</t>
  </si>
  <si>
    <t>Mike         #3</t>
  </si>
  <si>
    <t>Tom        #66</t>
  </si>
  <si>
    <t>John     #12</t>
  </si>
  <si>
    <t>Leonardi</t>
  </si>
  <si>
    <t>Jim          #4</t>
  </si>
  <si>
    <t>Randy   #15</t>
  </si>
  <si>
    <t>Art         #5</t>
  </si>
  <si>
    <t>Week 1</t>
  </si>
  <si>
    <t>Have A Safe and Enjoyable Summer</t>
  </si>
  <si>
    <t>George      #7</t>
  </si>
  <si>
    <t>Week 31 - Results</t>
  </si>
  <si>
    <t>Scoring Summary from Week 31:  4/9/12</t>
  </si>
  <si>
    <t>Week 2</t>
  </si>
  <si>
    <t>Week 8- Playoffs</t>
  </si>
  <si>
    <t>Kazmirowski</t>
  </si>
  <si>
    <t>Mike Nardoni - Fisher's</t>
  </si>
  <si>
    <t>Bruno's Dive Shop</t>
  </si>
  <si>
    <t>Ed Henri</t>
  </si>
  <si>
    <t>Games Played   29</t>
  </si>
  <si>
    <t>Goals Against   52</t>
  </si>
  <si>
    <t>Shutouts             5</t>
  </si>
  <si>
    <t>Total Points</t>
  </si>
  <si>
    <t xml:space="preserve">Assist     </t>
  </si>
  <si>
    <t xml:space="preserve">Goals     </t>
  </si>
  <si>
    <t xml:space="preserve">GAA               </t>
  </si>
  <si>
    <t xml:space="preserve">T - 2nd </t>
  </si>
  <si>
    <t>T - 2nd</t>
  </si>
  <si>
    <t>Bruin's - Goal: Dudzinski Assit Tucker (sub)</t>
  </si>
  <si>
    <t>Bruin's - Goal: Tucker (sub) Assist Alderman (sub) &amp; Mazurek ( 01:08 Remaining)</t>
  </si>
  <si>
    <t xml:space="preserve">Sheer Shop - Goal: Swanson Assist J. Enmark </t>
  </si>
  <si>
    <t>Papa Pita - Goal: Higgins Assist D. Kenny &amp; Burns (sub)</t>
  </si>
  <si>
    <t xml:space="preserve">McGowan </t>
  </si>
  <si>
    <t>Canadien's - Goal: Nardoni (sub) Assist Entwistle &amp; Luz</t>
  </si>
  <si>
    <t>Bruno's - Goal: Yollick Assist Burnosky &amp; Rob Kaslik</t>
  </si>
  <si>
    <t>Bruno's - Goal: Ray Kaslik Assist Burnosky &amp; Rob Kaslik</t>
  </si>
  <si>
    <t>Bruno's - Goal: Ray Kaslik Assist Berre (sub) &amp; Rob Kaslik</t>
  </si>
  <si>
    <t>Fisher - Goal: Supal (sub) Assist Nardoni</t>
  </si>
  <si>
    <t>Fisher - Goal: Lavigne (sub) Assist Boulanger (sub)</t>
  </si>
  <si>
    <t>Fisher - Goal: Rosinski (sub) Assist Supal (sub) &amp; Balough</t>
  </si>
  <si>
    <t>Fisher - Goal: Fisher Assist Nardoni</t>
  </si>
  <si>
    <t>Fisher - Goal: Supal (sub) Assist Nardoni &amp; Boulanger (sub)</t>
  </si>
  <si>
    <t>State Farm - Goal: Rossi Assist Coatney</t>
  </si>
  <si>
    <t>#2  Bruno's Canadiens</t>
  </si>
  <si>
    <t>Thibault</t>
  </si>
  <si>
    <t>Ruggirello</t>
  </si>
  <si>
    <t>Balogh</t>
  </si>
  <si>
    <t>Rodgers</t>
  </si>
  <si>
    <t>Sheehan</t>
  </si>
  <si>
    <t>"2012-2013"</t>
  </si>
  <si>
    <t>Castiglioni</t>
  </si>
  <si>
    <t>Total Goal - Assist - Overall Pts. - Pen.Min.</t>
  </si>
  <si>
    <t>Total Goals&gt;</t>
  </si>
  <si>
    <t>SHUTOUTS:</t>
  </si>
  <si>
    <t>P/M</t>
  </si>
  <si>
    <t>Tony      8</t>
  </si>
  <si>
    <t>Joe         6</t>
  </si>
  <si>
    <t xml:space="preserve"> Team</t>
  </si>
  <si>
    <t>League Scoring Leaders</t>
  </si>
  <si>
    <t xml:space="preserve">Week #3 </t>
  </si>
  <si>
    <t xml:space="preserve"> Week #4</t>
  </si>
  <si>
    <t>This Week</t>
  </si>
  <si>
    <t xml:space="preserve"> This Week</t>
  </si>
  <si>
    <t xml:space="preserve"> Week  #5</t>
  </si>
  <si>
    <t>Week  #6</t>
  </si>
  <si>
    <t xml:space="preserve"> Week  #6</t>
  </si>
  <si>
    <t>1 - 4</t>
  </si>
  <si>
    <t>Week  #7</t>
  </si>
  <si>
    <t>&gt;&gt;&gt;&gt;&gt;</t>
  </si>
  <si>
    <t>Team Totals</t>
  </si>
  <si>
    <t>Week  #16</t>
  </si>
  <si>
    <t>Week #17</t>
  </si>
  <si>
    <t>Week  #18</t>
  </si>
  <si>
    <t>Week #19</t>
  </si>
  <si>
    <t>Week  #19</t>
  </si>
  <si>
    <t>Week #20</t>
  </si>
  <si>
    <t>Week  #20</t>
  </si>
  <si>
    <t>Week #21</t>
  </si>
  <si>
    <t>Week #221</t>
  </si>
  <si>
    <t>Week  #21</t>
  </si>
  <si>
    <t>Week  #22</t>
  </si>
  <si>
    <t>Week #23</t>
  </si>
  <si>
    <t>Position Night</t>
  </si>
  <si>
    <t>Week  #23</t>
  </si>
  <si>
    <t>Playoffs</t>
  </si>
  <si>
    <t>PTS.</t>
  </si>
  <si>
    <t>Regular Season Final Standings</t>
  </si>
  <si>
    <t>Week 1 Playoff Results</t>
  </si>
  <si>
    <t>Week  #24</t>
  </si>
  <si>
    <t>Week #25</t>
  </si>
  <si>
    <t>Week 3</t>
  </si>
  <si>
    <t>Regular Season &amp; Playoff Totals</t>
  </si>
  <si>
    <t>Week 2 Playoff Results</t>
  </si>
  <si>
    <t>Week #26</t>
  </si>
  <si>
    <t>Week 4</t>
  </si>
  <si>
    <t xml:space="preserve">Please let your team boardmember know if you and a guest will or will not be attending. </t>
  </si>
  <si>
    <t>Week #27</t>
  </si>
  <si>
    <t>Week 5</t>
  </si>
  <si>
    <t>Week 3 Playoff Results</t>
  </si>
  <si>
    <t xml:space="preserve"> 4 - 5 </t>
  </si>
  <si>
    <t>Week 4 Playoff Results</t>
  </si>
  <si>
    <t>Week #28</t>
  </si>
  <si>
    <t>Week 6</t>
  </si>
  <si>
    <t>Week 7</t>
  </si>
  <si>
    <t>Week #29</t>
  </si>
  <si>
    <t>Week 5 Playoff Results</t>
  </si>
  <si>
    <t>Week 8</t>
  </si>
  <si>
    <t>Week #30</t>
  </si>
  <si>
    <t>Final Week</t>
  </si>
  <si>
    <t xml:space="preserve">Position </t>
  </si>
  <si>
    <t>Night</t>
  </si>
  <si>
    <t>Week 6 Playoff Results</t>
  </si>
  <si>
    <t>Next Season Registration Notice:</t>
  </si>
  <si>
    <t>basis so we will know to mail you a registration form for the upcoming season.</t>
  </si>
  <si>
    <t xml:space="preserve">Games Played   </t>
  </si>
  <si>
    <t xml:space="preserve">Goals Against   </t>
  </si>
  <si>
    <t xml:space="preserve">Shutouts             </t>
  </si>
  <si>
    <t xml:space="preserve">The registration notice for next season will be emailed to everyone around the third (3rd) week of July with an </t>
  </si>
  <si>
    <t>Week #1</t>
  </si>
  <si>
    <t>Week 7 Playoff Results</t>
  </si>
  <si>
    <t>Fern Hill Country Club</t>
  </si>
  <si>
    <t>Week 8 Playoff Results</t>
  </si>
  <si>
    <t xml:space="preserve">2nd </t>
  </si>
  <si>
    <t>Mike Langlois</t>
  </si>
  <si>
    <t>Bruin's/Subs</t>
  </si>
  <si>
    <t>Eriton</t>
  </si>
  <si>
    <t>Eriton/Subs</t>
  </si>
  <si>
    <t xml:space="preserve">Eriton </t>
  </si>
  <si>
    <t>Kay</t>
  </si>
  <si>
    <t>Grosz</t>
  </si>
  <si>
    <t>Pankewicz Jr.</t>
  </si>
  <si>
    <t>Bruno/Subs</t>
  </si>
  <si>
    <t>Canad/Subs</t>
  </si>
  <si>
    <t>SF/Subs</t>
  </si>
  <si>
    <t>PP/Subs</t>
  </si>
  <si>
    <t>SS/Subs</t>
  </si>
  <si>
    <t>Rick      25</t>
  </si>
  <si>
    <t>Tom          66</t>
  </si>
  <si>
    <t>Terry           9</t>
  </si>
  <si>
    <t>Dave         11</t>
  </si>
  <si>
    <t>Mario          5</t>
  </si>
  <si>
    <t>#8  Eriton</t>
  </si>
  <si>
    <t>ASST.</t>
  </si>
  <si>
    <t xml:space="preserve">None </t>
  </si>
  <si>
    <t>#8 Eriton</t>
  </si>
  <si>
    <t xml:space="preserve"> Week #5</t>
  </si>
  <si>
    <t>Week #4</t>
  </si>
  <si>
    <t>John Enmark</t>
  </si>
  <si>
    <t>Dave Figurski</t>
  </si>
  <si>
    <t>Jim Klott</t>
  </si>
  <si>
    <t xml:space="preserve">Scott </t>
  </si>
  <si>
    <t>French</t>
  </si>
  <si>
    <t>Lenny    9</t>
  </si>
  <si>
    <t>DeLaura</t>
  </si>
  <si>
    <t>DeClerq</t>
  </si>
  <si>
    <t>Smith</t>
  </si>
  <si>
    <t>Lahti</t>
  </si>
  <si>
    <t>Jim</t>
  </si>
  <si>
    <t>Mike          10</t>
  </si>
  <si>
    <t>Rob           10</t>
  </si>
  <si>
    <t>Peruzzi</t>
  </si>
  <si>
    <t>Tony Garnatz</t>
  </si>
  <si>
    <t>Mike</t>
  </si>
  <si>
    <t>Rob</t>
  </si>
  <si>
    <t>Karl Aavik</t>
  </si>
  <si>
    <t>Jim Leonardi</t>
  </si>
  <si>
    <t xml:space="preserve">                                                                                 </t>
  </si>
  <si>
    <t>Merritt</t>
  </si>
  <si>
    <t>Blain</t>
  </si>
  <si>
    <t>Reed</t>
  </si>
  <si>
    <t>Scott French</t>
  </si>
  <si>
    <t>Rough</t>
  </si>
  <si>
    <t>Chuck Thibault</t>
  </si>
  <si>
    <t>Bench</t>
  </si>
  <si>
    <t>Mike          11</t>
  </si>
  <si>
    <t>Mario Bulgarelli</t>
  </si>
  <si>
    <t>John Higgins</t>
  </si>
  <si>
    <t xml:space="preserve">Note:    The week to week Playoff schedule is not the same as during the regular season. </t>
  </si>
  <si>
    <t>Karjala</t>
  </si>
  <si>
    <t>Mike Kay</t>
  </si>
  <si>
    <t>Steve Berak</t>
  </si>
  <si>
    <t>Ray Nadolski</t>
  </si>
  <si>
    <t>Joe Merritt</t>
  </si>
  <si>
    <t>Lenny Gerbino</t>
  </si>
  <si>
    <t>Playoff's</t>
  </si>
  <si>
    <t>Please let your team Captain (board member) know if you are not receiving the scoring results on a weekly</t>
  </si>
  <si>
    <t>Gary Kilpatrick</t>
  </si>
  <si>
    <t>Lee Castiglioni</t>
  </si>
  <si>
    <t>Bill Tucker</t>
  </si>
  <si>
    <t>Mike Robins</t>
  </si>
  <si>
    <t>L. Kazmirowski</t>
  </si>
  <si>
    <t>Wodnicki</t>
  </si>
  <si>
    <t>Art              5</t>
  </si>
  <si>
    <t>Gary           4</t>
  </si>
  <si>
    <t>#3  Direct Staff</t>
  </si>
  <si>
    <t>Dirnberger</t>
  </si>
  <si>
    <t>Ed                4</t>
  </si>
  <si>
    <t>Direct Staff</t>
  </si>
  <si>
    <t>Direct/Subs</t>
  </si>
  <si>
    <t>Bob           12</t>
  </si>
  <si>
    <t>Angelo     55</t>
  </si>
  <si>
    <t>Dane    19</t>
  </si>
  <si>
    <t>Steve     2</t>
  </si>
  <si>
    <t xml:space="preserve">Steve     </t>
  </si>
  <si>
    <t>Lee         4</t>
  </si>
  <si>
    <t xml:space="preserve">Chuck      </t>
  </si>
  <si>
    <t>Joe Pepoy</t>
  </si>
  <si>
    <t xml:space="preserve">Lenny    </t>
  </si>
  <si>
    <t xml:space="preserve">Bill        </t>
  </si>
  <si>
    <t xml:space="preserve">Joe         </t>
  </si>
  <si>
    <t>"2015-2016"</t>
  </si>
  <si>
    <t>Bruno    3</t>
  </si>
  <si>
    <t>Standings</t>
  </si>
  <si>
    <t>Ed Dirnberger</t>
  </si>
  <si>
    <t>Terry</t>
  </si>
  <si>
    <t>Lee</t>
  </si>
  <si>
    <t>Glen</t>
  </si>
  <si>
    <t>Jack</t>
  </si>
  <si>
    <t>Tom</t>
  </si>
  <si>
    <t xml:space="preserve">Mark Rodgers </t>
  </si>
  <si>
    <t>Lee Klott</t>
  </si>
  <si>
    <t>Joe Grazioli</t>
  </si>
  <si>
    <t>Glen Wodnicki</t>
  </si>
  <si>
    <t>R. Cousineau</t>
  </si>
  <si>
    <t>Tony Orlando</t>
  </si>
  <si>
    <t>Angelo Peruzzi</t>
  </si>
  <si>
    <t>Chet Mazurek</t>
  </si>
  <si>
    <t>Mike Nardone</t>
  </si>
  <si>
    <t>Chet</t>
  </si>
  <si>
    <t>Week 9</t>
  </si>
  <si>
    <t>State Farm - Goal: Mark Rodgers Unassisted</t>
  </si>
  <si>
    <t>Ray</t>
  </si>
  <si>
    <t>Week 10</t>
  </si>
  <si>
    <t>Leo Sciacca (s)</t>
  </si>
  <si>
    <t>Week 11</t>
  </si>
  <si>
    <t>Position</t>
  </si>
  <si>
    <t>Week 12</t>
  </si>
  <si>
    <t>Week 13</t>
  </si>
  <si>
    <t>Welch</t>
  </si>
  <si>
    <t>Week 14</t>
  </si>
  <si>
    <t>Too Many Men</t>
  </si>
  <si>
    <t>Art Luz</t>
  </si>
  <si>
    <t>Terry Entwistle</t>
  </si>
  <si>
    <t>Week 15</t>
  </si>
  <si>
    <t xml:space="preserve">Week 14 </t>
  </si>
  <si>
    <t>Randy      55</t>
  </si>
  <si>
    <t xml:space="preserve">Week 15 </t>
  </si>
  <si>
    <t>Steve Yollick</t>
  </si>
  <si>
    <t>Larry Carnaghi</t>
  </si>
  <si>
    <t>Week  #17</t>
  </si>
  <si>
    <t>Week #18</t>
  </si>
  <si>
    <t xml:space="preserve">Week 16 </t>
  </si>
  <si>
    <t xml:space="preserve">Week 18 </t>
  </si>
  <si>
    <t>Kuhs</t>
  </si>
  <si>
    <t>Bob Lazarevich</t>
  </si>
  <si>
    <t>Papa Pita - Goal: Lenny Gerbino Assist Joe Gerbino</t>
  </si>
  <si>
    <t>Al Rosinski (S)</t>
  </si>
  <si>
    <t xml:space="preserve">Another great finish to the regular season with Bruno's Canadien's regular season champs. </t>
  </si>
  <si>
    <t>Congratulations to Terry Entwistle and Bruno's Canadien's</t>
  </si>
  <si>
    <t>Playoffs &gt;&gt;&gt;</t>
  </si>
  <si>
    <t xml:space="preserve">Papa Pita - Goal: Lenny Gerbino Assist Joe Gerbino </t>
  </si>
  <si>
    <t>Top 18</t>
  </si>
  <si>
    <t>Mike DeClerq</t>
  </si>
  <si>
    <t>Neil Henriques</t>
  </si>
  <si>
    <t>Playoffs  &gt;&gt;&gt;</t>
  </si>
  <si>
    <t>Playoff's &gt;&gt;&gt;</t>
  </si>
  <si>
    <t>Unsportsman</t>
  </si>
  <si>
    <t>Rich Dudzinski</t>
  </si>
  <si>
    <t>1 - 7</t>
  </si>
  <si>
    <t xml:space="preserve">Final </t>
  </si>
  <si>
    <t xml:space="preserve">Week </t>
  </si>
  <si>
    <t>Steve Schultz</t>
  </si>
  <si>
    <t>Unsportman</t>
  </si>
  <si>
    <t>Scoring Summary from Week 1:  9/12/16</t>
  </si>
  <si>
    <t>Ron</t>
  </si>
  <si>
    <t>Jones</t>
  </si>
  <si>
    <t xml:space="preserve">Bob </t>
  </si>
  <si>
    <t>Schultz</t>
  </si>
  <si>
    <t>Barker</t>
  </si>
  <si>
    <t>Smilnak</t>
  </si>
  <si>
    <t>Zyla</t>
  </si>
  <si>
    <t>Pacifico</t>
  </si>
  <si>
    <t>Karwacki</t>
  </si>
  <si>
    <t>Kraus</t>
  </si>
  <si>
    <t>Lazarevich</t>
  </si>
  <si>
    <t>Henriques</t>
  </si>
  <si>
    <t>Canadiens</t>
  </si>
  <si>
    <t>Papa Pita - Goal: Lenny Gerbino Unassisted  (Empty Net)</t>
  </si>
  <si>
    <t>Papa Pita - Goal: Steve Schultz Assist Jack Kovalcik &amp; Jim Leonardi</t>
  </si>
  <si>
    <t>Papa Pita - Goal: Lenny Gerbino Assist Joe Gerbino &amp; Andy Smilnak</t>
  </si>
  <si>
    <t>Papa Pita - Goal: Steve Schultz Assist Joe Moceri &amp; Jim Leonardi</t>
  </si>
  <si>
    <t>Steve     7</t>
  </si>
  <si>
    <t>Jim        13</t>
  </si>
  <si>
    <t>Clay       4</t>
  </si>
  <si>
    <t>Lew        3</t>
  </si>
  <si>
    <t>Joe         8</t>
  </si>
  <si>
    <t>Ray         2</t>
  </si>
  <si>
    <t>Andy      5</t>
  </si>
  <si>
    <t>Jack     12</t>
  </si>
  <si>
    <t xml:space="preserve">Lee         5    </t>
  </si>
  <si>
    <t>Joe       13</t>
  </si>
  <si>
    <t>Bill          6</t>
  </si>
  <si>
    <t>Mike     11</t>
  </si>
  <si>
    <t xml:space="preserve">Hank     4 </t>
  </si>
  <si>
    <t>Jim       12</t>
  </si>
  <si>
    <t>Jim        27</t>
  </si>
  <si>
    <t xml:space="preserve">Dave     </t>
  </si>
  <si>
    <t>Paul        8</t>
  </si>
  <si>
    <t>Glen     17</t>
  </si>
  <si>
    <t xml:space="preserve">Dave    19 </t>
  </si>
  <si>
    <t>Bob        4</t>
  </si>
  <si>
    <t xml:space="preserve">Tony    12 </t>
  </si>
  <si>
    <t>Chet       7</t>
  </si>
  <si>
    <t>Frank   22</t>
  </si>
  <si>
    <t>Glenn   44</t>
  </si>
  <si>
    <t>Bruce   77</t>
  </si>
  <si>
    <t xml:space="preserve">Mike     66 </t>
  </si>
  <si>
    <t>Gene    22</t>
  </si>
  <si>
    <t>George 11</t>
  </si>
  <si>
    <t>Joe         2</t>
  </si>
  <si>
    <t xml:space="preserve">Mike       7 </t>
  </si>
  <si>
    <t>Larry      5</t>
  </si>
  <si>
    <t>Larry    44</t>
  </si>
  <si>
    <t>Eriton's - Goal: George Pacifico Assist Gene Zyla &amp; Rich Grosz</t>
  </si>
  <si>
    <t>Larry Kazmirow</t>
  </si>
  <si>
    <t>Sheer Shop - Goal: Chet Mazurek Assist Glen Wodnicki &amp; Dave Reed</t>
  </si>
  <si>
    <t>Sheer Shop - Goal: Frank Taylor Assist Steve Yollick</t>
  </si>
  <si>
    <t xml:space="preserve">Sheer Shop - Goal: Glen Wodnicki Bruce Karjala &amp; Chet Mazurek </t>
  </si>
  <si>
    <t>Brunos - Goal: Joe Pepoy Assist Bill Tucker &amp; Jim Klott</t>
  </si>
  <si>
    <t xml:space="preserve">Brunos - Goal: Joe Pepoy Assist Bill Tucker </t>
  </si>
  <si>
    <t>Brunos - Goal: Paul Choinard Assist Jim Welch &amp; Lee Klott</t>
  </si>
  <si>
    <t>John           7</t>
  </si>
  <si>
    <t>John         19</t>
  </si>
  <si>
    <t>Mark          28</t>
  </si>
  <si>
    <t>Marshall   93</t>
  </si>
  <si>
    <t>Joe              5</t>
  </si>
  <si>
    <t>Steve          6</t>
  </si>
  <si>
    <t xml:space="preserve">Tom            3 </t>
  </si>
  <si>
    <t>State Farm - Goal: Mark Rodgers Assist Tom Dupart &amp; Joe Grazioli</t>
  </si>
  <si>
    <t>Canadiens - Goal: Brian Thompson (sub) Assist Chuck Walsh &amp; Steve Pankewicz Jr.</t>
  </si>
  <si>
    <t>Canadiens - Goal: Jim Sheehan Assist Tom Packla &amp; Jerry Scopel</t>
  </si>
  <si>
    <t>Chuck       12</t>
  </si>
  <si>
    <t>Karl             7</t>
  </si>
  <si>
    <t>Steve          2</t>
  </si>
  <si>
    <t>Tom          10</t>
  </si>
  <si>
    <t>Al               15</t>
  </si>
  <si>
    <t>Jim              6</t>
  </si>
  <si>
    <t>Jerry          8</t>
  </si>
  <si>
    <t>Karl Aavick</t>
  </si>
  <si>
    <t>Jim              8</t>
  </si>
  <si>
    <t>Ray           14</t>
  </si>
  <si>
    <t>Bob             4</t>
  </si>
  <si>
    <t>Mark         23</t>
  </si>
  <si>
    <t>Fred             2</t>
  </si>
  <si>
    <t xml:space="preserve">Jim            </t>
  </si>
  <si>
    <t>Bob             7</t>
  </si>
  <si>
    <t xml:space="preserve">Jim          </t>
  </si>
  <si>
    <t>Dan           15</t>
  </si>
  <si>
    <t>Neil              8</t>
  </si>
  <si>
    <t>Rich             6</t>
  </si>
  <si>
    <t>Wayne        2</t>
  </si>
  <si>
    <t>Frank          4</t>
  </si>
  <si>
    <t xml:space="preserve">Bruin's - Goal: Rich Dudzinski Assist Mario Bulgarelli &amp; Ernie Farin (sub) </t>
  </si>
  <si>
    <t>Bruin's - Goal: Ernie Farin (sub) Assist Wayne Coatney</t>
  </si>
  <si>
    <t>Mark Casmer</t>
  </si>
  <si>
    <t>Direct Staff -Goal: Mike Kay Assist Jim Blain &amp; Bob Winkler</t>
  </si>
  <si>
    <t xml:space="preserve">Direct Staff -Goal: Mike Kay Assist Jim Blain </t>
  </si>
  <si>
    <t>Direct Staff -Goal: Bob Winkler Assist Ray Kaslik &amp; Mike Kay</t>
  </si>
  <si>
    <t>Direct Staff -Goal: Rob Kaslik Assist Mike Kay &amp; Angelo Peruzzi</t>
  </si>
  <si>
    <t xml:space="preserve">Mike </t>
  </si>
  <si>
    <t>Mark</t>
  </si>
  <si>
    <t>Joe</t>
  </si>
  <si>
    <t>Canadiens - Goal: Chuck Walsh Assist Steve Pankewicz Jr. &amp; Terry Entwistle</t>
  </si>
  <si>
    <t>Sheer Shop - Goal: Glen Wodnicki Dave Reed &amp; Bruce Karjala</t>
  </si>
  <si>
    <t>Bruce</t>
  </si>
  <si>
    <t>State Farm - Goal: John Higgins Assist Marshall Knapp</t>
  </si>
  <si>
    <t>Dirnberge</t>
  </si>
  <si>
    <t>Top 10</t>
  </si>
  <si>
    <t>Scoring Leaders</t>
  </si>
  <si>
    <t>"2016-2017"</t>
  </si>
  <si>
    <t>Scoring Summary from Week 2:  9/19/16</t>
  </si>
  <si>
    <t>Canadiens - Goal: Karl Aavic Assist Tom Packla &amp; Art Luz</t>
  </si>
  <si>
    <t>Canadiens - Goal: Terry Entwistle Assist Chuck Walsh</t>
  </si>
  <si>
    <t>Bruin's - Goal: Neil Henriques Assist Dave Kenny</t>
  </si>
  <si>
    <t>Bruin's - Goal: Mike Nardone Assist Mario Bulgarelli</t>
  </si>
  <si>
    <t>Sheer Shop - Goal: Tony Orlando Assist Bob Smith</t>
  </si>
  <si>
    <t>Sheer Shop - Goal: Chet Mazurek Assist Glen Wodnicki</t>
  </si>
  <si>
    <t>Sheer Shop - Goal: Frank Taylor Assist Glenn Krcek &amp; Mike Harry</t>
  </si>
  <si>
    <t>Sheer Shop - Goal: Frank Taylor Assist Tony Orlando</t>
  </si>
  <si>
    <t>Brunos - Goal: Joe Pepoy Assist Bill Tucker &amp; Bruno Burnosky</t>
  </si>
  <si>
    <t>Brunos - Goal: Jim Welch Assist Hank Kraus &amp; Lee Klott</t>
  </si>
  <si>
    <t>Brunos - Goal: Lee Klott Assist Joe Pepoy &amp; Jim Welch</t>
  </si>
  <si>
    <t>Brunos - Goal: Joe Pepoy Assist Lee Klott &amp; Hank Kraus (00:59 Remaining)</t>
  </si>
  <si>
    <t>Papa Pita - Goal: Steve Schultz Assist Jim Leonardi</t>
  </si>
  <si>
    <t>Papa Pita - Goal: Steve Schultz Assist Jack Kovalcik</t>
  </si>
  <si>
    <t>Papa Pita - Goal: Jim Leonardi Assist Steve Schultz &amp; Andy Smilnak</t>
  </si>
  <si>
    <t>Papa Pita - Goal: Lenny Gerbino Assist Joe Moceri &amp; Jim Leonardi</t>
  </si>
  <si>
    <t>Papa Pita - Goal: Jim Leonardi Assist Jack Kovalcik</t>
  </si>
  <si>
    <t>Direct Staff - Goal: Al Rosinski (sub) Assist Ray Kaslik &amp; Angelo Peruzzi</t>
  </si>
  <si>
    <t>State Farm - Goal: John Enmark Assist Mark Rodgers &amp; Tom DeLaura</t>
  </si>
  <si>
    <t>Eriton - Goal: Dane Foucher Assist Lee Castiglioni &amp; Tony Garnatz</t>
  </si>
  <si>
    <t>Eriton - Goal: Larry Carnaghi Assist Dane Foucher &amp; Joe Merritt</t>
  </si>
  <si>
    <t>Angelo</t>
  </si>
  <si>
    <t xml:space="preserve">Frank </t>
  </si>
  <si>
    <t>Direct Staff - Goal: Rob Kaslik Assist Ray Kaslik &amp; Angelo Peruzzi</t>
  </si>
  <si>
    <t>Rick Grosz</t>
  </si>
  <si>
    <t>Scoring Summary from Week 3:  9/26/16</t>
  </si>
  <si>
    <t>Direct Staff - Goal: Mike Kay Assist Jim Blain</t>
  </si>
  <si>
    <t>Direct Staff - Goal: Jim Blain Assist Mike Kay &amp; Angelo Peruzzi</t>
  </si>
  <si>
    <t xml:space="preserve">Direct Staff - Goal: Ray Kaslik Assist Mike Kay </t>
  </si>
  <si>
    <t>Direct Staff - Goal: Ray Kaslik Assist Mike Kay &amp; Bob Winkler</t>
  </si>
  <si>
    <t>Direct Staff - Goal: Rob Kaslik Assist Mike Kay &amp; Angelo Peruzzi</t>
  </si>
  <si>
    <t>Eriton - Goal: Gene Zyla Assist Tony Garnatz</t>
  </si>
  <si>
    <t>Canadians - Goal: Karl Aavik Assist Tom Packla &amp; Jerry Scopel</t>
  </si>
  <si>
    <t>Canadians - Goal: Terry Entwistle Assist Chuck Walsh &amp; Gary Kilpatrick</t>
  </si>
  <si>
    <t>Canadians - Goal: Karl Aavik Unassisted (Empty Net)</t>
  </si>
  <si>
    <t>State Farm - Goal: Ed Dirnberge Assist John Higgins &amp; John Enmark</t>
  </si>
  <si>
    <t>State Farm - Goal: John Higgins Assist John Enmark &amp; Gerald Honkanen (sub)</t>
  </si>
  <si>
    <t>Sheer Shop - Goal: Dave Reed Assist Pat Parrott (sub)</t>
  </si>
  <si>
    <t xml:space="preserve">Sheer Shop - Goal: Glen Wodnicki Assist Dave Reed </t>
  </si>
  <si>
    <t>Sheer Shop - Goal: Glen Wodnicki Assist Chet Mazurek</t>
  </si>
  <si>
    <t>Sheer Shop - Goal: Dave Reed Assist Chet Mazurek &amp; Pat Parrott (sub)</t>
  </si>
  <si>
    <t>Sheer Shop - Goal: Tony Chaivre (sub) Assist Dave Reed &amp; Steve Yollick</t>
  </si>
  <si>
    <t>Sheer Shop - Goal: Glen Wodnicki Assist Dave Reed &amp; Stevve Yollick</t>
  </si>
  <si>
    <t xml:space="preserve">Papa Pita - Goal:Andy Smilnak Assist Lenny Gerbino </t>
  </si>
  <si>
    <t xml:space="preserve">Papa Pita - Goal: Lenny Gerbino Unassisted </t>
  </si>
  <si>
    <t>Papa Pita - Goal: Steve Schultz Assist Jim Leonardi &amp; Jack Kovalcik</t>
  </si>
  <si>
    <t xml:space="preserve">Bruin's - Goal: Mike Nardone Assist Neil Henriques </t>
  </si>
  <si>
    <t xml:space="preserve">Bruin's - Goal: Bob Lazarevich Assist Neil Henriques &amp; Dan Guest </t>
  </si>
  <si>
    <t xml:space="preserve">Bruin's - Goal: Wayne Coatney Assist Mario Bulgarelli </t>
  </si>
  <si>
    <t>Bruin's - Goal: Bob Lazarevich Assist Ernie Farin (sub)</t>
  </si>
  <si>
    <t xml:space="preserve">Position - Week 2 </t>
  </si>
  <si>
    <t>Dave Reed</t>
  </si>
  <si>
    <t>State Farm - Goal: John Enmark Assist Ed Dirnberger</t>
  </si>
  <si>
    <t>Scoring Summary from Week 4:  10/3/16</t>
  </si>
  <si>
    <t>Jim Blain</t>
  </si>
  <si>
    <t>Canadians - Goal: Karl Aavik Assist jim Sheehan &amp; Tom Packla</t>
  </si>
  <si>
    <t>Canadians - Goal: Jim Sheehan Assist Karl Aavik &amp; Tom Packla</t>
  </si>
  <si>
    <t xml:space="preserve">Position - Week 3 </t>
  </si>
  <si>
    <t xml:space="preserve">Papa Pita - Goal: Clay Barker Assist Ron Supal (sub) </t>
  </si>
  <si>
    <t>Papa Pita - Goal: Clay Barker Assist Joe Moceri</t>
  </si>
  <si>
    <t xml:space="preserve">Papa Pita - Goal: Ron Supal (sub) Assist Clay Barker </t>
  </si>
  <si>
    <t xml:space="preserve">Sheer Shop - Goal: Dave Reed Assist Chet Mazurek </t>
  </si>
  <si>
    <t>Sheer Shop - Goal: Dave Reed Assist Chet Mazurek &amp; Glen Wodnicki</t>
  </si>
  <si>
    <t>Ron Supal (S)</t>
  </si>
  <si>
    <t xml:space="preserve">Clay Barker </t>
  </si>
  <si>
    <t>Eriton - Goal: Gene Zyla Unassisted</t>
  </si>
  <si>
    <t>Eriton - Goal: Rick Grosz Assist Mike Sewick (sub)</t>
  </si>
  <si>
    <t>Eriton - Goal: Tony Garnatz Unassisted (Empty Net)</t>
  </si>
  <si>
    <t>State Farm - Goal: Ed Dirnberger Asist Mark Rodgers</t>
  </si>
  <si>
    <t>State Farm - Goal: Mark Rodgers Assist John Enmark</t>
  </si>
  <si>
    <t>State Farm - Goal: John Higgins Assist Randy Cousineau &amp; Ed Dirnberger</t>
  </si>
  <si>
    <t xml:space="preserve">Brunos - Goal: Bill Tucker Assist Lee Klott </t>
  </si>
  <si>
    <t>Brunos - Goal: Joe Pepoy Assist Bill Tucker &amp; Bruno</t>
  </si>
  <si>
    <t xml:space="preserve">Brunos - Goal: Lee Klott Assist </t>
  </si>
  <si>
    <t>State Farm - Goal: Ed Dirnberger Assist Mark Rodgers</t>
  </si>
  <si>
    <t>State Farm - Goal: John Enmark Assist Joe Grazioli &amp; Tom Dupart</t>
  </si>
  <si>
    <t>Ed</t>
  </si>
  <si>
    <t xml:space="preserve">Hank    14 </t>
  </si>
  <si>
    <t xml:space="preserve">Mike       9 </t>
  </si>
  <si>
    <t>Sheer Shop - Goal: Bruce Karjala Assist Glen Wodnicki</t>
  </si>
  <si>
    <t xml:space="preserve">Position - Week 4 </t>
  </si>
  <si>
    <t>Scoring Summary from Week 5:  10/10/16</t>
  </si>
  <si>
    <t>Bruin's - Goal: Mike Nardone Assist Bob Lazarevich &amp; Dave Kenny</t>
  </si>
  <si>
    <t>Canadians - Goal: Karl Aavik Assist Tom Packla</t>
  </si>
  <si>
    <t xml:space="preserve">Canadians - Goal: Jim Sheehan Assist Karl Aavik </t>
  </si>
  <si>
    <t xml:space="preserve">Brunos - Goal: Lee Klott Assist Pat Parrott (sub) &amp; Jim Dammon (sub) </t>
  </si>
  <si>
    <t>Direct Staff - Goal: Rob Kaslik Assist Ray Kaslik</t>
  </si>
  <si>
    <t>Eriton - Goal: Mike Sewick (sub) Assist Rick Grosz &amp; Larry Carnighi</t>
  </si>
  <si>
    <t xml:space="preserve">Eriton - Goal: Lee Castiglioni Assist Mike Robins </t>
  </si>
  <si>
    <t>State Farm - Goal: Mark Rodgers Assist Tom Dupart &amp; Tom DeLaura</t>
  </si>
  <si>
    <t>State Farm - Goal: Mark Rodgers Assist Marshall Knapp</t>
  </si>
  <si>
    <t>Papa Pita - Goal: Gene Zyla (sub)  Assist Joe Moceri &amp; Clay Baker</t>
  </si>
  <si>
    <t>Gene Zyla (Sub)</t>
  </si>
  <si>
    <t xml:space="preserve">Joe Grazioli (sub) </t>
  </si>
  <si>
    <t>Dave Kenny</t>
  </si>
  <si>
    <t>Direct Staff - Goal: Ray Kaslik Assist Rob Kaslik</t>
  </si>
  <si>
    <t xml:space="preserve">Canadians - Goal: Tom Packla Assist Gary Kilpatrick &amp; Karl Aavik </t>
  </si>
  <si>
    <t>Eriton - Goal: Lee Castiglioni Assist Tony Garnatz</t>
  </si>
  <si>
    <t>Eriton - Goal: Gene Zyla Assist Rick Grosz</t>
  </si>
  <si>
    <t>Sheer Shop - Goal: Tony Orlando Assist Frank Taylor &amp; Glenn Krcek</t>
  </si>
  <si>
    <t>Karl</t>
  </si>
  <si>
    <t>Clay</t>
  </si>
  <si>
    <t xml:space="preserve">Position - Week 5 </t>
  </si>
  <si>
    <t>Scoring Summary from Week 6:  10/17/16</t>
  </si>
  <si>
    <t>Papa Pita - Goal: Jim Leonardi Assist Jack Kovalcik &amp; Steve Schultz</t>
  </si>
  <si>
    <t>Papa Pita - Goal: Lenny Gerbino Assist Jack Kovalcik &amp; Clay Barker</t>
  </si>
  <si>
    <t xml:space="preserve">Roughing </t>
  </si>
  <si>
    <t>Direct Staff - Goal: Mike Kay Assist Fred Karwicki &amp; Leo Sciacca (sub)</t>
  </si>
  <si>
    <t>Papa Pita - Goal: Jim Leonardi Assist Lew Bishop &amp; Jack Kovalcik</t>
  </si>
  <si>
    <t>Direct Staff - Goal: Mike Kay Assist Dan Guest (sub)</t>
  </si>
  <si>
    <t>Sheer Shop - Goal: Mike Langlois (sub) Unassisted</t>
  </si>
  <si>
    <t>Canadians - Goal: Karl Aavik Assist Tom Packla &amp; Jim Sheehan</t>
  </si>
  <si>
    <t>Canadiens - Goal: Chuck Walsh Unassisted</t>
  </si>
  <si>
    <t>Jack Kovalcik</t>
  </si>
  <si>
    <t>Gene Zyla</t>
  </si>
  <si>
    <t>Misconduct</t>
  </si>
  <si>
    <t>Pat Parrott (S)</t>
  </si>
  <si>
    <t>Eriton - Goal: Tony Garnatz Assist Gene Zyla &amp; George Pacifico</t>
  </si>
  <si>
    <t>Eriton - Goal: Rick Grosz Unassisted</t>
  </si>
  <si>
    <t>Bruno's - Goal: Joe Pepoy Unassisted</t>
  </si>
  <si>
    <t>Brunos - Goal: Lee Klott Assist Mike DeClerq &amp; Bill Tucker</t>
  </si>
  <si>
    <t>Dan Guest (S)</t>
  </si>
  <si>
    <t xml:space="preserve">State Farm - Goal: Ron Meltzer (sub) Assist Randy Cousineau </t>
  </si>
  <si>
    <t>State Farm - Goal: Ed Dirnberge Assist Mark Rodgers &amp; Steve Berak</t>
  </si>
  <si>
    <t xml:space="preserve">Bruin's - Goal: Mike Nardone Assist Rich Dudzinski &amp; Ernie Farin (sub) </t>
  </si>
  <si>
    <t>Bruin's - Goal: Rich Dudzinski Assist Wayne Coatney &amp; Mike Nardone</t>
  </si>
  <si>
    <t>Bruin's - Goal: Dan Guest Unassisted</t>
  </si>
  <si>
    <t>State Farm - Goal: Mark Rodgers Assist Ed Dirnberger &amp; Joe Grazioli</t>
  </si>
  <si>
    <t>State Farm - Goal: Ron Meltzer (sub) Assist Marshall Knapp &amp; Tom Dupart</t>
  </si>
  <si>
    <t xml:space="preserve">State Farm - Goal: Mark Rodgers Assist Joe Grazioli &amp; John Enmark </t>
  </si>
  <si>
    <t>Canadians - Goal: Karl Aavik Assist Jerry Scopel &amp; Scott French</t>
  </si>
  <si>
    <t>Scott         30</t>
  </si>
  <si>
    <t>Direct Staff - Goal: Ray Kaslik Assist Don Carnes (sub) &amp; Angelo Peruzzi</t>
  </si>
  <si>
    <t>Scoring Summary from Week 7:  10/24/16</t>
  </si>
  <si>
    <t>Direct Staff - Goal:Jim Blain Assist Ray Kaslik</t>
  </si>
  <si>
    <t>Direct Staff - Goal: Ray Kaslik Assist Rob Kaslik &amp; Fred Karwacki</t>
  </si>
  <si>
    <t>Sheer Shop - Goal: Chet Mazurek Assist Dave Reed</t>
  </si>
  <si>
    <t>Sheer Shop - Goal: Chet Mazurek Assist Tony Orlando &amp; Steve Yollick</t>
  </si>
  <si>
    <t>Sheer Shop - Goal: Dave Reed Assist Glen Wodnicki</t>
  </si>
  <si>
    <t>Sheer Shop - Goal: Tony Orlando Unassisted</t>
  </si>
  <si>
    <t>Bruno's - Goal: Joe Pepoy Assist Bill Tucker &amp; Mike DeClerq</t>
  </si>
  <si>
    <t>Bruin's - Goal: Dave Kenny Assist Bob Lazarevich</t>
  </si>
  <si>
    <t>Frank Kuhs</t>
  </si>
  <si>
    <t>Charging</t>
  </si>
  <si>
    <t>Papa Pita - Goal: Ernie Farin (sub) Assist Lew Bishop</t>
  </si>
  <si>
    <t>Clay Barker</t>
  </si>
  <si>
    <t>Randy Cousineau</t>
  </si>
  <si>
    <t>George Pacifico</t>
  </si>
  <si>
    <t>Canadians - Goal: Chuck Walsh Assist Terry Entwistle</t>
  </si>
  <si>
    <t xml:space="preserve">Eriton - Goal: Gene Zyla Unassisted </t>
  </si>
  <si>
    <t>Gene</t>
  </si>
  <si>
    <t xml:space="preserve">Canadians - Goal: Karl Aavik Assist Al Mulka &amp; Gary Kilpatrick </t>
  </si>
  <si>
    <t>State Farm - Goal: Mark Rodgers Assist John Enmark &amp; Ed Dirnberger</t>
  </si>
  <si>
    <t xml:space="preserve">State Farm - Goal: Ed Dirnberger Assist Tom DeLaura &amp; Paul Choinard (sub) </t>
  </si>
  <si>
    <t>Papa Pita - Goal: Ernie Farin (sub) Assist Lew Bishop &amp; Jack Kovalcik</t>
  </si>
  <si>
    <t>Canadians - Goal: Karl Aavik Assist Gary Kilpatrick &amp; Terry Entwistle</t>
  </si>
  <si>
    <t>Direct Staff - Goal: Mike Kay Assist Mark Ciccini</t>
  </si>
  <si>
    <t>Sheer Shop - Goal: Dave Reed Assist Glen Wodnicki (Empty Net)</t>
  </si>
  <si>
    <t xml:space="preserve">Position - Week 7 </t>
  </si>
  <si>
    <t>Scoring Summary from Week 8:  10/31/16</t>
  </si>
  <si>
    <t>Direct Staff - Goal: Mike Kay Assist Bob Winkler &amp; Fred Karwacki</t>
  </si>
  <si>
    <t xml:space="preserve">Bob Winkler </t>
  </si>
  <si>
    <t>L. Sterling (S)</t>
  </si>
  <si>
    <t>A. Bolanger (S)</t>
  </si>
  <si>
    <t>Bruin's - Goal: Bob Lazarevich Assist Frank Kuhs</t>
  </si>
  <si>
    <t>Canadians - Goal: Chuck Walsh Assist Gary Kilpatrick &amp; Art Luz</t>
  </si>
  <si>
    <t>State Farm - Goal: Greg Pozzo (sub) Assist Joe Grazioli</t>
  </si>
  <si>
    <t>State Farm - Goal: Greg Pozzo (sub) Unassisted</t>
  </si>
  <si>
    <t>State Farm - Goal: Greg Pozzo (sub) Assist Mark Rodgers</t>
  </si>
  <si>
    <t xml:space="preserve">Papa Pita - Goal: Clay Barker Assist Ray Nadolski &amp; Jack Kovalcik </t>
  </si>
  <si>
    <t>Eriton - Goal: Rick Grosz Assist Mike Robins &amp; Larry Carnaghi</t>
  </si>
  <si>
    <t>Sheer Shop - Goal: Glen Wodnicki Assist Dave Reed &amp; Bob Smith</t>
  </si>
  <si>
    <t>Greg Pozzo (S)</t>
  </si>
  <si>
    <t>State Farm - Goal: John Higgins Assist Steve Berak &amp; Joe Grazioli</t>
  </si>
  <si>
    <t>Eriton - Goal: Gene Zyla Assist Lee Castiglioni &amp; Tony Garnatz</t>
  </si>
  <si>
    <t>Brunos - Goal: Jim Welch Assist Lee Klott &amp; Hank Kraus</t>
  </si>
  <si>
    <t>State Farm - Goal: John Higgins Assist Pat Parrott (sub)</t>
  </si>
  <si>
    <t>State Farm - Goal: Pat Parrott (sub) Assist John Higgins &amp; Steve Berak</t>
  </si>
  <si>
    <t>Tony</t>
  </si>
  <si>
    <t xml:space="preserve">Position - Week 8 </t>
  </si>
  <si>
    <t>Scoring Summary from Week 9:  11/7/16</t>
  </si>
  <si>
    <t>Ernie Farin (S)</t>
  </si>
  <si>
    <t>Canadians - Goal: Chuck Walsh Assist Terry Entwistle &amp; Art Luz</t>
  </si>
  <si>
    <t xml:space="preserve">Canadians - Goal: Chuck Walsh Assist Steve Pankewicz Jr. </t>
  </si>
  <si>
    <t>Canadians - Goal: Terry Entwistle Assist Chuck Waslh &amp; Art Luz</t>
  </si>
  <si>
    <t>Direct Staff - Goal:Jim Blain Assist Mike Kay &amp; Fred Karwacki</t>
  </si>
  <si>
    <t>State Farm - Goal: John Enmark Assist Steve Berak &amp; Ed Dirnberger</t>
  </si>
  <si>
    <t>State Farm - Goal: Steve Berak Assist John Enmark &amp; John Higgins</t>
  </si>
  <si>
    <t>Ice Money $190       Due Next Week       11/21/16</t>
  </si>
  <si>
    <t>Sheer Shop - Goal: Glen Wodnicki Assist Dave Reed &amp; Tony Orlando (00:24 Remaining)</t>
  </si>
  <si>
    <t>Papa Pita - Goal: Ernie Farin (sub) Assist Jack Kovalcik</t>
  </si>
  <si>
    <t>Papa Pita - Goal: Lenny Gerbino Assist Steve Schultz &amp; Ernie Farin (sub)</t>
  </si>
  <si>
    <t>Papa Pita - Goal: John Ciprino (sub) Assist Lenny Gerbino</t>
  </si>
  <si>
    <t>Papa Pita - Goal: Steve Schultz Assist Ed Lewan (sub)</t>
  </si>
  <si>
    <t>Papa Pita - Goal: Ernie Farin (sub) Assist Andy Smilnak &amp; Steve Schultz</t>
  </si>
  <si>
    <t>Ice Money $190       Due Today      11/21/16</t>
  </si>
  <si>
    <t>Scoring Summary from Week 10:  11/21/16</t>
  </si>
  <si>
    <t>Direct Staff - Goal: Rob Kaslik Assist Jim Blain &amp; Ray Kaslik</t>
  </si>
  <si>
    <t>Eriton - Goal: Mike Sewick (sub) Assist Tony Garnatz &amp; Gene Zyla</t>
  </si>
  <si>
    <t>Canadians - Goal: Jim Sheehan Assist Ken Rice (sub) &amp; Gary Kilpatrick</t>
  </si>
  <si>
    <t>Brunos - Goal: Lee Klott Assist Jim Welch &amp; Paul Choinard</t>
  </si>
  <si>
    <t>Brunos - Goal: Jason Rocky (sub) Assist Joe Pepoy &amp; Mike DeClerq</t>
  </si>
  <si>
    <t>State Farm - Goal: Ron Meltzer (sub) Assist Joe Grazioli &amp; Jack Becker (sub)</t>
  </si>
  <si>
    <t>State Farm - Goal: Jack Becker (sub) Assist Tom Dupart &amp; Ed Dirnberger</t>
  </si>
  <si>
    <t>Sheer Shop - Goal: Dave Reed Assist Gerald Honkanen (sub)</t>
  </si>
  <si>
    <t>Sheer Shop - Goal: Glen Wodnicki Assist Steve Yollick &amp; Dave Reed (00:43 Remaining)</t>
  </si>
  <si>
    <t>Papa Pita - Goal: Andy Smilnak Assist Brian Dittmer (sub) &amp; Keith Omand (sub)</t>
  </si>
  <si>
    <t>Bruin's - Goal: Bob Lazarevich Assist Frank Kuhs &amp; Wayne Coatney</t>
  </si>
  <si>
    <t>Bruin's - Goal: Bob Lazarevich Unassisted</t>
  </si>
  <si>
    <t>Position - Week 9</t>
  </si>
  <si>
    <t>(7) Tied with 8 points</t>
  </si>
  <si>
    <t>Papa Pita - Goal: Lenny Gerbino Assist Brian Dittmer (sub) &amp; Ray Nadolski</t>
  </si>
  <si>
    <t>Brian Dittmer (s)</t>
  </si>
  <si>
    <t>Position - Week 10</t>
  </si>
  <si>
    <t>Scoring Summary from Week 11:  11/28/16</t>
  </si>
  <si>
    <t>Direct Staff - Goal: Larry Sterling (sub) Unassisted</t>
  </si>
  <si>
    <t>Canadians - Goal: Jim Sheehan Assist Tom Packla</t>
  </si>
  <si>
    <t>Al Mulka</t>
  </si>
  <si>
    <t>Larry Sterling</t>
  </si>
  <si>
    <t>Papa Pita - Goal: Steve Schultz Assist Lew Bishop &amp; Brian Dittmer (sub)</t>
  </si>
  <si>
    <t>Papa Pita - Goal: Brian Dittmer (sub) Unassisted</t>
  </si>
  <si>
    <t xml:space="preserve">Frank Taylor </t>
  </si>
  <si>
    <t>Eriton - Goal: Lee Castiglioni Assist George Pacifico &amp; Leo Sciacca (sub)</t>
  </si>
  <si>
    <t>Bruin's - Goal: Bob Lazarevich Assist Dan Guest &amp; Dave Kenny</t>
  </si>
  <si>
    <t>Bruin's - Goal: Dave Kenny Assist Mike Nardone &amp; Don Ross (sub)</t>
  </si>
  <si>
    <t>State Farm - Goal: John Higgins Assist Tom Dupart &amp; Mike Bayer (sub)</t>
  </si>
  <si>
    <t>State Farm - Goal: Ed Dirnberger Assist John Higgins &amp; Mike Bayer (sub)</t>
  </si>
  <si>
    <t xml:space="preserve">John Higgins </t>
  </si>
  <si>
    <t>Brunos - Goal: Joe Pepoy Unassisted</t>
  </si>
  <si>
    <t>Brunos - Goal: Tony Chaivre (sub) Assist Lee Klott</t>
  </si>
  <si>
    <t xml:space="preserve">Brunos - Goal: Jim Welch Assist Lee Klott </t>
  </si>
  <si>
    <t>Don Carnes (s)</t>
  </si>
  <si>
    <t>Brunos - Goal: Frank Kuhs (sub) Assisted Joe Pepoy &amp; Bill Tucker</t>
  </si>
  <si>
    <t>Bob</t>
  </si>
  <si>
    <t>Happy Thanksgiving to Everyone</t>
  </si>
  <si>
    <t>Bruin's - Goal: Dave Kenny Assist Bob Lazarevich &amp; Frank Kuhs</t>
  </si>
  <si>
    <t>Position - Week 11</t>
  </si>
  <si>
    <t>Scoring Summary from Week 12:  11/28/16</t>
  </si>
  <si>
    <t>Direct Staff - Goal:Jim Blain Assist Ray Kaslik &amp; Rob Kaslik</t>
  </si>
  <si>
    <t xml:space="preserve">Direct Staff - Goal: Bob Winkler Unassisted </t>
  </si>
  <si>
    <t>Brunos - Goal: Joe Pepoy Assist Bill Tucker &amp; Mike DeClerq</t>
  </si>
  <si>
    <t>Brunos - Goal: Lee Klott Assist Mike DeClerq</t>
  </si>
  <si>
    <t xml:space="preserve">Brunos - Goal: Bill Tucker Assist Joe Pepoy </t>
  </si>
  <si>
    <t>Canadians - Goal: Chuck Walsh Assist Steve Pankewicz Jr. &amp; Art Luz</t>
  </si>
  <si>
    <t>Canadians - Goal: Chuck Walsh Assist Terry Entwistle &amp; Scott French</t>
  </si>
  <si>
    <t xml:space="preserve">Papa Pita - Goal: Jim Leonardi Assist Steve Schultz </t>
  </si>
  <si>
    <t>Papa Pita - Goal: Lenny Gerbino Assist Jack Kovalcik (00:18 Remaining)</t>
  </si>
  <si>
    <t>Jim Sheehan</t>
  </si>
  <si>
    <t>Eriton - Goal: Dane Foucher Assist Larry Kazmirowski &amp; Larry Carnaghi</t>
  </si>
  <si>
    <t>State Farm - Goal: John Higgins Assist Mark Rodgers</t>
  </si>
  <si>
    <t xml:space="preserve">State Farm - Goal: John Higgins Assist Steve Berak </t>
  </si>
  <si>
    <t>State Farm - Goal: Steve Berak Assist Ed Dirnberger</t>
  </si>
  <si>
    <t>Bruin's - Goal: Jim Cooke Assist Dan Guest &amp; Wayne Coatney</t>
  </si>
  <si>
    <t>Bruin's - Goal: Wayne Coatney Assist Bob Lazarevich &amp; Larry Sterling (sub)</t>
  </si>
  <si>
    <t>Bruin's - Goal: Bob Lazarevich Assist Wayne Coatney &amp; Mario Bulgarelli</t>
  </si>
  <si>
    <t>Bruin's - Goal: Bob Lazarevich Assist Wayne Coatney &amp; Rich Dudzinski</t>
  </si>
  <si>
    <t xml:space="preserve">Sheer Shop - Goal: Glen Wodnicki Assist Bob Smith &amp; Dave Reed </t>
  </si>
  <si>
    <t>Sheer Shop - Goal: Dave Reed Assist Glen Wodnicki &amp; Chet Mazurek</t>
  </si>
  <si>
    <t xml:space="preserve">Sheer Shop - Goal: Don Carnes (sub) Assist Tony Orlando &amp; Frank Taylor </t>
  </si>
  <si>
    <t>Chuck Walsh</t>
  </si>
  <si>
    <t>Sheer Shop - Goal: Bob Smith Assist Glen Wodnicki &amp; Chet Mazurek (00:24 Remaining)</t>
  </si>
  <si>
    <t xml:space="preserve">Pat </t>
  </si>
  <si>
    <t>Brunos - Goal: Paul Choinard Assist Lee Klott &amp; Al Rosinski (sub)</t>
  </si>
  <si>
    <t>Brunos - Goal: Lee Klott Assist Mike DeClerq &amp; Paul Choinard</t>
  </si>
  <si>
    <t>Brunos - Goal: Pat Parrott (sub) Assist Jim Welch &amp; Tony Chaivre (sub)</t>
  </si>
  <si>
    <t>Parrott</t>
  </si>
  <si>
    <t>Position - Week 12</t>
  </si>
  <si>
    <t>Scoring Summary from Week 13:  12/5/16</t>
  </si>
  <si>
    <t>Canadians - Goal: Karl Aavik Assist Tom Packla &amp; Steve Pankewicz Jr.</t>
  </si>
  <si>
    <t xml:space="preserve">Bill </t>
  </si>
  <si>
    <t>Please mark your Calendar for the end of season Banquet and awards.</t>
  </si>
  <si>
    <t>Fern Hill Country Club on Friday, May 5, 2017.</t>
  </si>
  <si>
    <t>Bruin's - Goal: Dave Kenny Assist Jim Cooke</t>
  </si>
  <si>
    <t>State Farm - Goal: John Enmark Assist Ron Meltzer (sub)</t>
  </si>
  <si>
    <t>State Farm - Goal: John Enmark Unassisted</t>
  </si>
  <si>
    <t>State Farm - Goal: Ron Meltzer (sub) Unassisted</t>
  </si>
  <si>
    <t>Eriton - Goal: George Pacifico Unassisted</t>
  </si>
  <si>
    <t>Eriton - Goal: Gene Zyla Unassisted  (00:23 Remaining)</t>
  </si>
  <si>
    <t>Brunos - Goal: Joe Pepoy Assist Lee Klott &amp; Jim Welch</t>
  </si>
  <si>
    <t xml:space="preserve">Brunos - Goal: Joe Pepoy Assist Lee Klott &amp; Bill Tucker </t>
  </si>
  <si>
    <t>Pat Parrott</t>
  </si>
  <si>
    <t>Sheer Shop - Goal: Glen Wodnicki Unassisted</t>
  </si>
  <si>
    <t>Bruce Karjala</t>
  </si>
  <si>
    <t xml:space="preserve">Canadians - Goal: Karl Aavik Assist Tom Packla &amp; Gary Kilpatrick </t>
  </si>
  <si>
    <t>Canadians - Goal: Art Luz Assist Chuck Walsh &amp; Brian Thompson (sub)</t>
  </si>
  <si>
    <t xml:space="preserve">Tom Packla </t>
  </si>
  <si>
    <t>Papa Pita - Goal: Jim Leonardi Assist Lenny Gerbino &amp; Andy Smilnak</t>
  </si>
  <si>
    <t>Papa Pita - Goal: Steve Schultz Assist Andy Smilnak &amp; Tony Chaivre (sub)</t>
  </si>
  <si>
    <t xml:space="preserve">Papa Pita - Goal: Steve Schultz Assist Joe Gerbino </t>
  </si>
  <si>
    <t>Papa Pita - Goal: Andy Smilnak Assist Steve Schultz &amp; Jim Leonardi</t>
  </si>
  <si>
    <t xml:space="preserve">Jason </t>
  </si>
  <si>
    <t>Rocky</t>
  </si>
  <si>
    <t>Hank Krus</t>
  </si>
  <si>
    <t>(6) Tied with 13 points</t>
  </si>
  <si>
    <t>Bruin's - Goal: Dave Kenny Assist Larry Sterling (sub)</t>
  </si>
  <si>
    <t>Scoring Summary from Week 14:  12/12/16</t>
  </si>
  <si>
    <t xml:space="preserve">Eriton - Goal: George Pacifico Assist Mike Robins &amp; Lee Castiglioni </t>
  </si>
  <si>
    <t>Canadians - Goal: Chuck Walsh Assist Terry Entwistle &amp; Al Mulka</t>
  </si>
  <si>
    <t>Sheer Shop - Goal: Tony Orlando Assist Frank Taylor &amp; Steve Yollick</t>
  </si>
  <si>
    <t xml:space="preserve">Sheer Shop - Goal: Dave Reed Assist Glen Wodnicki </t>
  </si>
  <si>
    <t xml:space="preserve">Sheer Shop - Goal: Chet Masurek Assist Glen Wodnicki &amp; Dave Reed </t>
  </si>
  <si>
    <t>Direct Staff - Goal: Larry Sterling (sub) Assist Jim Blain</t>
  </si>
  <si>
    <t>Direct Staff - Goal: Rob Kaslik Assist Ray Kaslik &amp; Bob Lhati</t>
  </si>
  <si>
    <t>Bob Lhati</t>
  </si>
  <si>
    <t xml:space="preserve">Steve Yollick </t>
  </si>
  <si>
    <t xml:space="preserve">L.  Sterling (s) </t>
  </si>
  <si>
    <t>Bruin's - Goal: Jim Cooke Assist Dave Kenny &amp; Wayne Coatney</t>
  </si>
  <si>
    <t>Bruin's - Goal: Mike Nardone Assist Rich Dudzinski &amp; Bob Lazarevich</t>
  </si>
  <si>
    <t>Bruin's - Goal: Mike Nardone Assist Mario Bulgarelli &amp; Bob Lazarevich</t>
  </si>
  <si>
    <t xml:space="preserve">Jim Welch </t>
  </si>
  <si>
    <t>Brunos - Goal: Lee Klott Assist Mike DeClerq &amp; Jim Klott</t>
  </si>
  <si>
    <t>Brunos - Goal: Lee Klott Assist Bill Tucker &amp; Bruno</t>
  </si>
  <si>
    <t>Brunos - Goal: Lee Klott Assist Bill Tucker</t>
  </si>
  <si>
    <t>Pat          9</t>
  </si>
  <si>
    <t xml:space="preserve">Jim            27        </t>
  </si>
  <si>
    <t>Papa Pita - Goal: Steve Schultz Assist Joe Gerbino &amp; Lenny Gerbino</t>
  </si>
  <si>
    <t>State Farm - Goal: John Enmark Assist John Cipirano (sub)</t>
  </si>
  <si>
    <t>State Farm - Goal: John Cipirano (sub) Assist Steve Berak &amp; Joe Grazioi</t>
  </si>
  <si>
    <t>Bill</t>
  </si>
  <si>
    <t>Position - Week 13</t>
  </si>
  <si>
    <t>Bruin's - Goal: Bob Lazarevich Assist Neil Henriques (00:07 Remaining)</t>
  </si>
  <si>
    <t>Scoring Summary from Week 15:  12/19/16</t>
  </si>
  <si>
    <t>Sheer Shop - Goal: Glen Wodnicki Assist Dave Reed &amp; Steve Yollick</t>
  </si>
  <si>
    <t>Sheer Shop - Goal: Glen Wodnicki Assist Dave Reed &amp; Chet Mazurek</t>
  </si>
  <si>
    <t>Joe Gerbino</t>
  </si>
  <si>
    <t xml:space="preserve">Brunos - Goal: Bill Tucker Assist Lee Klott &amp; Ken Lavine (sub) </t>
  </si>
  <si>
    <t>Brunos - Goal: Lee Klott Assist Bill Tucker &amp; Ken Lavine (sub)</t>
  </si>
  <si>
    <t>Brunos - Goal: Jim Welch Assist Jim Klott &amp; Lee Klott</t>
  </si>
  <si>
    <t xml:space="preserve">Jason   34 </t>
  </si>
  <si>
    <t xml:space="preserve">Sheer Shop - Goal: Tony Chaivre (sub) Assist Glen Wodnicki &amp; Dave Reed </t>
  </si>
  <si>
    <t>Sheer Shop - Goal: Steve Yollick Unassisted</t>
  </si>
  <si>
    <t>Eriton - Goal: Rick Grosz Assist Gene Zyla &amp; Dane Foucher</t>
  </si>
  <si>
    <t>Eriton - Goal: Don Rosen (sub) Assist Larry Kazmirowski &amp; Lee Castiglioni</t>
  </si>
  <si>
    <t>Eriton - Goal: Larry Carnaghi Assist Gene Zyla &amp; Rick Grosz</t>
  </si>
  <si>
    <t>Eriton - Goal: Don Rosen (sub) Assist George Pacifico &amp; Joe Merritt</t>
  </si>
  <si>
    <t>Don Rosen (s)</t>
  </si>
  <si>
    <t>Bruin's - Goal: Bob Lazarevich Assist Mike Nardone &amp; Andre Boulanger (sub)</t>
  </si>
  <si>
    <t xml:space="preserve">John Kenny </t>
  </si>
  <si>
    <t>Dan Guest</t>
  </si>
  <si>
    <t>Direct Staff - Goal: Ray Kaslik Assist Rob Kaslik &amp; Bob Lhati</t>
  </si>
  <si>
    <t>Direct Staff - Goal: Ray Kaslik Unassisted</t>
  </si>
  <si>
    <t>Direct Staff - Goal: Angelo Peruzzi Unassisted</t>
  </si>
  <si>
    <t>Direct Staff - Goal: Mike Kay Assit Jim Blain</t>
  </si>
  <si>
    <t>State Farm - Goal: Steve Berak Assist John Higgins &amp; Randy Cousineau</t>
  </si>
  <si>
    <t>Randy Cousinea</t>
  </si>
  <si>
    <t>Canadians - Goal: Jim Sheehan Assist Al Mulka &amp; Gary Kilpatrick</t>
  </si>
  <si>
    <t>Canadians - Goal: Art Luz Assist Chuck Walsh &amp; Terry Entwistle</t>
  </si>
  <si>
    <t>Merry Christmas Everyone</t>
  </si>
  <si>
    <t>Brunos - Goal: Jason Rocky Assist Paul Choinard &amp; Mike DeClerq</t>
  </si>
  <si>
    <t xml:space="preserve">Brunos - Goal: Jim Welsh Assist Jason Rocky </t>
  </si>
  <si>
    <t>Canadians - Goal: Karl Aavik Assist Tom Packla &amp; Chuck Walsh(Empty Net)</t>
  </si>
  <si>
    <t>Week 16</t>
  </si>
  <si>
    <t>Scoring Summary from Week 16:  12/26/16</t>
  </si>
  <si>
    <t>Happy New Years - Have a Great 2017</t>
  </si>
  <si>
    <t>Canadians - Goal: Chuck Walsh Assist Art Luz &amp; Jerry Scopel</t>
  </si>
  <si>
    <t>Bob Lazarewich</t>
  </si>
  <si>
    <t>Glenn Krcek</t>
  </si>
  <si>
    <t>Brunos - Goal: Jim Welch Assist Jason Rockey</t>
  </si>
  <si>
    <t>Brunos - Goal: Hank Kraus Assist Jason Rockey &amp; Jim Welch</t>
  </si>
  <si>
    <t>Brunos - Goal: Bill Tucker Assist Lee Klott &amp; Bruno</t>
  </si>
  <si>
    <t>Papa Pita - Goal: Lew Bishop Assist Jim Leonardi &amp; Andy Smilnak</t>
  </si>
  <si>
    <t>Papa Pita - Goal: Keith Omand (sub) Assist Ray Nadolski &amp; Andy Smilnak</t>
  </si>
  <si>
    <t>Papa Pita - Goal: Lenny Gerbino Assist Jack Kovalcik &amp; Clay Baker</t>
  </si>
  <si>
    <t>Papa Pita - Goal: Joe Gerbino Assist Lenny Gerbino &amp; Jack Kovalcik</t>
  </si>
  <si>
    <t>Eriton - Goal: Gene Zyla Assist Larry Carnaghi &amp; Larry Kazmirowski</t>
  </si>
  <si>
    <t>Eriton - Goal: Gene Zyla Assist Lee Castiglioni &amp; Rick Grosz</t>
  </si>
  <si>
    <t>Eriton - Goal: Lee Castiglioni Assist Mike Robins &amp; Joe Merritt</t>
  </si>
  <si>
    <t>Jack Becker (s)</t>
  </si>
  <si>
    <t xml:space="preserve">Al Rosinski (s) </t>
  </si>
  <si>
    <t>State Farm - Goal: John Higgins Assist Tom DuPart</t>
  </si>
  <si>
    <t xml:space="preserve">State Farm - Goal: John Higgins Assist Jack Becker (sub) </t>
  </si>
  <si>
    <t>State Farm - Goal: Tom DuPart Assist John Higgins &amp; Jack Becker (sub)</t>
  </si>
  <si>
    <t>Delay of Game</t>
  </si>
  <si>
    <t>Direct Staff - Goal: Ernie Farin (sub) Unassisted</t>
  </si>
  <si>
    <t>Direct Staff - Goal: Ernie Farin (sub) Assist Rob Kaslik</t>
  </si>
  <si>
    <t xml:space="preserve">Direct Staff - Goal: Rob Kaslik Assist Larry Sterling (sub) &amp; Ernie Farin (sub) </t>
  </si>
  <si>
    <t xml:space="preserve">Direct Staff - Goal: Joe Merritt (sub) Assist Larry Sterling (sub) </t>
  </si>
  <si>
    <t xml:space="preserve">John Kenny (s) </t>
  </si>
  <si>
    <t>Ernie Farin (s)</t>
  </si>
  <si>
    <t>(4) Players</t>
  </si>
  <si>
    <t>with</t>
  </si>
  <si>
    <t>15 points</t>
  </si>
  <si>
    <t xml:space="preserve">Canadians - Goal: Henderson (sub) Assist Tom Packla &amp; Steve Pankewicz Jr. </t>
  </si>
  <si>
    <t>Week 17</t>
  </si>
  <si>
    <t>Scoring Summary from Week 17:  1/2/17</t>
  </si>
  <si>
    <t>Brunos - Goal: Jim Welch Assist Paul Choinard &amp; Bruno</t>
  </si>
  <si>
    <t>Brunos - Goal: Bill Tucker Assist Jim Klott &amp; Lee Klott</t>
  </si>
  <si>
    <t>Sheer Shop - Goal: Chet Mazurek Assist Glen Wodnicki &amp; Steve Yollick</t>
  </si>
  <si>
    <t>Sheer Shop - Goal: Chet Mazurek Assist Bob Smith &amp; Steve Yollick</t>
  </si>
  <si>
    <t xml:space="preserve">Direct Staff - Goal: Jim Blain Assist Ray Kaslik &amp; Paul Higle (sub) </t>
  </si>
  <si>
    <t xml:space="preserve">Ernie Farin (s) </t>
  </si>
  <si>
    <t>unknown</t>
  </si>
  <si>
    <t>Eriton - Goal: Don Rosen (sub) Assiat Tony Garnatz</t>
  </si>
  <si>
    <t>Eriton - Goal: Gene Zyla Assiat Lee Castiglioni</t>
  </si>
  <si>
    <t>Eriton - Goal: Don Rosen (sub) Assiat Tony Garnatz &amp; Lee Castiglioni</t>
  </si>
  <si>
    <t>Eriton - Goal: Don Rosen (sub) Assiat Mike Robins &amp; Lee Castiglioni</t>
  </si>
  <si>
    <t>Papa Pita - Goal: Jim Leonardi Unassisted</t>
  </si>
  <si>
    <t xml:space="preserve">Papa Pita - Goal: Jim Leonardi  Assist Jack Kovalcik &amp; Micky Moore (sub) </t>
  </si>
  <si>
    <t>Papa Pita - Goal: Jack Kovalcik Assist Clay Barker &amp; Joe Moceri</t>
  </si>
  <si>
    <t xml:space="preserve">Papa Pita - Goal: Clay Barker Assist Jack Kovalcik &amp; Micky Moore (sub) </t>
  </si>
  <si>
    <t>Bruin's - Goal: Keith Omand (sub) Assist Rich Dudzinski</t>
  </si>
  <si>
    <t>Bruin's - Goal: Keith Omand (sub) Assist Rich Dudzinski &amp; Mike Nardone</t>
  </si>
  <si>
    <t>Bruin's - Goal: Keith Omand (sub) Assist Dino Rossi (sub)</t>
  </si>
  <si>
    <t>Bruin's - Goal: Keith Omand (sub) Assist Rich Dudzinski &amp; Frank Kuhs</t>
  </si>
  <si>
    <t>Bruin's - Goal: Dino Rossi (sub) Assist Dave Kenny</t>
  </si>
  <si>
    <t>Keith Omand (s)</t>
  </si>
  <si>
    <t xml:space="preserve">Bruin's </t>
  </si>
  <si>
    <t>Chet Masurek</t>
  </si>
  <si>
    <t>Canadians - Goal: Chuck Walsh Assist Art Luz &amp; Terry Entwistle</t>
  </si>
  <si>
    <t>Brunos - Goal: Bill Tucker Assist Lee Klott &amp; Jim Klott</t>
  </si>
  <si>
    <t>State Farm - Goal: Randy Cousineau Assist Ed Dirnberger</t>
  </si>
  <si>
    <t>Week 18</t>
  </si>
  <si>
    <t>Scoring Summary from Week 18:  1/9/2017</t>
  </si>
  <si>
    <t>Papa Pita - Goal: Andy Smilnak Assist Steve Schultz &amp; Joe Moceri</t>
  </si>
  <si>
    <t>Papa Pita - Goal: Jim Leonardi  Unassisted</t>
  </si>
  <si>
    <t>Papa Pita - Goal: Jim Leonardi  Assist Steve Schultz &amp; Andy Smilnak</t>
  </si>
  <si>
    <t xml:space="preserve">Eriton - Goal: Gene Zyla Assist Tony Grantz &amp; Marc Duane (sub) </t>
  </si>
  <si>
    <t xml:space="preserve">Eriton - Goal: George Pacifico Assist Gene Zyla </t>
  </si>
  <si>
    <t xml:space="preserve">Gene Zyla </t>
  </si>
  <si>
    <t>Bruin's - Goal: John Webster (sub) Assist Frank Kuhs &amp; Dave Kenny</t>
  </si>
  <si>
    <t>Bruin's - Goal: Mike Nardone Unassisted</t>
  </si>
  <si>
    <t>jim Klott</t>
  </si>
  <si>
    <t>Marshall Knapp</t>
  </si>
  <si>
    <t>Fred Karwacki</t>
  </si>
  <si>
    <t>Direct Staff - Goal: Ray Kaslik Assist Rob Kaslik Assist Jim Penman</t>
  </si>
  <si>
    <t xml:space="preserve">Jim           19       </t>
  </si>
  <si>
    <t xml:space="preserve">Canadians - Goal: Terry Entwistle Assist Chuck Walsh &amp; Art Luz </t>
  </si>
  <si>
    <t xml:space="preserve">Bruno's </t>
  </si>
  <si>
    <t>Dave Vigliotti (s)</t>
  </si>
  <si>
    <t xml:space="preserve">Week 17 </t>
  </si>
  <si>
    <t xml:space="preserve">Canadians - Goal: Chuck Walsh Assist Jerry Scopel &amp; Art Luz </t>
  </si>
  <si>
    <t>Week 19</t>
  </si>
  <si>
    <t>Scoring Summary from Week 19:  1/16/2017</t>
  </si>
  <si>
    <t>Brunos - Goal: Jason Rocky Assist Bruno &amp; Tom Kubta (sub)</t>
  </si>
  <si>
    <t>Brunos - Goal: Paul Choinard Assist Mike DeClerq &amp; Bill Tucker</t>
  </si>
  <si>
    <t>Art</t>
  </si>
  <si>
    <t>Eriton - Goal: Rick Grosz Assist Larry Carnaghi &amp; Joe Merritt</t>
  </si>
  <si>
    <t>Eriton - Goal: Rick Grosz Assist Dane Foucher &amp; Mike Bayer (sub)</t>
  </si>
  <si>
    <t xml:space="preserve">Eriton - Goal: Don Roser (sub) Assist Lee Castiglioni &amp; Tony Garnatza </t>
  </si>
  <si>
    <t xml:space="preserve">Don Roser (s) </t>
  </si>
  <si>
    <t>State Farm - Goal: John Enmark Assist Randy Cousineau &amp; Steve Berak</t>
  </si>
  <si>
    <t xml:space="preserve">Papa Pita - Goal: Steve Schultz Assist Lenny Gerbino &amp; Lew Bishop </t>
  </si>
  <si>
    <t>Papa Pita - Goal: Lenny Gerbino Assist Joe Gerbino &amp; Clay Barker</t>
  </si>
  <si>
    <t>Canadians - Goal: Karl Aavik Assist Tom Packla &amp; Terry Entwistle</t>
  </si>
  <si>
    <t xml:space="preserve">Canadians - Goal: Chuck Walsh Assist Art Luz &amp; Steve Pankewicz Jr. </t>
  </si>
  <si>
    <t xml:space="preserve">Final Ice Money Due Next Week, January 23rd, 2017 ($190.00) </t>
  </si>
  <si>
    <t xml:space="preserve">Mark Ciccini (s) </t>
  </si>
  <si>
    <t>Sheer Shop - Goal: Glen Wodnicki Assist Dave Reed</t>
  </si>
  <si>
    <t xml:space="preserve">Bruin's - Goal: Bob Lazarevich Assist Mike Nardone </t>
  </si>
  <si>
    <t>Bruin's - Goal: Mario Bulgarelli Assist Mike Nardone &amp; Dave Kenny</t>
  </si>
  <si>
    <t>Bruin's - Goal: Rich Dudzinski Unassisted</t>
  </si>
  <si>
    <t>Bruin's - Goal: Dave Kenny Assist Wayne Coatney</t>
  </si>
  <si>
    <t>Lenny</t>
  </si>
  <si>
    <t>State Farm - Goal: Ed Dirnberger Assist John Enmark</t>
  </si>
  <si>
    <t>Week 20</t>
  </si>
  <si>
    <t xml:space="preserve">Week 19 </t>
  </si>
  <si>
    <t>Scoring Summary from Week 20:  1/23/17</t>
  </si>
  <si>
    <t xml:space="preserve">Direct Staff - Goal: Mike Kay Assist Ed Lewan (sub) </t>
  </si>
  <si>
    <t>Papa Pita - Goal: Jack Kovalcik Assist Lenny Gerbino &amp; Joe Gerbino</t>
  </si>
  <si>
    <t>Papa Pita - Goal: Lenny Gerbino Assist Joe Gerbino &amp; Ray Nadolski</t>
  </si>
  <si>
    <t>Eriton - Goal: Tony Garnatz Assist Lee Castiglioni &amp; Mike Robins</t>
  </si>
  <si>
    <t>Eriton - Goal: Don Roser (sub) Assist Lee Castiglioni &amp; Mike Robins</t>
  </si>
  <si>
    <t>Eriton - Goal: Don Roser (sub) Assist Lee Castiglioni &amp; Tony Garnatz</t>
  </si>
  <si>
    <t>Brunos - Goal: Lee Klott Assist Paul Choinard &amp; Bill Tucker</t>
  </si>
  <si>
    <t>Brunos - Goal: Lee Klott Assist Jim Welch &amp; Bill Tucker</t>
  </si>
  <si>
    <t>Brunos - Goal: John Cipriano (sub) Assist Jim Welch &amp; Bruno</t>
  </si>
  <si>
    <t>Canadians - Goal: Gary Kilpatrick Assist Chuck Walsh &amp; Art Luz</t>
  </si>
  <si>
    <t>Canadians - Goal: Terry Entwistle Assist Chuck Walsh &amp; Art Luz</t>
  </si>
  <si>
    <t>Bruin's - Goal: Bob Lazarevich Assist Rich Dudzinski &amp; Wayne Coatney</t>
  </si>
  <si>
    <t>Bruin's - Goal: Mario Bulgarelli Assist Bob Lazarevich</t>
  </si>
  <si>
    <t>Bruin's - Goal: Dave Kenny Assist Mike Nardone &amp; Mario Bulgarelli</t>
  </si>
  <si>
    <t>Bruin's - Goal: Bob Lazarevich Assist Wayne Coatney &amp; Neil Henriques</t>
  </si>
  <si>
    <t xml:space="preserve">State Farm - Goal: John Higgins Assist Randy Cousineau </t>
  </si>
  <si>
    <t xml:space="preserve">State Farm - Goal: John Higgins Assist Randy Cousineau &amp; Mike Bayer (sub) </t>
  </si>
  <si>
    <t>State Farm - Goal: Ed Dirnberger Assist Randy Cousineau &amp; Mark Rodgers</t>
  </si>
  <si>
    <t>State Farm - Goal: John Enmark Assist John Higgins</t>
  </si>
  <si>
    <t xml:space="preserve">Direct Staff - Goal: Mike Kay Assist Fred Karwacki </t>
  </si>
  <si>
    <t>Week 21</t>
  </si>
  <si>
    <t>Scoring Summary from Week 21:  1/30/2017</t>
  </si>
  <si>
    <t>Frank Taylor</t>
  </si>
  <si>
    <t>Frank Karwacki</t>
  </si>
  <si>
    <t>Direct Staff - Goal: Rob Kaslik Assist Jim Blain &amp; Paul Higle (sub)</t>
  </si>
  <si>
    <t xml:space="preserve">Direct Staff - Goal: Angelo Peruzzi Unassisted </t>
  </si>
  <si>
    <t>Direct Staff - Goal: Larry Sterling Assist Bob Winkler</t>
  </si>
  <si>
    <t>Direct Staff - Goal: Larry Sterling Assist Paul Higle (sub)</t>
  </si>
  <si>
    <t>Bruin's - Goal: Rich Dudzinski Assist Wayne Coatney &amp; Bob Lazarevich</t>
  </si>
  <si>
    <t>Bruin's - Goal: Bob Lazarevich Assist Rich Dudzinski &amp; Mike Nardone</t>
  </si>
  <si>
    <t>Cross Check</t>
  </si>
  <si>
    <t>Eriton - Goal: Gene Zyla Assiat Dane Foucher &amp; Rick Grosz</t>
  </si>
  <si>
    <t>Canadians - Goal: Terry Entwistle Assist Al Mulka &amp; Art Luz</t>
  </si>
  <si>
    <t xml:space="preserve">Canadians - Goal: Jim Sheehan Assist Karl Aavik &amp; Gary Kilpatrick </t>
  </si>
  <si>
    <t xml:space="preserve">Canadians - Goal: Tom Packla Assist Karl Aavik &amp; Gary Kilpatrick </t>
  </si>
  <si>
    <t>Canadians - Goal: Steve Pankawicz Jr. Assist Karl Aavik &amp; Jim Sheehan</t>
  </si>
  <si>
    <t>Canadians - Goal: Chuck Walsh Assist Gary Kilpatrick &amp; Al Mulka</t>
  </si>
  <si>
    <t xml:space="preserve">State Farm - Goal: John Higgins Assist Tom Delaura &amp; Mike Bayer (sub) </t>
  </si>
  <si>
    <t>State Farm - Goal: Ed Dirnberger Unassisted</t>
  </si>
  <si>
    <t>Papa Pita - Goal: Steve Schultz Assist Jim Leonardi &amp; Andy Smilnak</t>
  </si>
  <si>
    <t>Papa Pita - Goal: Andy Smilnak Assist Jim Leonardi &amp; Jack Kovalcik</t>
  </si>
  <si>
    <t>Papa Pita - Goal: Lenny Gerbino Assist Jack Kovalcik &amp; Glenn Paraskevin (sub)</t>
  </si>
  <si>
    <t xml:space="preserve">Papa Pita - Goal: Steve Schultz Assist Jim Leonardi </t>
  </si>
  <si>
    <t>Brunos - Goal: Pat Parrott Assist Jason Rockey</t>
  </si>
  <si>
    <t>Brunos - Goal: Bruno Assist Jason Rockey &amp; Frank Taylor (sub)</t>
  </si>
  <si>
    <t>Brunos - Goal: Jason Rockey Assist Lee Klott &amp; Bill Tucker</t>
  </si>
  <si>
    <t>Brett Beaudry (s)</t>
  </si>
  <si>
    <t xml:space="preserve">  4 - 8  </t>
  </si>
  <si>
    <t>Bruin's - Goal: Dave Kenny Assist Dino Rossi (sub) &amp; Mario Bulgarelli</t>
  </si>
  <si>
    <t>Week 22</t>
  </si>
  <si>
    <t>End of Season Banquet - Fern Hill Golf and Country Club - Friday May 5th, 2017  (More Information to Follow)</t>
  </si>
  <si>
    <t>Sheer Shop - Goal: Bruce Karjala Assist Frank Taylor</t>
  </si>
  <si>
    <t>Sheer Shop - Goal: Tony Orlando Assist Bob Smith &amp; Steve Yollick</t>
  </si>
  <si>
    <t>State Farm - Goal: John Higgins Assist John Enmark</t>
  </si>
  <si>
    <t>State Farm - Goal: Mark Rodgers Assist Tom DuPart</t>
  </si>
  <si>
    <t xml:space="preserve">S. Pankewicz Jr. </t>
  </si>
  <si>
    <t>Canadians - Goal: Karl Aavik Assist Steve Pankewicz Jr. &amp; Jim Sheehan</t>
  </si>
  <si>
    <t>Direct Staff - Goal: Mike Kay Assist Ray Kaslik &amp; Rob Kaslik</t>
  </si>
  <si>
    <t xml:space="preserve">Rob Kaslik </t>
  </si>
  <si>
    <t>Brunos - Goal: Lee Klott Assist Bill Tucker &amp; Paul Choinard</t>
  </si>
  <si>
    <t xml:space="preserve">Brunos - Goal: Lee Klott Assist Mike DeClerq </t>
  </si>
  <si>
    <t>Eriton - Goal: Rick Grosz Assist Larry Carnaghi &amp; Dane Foucher</t>
  </si>
  <si>
    <t>Bruin's - Goal: Dino Rossi (Sub) Assist Bob Lazarevich</t>
  </si>
  <si>
    <t>Bruin's - Goal: Bob Lazarevich Assist Joe Merritt</t>
  </si>
  <si>
    <t xml:space="preserve">Bruin's - Goal: Bob Lazarevich Assist Mike Nardone &amp; Dino Rossi (Sub) </t>
  </si>
  <si>
    <t>Final Standings</t>
  </si>
  <si>
    <t>Regular Season</t>
  </si>
  <si>
    <t xml:space="preserve">Bruin's - Goal: Don Ross (Sub) Assist Mark Ciccini (Sub) </t>
  </si>
  <si>
    <t>Brunos - Goal: Mike Bayer (Sub) Assist Pat Parrott &amp; Jason Rockey</t>
  </si>
  <si>
    <t xml:space="preserve">Scoring Summary from Week 22:  2/6/17 </t>
  </si>
  <si>
    <t>2016-17</t>
  </si>
  <si>
    <t>Scoring Summary from Week 23:  2/13/17</t>
  </si>
  <si>
    <t xml:space="preserve">Please let your team manager know by (Last Game of the Season)  if you will be attending with or without a guest. </t>
  </si>
  <si>
    <t>Direct Staff - Goal: Tony Chaivre (sub) Assist Mike Kay</t>
  </si>
  <si>
    <t xml:space="preserve">Direct Staff - Goal: Rob Kaslik Assist Ray Kaslik </t>
  </si>
  <si>
    <t>Al Roszinski (s)</t>
  </si>
  <si>
    <t>Direct Staff - Goal: Mike Kay Assist Rob Kaslik (Empty Net)</t>
  </si>
  <si>
    <t>Direct Staff - Goal: Ray Kaslik Assist Bob Winkler &amp; Jim Penman (Empty Net)</t>
  </si>
  <si>
    <t>Bruin's - Goal: Bob Lazarevich Assist Rich Dudzinski</t>
  </si>
  <si>
    <t>Bruin's - Goal: Dino Rossi (Sub) Unassisted</t>
  </si>
  <si>
    <t>Todd Barc</t>
  </si>
  <si>
    <t>Eriton - Goal: Rick Grosz Assist Dane Foucher</t>
  </si>
  <si>
    <t xml:space="preserve">Steve Schultz </t>
  </si>
  <si>
    <t>Papa Pita - Goal: Steve Schultz Assist Jack Kovalcik &amp; Keith Omand (sub)</t>
  </si>
  <si>
    <t>Brunos - Goal: Jason Rockey Assist Bill Tucker &amp; Bob Taggart (sub)</t>
  </si>
  <si>
    <t xml:space="preserve">Brunos - Goal: Lee Klott Assist Jim Klott &amp; Jim Welch </t>
  </si>
  <si>
    <t>Brunos - Goal: Paul Choinard Assist Lee Klott &amp; Bill Tucker</t>
  </si>
  <si>
    <t>Hank Krause</t>
  </si>
  <si>
    <t>State Farm - Goal: John Higgins Assist Joe Grazioli</t>
  </si>
  <si>
    <t>Brunos - Goal: Jason Rockey Assist Hank Krause &amp; Bruno</t>
  </si>
  <si>
    <t>Canadians - Goal: Karl Aavik Assist Steve Pankewicz Jr. &amp; Tom Packla</t>
  </si>
  <si>
    <t>Canadians - Goal: Karl Aavik Assist Al Mulka &amp; Jim Sheehan</t>
  </si>
  <si>
    <t>Canadians - Goal: Tom Packla Assist Karl Aavik &amp; Al Mulka</t>
  </si>
  <si>
    <t>Canadians - Goal: Steve Pankewicz Jr. Assist Terry Entwistle Chuck Walsh</t>
  </si>
  <si>
    <t xml:space="preserve">End of Season Banquet - Fern Hill Golf and Country Club - Friday May 5th, 2017 </t>
  </si>
  <si>
    <t>Bench Minor</t>
  </si>
  <si>
    <t>Scoring Summary from Week 24:  2/20/17</t>
  </si>
  <si>
    <t>2/272017</t>
  </si>
  <si>
    <t>Bruin's - Goal: Dino Rossi (sub) Assist Larry Sterling (sub) &amp; Dave Kenny</t>
  </si>
  <si>
    <t xml:space="preserve">Bruin's - Goal: Don Carnes (sub) Assist Dino Rossi (sub) </t>
  </si>
  <si>
    <t xml:space="preserve">Holding </t>
  </si>
  <si>
    <t>State Farm - Goal: Jack Becker (sub) Unassisted</t>
  </si>
  <si>
    <t>State Farm - Goal: Jack Becker (sub) Assist Joe Grazioli &amp; John Higgins</t>
  </si>
  <si>
    <t>State Farm - Goal: Jack Becker (sub) Assist Ed Dirnberger &amp; Dave Belcovson (sub)</t>
  </si>
  <si>
    <t xml:space="preserve">Eriton - Goal: Don Roser (sub) Assist Gene Zyla &amp; Don Carnes (sub) </t>
  </si>
  <si>
    <t xml:space="preserve">Pat Parrott </t>
  </si>
  <si>
    <t>Jason Rockey</t>
  </si>
  <si>
    <t>Brunos - Goal: Jim Welch Assist Jason Rockey &amp; Hank Kraus</t>
  </si>
  <si>
    <t>Brunos - Goal: Mike DeClerq Assist John Cipriano (sub) &amp; Lee Klott</t>
  </si>
  <si>
    <t xml:space="preserve">Brunos - Goal: John Cipriano (sub) Assist Lee Klott &amp; Jim Klott </t>
  </si>
  <si>
    <t>Brunos - Goal: Lee Klott Assist Assist John Cipriano (sub) &amp; Mike DeClerq</t>
  </si>
  <si>
    <t xml:space="preserve">Brunos - Goal: Lee Klott Assist Assist John Cipriano (sub) </t>
  </si>
  <si>
    <t>Brunos - Goal: John Cipriano (sub) Unassisted</t>
  </si>
  <si>
    <t>Brunos - Goal: Lee Klott Unassisted</t>
  </si>
  <si>
    <t>John Cipriano (s)</t>
  </si>
  <si>
    <t>Dive Shop</t>
  </si>
  <si>
    <t xml:space="preserve">Sheer Shop - Goal: Steve Yollick Assist Tony Orlando </t>
  </si>
  <si>
    <t>Joe Moceri</t>
  </si>
  <si>
    <t>Papa Pita - Goal: Brian Dittmer (sub) Assist Joe Moceri</t>
  </si>
  <si>
    <t>Papa Pita - Goal: Brian Dittmer (sub) Assist Glenn Paraskevin (sub)</t>
  </si>
  <si>
    <t>Canadians - Goal: Tom Packla Assist Chuck Walsh &amp; Mike Bayer (sub) (00:09 Remaining)</t>
  </si>
  <si>
    <t xml:space="preserve">Direct Staff - Goal: Bob Winkler Assist Brett Beaudry (sub Goalie)  </t>
  </si>
  <si>
    <t>Fred Kawacki</t>
  </si>
  <si>
    <t>Bob Winkler</t>
  </si>
  <si>
    <t>Scoring Summary from Week 25:  2/27/17</t>
  </si>
  <si>
    <t xml:space="preserve">Brunos - Goal: Jim Welch Assist Jason Rockey </t>
  </si>
  <si>
    <t>Brunos - Goal: Lee Klott Assist Assist John Cipriano (sub) &amp; Brian Thompson (sub)</t>
  </si>
  <si>
    <t xml:space="preserve">Direct Staff - Goal: Rob Kaslik Assist Bob Winkler </t>
  </si>
  <si>
    <t>Direct Staff - Goal: Rob Kaslik Assist Bob Winkler &amp; Angelo Peruzzi</t>
  </si>
  <si>
    <t>Canadians - Goal: Chuck Walsh Assist Karl Aavik &amp; Jim Sheeehan</t>
  </si>
  <si>
    <t>Sheer Shop - Goal: Glen Wodnicki Assist Dave Reed &amp; Bruce Karajala</t>
  </si>
  <si>
    <t>Eriton - Goal: Gene Zyla Assist Todd Barc (sub)</t>
  </si>
  <si>
    <t>Eriton - Goal: George Pacifica Assist Mike Robins</t>
  </si>
  <si>
    <t>Bruin's - Goal: Mike Nardone Assist Neil Henriques &amp; Rich Dudzinski</t>
  </si>
  <si>
    <t>Bruin's - Goal: Chuck Walsh (sub) Assist Dino Rossi (sub) &amp; Frank Kuhs</t>
  </si>
  <si>
    <t>Bruin's - Goal: Dave Kenny Assist Mario Bulgarelli &amp; Frank Kuhs</t>
  </si>
  <si>
    <t xml:space="preserve">Neil Henriques </t>
  </si>
  <si>
    <t>State Farm - Goal: Ron Meltzer (sub) Assist Ed Dirnberger &amp; Bruce Karajala (sub)</t>
  </si>
  <si>
    <t xml:space="preserve">State Farm - Goal: Ron Meltzer (sub) Assist Bruce Karajala (sub) &amp; Dave Figurski </t>
  </si>
  <si>
    <t>State Farm - Goal: Randy Cousineau Assist Ron Meltzer (sub)</t>
  </si>
  <si>
    <t>Sheer Shop - Goal: Dave Reed Assist Glen Wodnicki &amp; Bob Smith</t>
  </si>
  <si>
    <t>Sheer Shop - Goal: Frank Taylor Assist  Bob Smith</t>
  </si>
  <si>
    <t>Sheer Shop - Goal: Glen Wodnicki Assist Chet Mazurek &amp; Paul Higle</t>
  </si>
  <si>
    <t>Sheer Shop - Goal: Bob Smith Assist Frank Taylor &amp; Paul Higle</t>
  </si>
  <si>
    <t>Bruce Karajala</t>
  </si>
  <si>
    <t>Direct Staff - Goal: Mike Kay Assist Bob Winkler &amp; Brain Thompson (sub)</t>
  </si>
  <si>
    <t>Papa Pita - Goal: Glenn Paraskevin (sub) Assist Andy Smilnak &amp; Jim Leonardi</t>
  </si>
  <si>
    <t>Direct Staff - Goal: Rob Kaslik Assist Al Rosinski (sub) &amp; Mike Kay</t>
  </si>
  <si>
    <t>Bruin's - Goal: Dino Rossi (sub) Assist Dave Kenny &amp; Mario Bulgarelli</t>
  </si>
  <si>
    <t>Scoring Summary from Week 26:  3/6/17</t>
  </si>
  <si>
    <t>State Farm - Goal: Ed Dirnberger Assist Steve Berak &amp; Tom Dupart</t>
  </si>
  <si>
    <t>State Farm - Goal: Dave Belcovson (sub) Assist John Enmark &amp; John Higgins</t>
  </si>
  <si>
    <t>State Farm - Goal: John Higgins Unassisted</t>
  </si>
  <si>
    <t>Brunos - Goal: John Cipriano (sub) Assist Lee Klott</t>
  </si>
  <si>
    <t>Brunos - Goal: Lee Klott Assist Assist Mike DeClerq &amp; Paul Choinard</t>
  </si>
  <si>
    <t>Tom Packla</t>
  </si>
  <si>
    <t>S. Pankewicz Jr.</t>
  </si>
  <si>
    <t>Cross Checking</t>
  </si>
  <si>
    <t>Canadians - Goal: Mike Bayer (sub) Assist Chuck Walsh &amp; Art Luz</t>
  </si>
  <si>
    <t>Canadians - Goal: Chuck Walsh Assist Mike Bayer (sub) &amp; Art Luz</t>
  </si>
  <si>
    <t xml:space="preserve">Papa Pita - Goal: Jim Leonardi Assist Steve Schultz &amp; Lew Bishop </t>
  </si>
  <si>
    <t>Papa Pita - Goal: Jack Kovalcik Assist Ray Nadolski &amp; Clay Baker</t>
  </si>
  <si>
    <t xml:space="preserve">Papa Pita - Goal: Steve Schultz Assist Andy Smilnak &amp; Jim Leonardi </t>
  </si>
  <si>
    <t>Eriton - Goal: Dane Foucher Assist Rich Grosz &amp; Mike Robins</t>
  </si>
  <si>
    <t>Tony Chaivre (s)</t>
  </si>
  <si>
    <t xml:space="preserve">Direct Staff - Goal: Ray Kaslik Assist Jim Penman &amp; Al Rosinski (sub) </t>
  </si>
  <si>
    <t>Direct Staff - Goal: Ray Kaslik Assist Jim Penman &amp; Angelo Peruzzi</t>
  </si>
  <si>
    <t xml:space="preserve">Direct Staff - Goal: Larry Sterling (sub) Assist Bret Beaudry (sub) </t>
  </si>
  <si>
    <t>Direct Staff - Goal: Al Rosinski (sub) Assist Larry Sterling (sub) &amp; Tony Chaivre (sub)</t>
  </si>
  <si>
    <t>Direct Staff - Goal: Jim Blain Assist Larry Sterling (sub) &amp; Bob Winkler</t>
  </si>
  <si>
    <t xml:space="preserve">Sheer Shop - Goal: Chet Mazurek Assist Dave Reed &amp; Glen Wodnicki </t>
  </si>
  <si>
    <t>Sheer Shop - Goal: Chet Mazurek Assist Frank Taylor</t>
  </si>
  <si>
    <t>Sheer Shop - Goal: Tony Orlando Assist Glenn Krcek &amp; Steve Yollick</t>
  </si>
  <si>
    <t xml:space="preserve">Bruin's - Goal: Bob Lazarevich Assist Wayne Coatney &amp; Dan Guest </t>
  </si>
  <si>
    <t>Bruin's - Goal: Dave Kenny Assist Dan Guest</t>
  </si>
  <si>
    <t>Wayne Coatney</t>
  </si>
  <si>
    <t>Top 22</t>
  </si>
  <si>
    <t>Papa Pita - Goal: Jim Leonardi Assist Steve Schultz &amp; Joe Moceri</t>
  </si>
  <si>
    <t>Bruin's - Goal: Dave Kenny Assist Dan Guest &amp; Mario Bulgarelli</t>
  </si>
  <si>
    <t>Bruin's - Goal: Bob Lazarevich Assist Dan Guest</t>
  </si>
  <si>
    <t>Scoring Summary from Week 27:  3/13/17</t>
  </si>
  <si>
    <t xml:space="preserve">End of Season Banquet - Fern Hill Golf and Country Club - Friday May 5th, 2017  </t>
  </si>
  <si>
    <t>Bruin's - Goal: Mike Nardone Assist Dino Rossi (sub)</t>
  </si>
  <si>
    <t>Bruin's - Goal: Bob Lazarevich Assist Mario Bulgarelli &amp; Wayne Coatney</t>
  </si>
  <si>
    <t xml:space="preserve">Bob Lazarevich </t>
  </si>
  <si>
    <t>Slash</t>
  </si>
  <si>
    <t>Hold</t>
  </si>
  <si>
    <t>Andy Smilnak</t>
  </si>
  <si>
    <t xml:space="preserve">Jack Kovalcik </t>
  </si>
  <si>
    <t>Direct Staff - Goal: Jim Blain Assist Mike Kay &amp; Bob Winkler</t>
  </si>
  <si>
    <t>Direct Staff - Goal: Angelo Peruzzi Assist Rob Kaslik &amp; Ray Kaslik</t>
  </si>
  <si>
    <t>State Farm - Goal: Mark Rodgers Assist John Higgins</t>
  </si>
  <si>
    <t>Brunos - Goal: John Cipriano (sub) Assist Lee Klott &amp; Paul Choinard</t>
  </si>
  <si>
    <t xml:space="preserve">Brunos - Goal: Paul Choinard Assist Mike DeClerq &amp; John Cipriano (sub) </t>
  </si>
  <si>
    <t>Sheer Shop - Goal: Don Roser (sub) Assist Tony Orlando</t>
  </si>
  <si>
    <t>Sheer Shop - Goal: Tony Orlando Assist Glenn Krcek &amp; Don Roser (sub)</t>
  </si>
  <si>
    <t xml:space="preserve">Chet Mazurek </t>
  </si>
  <si>
    <t>Bob Smith</t>
  </si>
  <si>
    <t>High Sticking</t>
  </si>
  <si>
    <t>Jerry Scopel</t>
  </si>
  <si>
    <t>George Pacifica</t>
  </si>
  <si>
    <t>Eriton - Goal: Rich Grosz Assist Ken Lavigne &amp; Mike Robins</t>
  </si>
  <si>
    <t>Eriton - Goal: Gene Zyla Assist Tony Garnatz &amp; Lee Castiglioni</t>
  </si>
  <si>
    <t>Eriton - Goal: Dane Foucher Assist Ken Lavigne &amp; Gene Zyla</t>
  </si>
  <si>
    <t>Eriton - Goal: George Pacifica Assist Lee Castiglioni &amp; Tony Garnatz (02:19 Remaining)</t>
  </si>
  <si>
    <t>Canadien's - Goal: Karl Aavik Assist Steve Pankewicz Jr. &amp; Ed Dirnberger (sub)</t>
  </si>
  <si>
    <t>Canadien's - Goal: Karl Aavik Assist Jim Sheehan &amp; Ed Dirnberger (sub)</t>
  </si>
  <si>
    <t>Canadians - Goal: Chuck Walsh Assist Art Luz</t>
  </si>
  <si>
    <t>Canadians - Goal: Chuck Walsh Assist Art Luz &amp; Gary Kilpatrick</t>
  </si>
  <si>
    <t>Ken      44</t>
  </si>
  <si>
    <t>Lavigne</t>
  </si>
  <si>
    <t>Top 23</t>
  </si>
  <si>
    <t>Papa Pita - Goal: Jim Leonardi Assist Keith Omand (sub) &amp; Clay Baker</t>
  </si>
  <si>
    <t>Bruin's - Goal: Bob Lazarevich Assist Dave Kenny (Empty Net)</t>
  </si>
  <si>
    <t>Scoring Summary from Week 28:  3/20/17</t>
  </si>
  <si>
    <t>3/20/20176</t>
  </si>
  <si>
    <t xml:space="preserve">2017-18 player registration. </t>
  </si>
  <si>
    <t>expected returned date no later than August 14th.</t>
  </si>
  <si>
    <t>Scoring Summary from Week 29:  3/27/17</t>
  </si>
  <si>
    <t>Brunos - Goal: John Cipriano (sub) Assist Lee Klott &amp; Mike DeClerq</t>
  </si>
  <si>
    <t>Brunos - Goal:Lee Klott Assist Paul Choinard Jim Klott</t>
  </si>
  <si>
    <t>Brunos - Goal:Lee Klott Assist Paul Choinard &amp; John Cipriano (sub)</t>
  </si>
  <si>
    <t>Direct Staff - Goal: Al Rosinski (sub) Assist Ray Kaslik &amp; Rob Kaslik</t>
  </si>
  <si>
    <t xml:space="preserve">Fred Karwacki </t>
  </si>
  <si>
    <t xml:space="preserve">Pat Parrot </t>
  </si>
  <si>
    <t>Brunos - Goal: Jason Rockey Assist Hank Kraus</t>
  </si>
  <si>
    <t>Sheer Shop - Goal: Chet Mazurek Assist Mike Harry</t>
  </si>
  <si>
    <t>State Farm - Goal: Mark Rodgers Assist Randy Cousineau</t>
  </si>
  <si>
    <t>State Farm - Goal: John Higgins Assist Randy Cousineau &amp; Tom Dupart</t>
  </si>
  <si>
    <t>State Farm - Goal: Ron Meltzer (sub) Assist Mark Rodgers (Short Handed)</t>
  </si>
  <si>
    <t>Canadians - Goal: Terry Entwistle Assist Chuck Walsh &amp; Karl Aavik</t>
  </si>
  <si>
    <t>Canadien's - Goal: Karl Aavik Assist Gary Kilpatrick &amp; Al Mulka</t>
  </si>
  <si>
    <t>Eriton - Goal: Don Roser (sub) Assist Gene Zyla &amp; Lee Castiglioni</t>
  </si>
  <si>
    <t xml:space="preserve">Eriton - Goal: Gene Zyla Assist Don Roser (sub) </t>
  </si>
  <si>
    <t xml:space="preserve">Dane Foucher </t>
  </si>
  <si>
    <t>Don Roser (s)</t>
  </si>
  <si>
    <t xml:space="preserve">Papa Pita - Goal: Jack Kovalcik Assist Andy Smilnak &amp; Jack Becker (sub) </t>
  </si>
  <si>
    <t>Papa Pita - Goal: Ernie Farin (sub) Assist Clay Barker &amp; Jack Becker (sub)</t>
  </si>
  <si>
    <t>Papa Pita - Goal: Clay Baker Assist Ray Nadolski &amp; Jack Becker (sub) (PP)</t>
  </si>
  <si>
    <t>Papa Pita - Goal: Steve Schultz Assist Andy Smilnak &amp; Jack Kovalcik (PP)</t>
  </si>
  <si>
    <t>Jack Becker (S)</t>
  </si>
  <si>
    <t xml:space="preserve">State Farm - Goal: John Higgins Assist Marshall Knapp </t>
  </si>
  <si>
    <t>Canadien's - Goal: John Higgins (sub) Assist Gary Kilpatrick &amp; Jim Sheehan</t>
  </si>
  <si>
    <t>Canadians - Goal: Jim Sheehan Assist Gary Kilpatrick &amp; Chuck Walsh</t>
  </si>
  <si>
    <t>Canadien's - Goal:Art Luz Assist Terry Enwistle &amp; Chuck Walsh</t>
  </si>
  <si>
    <t>Canadians - Goal: Ed Dirnberger (sub) Unassisted</t>
  </si>
  <si>
    <t>Sheer Shop - Goal: Don Roser (sub) Assist Frank Taylor &amp; Tony Orlando</t>
  </si>
  <si>
    <t>Brunos - Goal: Lee Klott Assist John Cipriano (sub) &amp; Jason Rockey</t>
  </si>
  <si>
    <t>Bruno's - Goal: Lee Klott Unassisted</t>
  </si>
  <si>
    <t>Bruin's - Goal: Keith Omand (sub) Assist Mario Bulgarelli &amp; Mike Nardone</t>
  </si>
  <si>
    <t>Bruin's - Goal: Keith Omand (sub) Assist Wayne Coatney &amp; Rich Dudzinski</t>
  </si>
  <si>
    <t xml:space="preserve">Dave Kenny </t>
  </si>
  <si>
    <t>Papa Pita - Goal: Jack Becker (sub) Unassisted</t>
  </si>
  <si>
    <t xml:space="preserve">Papa Pita - Goal: Jack Becker (sub) Assist Glenn Paraskevin (sub) </t>
  </si>
  <si>
    <t xml:space="preserve">Papa Pita - Goal: Jack Becker (sub) Assist Clay Barker &amp; Glenn Paraskevin (sub) </t>
  </si>
  <si>
    <t xml:space="preserve">Papa Pita - Goal: Steve Schultz Assist Andy Smilnak </t>
  </si>
  <si>
    <t>Larry Sterling (s)</t>
  </si>
  <si>
    <t>Direct Staff - Goal: Bob Winkler Assist Jm Blain</t>
  </si>
  <si>
    <t>Direct Staff - Goal: Bob Winkler Assist Larry Sterling (sub) &amp; Angelo Peruzzi</t>
  </si>
  <si>
    <t xml:space="preserve">Direct Staff - Goal: Bob Lahti Assist Bob Winkler &amp; Larry Sterling (sub) </t>
  </si>
  <si>
    <t>Ken Lavigne</t>
  </si>
  <si>
    <t>Mark Rodgers</t>
  </si>
  <si>
    <t>Eriton - Goal: George Pacifico Assist Ken Lavigne &amp; Tony Garnatz</t>
  </si>
  <si>
    <t>Eriton - Goal: George Pacifico Assist Tony Garnatz &amp; Mike Robins</t>
  </si>
  <si>
    <t>Eriton - Goal: Rich Grosz Assist Gene Zyla</t>
  </si>
  <si>
    <t>Eriton - Goal: Gene Zyla Assist Don Carnes (sub)</t>
  </si>
  <si>
    <t>State Farm - Goal: Steve Berak Assist John Higgins &amp; Tom DeLaura</t>
  </si>
  <si>
    <t>State Farm - Goal: Ed Dirnberger Assist Mark Rodgers &amp; Marshall Knapp</t>
  </si>
  <si>
    <t xml:space="preserve">State Farm - Goal: John Enmark Assist Mark Rodgers &amp; Ed Dirnberger </t>
  </si>
  <si>
    <t>State Farm - Goal: Ed Dirnberger Assist Mark Rodgers &amp; Randy Cousineau</t>
  </si>
  <si>
    <t>Sheer Shop - Goal: Glen Wodnicki Assist Don Roser (sub) &amp; Frank Taylor</t>
  </si>
  <si>
    <t>Sheer Shop - Goal: Don Roser (sub) Assist Bruce Karjala &amp; Tony Orlando</t>
  </si>
  <si>
    <t>State Farm - Goal: John Enmark Assist John Higgins &amp; Tom Delaura</t>
  </si>
  <si>
    <t>State Farm - Goal: Steve Berak Assist Mark Rodgers &amp; Randy Cousineau</t>
  </si>
  <si>
    <t xml:space="preserve">Papa Pita - Goal: Clay Barker Assist Joe Moceri &amp; Ernie Farrin (sub) </t>
  </si>
  <si>
    <t>Fall Start 2017</t>
  </si>
  <si>
    <t>Top 24</t>
  </si>
  <si>
    <t>Scoring Summary from Week 30:  4/3/17</t>
  </si>
  <si>
    <t>Hope to see everyone Week 1, September 11, 2017</t>
  </si>
  <si>
    <t>Banquet is on May 5th - Doors Open at 6:30pm</t>
  </si>
  <si>
    <t>Canadien's - Goal: Al Mulka Assist Art Luz &amp; Terry Entwistle</t>
  </si>
  <si>
    <t>Eriton - Goal: Rich Grosz Assist Gene Zyla &amp; Tony Chaivre (sub)</t>
  </si>
  <si>
    <t>Eriton - Goal: Lee Castiglioni Assist Joe Merritt &amp; Ernie Farin (sub)</t>
  </si>
  <si>
    <t xml:space="preserve">Eriton - Goal: Gene Zyla Assist Rich Grosz &amp; Tony Chaivre (sub) </t>
  </si>
  <si>
    <t>Direct Staff - Goal: Al Rosinski (sub) Unassisted</t>
  </si>
  <si>
    <t>Direct Staff - Goal: Angelo Perruzzi Assist Ray Kaslik &amp; Rob Kaslik</t>
  </si>
  <si>
    <t xml:space="preserve">Direct Staff - Goal: Angelo Perruzzi Assist Rob Kaslik &amp; Bob Winkler </t>
  </si>
  <si>
    <t>Direct Staff - Goal: Angelo Perruzzi Unassisted</t>
  </si>
  <si>
    <t>Direct Staff - Goal: Angelo Perruzzi Assist Ray Kaslik</t>
  </si>
  <si>
    <t xml:space="preserve">Bruin's - Goal: Mario Bulgarelli Assist Dino Rossi (sub) </t>
  </si>
  <si>
    <t>Larry Sterling (S) Checking</t>
  </si>
  <si>
    <t xml:space="preserve">Bob Smith </t>
  </si>
  <si>
    <t>Sheer Shop - Goal: Tony Orlando Assist Don Roser (sub) &amp; Andre Boulanger (sub)</t>
  </si>
  <si>
    <t xml:space="preserve">Tom DeLaura </t>
  </si>
  <si>
    <t>Brunos - Goal: Jason Rockey Assist Pat Parrott</t>
  </si>
  <si>
    <t>Brunos - Goal: Jason Rockey Unassisted</t>
  </si>
  <si>
    <t>Brunos - Goal: John Cipriano (sub) Assist Lee Klott &amp; Jim Klott</t>
  </si>
  <si>
    <t>Brunos - Goal: John Cipriano (sub) Assist Jason Rockey</t>
  </si>
  <si>
    <t>J. Cipriano (s)</t>
  </si>
  <si>
    <t>1st Place in the Playoffs</t>
  </si>
  <si>
    <t xml:space="preserve">Congratulations to Ed Henri and Bruno's Dive Shop </t>
  </si>
  <si>
    <t>Another Great &amp; Safe Season of Hockey</t>
  </si>
  <si>
    <t>Top 25</t>
  </si>
  <si>
    <t>Papa Pita - Goal: Steve Schultz Assist Jim Leonardi &amp; Glenn Paraskevin (sub)</t>
  </si>
  <si>
    <t>Papa Pita - Goal: Jack Becker (sub) Assist Clay Barker &amp; Jack Kovalcik</t>
  </si>
  <si>
    <t>EN</t>
  </si>
  <si>
    <t>Lee        19</t>
  </si>
  <si>
    <t>Brunos</t>
  </si>
  <si>
    <t>Gary       4</t>
  </si>
  <si>
    <t>Glen      15</t>
  </si>
  <si>
    <t xml:space="preserve">Jim     </t>
  </si>
  <si>
    <t>Chuck   40</t>
  </si>
  <si>
    <t>Mario       5</t>
  </si>
  <si>
    <t>John     77</t>
  </si>
  <si>
    <t xml:space="preserve">Steve    </t>
  </si>
  <si>
    <t>Dave       8</t>
  </si>
  <si>
    <t xml:space="preserve">Randy   </t>
  </si>
  <si>
    <t>Frank      7</t>
  </si>
  <si>
    <t>Karl        9</t>
  </si>
  <si>
    <t>Steve       2</t>
  </si>
  <si>
    <t>Bill         12</t>
  </si>
  <si>
    <t>Steve      2</t>
  </si>
  <si>
    <t>Steve</t>
  </si>
  <si>
    <t>Jim         14</t>
  </si>
  <si>
    <t>George</t>
  </si>
  <si>
    <t>Art           5</t>
  </si>
  <si>
    <t xml:space="preserve">Tom      </t>
  </si>
  <si>
    <t>Jim         2</t>
  </si>
  <si>
    <t>Joe           5</t>
  </si>
  <si>
    <t>Ray         6</t>
  </si>
  <si>
    <t>Mike         3</t>
  </si>
  <si>
    <t>Rob       10</t>
  </si>
  <si>
    <t xml:space="preserve">Dane     </t>
  </si>
  <si>
    <t>Jack      10</t>
  </si>
  <si>
    <t>Al            19</t>
  </si>
  <si>
    <t>Mark        7</t>
  </si>
  <si>
    <t>Bob          4</t>
  </si>
  <si>
    <t>Ed            4</t>
  </si>
  <si>
    <t>Joe           6</t>
  </si>
  <si>
    <t>Bruno      3</t>
  </si>
  <si>
    <t>Terry      9</t>
  </si>
  <si>
    <t xml:space="preserve">Joe        </t>
  </si>
  <si>
    <t>Chet       3</t>
  </si>
  <si>
    <t xml:space="preserve">Frank    </t>
  </si>
  <si>
    <t>Tom      10</t>
  </si>
  <si>
    <t>Larry       8</t>
  </si>
  <si>
    <t>Lenny     9</t>
  </si>
  <si>
    <t xml:space="preserve">Dan      </t>
  </si>
  <si>
    <t>Mike      11</t>
  </si>
  <si>
    <t>Hank</t>
  </si>
  <si>
    <t>Dave     11</t>
  </si>
  <si>
    <t xml:space="preserve">Neil </t>
  </si>
  <si>
    <t>Mike      25</t>
  </si>
  <si>
    <t>Marshall 93</t>
  </si>
  <si>
    <t>Jim       66</t>
  </si>
  <si>
    <t>Pat</t>
  </si>
  <si>
    <t xml:space="preserve">Andy </t>
  </si>
  <si>
    <t>Bruce     33</t>
  </si>
  <si>
    <t>Paul          9</t>
  </si>
  <si>
    <t>Lew        13</t>
  </si>
  <si>
    <t>Rick        25</t>
  </si>
  <si>
    <t>Ray          2</t>
  </si>
  <si>
    <t>Mike      10</t>
  </si>
  <si>
    <t xml:space="preserve">Tom        6 </t>
  </si>
  <si>
    <t xml:space="preserve">Clay </t>
  </si>
  <si>
    <t>Joe         14</t>
  </si>
  <si>
    <t>Lee          4</t>
  </si>
  <si>
    <t>Glenn       2</t>
  </si>
  <si>
    <t>Jason</t>
  </si>
  <si>
    <t>Rockey</t>
  </si>
  <si>
    <t xml:space="preserve">Fred </t>
  </si>
  <si>
    <t>Tony       8</t>
  </si>
  <si>
    <t>Jim         30</t>
  </si>
  <si>
    <t>Jim         11</t>
  </si>
  <si>
    <t>Jerry        4</t>
  </si>
  <si>
    <t>Angelo  55</t>
  </si>
  <si>
    <t>Jim         12</t>
  </si>
  <si>
    <t>Wayne   10</t>
  </si>
  <si>
    <t>Bob        12</t>
  </si>
  <si>
    <t>Tony     12</t>
  </si>
  <si>
    <t>Ken</t>
  </si>
  <si>
    <t>Joe         7</t>
  </si>
  <si>
    <t xml:space="preserve">Mike         8  </t>
  </si>
  <si>
    <t>Bob          9</t>
  </si>
  <si>
    <t>Rich        11</t>
  </si>
  <si>
    <t>Mark       27</t>
  </si>
  <si>
    <t>All Subs Regular season &amp; Playoffs</t>
  </si>
  <si>
    <t xml:space="preserve">Total Goal - Assist - Overall Pts. - </t>
  </si>
  <si>
    <t xml:space="preserve">Penalty Min. </t>
  </si>
  <si>
    <t>Bruno's Canadiens</t>
  </si>
  <si>
    <t>Fall Start 2017-18</t>
  </si>
  <si>
    <t xml:space="preserve">Week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</si>
</sst>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;@"/>
    <numFmt numFmtId="165" formatCode="h:mm;@"/>
    <numFmt numFmtId="166" formatCode="mmmm\ dd"/>
    <numFmt numFmtId="167" formatCode="0.000"/>
    <numFmt numFmtId="168" formatCode="[$-409]mmmm\ d\,\ yyyy;@"/>
    <numFmt numFmtId="169" formatCode="m/d/yy;@"/>
  </numFmts>
  <fonts count="6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color indexed="8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i/>
      <u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i/>
      <sz val="16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rgb="FF5133AB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rgb="FF555555"/>
      <name val="Arial"/>
      <family val="2"/>
    </font>
    <font>
      <b/>
      <sz val="10"/>
      <color rgb="FF555555"/>
      <name val="Arial"/>
      <family val="2"/>
    </font>
    <font>
      <b/>
      <sz val="12"/>
      <color rgb="FF555555"/>
      <name val="Arial"/>
      <family val="2"/>
    </font>
    <font>
      <b/>
      <i/>
      <sz val="12"/>
      <color rgb="FF000000"/>
      <name val="Arial"/>
      <family val="2"/>
    </font>
    <font>
      <sz val="10"/>
      <color rgb="FF000080"/>
      <name val="Arial"/>
      <family val="2"/>
    </font>
    <font>
      <b/>
      <sz val="12"/>
      <color rgb="FFD24726"/>
      <name val="Arial"/>
      <family val="2"/>
    </font>
    <font>
      <b/>
      <u/>
      <sz val="12"/>
      <color rgb="FF555555"/>
      <name val="Arial"/>
      <family val="2"/>
    </font>
    <font>
      <sz val="11"/>
      <name val="Arial"/>
      <family val="2"/>
    </font>
    <font>
      <b/>
      <i/>
      <sz val="12"/>
      <color rgb="FF555555"/>
      <name val="Arial"/>
      <family val="2"/>
    </font>
    <font>
      <b/>
      <i/>
      <sz val="12"/>
      <color rgb="FFD24726"/>
      <name val="Arial"/>
      <family val="2"/>
    </font>
    <font>
      <b/>
      <sz val="14"/>
      <color rgb="FF555555"/>
      <name val="Arial"/>
      <family val="2"/>
    </font>
    <font>
      <b/>
      <sz val="14"/>
      <color rgb="FFD24726"/>
      <name val="Arial"/>
      <family val="2"/>
    </font>
    <font>
      <b/>
      <i/>
      <sz val="9"/>
      <name val="Arial"/>
      <family val="2"/>
    </font>
    <font>
      <sz val="12"/>
      <color theme="1"/>
      <name val="Calibri"/>
      <family val="2"/>
      <scheme val="minor"/>
    </font>
    <font>
      <b/>
      <i/>
      <u/>
      <sz val="12"/>
      <name val="Arial"/>
      <family val="2"/>
    </font>
    <font>
      <u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4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7" fillId="3" borderId="0" xfId="0" applyNumberFormat="1" applyFont="1" applyFill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/>
    <xf numFmtId="2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3" fillId="3" borderId="0" xfId="0" applyFont="1" applyFill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14" fillId="2" borderId="0" xfId="0" applyFont="1" applyFill="1"/>
    <xf numFmtId="0" fontId="14" fillId="3" borderId="0" xfId="0" applyFont="1" applyFill="1"/>
    <xf numFmtId="0" fontId="6" fillId="0" borderId="0" xfId="0" applyFont="1"/>
    <xf numFmtId="0" fontId="8" fillId="2" borderId="0" xfId="0" applyFont="1" applyFill="1"/>
    <xf numFmtId="0" fontId="14" fillId="0" borderId="0" xfId="0" applyFon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5" fillId="0" borderId="0" xfId="0" applyFont="1" applyBorder="1"/>
    <xf numFmtId="0" fontId="17" fillId="2" borderId="0" xfId="0" applyFont="1" applyFill="1"/>
    <xf numFmtId="0" fontId="0" fillId="3" borderId="4" xfId="0" applyFill="1" applyBorder="1"/>
    <xf numFmtId="0" fontId="14" fillId="3" borderId="4" xfId="0" applyFont="1" applyFill="1" applyBorder="1"/>
    <xf numFmtId="0" fontId="4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/>
    <xf numFmtId="0" fontId="8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4" fillId="2" borderId="0" xfId="0" applyFont="1" applyFill="1" applyBorder="1"/>
    <xf numFmtId="14" fontId="7" fillId="3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/>
    <xf numFmtId="0" fontId="14" fillId="0" borderId="0" xfId="0" applyFont="1" applyFill="1" applyBorder="1" applyAlignment="1"/>
    <xf numFmtId="0" fontId="6" fillId="0" borderId="0" xfId="0" applyFont="1" applyAlignment="1">
      <alignment horizontal="left"/>
    </xf>
    <xf numFmtId="0" fontId="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8" fillId="2" borderId="0" xfId="0" applyFont="1" applyFill="1"/>
    <xf numFmtId="0" fontId="1" fillId="2" borderId="0" xfId="0" applyFont="1" applyFill="1"/>
    <xf numFmtId="0" fontId="7" fillId="3" borderId="4" xfId="0" applyFont="1" applyFill="1" applyBorder="1"/>
    <xf numFmtId="0" fontId="13" fillId="0" borderId="0" xfId="0" applyFont="1" applyBorder="1" applyAlignment="1">
      <alignment horizontal="center"/>
    </xf>
    <xf numFmtId="0" fontId="10" fillId="3" borderId="0" xfId="0" applyFont="1" applyFill="1"/>
    <xf numFmtId="0" fontId="3" fillId="2" borderId="0" xfId="0" applyFont="1" applyFill="1" applyAlignment="1">
      <alignment horizontal="center"/>
    </xf>
    <xf numFmtId="0" fontId="14" fillId="0" borderId="0" xfId="0" applyFont="1" applyFill="1" applyBorder="1"/>
    <xf numFmtId="0" fontId="14" fillId="3" borderId="5" xfId="0" applyFont="1" applyFill="1" applyBorder="1" applyAlignment="1">
      <alignment horizontal="center"/>
    </xf>
    <xf numFmtId="0" fontId="14" fillId="3" borderId="5" xfId="0" applyFont="1" applyFill="1" applyBorder="1"/>
    <xf numFmtId="0" fontId="0" fillId="3" borderId="5" xfId="0" applyFill="1" applyBorder="1"/>
    <xf numFmtId="0" fontId="15" fillId="3" borderId="5" xfId="0" applyFont="1" applyFill="1" applyBorder="1"/>
    <xf numFmtId="0" fontId="16" fillId="3" borderId="5" xfId="0" applyFont="1" applyFill="1" applyBorder="1"/>
    <xf numFmtId="0" fontId="13" fillId="0" borderId="0" xfId="0" applyFont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3" borderId="1" xfId="0" applyFill="1" applyBorder="1"/>
    <xf numFmtId="0" fontId="7" fillId="3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0" fillId="3" borderId="0" xfId="0" applyFill="1" applyBorder="1"/>
    <xf numFmtId="0" fontId="21" fillId="0" borderId="0" xfId="0" applyFont="1" applyBorder="1"/>
    <xf numFmtId="0" fontId="21" fillId="2" borderId="0" xfId="0" applyFont="1" applyFill="1" applyBorder="1" applyAlignment="1">
      <alignment horizontal="center"/>
    </xf>
    <xf numFmtId="0" fontId="22" fillId="0" borderId="0" xfId="0" applyFont="1" applyBorder="1"/>
    <xf numFmtId="0" fontId="15" fillId="3" borderId="0" xfId="0" applyFont="1" applyFill="1" applyBorder="1"/>
    <xf numFmtId="0" fontId="19" fillId="0" borderId="0" xfId="0" applyFont="1" applyAlignment="1">
      <alignment horizontal="center"/>
    </xf>
    <xf numFmtId="0" fontId="21" fillId="0" borderId="0" xfId="0" applyFont="1"/>
    <xf numFmtId="0" fontId="23" fillId="2" borderId="0" xfId="0" applyFont="1" applyFill="1" applyBorder="1"/>
    <xf numFmtId="0" fontId="15" fillId="2" borderId="0" xfId="0" applyFont="1" applyFill="1" applyBorder="1"/>
    <xf numFmtId="0" fontId="20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4" fillId="0" borderId="3" xfId="0" applyFont="1" applyBorder="1"/>
    <xf numFmtId="0" fontId="0" fillId="2" borderId="3" xfId="0" applyFill="1" applyBorder="1"/>
    <xf numFmtId="0" fontId="20" fillId="0" borderId="3" xfId="0" applyFont="1" applyBorder="1"/>
    <xf numFmtId="0" fontId="7" fillId="0" borderId="3" xfId="0" applyFont="1" applyBorder="1"/>
    <xf numFmtId="0" fontId="7" fillId="2" borderId="3" xfId="0" applyFont="1" applyFill="1" applyBorder="1" applyAlignment="1">
      <alignment horizontal="center"/>
    </xf>
    <xf numFmtId="0" fontId="8" fillId="0" borderId="3" xfId="0" applyFont="1" applyBorder="1"/>
    <xf numFmtId="0" fontId="13" fillId="0" borderId="3" xfId="0" applyFont="1" applyBorder="1"/>
    <xf numFmtId="0" fontId="0" fillId="0" borderId="3" xfId="0" applyBorder="1"/>
    <xf numFmtId="0" fontId="13" fillId="0" borderId="2" xfId="0" applyFont="1" applyBorder="1"/>
    <xf numFmtId="0" fontId="3" fillId="2" borderId="0" xfId="0" applyFont="1" applyFill="1"/>
    <xf numFmtId="0" fontId="3" fillId="3" borderId="0" xfId="0" applyFont="1" applyFill="1"/>
    <xf numFmtId="2" fontId="3" fillId="0" borderId="0" xfId="0" applyNumberFormat="1" applyFont="1" applyAlignment="1">
      <alignment horizontal="center"/>
    </xf>
    <xf numFmtId="0" fontId="7" fillId="2" borderId="0" xfId="0" applyFont="1" applyFill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20" fontId="8" fillId="3" borderId="4" xfId="0" applyNumberFormat="1" applyFont="1" applyFill="1" applyBorder="1"/>
    <xf numFmtId="165" fontId="13" fillId="3" borderId="4" xfId="0" applyNumberFormat="1" applyFont="1" applyFill="1" applyBorder="1" applyAlignment="1">
      <alignment horizontal="center"/>
    </xf>
    <xf numFmtId="0" fontId="14" fillId="2" borderId="0" xfId="0" applyFont="1" applyFill="1"/>
    <xf numFmtId="0" fontId="0" fillId="2" borderId="0" xfId="0" applyFill="1" applyBorder="1"/>
    <xf numFmtId="0" fontId="14" fillId="0" borderId="0" xfId="0" applyFont="1" applyBorder="1" applyAlignment="1"/>
    <xf numFmtId="0" fontId="14" fillId="2" borderId="0" xfId="0" applyFont="1" applyFill="1" applyAlignment="1">
      <alignment horizontal="left"/>
    </xf>
    <xf numFmtId="0" fontId="14" fillId="0" borderId="0" xfId="0" applyFont="1" applyFill="1" applyAlignment="1"/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14" fontId="13" fillId="3" borderId="4" xfId="0" applyNumberFormat="1" applyFont="1" applyFill="1" applyBorder="1" applyAlignment="1">
      <alignment horizontal="center"/>
    </xf>
    <xf numFmtId="0" fontId="24" fillId="3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5" fillId="3" borderId="0" xfId="0" applyFont="1" applyFill="1"/>
    <xf numFmtId="0" fontId="20" fillId="3" borderId="0" xfId="0" applyFont="1" applyFill="1" applyAlignment="1">
      <alignment horizontal="center"/>
    </xf>
    <xf numFmtId="0" fontId="13" fillId="3" borderId="0" xfId="0" applyFont="1" applyFill="1"/>
    <xf numFmtId="0" fontId="17" fillId="3" borderId="0" xfId="0" applyFont="1" applyFill="1"/>
    <xf numFmtId="0" fontId="26" fillId="3" borderId="0" xfId="0" applyFont="1" applyFill="1"/>
    <xf numFmtId="0" fontId="14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left"/>
    </xf>
    <xf numFmtId="166" fontId="7" fillId="0" borderId="0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/>
    <xf numFmtId="0" fontId="0" fillId="3" borderId="0" xfId="0" applyFill="1"/>
    <xf numFmtId="0" fontId="15" fillId="2" borderId="0" xfId="0" applyFont="1" applyFill="1"/>
    <xf numFmtId="0" fontId="28" fillId="0" borderId="0" xfId="0" applyFont="1" applyFill="1" applyBorder="1" applyAlignment="1"/>
    <xf numFmtId="0" fontId="28" fillId="2" borderId="0" xfId="0" applyFont="1" applyFill="1"/>
    <xf numFmtId="0" fontId="15" fillId="2" borderId="0" xfId="0" applyFont="1" applyFill="1" applyBorder="1"/>
    <xf numFmtId="0" fontId="16" fillId="2" borderId="0" xfId="0" applyFont="1" applyFill="1"/>
    <xf numFmtId="20" fontId="13" fillId="0" borderId="0" xfId="0" applyNumberFormat="1" applyFont="1" applyAlignment="1">
      <alignment horizontal="left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0" fontId="9" fillId="2" borderId="0" xfId="0" applyFont="1" applyFill="1"/>
    <xf numFmtId="14" fontId="13" fillId="3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6" fillId="0" borderId="0" xfId="0" applyFont="1"/>
    <xf numFmtId="0" fontId="13" fillId="3" borderId="0" xfId="0" applyFont="1" applyFill="1" applyAlignment="1">
      <alignment horizontal="right"/>
    </xf>
    <xf numFmtId="0" fontId="13" fillId="0" borderId="0" xfId="0" applyFont="1" applyAlignment="1">
      <alignment horizontal="left"/>
    </xf>
    <xf numFmtId="20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4" fillId="4" borderId="0" xfId="0" applyFont="1" applyFill="1"/>
    <xf numFmtId="0" fontId="14" fillId="2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8" fillId="3" borderId="0" xfId="0" applyFont="1" applyFill="1"/>
    <xf numFmtId="0" fontId="28" fillId="4" borderId="0" xfId="0" applyFont="1" applyFill="1"/>
    <xf numFmtId="0" fontId="14" fillId="4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6" fillId="3" borderId="0" xfId="0" applyFont="1" applyFill="1"/>
    <xf numFmtId="2" fontId="14" fillId="3" borderId="1" xfId="0" applyNumberFormat="1" applyFont="1" applyFill="1" applyBorder="1" applyAlignment="1">
      <alignment horizontal="center"/>
    </xf>
    <xf numFmtId="0" fontId="23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30" fillId="3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/>
    <xf numFmtId="0" fontId="3" fillId="3" borderId="0" xfId="0" applyFont="1" applyFill="1" applyAlignment="1">
      <alignment horizontal="center"/>
    </xf>
    <xf numFmtId="0" fontId="13" fillId="2" borderId="0" xfId="0" applyFont="1" applyFill="1"/>
    <xf numFmtId="0" fontId="31" fillId="3" borderId="0" xfId="0" applyFont="1" applyFill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4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3" xfId="0" applyFont="1" applyFill="1" applyBorder="1"/>
    <xf numFmtId="0" fontId="14" fillId="5" borderId="3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center"/>
    </xf>
    <xf numFmtId="0" fontId="14" fillId="6" borderId="0" xfId="0" applyFont="1" applyFill="1"/>
    <xf numFmtId="0" fontId="14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/>
    <xf numFmtId="0" fontId="0" fillId="7" borderId="0" xfId="0" applyFill="1"/>
    <xf numFmtId="0" fontId="13" fillId="6" borderId="0" xfId="0" applyFont="1" applyFill="1"/>
    <xf numFmtId="0" fontId="17" fillId="6" borderId="0" xfId="0" applyFont="1" applyFill="1"/>
    <xf numFmtId="0" fontId="0" fillId="6" borderId="0" xfId="0" applyFill="1"/>
    <xf numFmtId="0" fontId="8" fillId="6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32" fillId="3" borderId="0" xfId="0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0" fontId="7" fillId="7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/>
    <xf numFmtId="0" fontId="14" fillId="7" borderId="0" xfId="0" applyFont="1" applyFill="1"/>
    <xf numFmtId="0" fontId="7" fillId="6" borderId="0" xfId="0" applyFont="1" applyFill="1"/>
    <xf numFmtId="0" fontId="14" fillId="8" borderId="0" xfId="0" applyFont="1" applyFill="1" applyAlignment="1">
      <alignment horizontal="center"/>
    </xf>
    <xf numFmtId="0" fontId="0" fillId="8" borderId="0" xfId="0" applyFill="1"/>
    <xf numFmtId="0" fontId="14" fillId="8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33" fillId="0" borderId="0" xfId="0" applyFont="1"/>
    <xf numFmtId="0" fontId="34" fillId="0" borderId="0" xfId="0" applyFont="1" applyAlignment="1">
      <alignment vertical="center"/>
    </xf>
    <xf numFmtId="0" fontId="13" fillId="8" borderId="0" xfId="0" applyFont="1" applyFill="1" applyBorder="1" applyAlignment="1">
      <alignment horizontal="left"/>
    </xf>
    <xf numFmtId="0" fontId="13" fillId="8" borderId="0" xfId="0" applyFont="1" applyFill="1" applyBorder="1"/>
    <xf numFmtId="0" fontId="13" fillId="8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0" fontId="3" fillId="6" borderId="0" xfId="0" applyFont="1" applyFill="1" applyBorder="1" applyAlignment="1">
      <alignment horizontal="center"/>
    </xf>
    <xf numFmtId="0" fontId="0" fillId="9" borderId="0" xfId="0" applyFill="1"/>
    <xf numFmtId="20" fontId="36" fillId="9" borderId="0" xfId="0" applyNumberFormat="1" applyFont="1" applyFill="1" applyAlignment="1">
      <alignment horizontal="left"/>
    </xf>
    <xf numFmtId="0" fontId="37" fillId="9" borderId="0" xfId="0" applyFont="1" applyFill="1" applyAlignment="1">
      <alignment vertical="center" wrapText="1"/>
    </xf>
    <xf numFmtId="0" fontId="38" fillId="9" borderId="0" xfId="0" applyFont="1" applyFill="1"/>
    <xf numFmtId="0" fontId="14" fillId="9" borderId="0" xfId="0" applyFont="1" applyFill="1"/>
    <xf numFmtId="0" fontId="13" fillId="9" borderId="0" xfId="0" applyFont="1" applyFill="1" applyBorder="1" applyAlignment="1">
      <alignment horizontal="center"/>
    </xf>
    <xf numFmtId="0" fontId="8" fillId="9" borderId="0" xfId="0" applyFont="1" applyFill="1"/>
    <xf numFmtId="0" fontId="13" fillId="9" borderId="0" xfId="0" applyFont="1" applyFill="1"/>
    <xf numFmtId="0" fontId="17" fillId="9" borderId="0" xfId="0" applyFont="1" applyFill="1"/>
    <xf numFmtId="0" fontId="13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20" fontId="7" fillId="9" borderId="0" xfId="0" applyNumberFormat="1" applyFont="1" applyFill="1" applyAlignment="1">
      <alignment horizontal="center"/>
    </xf>
    <xf numFmtId="49" fontId="7" fillId="9" borderId="0" xfId="0" applyNumberFormat="1" applyFont="1" applyFill="1" applyAlignment="1">
      <alignment horizont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6" borderId="0" xfId="0" applyFill="1" applyBorder="1"/>
    <xf numFmtId="0" fontId="28" fillId="0" borderId="0" xfId="0" applyFont="1" applyBorder="1"/>
    <xf numFmtId="0" fontId="13" fillId="6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4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30" fillId="3" borderId="0" xfId="0" applyNumberFormat="1" applyFont="1" applyFill="1" applyAlignment="1">
      <alignment horizontal="center"/>
    </xf>
    <xf numFmtId="0" fontId="43" fillId="0" borderId="0" xfId="0" applyFont="1"/>
    <xf numFmtId="0" fontId="13" fillId="7" borderId="0" xfId="0" applyFont="1" applyFill="1"/>
    <xf numFmtId="0" fontId="7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49" fontId="7" fillId="7" borderId="0" xfId="0" applyNumberFormat="1" applyFont="1" applyFill="1" applyAlignment="1">
      <alignment horizontal="center"/>
    </xf>
    <xf numFmtId="0" fontId="4" fillId="7" borderId="0" xfId="0" applyFont="1" applyFill="1"/>
    <xf numFmtId="0" fontId="44" fillId="0" borderId="0" xfId="0" applyFont="1"/>
    <xf numFmtId="0" fontId="45" fillId="0" borderId="0" xfId="0" applyFont="1" applyAlignment="1">
      <alignment vertical="center"/>
    </xf>
    <xf numFmtId="0" fontId="45" fillId="0" borderId="0" xfId="0" applyFont="1"/>
    <xf numFmtId="0" fontId="46" fillId="0" borderId="0" xfId="0" applyFont="1"/>
    <xf numFmtId="0" fontId="13" fillId="6" borderId="0" xfId="0" applyFont="1" applyFill="1" applyBorder="1"/>
    <xf numFmtId="0" fontId="21" fillId="7" borderId="0" xfId="0" applyFont="1" applyFill="1"/>
    <xf numFmtId="0" fontId="15" fillId="7" borderId="0" xfId="0" applyFont="1" applyFill="1"/>
    <xf numFmtId="168" fontId="13" fillId="0" borderId="0" xfId="0" applyNumberFormat="1" applyFont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vertical="center"/>
    </xf>
    <xf numFmtId="0" fontId="49" fillId="0" borderId="0" xfId="0" applyFont="1"/>
    <xf numFmtId="0" fontId="14" fillId="7" borderId="0" xfId="0" applyFont="1" applyFill="1" applyAlignment="1">
      <alignment horizont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3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14" fillId="8" borderId="0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20" fontId="13" fillId="7" borderId="0" xfId="0" applyNumberFormat="1" applyFont="1" applyFill="1" applyAlignment="1">
      <alignment horizontal="left"/>
    </xf>
    <xf numFmtId="20" fontId="7" fillId="7" borderId="0" xfId="0" applyNumberFormat="1" applyFont="1" applyFill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17" fillId="8" borderId="0" xfId="0" applyFont="1" applyFill="1"/>
    <xf numFmtId="0" fontId="26" fillId="7" borderId="0" xfId="0" applyFont="1" applyFill="1"/>
    <xf numFmtId="0" fontId="39" fillId="7" borderId="0" xfId="0" applyFont="1" applyFill="1"/>
    <xf numFmtId="0" fontId="54" fillId="0" borderId="0" xfId="0" applyFont="1"/>
    <xf numFmtId="0" fontId="54" fillId="2" borderId="0" xfId="0" applyFont="1" applyFill="1" applyBorder="1"/>
    <xf numFmtId="0" fontId="28" fillId="2" borderId="0" xfId="0" applyFont="1" applyFill="1" applyBorder="1"/>
    <xf numFmtId="0" fontId="28" fillId="0" borderId="0" xfId="0" applyFont="1" applyBorder="1" applyAlignment="1"/>
    <xf numFmtId="0" fontId="28" fillId="8" borderId="0" xfId="0" applyFont="1" applyFill="1"/>
    <xf numFmtId="0" fontId="13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5" fillId="6" borderId="0" xfId="0" applyFont="1" applyFill="1"/>
    <xf numFmtId="0" fontId="4" fillId="8" borderId="3" xfId="0" applyFont="1" applyFill="1" applyBorder="1"/>
    <xf numFmtId="0" fontId="7" fillId="8" borderId="3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14" fontId="7" fillId="7" borderId="0" xfId="0" applyNumberFormat="1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  <xf numFmtId="20" fontId="13" fillId="7" borderId="0" xfId="0" applyNumberFormat="1" applyFont="1" applyFill="1" applyAlignment="1">
      <alignment horizontal="center"/>
    </xf>
    <xf numFmtId="0" fontId="14" fillId="7" borderId="0" xfId="0" applyFont="1" applyFill="1" applyBorder="1" applyAlignment="1">
      <alignment horizontal="left"/>
    </xf>
    <xf numFmtId="0" fontId="21" fillId="7" borderId="0" xfId="0" applyFont="1" applyFill="1" applyAlignment="1">
      <alignment horizontal="right"/>
    </xf>
    <xf numFmtId="0" fontId="14" fillId="10" borderId="0" xfId="0" applyFont="1" applyFill="1" applyAlignment="1">
      <alignment horizontal="right"/>
    </xf>
    <xf numFmtId="0" fontId="14" fillId="6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5" fillId="6" borderId="0" xfId="0" applyFont="1" applyFill="1" applyBorder="1"/>
    <xf numFmtId="0" fontId="19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Fill="1" applyAlignment="1"/>
    <xf numFmtId="0" fontId="14" fillId="6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left"/>
    </xf>
    <xf numFmtId="0" fontId="0" fillId="0" borderId="8" xfId="0" applyBorder="1"/>
    <xf numFmtId="0" fontId="13" fillId="3" borderId="0" xfId="0" applyFont="1" applyFill="1" applyBorder="1" applyAlignment="1">
      <alignment horizontal="center"/>
    </xf>
    <xf numFmtId="0" fontId="54" fillId="0" borderId="0" xfId="0" applyFont="1" applyBorder="1"/>
    <xf numFmtId="0" fontId="25" fillId="7" borderId="0" xfId="0" applyFont="1" applyFill="1"/>
    <xf numFmtId="0" fontId="27" fillId="0" borderId="0" xfId="0" quotePrefix="1" applyFont="1"/>
    <xf numFmtId="0" fontId="27" fillId="3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13" fillId="11" borderId="0" xfId="0" applyFont="1" applyFill="1"/>
    <xf numFmtId="0" fontId="0" fillId="11" borderId="0" xfId="0" applyFill="1"/>
    <xf numFmtId="0" fontId="28" fillId="6" borderId="0" xfId="0" applyFont="1" applyFill="1"/>
    <xf numFmtId="0" fontId="14" fillId="5" borderId="2" xfId="0" applyFont="1" applyFill="1" applyBorder="1" applyAlignment="1">
      <alignment horizontal="left"/>
    </xf>
    <xf numFmtId="0" fontId="3" fillId="3" borderId="0" xfId="0" applyFont="1" applyFill="1" applyBorder="1"/>
    <xf numFmtId="0" fontId="14" fillId="4" borderId="2" xfId="0" applyFont="1" applyFill="1" applyBorder="1" applyAlignment="1">
      <alignment horizontal="center"/>
    </xf>
    <xf numFmtId="0" fontId="0" fillId="0" borderId="10" xfId="0" applyBorder="1"/>
    <xf numFmtId="0" fontId="21" fillId="11" borderId="0" xfId="0" applyFont="1" applyFill="1"/>
    <xf numFmtId="0" fontId="14" fillId="0" borderId="0" xfId="0" applyFont="1" applyAlignment="1">
      <alignment horizontal="right"/>
    </xf>
    <xf numFmtId="0" fontId="50" fillId="6" borderId="0" xfId="0" applyFont="1" applyFill="1" applyAlignment="1">
      <alignment vertical="center"/>
    </xf>
    <xf numFmtId="0" fontId="28" fillId="2" borderId="0" xfId="0" applyFont="1" applyFill="1" applyAlignment="1">
      <alignment horizontal="left"/>
    </xf>
    <xf numFmtId="0" fontId="29" fillId="6" borderId="0" xfId="0" applyFont="1" applyFill="1" applyBorder="1"/>
    <xf numFmtId="0" fontId="21" fillId="7" borderId="0" xfId="0" applyFont="1" applyFill="1" applyAlignment="1">
      <alignment horizontal="left"/>
    </xf>
    <xf numFmtId="0" fontId="22" fillId="7" borderId="0" xfId="0" applyFont="1" applyFill="1"/>
    <xf numFmtId="0" fontId="59" fillId="3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3" fillId="3" borderId="3" xfId="0" applyFont="1" applyFill="1" applyBorder="1"/>
    <xf numFmtId="0" fontId="59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7" fillId="6" borderId="0" xfId="0" applyNumberFormat="1" applyFont="1" applyFill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60" fillId="3" borderId="0" xfId="0" applyFont="1" applyFill="1"/>
    <xf numFmtId="0" fontId="60" fillId="8" borderId="0" xfId="0" applyFont="1" applyFill="1"/>
    <xf numFmtId="0" fontId="60" fillId="7" borderId="0" xfId="0" applyFont="1" applyFill="1"/>
    <xf numFmtId="0" fontId="16" fillId="7" borderId="0" xfId="0" applyFont="1" applyFill="1"/>
    <xf numFmtId="2" fontId="14" fillId="7" borderId="0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4" fillId="3" borderId="0" xfId="1" applyFont="1" applyFill="1"/>
    <xf numFmtId="0" fontId="14" fillId="3" borderId="0" xfId="1" applyFont="1" applyFill="1" applyAlignment="1">
      <alignment horizontal="center"/>
    </xf>
    <xf numFmtId="0" fontId="16" fillId="3" borderId="0" xfId="1" applyFont="1" applyFill="1"/>
    <xf numFmtId="0" fontId="14" fillId="0" borderId="0" xfId="1" applyFont="1"/>
    <xf numFmtId="0" fontId="14" fillId="0" borderId="0" xfId="1" applyFont="1" applyAlignment="1">
      <alignment horizontal="center"/>
    </xf>
    <xf numFmtId="0" fontId="14" fillId="6" borderId="0" xfId="1" applyFont="1" applyFill="1" applyAlignment="1">
      <alignment horizontal="center"/>
    </xf>
    <xf numFmtId="0" fontId="14" fillId="0" borderId="0" xfId="1" applyFont="1" applyAlignment="1">
      <alignment horizontal="left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>
      <alignment horizontal="center"/>
    </xf>
    <xf numFmtId="0" fontId="14" fillId="0" borderId="0" xfId="1" applyFont="1" applyBorder="1" applyAlignment="1"/>
    <xf numFmtId="0" fontId="14" fillId="2" borderId="0" xfId="1" applyFont="1" applyFill="1"/>
    <xf numFmtId="0" fontId="14" fillId="0" borderId="0" xfId="1" applyFont="1" applyFill="1" applyBorder="1" applyAlignment="1"/>
    <xf numFmtId="0" fontId="14" fillId="0" borderId="0" xfId="1" applyFont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0" borderId="0" xfId="1" applyFont="1" applyFill="1" applyAlignment="1"/>
    <xf numFmtId="0" fontId="14" fillId="6" borderId="0" xfId="1" applyFont="1" applyFill="1"/>
    <xf numFmtId="0" fontId="14" fillId="5" borderId="3" xfId="1" applyFont="1" applyFill="1" applyBorder="1" applyAlignment="1">
      <alignment horizontal="left"/>
    </xf>
    <xf numFmtId="0" fontId="14" fillId="5" borderId="3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4" fillId="10" borderId="0" xfId="1" applyFont="1" applyFill="1"/>
    <xf numFmtId="0" fontId="61" fillId="10" borderId="0" xfId="1" applyFont="1" applyFill="1"/>
    <xf numFmtId="0" fontId="62" fillId="10" borderId="0" xfId="1" applyFont="1" applyFill="1"/>
    <xf numFmtId="0" fontId="14" fillId="4" borderId="0" xfId="1" applyFont="1" applyFill="1"/>
    <xf numFmtId="0" fontId="14" fillId="4" borderId="1" xfId="1" applyFont="1" applyFill="1" applyBorder="1" applyAlignment="1">
      <alignment horizontal="center"/>
    </xf>
    <xf numFmtId="169" fontId="13" fillId="0" borderId="0" xfId="0" applyNumberFormat="1" applyFont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 applyAlignment="1">
      <alignment horizontal="right"/>
    </xf>
    <xf numFmtId="0" fontId="13" fillId="8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wmf"/><Relationship Id="rId3" Type="http://schemas.openxmlformats.org/officeDocument/2006/relationships/image" Target="../media/image2.wmf"/><Relationship Id="rId7" Type="http://schemas.openxmlformats.org/officeDocument/2006/relationships/image" Target="../media/image6.wmf"/><Relationship Id="rId2" Type="http://schemas.openxmlformats.org/officeDocument/2006/relationships/image" Target="../media/image1.wmf"/><Relationship Id="rId1" Type="http://schemas.openxmlformats.org/officeDocument/2006/relationships/image" Target="../media/image8.gif"/><Relationship Id="rId6" Type="http://schemas.openxmlformats.org/officeDocument/2006/relationships/image" Target="../media/image5.wmf"/><Relationship Id="rId5" Type="http://schemas.openxmlformats.org/officeDocument/2006/relationships/image" Target="../media/image4.wmf"/><Relationship Id="rId4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7720" y="491490"/>
          <a:ext cx="1817370" cy="25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238125</xdr:rowOff>
    </xdr:from>
    <xdr:to>
      <xdr:col>2</xdr:col>
      <xdr:colOff>933450</xdr:colOff>
      <xdr:row>11</xdr:row>
      <xdr:rowOff>209550</xdr:rowOff>
    </xdr:to>
    <xdr:pic>
      <xdr:nvPicPr>
        <xdr:cNvPr id="3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58165"/>
          <a:ext cx="2209800" cy="2394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37</xdr:row>
      <xdr:rowOff>104775</xdr:rowOff>
    </xdr:from>
    <xdr:to>
      <xdr:col>14</xdr:col>
      <xdr:colOff>455295</xdr:colOff>
      <xdr:row>47</xdr:row>
      <xdr:rowOff>28575</xdr:rowOff>
    </xdr:to>
    <xdr:pic>
      <xdr:nvPicPr>
        <xdr:cNvPr id="4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66860" y="8989695"/>
          <a:ext cx="1925955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38</xdr:row>
      <xdr:rowOff>76200</xdr:rowOff>
    </xdr:from>
    <xdr:to>
      <xdr:col>2</xdr:col>
      <xdr:colOff>628650</xdr:colOff>
      <xdr:row>46</xdr:row>
      <xdr:rowOff>257175</xdr:rowOff>
    </xdr:to>
    <xdr:pic>
      <xdr:nvPicPr>
        <xdr:cNvPr id="5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1470" y="9182100"/>
          <a:ext cx="1630680" cy="209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6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" y="5610225"/>
          <a:ext cx="1259205" cy="17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609600</xdr:colOff>
      <xdr:row>2</xdr:row>
      <xdr:rowOff>161925</xdr:rowOff>
    </xdr:from>
    <xdr:to>
      <xdr:col>14</xdr:col>
      <xdr:colOff>152400</xdr:colOff>
      <xdr:row>12</xdr:row>
      <xdr:rowOff>161925</xdr:rowOff>
    </xdr:to>
    <xdr:pic>
      <xdr:nvPicPr>
        <xdr:cNvPr id="7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47760" y="794385"/>
          <a:ext cx="2042160" cy="233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8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43060" y="5033010"/>
          <a:ext cx="183261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7720" y="491490"/>
          <a:ext cx="1817370" cy="25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238125</xdr:rowOff>
    </xdr:from>
    <xdr:to>
      <xdr:col>2</xdr:col>
      <xdr:colOff>933450</xdr:colOff>
      <xdr:row>11</xdr:row>
      <xdr:rowOff>209550</xdr:rowOff>
    </xdr:to>
    <xdr:pic>
      <xdr:nvPicPr>
        <xdr:cNvPr id="3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61975"/>
          <a:ext cx="22098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37</xdr:row>
      <xdr:rowOff>104775</xdr:rowOff>
    </xdr:from>
    <xdr:to>
      <xdr:col>14</xdr:col>
      <xdr:colOff>455295</xdr:colOff>
      <xdr:row>47</xdr:row>
      <xdr:rowOff>28575</xdr:rowOff>
    </xdr:to>
    <xdr:pic>
      <xdr:nvPicPr>
        <xdr:cNvPr id="4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66860" y="8989695"/>
          <a:ext cx="1925955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38</xdr:row>
      <xdr:rowOff>76200</xdr:rowOff>
    </xdr:from>
    <xdr:to>
      <xdr:col>2</xdr:col>
      <xdr:colOff>628650</xdr:colOff>
      <xdr:row>46</xdr:row>
      <xdr:rowOff>257175</xdr:rowOff>
    </xdr:to>
    <xdr:pic>
      <xdr:nvPicPr>
        <xdr:cNvPr id="5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1470" y="9182100"/>
          <a:ext cx="1630680" cy="209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6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" y="5610225"/>
          <a:ext cx="1259205" cy="17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609600</xdr:colOff>
      <xdr:row>2</xdr:row>
      <xdr:rowOff>161925</xdr:rowOff>
    </xdr:from>
    <xdr:to>
      <xdr:col>14</xdr:col>
      <xdr:colOff>152400</xdr:colOff>
      <xdr:row>12</xdr:row>
      <xdr:rowOff>161925</xdr:rowOff>
    </xdr:to>
    <xdr:pic>
      <xdr:nvPicPr>
        <xdr:cNvPr id="7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47760" y="794385"/>
          <a:ext cx="2042160" cy="233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8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43060" y="5033010"/>
          <a:ext cx="183261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483870"/>
          <a:ext cx="1817370" cy="25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57150</xdr:rowOff>
    </xdr:from>
    <xdr:to>
      <xdr:col>3</xdr:col>
      <xdr:colOff>9525</xdr:colOff>
      <xdr:row>12</xdr:row>
      <xdr:rowOff>123825</xdr:rowOff>
    </xdr:to>
    <xdr:pic>
      <xdr:nvPicPr>
        <xdr:cNvPr id="3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270" y="681990"/>
          <a:ext cx="2215515" cy="2398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37</xdr:row>
      <xdr:rowOff>104775</xdr:rowOff>
    </xdr:from>
    <xdr:to>
      <xdr:col>14</xdr:col>
      <xdr:colOff>455295</xdr:colOff>
      <xdr:row>47</xdr:row>
      <xdr:rowOff>28575</xdr:rowOff>
    </xdr:to>
    <xdr:pic>
      <xdr:nvPicPr>
        <xdr:cNvPr id="4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63050" y="8943975"/>
          <a:ext cx="193167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38</xdr:row>
      <xdr:rowOff>76200</xdr:rowOff>
    </xdr:from>
    <xdr:to>
      <xdr:col>2</xdr:col>
      <xdr:colOff>628650</xdr:colOff>
      <xdr:row>46</xdr:row>
      <xdr:rowOff>257175</xdr:rowOff>
    </xdr:to>
    <xdr:pic>
      <xdr:nvPicPr>
        <xdr:cNvPr id="5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9134475"/>
          <a:ext cx="162877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6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" y="5602605"/>
          <a:ext cx="1259205" cy="17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609600</xdr:colOff>
      <xdr:row>2</xdr:row>
      <xdr:rowOff>161925</xdr:rowOff>
    </xdr:from>
    <xdr:to>
      <xdr:col>14</xdr:col>
      <xdr:colOff>152400</xdr:colOff>
      <xdr:row>12</xdr:row>
      <xdr:rowOff>161925</xdr:rowOff>
    </xdr:to>
    <xdr:pic>
      <xdr:nvPicPr>
        <xdr:cNvPr id="7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43950" y="800100"/>
          <a:ext cx="20478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8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97340" y="5025390"/>
          <a:ext cx="183261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049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504825"/>
          <a:ext cx="17621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57150</xdr:rowOff>
    </xdr:from>
    <xdr:to>
      <xdr:col>3</xdr:col>
      <xdr:colOff>9525</xdr:colOff>
      <xdr:row>12</xdr:row>
      <xdr:rowOff>123825</xdr:rowOff>
    </xdr:to>
    <xdr:pic>
      <xdr:nvPicPr>
        <xdr:cNvPr id="2050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23900"/>
          <a:ext cx="215265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39</xdr:row>
      <xdr:rowOff>57150</xdr:rowOff>
    </xdr:from>
    <xdr:to>
      <xdr:col>14</xdr:col>
      <xdr:colOff>561975</xdr:colOff>
      <xdr:row>47</xdr:row>
      <xdr:rowOff>28575</xdr:rowOff>
    </xdr:to>
    <xdr:pic>
      <xdr:nvPicPr>
        <xdr:cNvPr id="2051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5875" y="9867900"/>
          <a:ext cx="19621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40</xdr:row>
      <xdr:rowOff>57150</xdr:rowOff>
    </xdr:from>
    <xdr:to>
      <xdr:col>2</xdr:col>
      <xdr:colOff>628650</xdr:colOff>
      <xdr:row>47</xdr:row>
      <xdr:rowOff>28575</xdr:rowOff>
    </xdr:to>
    <xdr:pic>
      <xdr:nvPicPr>
        <xdr:cNvPr id="2052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10106025"/>
          <a:ext cx="16002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2053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5924550"/>
          <a:ext cx="12287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552450</xdr:colOff>
      <xdr:row>2</xdr:row>
      <xdr:rowOff>171450</xdr:rowOff>
    </xdr:from>
    <xdr:to>
      <xdr:col>14</xdr:col>
      <xdr:colOff>95250</xdr:colOff>
      <xdr:row>11</xdr:row>
      <xdr:rowOff>180975</xdr:rowOff>
    </xdr:to>
    <xdr:pic>
      <xdr:nvPicPr>
        <xdr:cNvPr id="2054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29625" y="838200"/>
          <a:ext cx="19716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2055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82075" y="5295900"/>
          <a:ext cx="1762125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76</xdr:row>
      <xdr:rowOff>0</xdr:rowOff>
    </xdr:from>
    <xdr:ext cx="7620" cy="7620"/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800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800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94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94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727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94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8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8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8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8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94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6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9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7620" cy="7620"/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8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</xdr:colOff>
      <xdr:row>70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70</xdr:row>
      <xdr:rowOff>0</xdr:rowOff>
    </xdr:from>
    <xdr:ext cx="7620" cy="7620"/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7620" cy="7620"/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304800</xdr:colOff>
      <xdr:row>0</xdr:row>
      <xdr:rowOff>285750</xdr:rowOff>
    </xdr:from>
    <xdr:to>
      <xdr:col>10</xdr:col>
      <xdr:colOff>247650</xdr:colOff>
      <xdr:row>13</xdr:row>
      <xdr:rowOff>114300</xdr:rowOff>
    </xdr:to>
    <xdr:pic>
      <xdr:nvPicPr>
        <xdr:cNvPr id="132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0975" y="285750"/>
          <a:ext cx="2085975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</xdr:row>
      <xdr:rowOff>171450</xdr:rowOff>
    </xdr:from>
    <xdr:to>
      <xdr:col>3</xdr:col>
      <xdr:colOff>914400</xdr:colOff>
      <xdr:row>12</xdr:row>
      <xdr:rowOff>161925</xdr:rowOff>
    </xdr:to>
    <xdr:pic>
      <xdr:nvPicPr>
        <xdr:cNvPr id="133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714375"/>
          <a:ext cx="18573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257176</xdr:colOff>
      <xdr:row>37</xdr:row>
      <xdr:rowOff>104775</xdr:rowOff>
    </xdr:from>
    <xdr:to>
      <xdr:col>16</xdr:col>
      <xdr:colOff>1</xdr:colOff>
      <xdr:row>47</xdr:row>
      <xdr:rowOff>28575</xdr:rowOff>
    </xdr:to>
    <xdr:pic>
      <xdr:nvPicPr>
        <xdr:cNvPr id="134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91626" y="8410575"/>
          <a:ext cx="177165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</xdr:row>
      <xdr:rowOff>76200</xdr:rowOff>
    </xdr:from>
    <xdr:to>
      <xdr:col>3</xdr:col>
      <xdr:colOff>628650</xdr:colOff>
      <xdr:row>46</xdr:row>
      <xdr:rowOff>257175</xdr:rowOff>
    </xdr:to>
    <xdr:pic>
      <xdr:nvPicPr>
        <xdr:cNvPr id="135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1470" y="9182100"/>
          <a:ext cx="1630680" cy="209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23</xdr:row>
      <xdr:rowOff>123825</xdr:rowOff>
    </xdr:from>
    <xdr:to>
      <xdr:col>3</xdr:col>
      <xdr:colOff>723900</xdr:colOff>
      <xdr:row>30</xdr:row>
      <xdr:rowOff>114300</xdr:rowOff>
    </xdr:to>
    <xdr:pic>
      <xdr:nvPicPr>
        <xdr:cNvPr id="136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5267325"/>
          <a:ext cx="17240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</xdr:row>
      <xdr:rowOff>161925</xdr:rowOff>
    </xdr:from>
    <xdr:to>
      <xdr:col>14</xdr:col>
      <xdr:colOff>1133475</xdr:colOff>
      <xdr:row>12</xdr:row>
      <xdr:rowOff>161925</xdr:rowOff>
    </xdr:to>
    <xdr:pic>
      <xdr:nvPicPr>
        <xdr:cNvPr id="137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82075" y="704850"/>
          <a:ext cx="177165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20</xdr:row>
      <xdr:rowOff>194310</xdr:rowOff>
    </xdr:from>
    <xdr:to>
      <xdr:col>15</xdr:col>
      <xdr:colOff>179070</xdr:colOff>
      <xdr:row>31</xdr:row>
      <xdr:rowOff>194310</xdr:rowOff>
    </xdr:to>
    <xdr:pic>
      <xdr:nvPicPr>
        <xdr:cNvPr id="138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020175" y="4737735"/>
          <a:ext cx="1941195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346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346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83</xdr:row>
      <xdr:rowOff>0</xdr:rowOff>
    </xdr:from>
    <xdr:ext cx="7620" cy="7620"/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7620" cy="7620"/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556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7620" cy="7620"/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556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92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92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70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92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96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16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56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735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592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146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36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76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13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13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910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910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513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513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0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550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550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83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451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451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47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47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47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045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045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49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49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4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83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5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49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613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37" name="Picture 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83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141" name="Picture 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47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142" name="Picture 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47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7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7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46" name="Picture 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87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47" name="Picture 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068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068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51" name="Picture 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52" name="Picture 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72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72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56" name="Picture 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57" name="Picture 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26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83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05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61" name="Picture 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62" name="Picture 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276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6672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83</xdr:row>
      <xdr:rowOff>0</xdr:rowOff>
    </xdr:from>
    <xdr:ext cx="7620" cy="7620"/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66" name="Picture 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67" name="Picture 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171" name="Picture 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172" name="Picture 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176" name="Picture 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7620" cy="7620"/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4301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7620" cy="7620"/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4301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84" name="Picture 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198" name="Picture 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199" name="Picture 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20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03" name="Picture 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04" name="Picture 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08" name="Picture 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13" name="Picture 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16" name="Picture 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20" name="Picture 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21" name="Picture 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20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23" name="Picture 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28" name="Picture 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35" name="Picture 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36" name="Picture 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238" name="Picture 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7620" cy="7620"/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20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42" name="Picture 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43" name="Picture 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47" name="Picture 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48" name="Picture 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49" name="Picture 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250" name="Picture 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20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52" name="Picture 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53" name="Picture 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54" name="Picture 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7620" cy="7620"/>
    <xdr:pic>
      <xdr:nvPicPr>
        <xdr:cNvPr id="255" name="Picture 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204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58" name="Picture 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7620" cy="7620"/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205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7620" cy="7620"/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20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62" name="Picture 2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63" name="Picture 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66" name="Picture 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67" name="Picture 2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68" name="Picture 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7620" cy="7620"/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205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7620" cy="7620"/>
    <xdr:pic>
      <xdr:nvPicPr>
        <xdr:cNvPr id="271" name="Picture 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20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72" name="Picture 2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7620" cy="7620"/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204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7620" cy="7620"/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204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7620" cy="7620"/>
    <xdr:pic>
      <xdr:nvPicPr>
        <xdr:cNvPr id="276" name="Picture 2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2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148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148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67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67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67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67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</xdr:colOff>
      <xdr:row>77</xdr:row>
      <xdr:rowOff>7620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895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1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1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08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08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08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06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06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10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10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0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</xdr:colOff>
      <xdr:row>77</xdr:row>
      <xdr:rowOff>7620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5895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16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14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10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</xdr:colOff>
      <xdr:row>54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35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</xdr:colOff>
      <xdr:row>54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35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01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01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01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101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</xdr:colOff>
      <xdr:row>77</xdr:row>
      <xdr:rowOff>7620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2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39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939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533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533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533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75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75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3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3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33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</xdr:colOff>
      <xdr:row>77</xdr:row>
      <xdr:rowOff>7620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32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54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6741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713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59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59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61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61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</xdr:colOff>
      <xdr:row>85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63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</xdr:colOff>
      <xdr:row>85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63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</xdr:colOff>
      <xdr:row>85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63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</xdr:colOff>
      <xdr:row>86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59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</xdr:colOff>
      <xdr:row>86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59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65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65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55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65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544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5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5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5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5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5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35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35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5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5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5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5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5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55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65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63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67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167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7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365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3365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69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69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5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63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6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67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67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969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8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8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8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984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984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97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97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976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317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317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7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7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174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138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194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277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588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588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2588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176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176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382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382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3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3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169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169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1574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1971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1971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1772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1772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23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14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173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173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750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194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208722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" y="12352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1234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114299</xdr:rowOff>
    </xdr:to>
    <xdr:sp macro="" textlink="">
      <xdr:nvSpPr>
        <xdr:cNvPr id="3074" name="AutoShape 2" descr="data:image/jpeg;base64,/9j/4AAQSkZJRgABAQAAAQABAAD/2wCEAAkGBhQSERUUExQUFRQUGRgYGBgYGBcWHBccHBUYGBccGBgXHSceGBkkGhgVHy8hJScpLSwsFx4xNTAsNSYrLCkBCQoKDgwOGg8PGiwkHyQsLDAqLCktLCwqLy8sKi80LiwqLCwtLyksLCksLCwvLCwpLyksLCwsNCwsLCwsLCwpLP/AABEIALcBFAMBIgACEQEDEQH/xAAcAAABBQEBAQAAAAAAAAAAAAAAAgMEBQYBBwj/xABNEAABAgMEAwsICAQFAwUBAAABAgMABBEFEiExBkHRBxMVIlFTYXGBkZIUFjIzVHOToSNSgrGys7TBJEJi8DRyg6LhQ8LxRGN0o9Il/8QAGgEAAgMBAQAAAAAAAAAAAAAAAAIBAwQFBv/EADYRAAIBAgQDBgUDAwUBAAAAAAABAgMRBBIhMUFRYQUTInGBoTKRscHwFNHhQlLxIzRysuIV/9oADAMBAAIRAxEAPwB7dAtCSlpdhptlrf1IbUsJZbwSUAgqWU1CieQ1oTWMemcaKAUoSSf6U1B6tQERLTtR6ZXvjwCgEhICRdACUhKT04AQuw7MfdUhttKSpYqkXU1OvNQ5I5033kjT2jg4UaMJxfie+vzPWNEpWyrgQUsrcwJLraCalNSASKUEawaMSR/9NK/Ca2R5RZ+jM4Td3hRIqMUgDDDPL5Rv9FtCVI40zcOoNgVA6SdZi+lUqSdnGy5mClJvSSLjzXkvZZX4TWyDzXkvZZX4TWyJnm9L8y34YPN6X5lvujSX2RBc0bkUgky0oANe9NbIQxYEgsVTLyh/0m/3TDGlVhtJYvIbQkpUDUDH+60ivsOz5dcyEoaQUBsE4VxuivbUwjm1LKTlW5eea8l7LK/Ca2Qea8l7LK/Ca2RM83pfmW+6Dzel+Zb7ociyIfmvJeyyvwmtkHmvJeyyvwmtkTPN6X5lvug83pfmW+6ALIh+a8l7LK/Ca2Qea8l7LK/Ca2RM83pfmW+6Dzel+Zb7oAsiH5ryXssr8JrZB5ryXssr8JrZEzzel+Zb7oPN6X5lvugCyIfmvJeyyvwmtkHmvJeyyvwmtkTPN6X5lvug835fmW+6ALIh+a8l7LK/Ca2Qea8l7LK/Ca2RM83pfmW+6Dzel+Zb7oAsiH5ryXssr8JrZB5ryXssr8JrZEzzel+Zb7oPN6X5lvugCyIfmvJeyyvwmtkHmvJeyyvwmtkTPN6X5lvug83pfmW+6ALIh+a8l7LK/Ca2Qea8l7LK/Ca2RM83pfmW+6Dzel+Zb7oAsiH5ryXssr8JrZB5ryXssr8JrZEzzel+Zb7oPN6X5lvugCyIfmvJeyyvwmtkHmvJeyyvwmtkTPN6X5lvug83pfmW+6ALIh+a8l7LK/Ca2RBtOzrNZSS4xKClcN6arkTQCmZANIsbQ0VZcbKUoS2o5KSBUbRHnds6GziCaNhwalJANezVFNWpOHwxuVVJOK8KuZq3/JEP0YSFNKSDVSU5nEgUGFO8d0QdH7clkTaA42ks1IUpTaFin+Ug69cLtiw5ptvfVoCUFVzjJRnyUIqYzjbKwpQA44V6Q1dnbGPWMsz35GjszDQxFWSqu1lf8/k+hbCZbQuZDKUJb35BSEAJTjKS5qAnDGte2OxQ7lE+t6TcW5S9vt3AUwQwyhOHLRIrBHSTurizi4ycWefMWYC3UA6qkjAmgrSvZFjJT5l3m5hIxR6QoMv5gK5VEejSGjDLkg1dbAXvKSnMUUUg174xM5YbgbSVJrvgJ4gUoChIxNMMo5FWjUpTU46owTpzjqtj16zZ4PNIcAoFpCu8ViTWKTRNSvI2b5BNwZClOjsyi3vx10bLjtYL0N3ozGlmmaJUhoKAdUkmtKhPFJBOIxNIG0ldllOnKpJRgrsk6YzjKEt+UKSGSo3wSQDRtSk5Gp4wGEZ6x7ckzNNIliyFFeNw4lKkrUamuPGoTrjzO1VvzKlOOrUsDHjVwHQmuEVBl1oKilJqgXqg0oNRqMo5s6ilUU1fQ9JDsO1PxzWY+pb0F6PENBN1VxtQamFFbRwvKxUjprrTHtLbwUAQag4gx0ITU1ocHEYaeHlaXo1sx69Behq/BfhzMO3oL0NX4L8ADt6C9DDjwAqYYVPcmHz+UADsw8rWMDDQmjWsMF2pqakQlSsYALJuaB6IcC4qa4aokNPAZpp0gQAT70F6GUug5R2/AA7ejt6GgqFBUACr0F6G70cvwAO3oL0NX4L8ADt6C9DV+C/AA7egvQ1fgvwAea7pFvFx7yRNQlBCl+iQo0Ck0wvJIxrjGKXJhSiqmGQoMSMh1kmNVpTKuLnXvSdIoBROQpgkkCgxNKxc6J6IgkrfSkgVSkJUaBSVEE6scBHJnTqVqz4LmY3Cc5N8BvctZCJZ5IrQPqzzH0LOB6YIvrHYCHZtKRQb+DQdMrLk/OCOpFZUkakrKxaWUaMM+7b/AC0wxYB/h0fa/GqF2Yr6Br3bf5aYYsBX8Oj7X41Qw3As20gYCgEOE9MMXoUVRIo4pdATyAnuj57nrT8onluuKoCpWJyAxSn9o99eTVKhygjvEfOC2y2+UkhBSpSSSKgUJGIjHitkej7BSc6j4paFs/MgJFerDCoqcT8s4p3X7ysRnyH76HlgfWVU158oqKnEa+mGA3XUaDEk4UoMP71xQkrHXqVJZiLOpCF3gQCVegBSg1Hkx/ePd9yy1y9JBKjUtKKOzNPyjwm0XLwoFCt8i7TEaq16Y9l3H5cplXFHJS8OwAH5xfS+P0OT2hZ4Zt8JK3re56Fegvw1egvRsPNjt+C/DV6C9AAPJJyOVYj7weTvMSL0F6ALkXeyMwYQVYftD8y7QdcRDlXlgAcSrA/8Q604U6wOvLsiMk4HZ++qHmTyYjWDABOSrl74VfhhChTCFXoAHb8dC4ZvQXoAHb8F+Gr0F6AB2/Bfhq9BegAdvwX4avQXoAHb8F+Gr0F6ABSUgVoBjn0xBsNX0aveO/mGJl6K+xFfRq947+YYglbMbs/10375P6SXgjlm+um/fJ/SS8EBJLsz1LXu2/y0xHsH/Do+1+NUP2b6lr3bf5aYYsH/AA6PtfjVARwLCFIMJgiRRaz848o3T9CVhSpplJKVesAzSfrU5OWPVKx1RqCDjWEnBTVmasLiZ4aoqkP8o+X/AC1aQQsFWACDU0T2CErtG9XiqxHFoSKK1nDOPdrY3NZR9RUEqaUcyjAH7OUV0tuQyyTVTjqhyYD7sYy9zNcjuf8A0sPNXk5Lpv73PK9HNHHpt8JAKlHM6kjlUerVH0HY1lplmUNIyQKdZ1mCy7HZlkXGUJQOjM9ZzMTY0U6eTfc5OMxjxDUYq0VsvuwgiHadrNS6L7qroJoMCSo8iQMSYVIWkh5oOtmqFVoaEZGhwOOcWXV7GLJLLmtpzJKlgZmkdEQXCST+2qBqYumnLq2RIpOji1gCpiKzaja0lSFBdCUmhrQjMHkIhC3b2eEANW3OLXeP94Rxaq9QyjhHIaxyAgUDhDzVCRTBXyMMBNcokN1yPzwMAEkdMEcvR2AAgiPaM6GWnHCKhtKlUyrQVpEHRe3DOSyXyi5eKhdreyNK1oIi6vYs7uWRztpexbQQQRJWEEEEABBBBAAQQQQAdiusT1aveO/mGLARX2J6tXvHfzDAMthFmeum/fJ/SS8EFmeum/fJ/SS8EQSSrM9S17tv8tMMWD/h0fa/GqH7M9Q17tv8tMMWD/h0fa/GqAjgWEQ7TaeUkBhaEKriVoKxTkoCMa0iZDcw+EIUs5JSVHsFYGEXZ3RkrKnZ99b6Q/LgML3u9vRoo0qacbCkaOzbUbc4iXm3XEAX7hGes0rgKxhUOrbsRToqDMuFa1DNKHHKFXRxRn0xa2I207aCVyoT5PLMb0Vo9FalGoSCPSoMTFMW1Y6denCWZ6JK9rJcEt/N7GvmJhLaSpaglIzKiAB2mMppVbzb8l/DuXt8ebZvJqMbwKqHqiFpNa9LQ3txtbobaC2GgklLjqiaqUcqJAzOWMQLHknFMWYkoV9LMuTDnFNEgXlC9hxRlSsTKTeiK6FOEMtST10fTi/saWxlFdpThqaNJZaGOGV4xItnSxLC1oQ048ppN925dAbTqqVZmlTQaoY0MllgzjriFJL0y4QFAglKaJScdRoYqJyyZxLk+02zeE6oFL95IS2kpuqvg8aoFaADGJ1SEeSVTxbJL2sn92dn7UdmLRlSwhCkpYU6jfFFIIXQFRABIIypFvpBb6paYl0G6GXQsKNKFK0pvpxyoQDECxZMN2qttPoy0ky2D1qJ+dIZ06abmkNy1QXXHUFIBxQE4urNMgEVH2hAk0myZSjKUY20S+t9fcrbJtJ2cWW3nXG0Bkv0Qd7J3xR3oEjG6lAB6ScYgSmkSkGRffUVHyaYpXNZCwlsdKlYU642M5oUw+oLO+IKUBohCyi+2MkKpmIY0kmpWTSwp1oKuqutAJFWyBqr6OEQ421bJjWU3khHfgvJlJorbPktnrdeQtX8Q4F3BW7VdCT/AEg643CTUV5Yh2hZiH0hC63AoKKRgF0xAVyprQ010jNafFwOydwqALoBCa48ZGYGeuGbyRK4R/U1bbN3+hsoKQGMxaGnaEKcDLLr4Z9YtHoI5aq1wzko7lFOlOo7QVzVlojMdv8AzGP0KWTadoYk0NMST/OY11hW43NspeaPFVUEHNJGYPTGR0AxtC0jT+en+9eyElq4/nA1UIuFOspLWy/7I0ts6MJmHmHVOOJLBqAnAKxBx5Mu6LmMLpXMqNr2e0FKCcVEAkA4nMa/RiZug2w4hDMqybrs2u4FD+VNQFEd4HfBmSuxXRnPu4t7q66K7/yMaYaYSu8TDW/JLpQpKUipxOGJAoDFnuetXbOl660lXeomMpptJS8nZu8pQm8ohKTQXioGqlE55A98aNu1PI7KS7T1TDd0cqykU/3ERCfju+RfOMf08YU76y48bL+Sxt7StiUISsqU6r0WmxfWrsGQ6TELQ3S9U+XjvW9paUAmpqTWvpYYHAd8VejYbk5JVoTKrz743xSz6RverQjkrhgP2g3IkVlXnTm6+o9wH7kwKTckJKjTjRm7XaaV+vGyLvRLSny0O1b3tbLhQU1vduQ1gjshrR3SZc09NcVIl2FXErxqoj0jyUoK9ojF2haxs6etFAzfbCmhyrWQBTtUvujd6L2QmTkm2llINKuEkAFa86k9Jp2QRbenLcK1KnBOSXxWy/K7/YzrGlFozgW7JNshhCilIWarXTtoNXJG4kVLLaC4AlwpBWBiAqmIHRWPNbZkHbFeS/LrvSzywlbKuU40HLhWhzGANY9QScImF+O4mKUbRdNLK9mt/JnYUlsmBtPyh9DNanKLTERor7E9Wr3jv5hi2Ug5UyipsT1aveO/mGI4k8GN2Z66b98n9JLwR2y/Wzfvk/pJeCAklWZ6lr3bf5aYj2D/AIdH2vxqh+zD9C17tv8ALTGPkkucLJaDp3plokoCjSuNbycq3lfIQspWsW0aXeKWtrK5uYCI5WMNwg49bm9pWsNMI4yQSEkhGNRkcVjuglK1iKNF1c1nbKm36G43sUpQUypTDugbaCRRIAHIAAO4R2sMuTzaVJQpaAtXopKgCrqGZhylXY9djsZ/TLSgyTKVpSlalrCACaDIknDqhUtpzJrcS2H0FaqAZ0ryBVKZwueKdi5Yeq4Kai2tfYvoIy26Hb5lpRW9uBDyikIxF6leMQD0a4p1boz7LTa3JN0tUSFOrN0qNMSBSmOJFYV1Ip2ZdTwVWrBTit3blt5m4FnIC1uJSkOOBIUqmKgn0QegYxGkdHmGXHHUNpDrtb6wMTXPHVjFHb2mC2HZNabplZil5RBvCtKY1wwIPYY5plOOKmpKVaWpG+LK1lJINxNMyNWcDmtRY4eo2ruyaftvf5GnlVVJ7IxO7Gj+EaV9V0fNCtkbIm6uuqMnuugKs0qGpxs/eP3gqrwsME7YiD6jcxuhyrYSlClProOK0kqxplU0EZjS+35lwMOLllS7aHQUqWeMTgcsKYCPSdGLPZTKMlttCL7aCSlIBJKQSSRiTWMtuvI/gQTml1FD0EKEJNScdWacNUpRrpRjx3b/AD7l5pFPluSedTmGiQekigPziv0Blkos5vIhxK1L6akg17MIsfJUzEmG1ZOspB6KoGMZKz7DtNphUmneQ0bwD141SlWd1Odc+qsM73T6FEMrpOF7PMnry/gsdyBZTLO/ULxu9iUg/tCtzZVZy0j/AO7/AN7kX9h2QiVYQyjJAz5ScST1mO2HYzUqt1TYNXlXl1NampOHIMT3wKFrdCamIUnUf91vqUFpm/pFLp+oyT/tcMK3RZN5ExKTjTanQwSFJSCTmCMBjQ4itOSNumXRe3wJTfIpfoL1OS9nTohTkylJSFKSkqNE1IF48grmYlw0YkcS1KLS2VvPe/1PJ9IrCnJ9Cn1slK1KSllmoBbbrVSlVpxiaRv7f0d8pkDLAhKihASTkFJoRXoqIsJjM9kQ2dJ2jNCUAUXQm8ogcVIu1xNc8u+DKlvxJ76pUtkXw6q3DYy9k6ATK2wJ19Kt5QUMNjFCDdKUrVgLxGrqzjUaIaP+RSqGCoLKSolQFASpVcj2Dsjlg6QqmHH0KYW0GVXQpWS8SOTPCuvMRWaSMWot+ko4whgpAvK9JJ/mOIOPJSBJLVE1JVJycJtLj09vMrZ2z25220lIqmTQkunUV1JbT1iteyNfb1iNzbCmXb11VDVJoQQagjtjF6R2dwZZZQ04vfnXElbtSFLUaqUa5jAUjdWWkpYaCiSoIRUnEk3RUkxEd2ia11CFRPRXS9OPuZqzNzRltxC3HX5jezVtLqqpSdRprjXxysFYsSS2Ms6kqjvJ3Fph9CyK0iLWO3okQdUdes6oqrE9Wr3jv5hieDFfYh+jV7x38wxBPBibL9bN++T+kl4ILLP0s375P6SXggJHrPXRhonINNn/AOtMeZ6LPzrr0xMyiWlX1FKi6f6isBOPIRGzt20N5sta60Il0gdam0pHzMRNzGT3uz2zrcKl9hNB8gIrms0kjdh6nc0Jzsndpa/N/YbMzbI/kk8Ok7YrNy4qefm5pyl5RCajKpJUqnRgmNbpVaG8yb7mtLaqdZF0fMiKXcukt7s5Ctbqlr+d1PyTEOPjWo6r3w03lSu0tF6v7CrStx6bmVScove0t+vfGJT/AEo/q1V6+SKGRsNtq2220KWve298WparxvXTr7U4RXaHaTLlxMS7bK3Jx100qMBqq4cwAanti03PLNcTaE4t0qWpAuFZBF5SlVXSuri4dFIT42vMv/28ZxTsstl1vbX9hzdCs4LnpNJWtQeWAWyeIlIKQaDlNTUxzdRsplpqX3lpCHC7dTcSEkimWGeN2GtN7TWi15UttKeUy3f3tOZqVVp2CvZFlZ9nvz84iamWiwwx6lpXpKVneUNWNO4QOKbkuLIhVlTjSm3pFN79XZWGt1iVR5M0tSQXStDd7XShKgOisTt0t8N2YUHNZbQkcpBBw7AYrt10lSJRtJopb2B5DSgPeoROkdEJl19t20H0Pbxi22gUTe+srAVMM1eUkimnNQp0pyfwtu3y/YVb2jhXY6WSPpGWkLHLeQmqh3XhFZufzqp2aMyseoYbZHSs+ke0D5xuLWtJDDDjqzxW0lR6cMB2mg7YoNzezN5kkqKbqn1KdI5Ao8UdiQIbJ4kUxrvuJJ8Xp67/AERqHm69kUWmNgrmpFbDd2+opIvGgwWCanqrEm3NKpeUuh5ZClCqUgFRPYIol7qTCVC8zMIQo0C1IoOulamGlKOzZXRoVm1OEX0/OJp7CklMyzLSiCptCUkjIkCmFYkTcoh1N1xKVCtaKAIqMjQ64608FJCkmqVAEHlBFRHS4K0qK8lYczNu9yM6mmHcRDLjoSCTgACT1AYxW6TaVNyikhQUtxY4raBUqH7CK9duuTEm440wpK+Mi46btBd4yq66A5dEK5LYujQm0pNaN7l1ZtstzLYcaJKKkDAjEZ4GIGl6nBJuqaUpC0i9VJoaA1UO6sZPc+kJhbKFpmLjCXCd7CQSqhF6quQxv3mwpJSclAg9RFDCxbnEurQjhsRaLTSf4mRtCbXL8o0pRqopoo/1JND30rGS3RrdJmE3E18jUkqVU4KVdVT5UjugVoeTtzbSzTyZaldlCD80/OE2bY6n7MmXFirkyVPdOBqj7vnFbvKCS/LG2Chh8TKo/hukvKX/AJNy5aKd630nilO+HoF2990Zzc1lCsPzrnpTCyE9CQduH2YoBbJdshhhs1efX5P1BKsf9pSO2PRWpdMtK3E4JZaIH2UnHvxh08zT5IzTi6EJQ4ydvRfu/oQ7E0xbmW33bqkIl1EEqINQBUkU6NUUrGl8++A9LSaVS5VRN5XHUK0JpUUGeowzuYSAcs5xK8UvrcB6RdCT+8V6HJmxXW0KXv0k6u6K+kgnk5DjXkOOULmlZN7FqpUlUqQik5J6J32W9upYbqkyP4NtRACnbyugCgP3mIVuaazqQ3MthLcqty42hQBW4nO8quQIBpSF6ayQm7WlZZR4gQVK6qlRHaEgdsPbpCQp6z5dIACna0GQAKEjDqrCyv4muhbRcFGlCSvpJu/Ba++hpdLNJ/JGklKb7zpCGkcqjrPQKiMnbFpTso9LXpsPPPLAXLpSm6ASMgMaY0rhHNNWUO2vKtPKKGSjAhVzElWStRqEjui0slEhLziGZZvfX1BRW5e3wtADNSycKnCg5YZ3k2UQUKVOLtdtNvRdeL2t0E25bL79o+QtP+TJSkKK6AqWSAaJr0H5GHV2LajHGZnEzFP5HUgE/a/5EQtLmpGdYVMIfQl5pJKVhV1VU1olSTxs8teOEXugVpuvyLTj1Ss1F45qAJCVHrGvXEpXk0yJTyUoyilpo00t+d99fYYsDTsOO+TzLZl5gGl1XoqP9JOvkGvUYvLGBCFV5xz8wxU6ZaKpnGTSiXkCra9dc7pPIfkcYY3O9IFTMrR01dZUW11zNMiemmB6oaLaeV+hTVjTnT72npzXLqujLuyT9LN++T+ll4I5ZHrZr3yf0svBDsyo7JNhTDQUAQW26ggEHiJ1GOWS/eZSaAZ4AUAoogUGrKCzj9C17tv8CYZsM/QI+1+NUSLwJ7iAoEKAIOYIqD2GOoSAAAAAMgBQDqAhNYBEi3OhABJAFTmaCp6zrhVY5TInKFlIoMdZ/ukAGAs9e+aQvnmWbvyQP+4xvb0MtyaQorShIUvAqAF5XWRiYgzMvMqODyGk/wBLd9Xes0+UIlYunPvGuFkkZ7Tuz3XpuzwhtSkIdvLIFQkXkYqOrAGNrejKqUDvn/8ATcq0Ly7oZogcpoiIcpMuLe3lu1CpV29QsNnClcFYCtCDSITSfmWuEpRS/tXJ+fIbmtE5l52s/OJVLBy8Gk8QKx4qTWlBqpjG5SAAAMAMKckeeT86V703vj8wlcy2N+WlCW6oJvJbCQOnHozj0ImCDV3YMRGSjFy66WsYvTIoFpSBJxvGtQKAXk4kk/8AiI26PpCw6yJVtaHHVrTkoXUUOalVoOTPlhjTuUQ9aki04KoWCFCpFReOsdUXs/oNIhhY3hCAEqN8VqmgJreJitpvMl+aGyNSnTVGUr3S0t/yf5YftC0eD7NCgQstNoQk5hSqBIPSK49QjC21ZopL3HnHrSdUlaqLJuAipqBggCo7jEWVQ67YTuZS08Cn/IAL1OgFRMXsppDKS8ogSCEGcfSlKUgXlhZFCVk6gank7IVvNvyHhF0buOrzO/LbjyRO0ssmbbm0TsukPENhC0a8BiUjkNdWIiVo/pUmcbeSUFt1CSFoOqoIqPmIftibtJsthllp8FsBwk3aOfzH0hxYjaL6PuNLffmCkvvkXgn0UgagdZy7osSebT1MkpxlS8drrZrffZrkUWg+kbUvIpCzVanlJShOKlElOrkxjf1jPWNoTLSzpdQklZJu3jW5X6u3ONI0zXPKGgmlZlWKqQqVHKF9ddTy/Syz3BaKmmsBPJQD1Xhf7rte2PT5eUCEhtI4qEBNOoAUiSpAzoKgYYYjtjraaDpOcTGGVtkVsQ6sYxfBfP8AEYDQ7QpxmfcccSQy0VlmpFFFZpeArqT+0bm1pZTrDraCApaFJBOQJFMaRKbTU0h1prE1FaffBGKirIWrXnVmpy3RkZXQtSbOTKb8ULSb2+N1HGv3hrBpqhqS0EWXUOTc05M70aoQoUSDqJxNY2AaNCeSG6wZIh+pqa67/crPNxvyzyyqy7cuUqLoFKYCla9sOztgMuvtPrSS4z6BqQBjXEZGJ1YKw1kV95O978LehX25o4xOJCX27930TUgjloRjCrGsBiUQUsNhAOZzKutRxMTqwVgsr3DvJZct9ORQL3PpAuXzLprWtKqu1/y1pGgbSEgAAADAAYADVQQlx0JFSQANZNB3mKC09PpNioLwWr6rfHPywHfEeGI672tZK79zSAxitziUIVOu5IdmF3OpKlVPVU/KM5bGn784QzLJLaVm7hitVekeiOrvj0HRqWS1LIbT/wBOqT0qB4x7VViqNRVJacDZXwtTCUf9TRy4dFxfmSrG9ZNe+T+ll4I5YvrJr3yf0svBFpgR2zh9C17tv8CYZsMfQI+1+MxJs4fQte7b/AmGLDH0CPtfjMSLwJlIUntjtIcQBdOf7ViRRKuNHS2af+OiFNgViUoRBJDBu9v94RkNPbUDXk7a1qbYecIdWK1uJTW6CMaqOGEbBYGMVNoszK6BKWEpGKS5edPWEgAA9sRLVFtJpSuzzwrKpa03G2S0FFlltu7QgYZgayFAnri2mtHnEPJaYSr6OSdCV0oC6s0NVZXjiY0qrNnNU02D/wDHFPx1hlMnaIw3+VUOUsrB7gukV5DU67ezXvyS5dDO2ZZk06uQqwpliVICkqICioINVkVyKqAa8SY314VpXHkinbsJ9Zq/NuKH1GkhlPeKrPfFtLSaWxRAoO8nrJxJ64eKsZq089vt/Jh9M7Jm1WhLPyzO+bymuJCU1vHAknkMOTWj9ozguzTzbLJ9JtnFShyFR29kbqkcpBkVxv1Ekkklps+JU2dYyWmg0hN1tIoEnGvLXlrrhEhoswyoraabQs6wnH/jsi5pHaQ1kU55a67kVTKuUfOG0MGuMTqRw4RIpXqboaROEMrSScv76YfQiggIBIxxyiQlu6a5iGVPoQkqcISkfzKISB2nARBZ0rlVm4Jhg6qXwO4nAwrkluWRpTkrxTfkiYTjWHm1kdOEUelGlTUmhN8lbih9G2mlVDlJ/lTXX3VjATe6BOOnirSynUlCQT2qXUn5RTVxEKe50MH2ViMXrBac2err66wtk4EUxMeUSemk6k1LgcGsLSnHtSAR3xvdGtLETXFpceA9AnAjWUn+YdGY+cRTxMKjsizF9j4nCxzyV1zX3LlbVBjnDVIkhYJ4whmkaTkCIx+mWmLks6hpsJqQFKUccyRQDVliY2VI823U9HJlxxL7KStCUBKgnFSaEmtMyMdUU1s2Tw7nQ7N7n9Qu/V4/co7SmXptavTcJJokXlUxwoK0AhVnblky8oFy6yj+rjK7Ej9zEHQ7Td+UNygcaJxQrAg1xuqzHUax6/YmkDM0mrZx1oOCh2ax0iM1GlFvxO7O52jjq9OOWlTUYcGtf8ETRzRBiTH0YKlnNxWKj1fVHQIm2MPo1e8c/GYsaRAsYfRq945+MxtSS0R5idSVS8pu76i7E9ZNe+T+ll4I7Y3rJr3yf0svHIkVDVmTV2TbWrEpZQSOpAjMK0oU22lLeF1Kr1QDiVEinYRGYYtg7ylN+8EinVgDdOOr94TMXlXW04rcIFOk8vQI49bFVKk1CGhjlWb8MT1LRyZLss2skqKk4k8uuLNKeuI1kShbYbQr0kpAPWBEy7HYWxpQFNI6SaQCF1FMoCRsIr/f3QhSYcjl2JIG7kFyHLsF2AkbuQXIcuwXYAG7kFyHLsF2ABu5Bchy7BdgAaUKQzQkw8tomFtt0gAQlukMWhOJYaW6s0Q2kqV1AVw6TkOkxMuxnd0FkKs94KVcSbl5VCqgvg5DEioELJ2TY9KKlNRfMwekTjk86wtBUvfUVQgEFCVAG8hv6yxdNTy0ETxZzKG/Jy3deKUlxxQqBQgqCSrGgooFQGYIrga3GjlxqXQpuZYe8jv72tTa6DfBxkqITeJQkV4uNDVVBSKzSKwkMy7ryZxL6l3gVYmhIUoJ4l7FRyqUgUMc2dN3zb3PX4fFRsqK0UdrJ6u+l/S25gXFVdXVQNCQMSaAE0ArkkaovbFsUvocKVp3xsApazW7nUIFcSAK5HOMky4a17Y0uiVvFh4KvhuopfOQpiKkIUoA5YDXGZxTnrsdeFacaDyPxb/nmaCx7GN8pcBSoEgg6qGn3g90Pz9mFty+0oIUykuXtQuioBp9Y8Xth+3LRCwh+XIcStV1YQCd7cuICUCqQopNFKGAqSYiStvFth5biDR1IQ2aUvE3gqhOBSAg/drMPljF5fcz95Wqw7zno49Xvo/yx6JZsyHmW3Rk4kKpyVzHYaiJbiBqin0CQUyEveGaVEdRcUR8qRfOKHJHXg7xTZ4XE01TrThHZNr3I1yC7Dl2C7DlBltIdAmJklaQGnfrJGCv8ydfXnGOfs52SWL1UrHoqGR6QdfVHrV2MVujaSy7bCmSA48fRSD6s6lKOrqzMZq1ONs2zOx2djKsZqk1mi+HQrJTTZ1RVQjVUEVoaCtOQH5VjTaM2qlwKRQggqXjTJSyRHmrEg40hp5Y4j4qM8BljhQVh9M8UEitKYg9GfdHPWIq0qni1RxcXNUsROEPhu7eR6lYvrJv34/Sy8EU+5tM74w+sqvVmFY51+hZyrqjkdWLzK48XdXPGC44mraklKhjRQKcKVBrrwyi30b0hcaeaeLa13BQ4K42o40i+3RrKacQw+1MslSm2kqbvpVS60kVwNRkAQYyjcolKRR1BOvEZ6xSuEc+SyT68DZ2hXoToU40laSetlbdHpMhuivk8ZkEdRBz2YRqrK0rZeHGUG160qIHcdcZKwtFZQhK1zzShRPFDracacYE1rnGxkk2e0AELlBQUrfar2muMaaUayd5vQ51NT/qZM4UZ51vxp2wcKM863407YTwjJ87K/Ea2wcIyfOyvxGtsaS/QVwozzrfjG2DhRnnW/GNsJ4Rk+dlfiNbYOEZPnZX4jW2ANBXCjPOt+NO2DhRnnW/GNsJ4Rk+dlfiNbYOEZPnZX4jW2ANBXCjPOt+MbYOFGedb8Y2wnhGT52V+I1tg4Rk+dlfiNbYA0FcKM8634xtg4UZ51vxjbCeEZPnZX4jW2DhGT52V+I1tgDQVwozzrfjG2DhRnnW/GNsJ4Rk+dlfiNbYOEZPnZX4jW2ANBXCjPOt+NO2DhRnnW/GnbCeEZPnZX4jW2DhGT52V+I1tgDQVwozzrfjG2I9ouyz7S2nHWyhxJSrjpyIph0jMdIh7hGT52V+I1tg4Rk+dlfG1tgBWTujy+ZtZdlIlmW3EOJbeU4SAnjAgpIBAooKQTicUk0xEQLVlBMtqm2Q00lQKnGUqUVBQUSolNSLuNRgmgOIGZ9OtJuRfADi5Ujk3xr/APUVZ0XspOXkteXfUfcVRlnRb04Hbw/aKp2lbxcXz8zxfebpF6oQo4KpXCuNBrI5I0jGiiFsqcZmmnFJrUE70KCtT9JQjAVqaDVmRHoztkWcptTalSxSoc63UHUQQqojCzO52kE71OytORTiAadYVjqip0Gupsp9pxm9Xl90XGhDCmACfJHkP1SUB0l0kEUCAioVQ0VWmFTiImTlnNkS8rWrXpNkG40tBcClurcKr14CqQkDPXiKVUpoyWm6MzMu28RRTomUcYUN5KU1wBrj/dZtj2IttIT5ZLBI1F5s/erKLIUtLNGXE45KbqQld/LyZ6CzPMISEpdaASAALycAMBrhxdrsn/qt+NO2M9JJQn0pqVP+o1ti3l52VA4z0qf9RrbGs4bs9WSOFGedb8adsLan2lGiXEEnUFAnuhrhGT52V+I1tjK6e6VNNNBqWU2Vu1vKbKTcTkcU5E5dVYWc8izMuw+HeIqKlDdjWl2mx4zMsrLBTg+YRt7o87FnlZvKSpSa1Jx43KK/vGl0Istl5wrmHGktt04qnEIKzmBQmt3l5Y11s2DIPVKJhhpVMLrrQTlhxb1OSMLhVrLMvQ62OrRwMXhsL8X9UuP59DB27pa47LJl95UkIUCm6FYAeimlMQBTPkjHcILvLWa0rShzHRTsjRW9ZjbbwQiZbeTdBvJWnM1qK1/vCKqyrDDk0hPlDSEKVS+ogUGes06O6EacnllucjsytSp1ZPE63VtrnqG44FeQuXgQS+o4ihoWmiMOSlIIv9GUITv6W1pWhLqEhSSFA0lJcZpwgjoqNlYSTzSbSsagWa1zbfgTsjvBzXNo8KdkEESIc4Ma5tvwJ2R3gxrmm/AnZHIIkDvBjXNN+BOyDgxrmm/AnZBBAAcGNc034E7IODGuab8CdkEEABwY1zTfgTsg4Ma5pvwJ2QQQAHBjXNN+BOyDgxrmm/AnZBBAAcGNc034E7IODGuab8CdkEEABwY1zTfgTsg4Ma5pvwJ2QQQAHBjXNN+BOyDgxrmm/AnZBBAAcGNc034E7I5wY1zTfgTsgggAODGuab8CdkHBjXNN+BOyCCAA4Ma5pvwJ2QcGNc034E7IIIADgxrmm/AnZBwY1zTfgTsgggA7wY1zTfgTsjnBjXNN+BOyCCAANmNc034E7I8l0v0XcdE1O8VCUuhttsBIqlKg2SaZY/vHIIprRUo2Z0ez686FTPDe6Xo2el6P6NtMS7TRQhSkpF4lKSSrNRqRykxYcGNc034E7IIItSsrGCcnOTlLdneDmubb8KdkHBzXNt+FOyCCJFHGpdKRRKUpHIAB90EEEAH/2Q=="/>
        <xdr:cNvSpPr>
          <a:spLocks noChangeAspect="1" noChangeArrowheads="1"/>
        </xdr:cNvSpPr>
      </xdr:nvSpPr>
      <xdr:spPr bwMode="auto">
        <a:xfrm>
          <a:off x="304800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114299</xdr:rowOff>
    </xdr:to>
    <xdr:sp macro="" textlink="">
      <xdr:nvSpPr>
        <xdr:cNvPr id="3075" name="AutoShape 3" descr="data:image/jpeg;base64,/9j/4AAQSkZJRgABAQAAAQABAAD/2wCEAAkGBhQSERUUExQUFRQUGRgYGBgYGBcWHBccHBUYGBccGBgXHSceGBkkGhgVHy8hJScpLSwsFx4xNTAsNSYrLCkBCQoKDgwOGg8PGiwkHyQsLDAqLCktLCwqLy8sKi80LiwqLCwtLyksLCksLCwvLCwpLyksLCwsNCwsLCwsLCwpLP/AABEIALcBFAMBIgACEQEDEQH/xAAcAAABBQEBAQAAAAAAAAAAAAAAAgMEBQYBBwj/xABNEAABAgMEAwsICAQFAwUBAAABAgMABBEFEiExBkHRBxMVIlFTYXGBkZIUFjIzVHOToSNSgrGys7TBJEJi8DRyg6LhQ8LxRGN0o9Il/8QAGgEAAgMBAQAAAAAAAAAAAAAAAAIBAwQFBv/EADYRAAIBAgQDBgUDAwUBAAAAAAABAgMRBBIhMUFRYQUTInGBoTKRscHwFNHhQlLxIzRysuIV/9oADAMBAAIRAxEAPwB7dAtCSlpdhptlrf1IbUsJZbwSUAgqWU1CieQ1oTWMemcaKAUoSSf6U1B6tQERLTtR6ZXvjwCgEhICRdACUhKT04AQuw7MfdUhttKSpYqkXU1OvNQ5I5033kjT2jg4UaMJxfie+vzPWNEpWyrgQUsrcwJLraCalNSASKUEawaMSR/9NK/Ca2R5RZ+jM4Td3hRIqMUgDDDPL5Rv9FtCVI40zcOoNgVA6SdZi+lUqSdnGy5mClJvSSLjzXkvZZX4TWyDzXkvZZX4TWyJnm9L8y34YPN6X5lvujSX2RBc0bkUgky0oANe9NbIQxYEgsVTLyh/0m/3TDGlVhtJYvIbQkpUDUDH+60ivsOz5dcyEoaQUBsE4VxuivbUwjm1LKTlW5eea8l7LK/Ca2Qea8l7LK/Ca2RM83pfmW+6Dzel+Zb7ociyIfmvJeyyvwmtkHmvJeyyvwmtkTPN6X5lvug83pfmW+6ALIh+a8l7LK/Ca2Qea8l7LK/Ca2RM83pfmW+6Dzel+Zb7oAsiH5ryXssr8JrZB5ryXssr8JrZEzzel+Zb7oPN6X5lvugCyIfmvJeyyvwmtkHmvJeyyvwmtkTPN6X5lvug835fmW+6ALIh+a8l7LK/Ca2Qea8l7LK/Ca2RM83pfmW+6Dzel+Zb7oAsiH5ryXssr8JrZB5ryXssr8JrZEzzel+Zb7oPN6X5lvugCyIfmvJeyyvwmtkHmvJeyyvwmtkTPN6X5lvug83pfmW+6ALIh+a8l7LK/Ca2Qea8l7LK/Ca2RM83pfmW+6Dzel+Zb7oAsiH5ryXssr8JrZB5ryXssr8JrZEzzel+Zb7oPN6X5lvugCyIfmvJeyyvwmtkHmvJeyyvwmtkTPN6X5lvug83pfmW+6ALIh+a8l7LK/Ca2RBtOzrNZSS4xKClcN6arkTQCmZANIsbQ0VZcbKUoS2o5KSBUbRHnds6GziCaNhwalJANezVFNWpOHwxuVVJOK8KuZq3/JEP0YSFNKSDVSU5nEgUGFO8d0QdH7clkTaA42ks1IUpTaFin+Ug69cLtiw5ptvfVoCUFVzjJRnyUIqYzjbKwpQA44V6Q1dnbGPWMsz35GjszDQxFWSqu1lf8/k+hbCZbQuZDKUJb35BSEAJTjKS5qAnDGte2OxQ7lE+t6TcW5S9vt3AUwQwyhOHLRIrBHSTurizi4ycWefMWYC3UA6qkjAmgrSvZFjJT5l3m5hIxR6QoMv5gK5VEejSGjDLkg1dbAXvKSnMUUUg174xM5YbgbSVJrvgJ4gUoChIxNMMo5FWjUpTU46owTpzjqtj16zZ4PNIcAoFpCu8ViTWKTRNSvI2b5BNwZClOjsyi3vx10bLjtYL0N3ozGlmmaJUhoKAdUkmtKhPFJBOIxNIG0ldllOnKpJRgrsk6YzjKEt+UKSGSo3wSQDRtSk5Gp4wGEZ6x7ckzNNIliyFFeNw4lKkrUamuPGoTrjzO1VvzKlOOrUsDHjVwHQmuEVBl1oKilJqgXqg0oNRqMo5s6ilUU1fQ9JDsO1PxzWY+pb0F6PENBN1VxtQamFFbRwvKxUjprrTHtLbwUAQag4gx0ITU1ocHEYaeHlaXo1sx69Behq/BfhzMO3oL0NX4L8ADt6C9DDjwAqYYVPcmHz+UADsw8rWMDDQmjWsMF2pqakQlSsYALJuaB6IcC4qa4aokNPAZpp0gQAT70F6GUug5R2/AA7ejt6GgqFBUACr0F6G70cvwAO3oL0NX4L8ADt6C9DV+C/AA7egvQ1fgvwAea7pFvFx7yRNQlBCl+iQo0Ck0wvJIxrjGKXJhSiqmGQoMSMh1kmNVpTKuLnXvSdIoBROQpgkkCgxNKxc6J6IgkrfSkgVSkJUaBSVEE6scBHJnTqVqz4LmY3Cc5N8BvctZCJZ5IrQPqzzH0LOB6YIvrHYCHZtKRQb+DQdMrLk/OCOpFZUkakrKxaWUaMM+7b/AC0wxYB/h0fa/GqF2Yr6Br3bf5aYYsBX8Oj7X41Qw3As20gYCgEOE9MMXoUVRIo4pdATyAnuj57nrT8onluuKoCpWJyAxSn9o99eTVKhygjvEfOC2y2+UkhBSpSSSKgUJGIjHitkej7BSc6j4paFs/MgJFerDCoqcT8s4p3X7ysRnyH76HlgfWVU158oqKnEa+mGA3XUaDEk4UoMP71xQkrHXqVJZiLOpCF3gQCVegBSg1Hkx/ePd9yy1y9JBKjUtKKOzNPyjwm0XLwoFCt8i7TEaq16Y9l3H5cplXFHJS8OwAH5xfS+P0OT2hZ4Zt8JK3re56Fegvw1egvRsPNjt+C/DV6C9AAPJJyOVYj7weTvMSL0F6ALkXeyMwYQVYftD8y7QdcRDlXlgAcSrA/8Q604U6wOvLsiMk4HZ++qHmTyYjWDABOSrl74VfhhChTCFXoAHb8dC4ZvQXoAHb8F+Gr0F6AB2/Bfhq9BegAdvwX4avQXoAHb8F+Gr0F6ABSUgVoBjn0xBsNX0aveO/mGJl6K+xFfRq947+YYglbMbs/10375P6SXgjlm+um/fJ/SS8EBJLsz1LXu2/y0xHsH/Do+1+NUP2b6lr3bf5aYYsH/AA6PtfjVARwLCFIMJgiRRaz848o3T9CVhSpplJKVesAzSfrU5OWPVKx1RqCDjWEnBTVmasLiZ4aoqkP8o+X/AC1aQQsFWACDU0T2CErtG9XiqxHFoSKK1nDOPdrY3NZR9RUEqaUcyjAH7OUV0tuQyyTVTjqhyYD7sYy9zNcjuf8A0sPNXk5Lpv73PK9HNHHpt8JAKlHM6kjlUerVH0HY1lplmUNIyQKdZ1mCy7HZlkXGUJQOjM9ZzMTY0U6eTfc5OMxjxDUYq0VsvuwgiHadrNS6L7qroJoMCSo8iQMSYVIWkh5oOtmqFVoaEZGhwOOcWXV7GLJLLmtpzJKlgZmkdEQXCST+2qBqYumnLq2RIpOji1gCpiKzaja0lSFBdCUmhrQjMHkIhC3b2eEANW3OLXeP94Rxaq9QyjhHIaxyAgUDhDzVCRTBXyMMBNcokN1yPzwMAEkdMEcvR2AAgiPaM6GWnHCKhtKlUyrQVpEHRe3DOSyXyi5eKhdreyNK1oIi6vYs7uWRztpexbQQQRJWEEEEABBBBAAQQQQAdiusT1aveO/mGLARX2J6tXvHfzDAMthFmeum/fJ/SS8EFmeum/fJ/SS8EQSSrM9S17tv8tMMWD/h0fa/GqH7M9Q17tv8tMMWD/h0fa/GqAjgWEQ7TaeUkBhaEKriVoKxTkoCMa0iZDcw+EIUs5JSVHsFYGEXZ3RkrKnZ99b6Q/LgML3u9vRoo0qacbCkaOzbUbc4iXm3XEAX7hGes0rgKxhUOrbsRToqDMuFa1DNKHHKFXRxRn0xa2I207aCVyoT5PLMb0Vo9FalGoSCPSoMTFMW1Y6denCWZ6JK9rJcEt/N7GvmJhLaSpaglIzKiAB2mMppVbzb8l/DuXt8ebZvJqMbwKqHqiFpNa9LQ3txtbobaC2GgklLjqiaqUcqJAzOWMQLHknFMWYkoV9LMuTDnFNEgXlC9hxRlSsTKTeiK6FOEMtST10fTi/saWxlFdpThqaNJZaGOGV4xItnSxLC1oQ048ppN925dAbTqqVZmlTQaoY0MllgzjriFJL0y4QFAglKaJScdRoYqJyyZxLk+02zeE6oFL95IS2kpuqvg8aoFaADGJ1SEeSVTxbJL2sn92dn7UdmLRlSwhCkpYU6jfFFIIXQFRABIIypFvpBb6paYl0G6GXQsKNKFK0pvpxyoQDECxZMN2qttPoy0ky2D1qJ+dIZ06abmkNy1QXXHUFIBxQE4urNMgEVH2hAk0myZSjKUY20S+t9fcrbJtJ2cWW3nXG0Bkv0Qd7J3xR3oEjG6lAB6ScYgSmkSkGRffUVHyaYpXNZCwlsdKlYU642M5oUw+oLO+IKUBohCyi+2MkKpmIY0kmpWTSwp1oKuqutAJFWyBqr6OEQ421bJjWU3khHfgvJlJorbPktnrdeQtX8Q4F3BW7VdCT/AEg643CTUV5Yh2hZiH0hC63AoKKRgF0xAVyprQ010jNafFwOydwqALoBCa48ZGYGeuGbyRK4R/U1bbN3+hsoKQGMxaGnaEKcDLLr4Z9YtHoI5aq1wzko7lFOlOo7QVzVlojMdv8AzGP0KWTadoYk0NMST/OY11hW43NspeaPFVUEHNJGYPTGR0AxtC0jT+en+9eyElq4/nA1UIuFOspLWy/7I0ts6MJmHmHVOOJLBqAnAKxBx5Mu6LmMLpXMqNr2e0FKCcVEAkA4nMa/RiZug2w4hDMqybrs2u4FD+VNQFEd4HfBmSuxXRnPu4t7q66K7/yMaYaYSu8TDW/JLpQpKUipxOGJAoDFnuetXbOl660lXeomMpptJS8nZu8pQm8ohKTQXioGqlE55A98aNu1PI7KS7T1TDd0cqykU/3ERCfju+RfOMf08YU76y48bL+Sxt7StiUISsqU6r0WmxfWrsGQ6TELQ3S9U+XjvW9paUAmpqTWvpYYHAd8VejYbk5JVoTKrz743xSz6RverQjkrhgP2g3IkVlXnTm6+o9wH7kwKTckJKjTjRm7XaaV+vGyLvRLSny0O1b3tbLhQU1vduQ1gjshrR3SZc09NcVIl2FXErxqoj0jyUoK9ojF2haxs6etFAzfbCmhyrWQBTtUvujd6L2QmTkm2llINKuEkAFa86k9Jp2QRbenLcK1KnBOSXxWy/K7/YzrGlFozgW7JNshhCilIWarXTtoNXJG4kVLLaC4AlwpBWBiAqmIHRWPNbZkHbFeS/LrvSzywlbKuU40HLhWhzGANY9QScImF+O4mKUbRdNLK9mt/JnYUlsmBtPyh9DNanKLTERor7E9Wr3jv5hi2Ug5UyipsT1aveO/mGI4k8GN2Z66b98n9JLwR2y/Wzfvk/pJeCAklWZ6lr3bf5aYj2D/AIdH2vxqh+zD9C17tv8ALTGPkkucLJaDp3plokoCjSuNbycq3lfIQspWsW0aXeKWtrK5uYCI5WMNwg49bm9pWsNMI4yQSEkhGNRkcVjuglK1iKNF1c1nbKm36G43sUpQUypTDugbaCRRIAHIAAO4R2sMuTzaVJQpaAtXopKgCrqGZhylXY9djsZ/TLSgyTKVpSlalrCACaDIknDqhUtpzJrcS2H0FaqAZ0ryBVKZwueKdi5Yeq4Kai2tfYvoIy26Hb5lpRW9uBDyikIxF6leMQD0a4p1boz7LTa3JN0tUSFOrN0qNMSBSmOJFYV1Ip2ZdTwVWrBTit3blt5m4FnIC1uJSkOOBIUqmKgn0QegYxGkdHmGXHHUNpDrtb6wMTXPHVjFHb2mC2HZNabplZil5RBvCtKY1wwIPYY5plOOKmpKVaWpG+LK1lJINxNMyNWcDmtRY4eo2ruyaftvf5GnlVVJ7IxO7Gj+EaV9V0fNCtkbIm6uuqMnuugKs0qGpxs/eP3gqrwsME7YiD6jcxuhyrYSlClProOK0kqxplU0EZjS+35lwMOLllS7aHQUqWeMTgcsKYCPSdGLPZTKMlttCL7aCSlIBJKQSSRiTWMtuvI/gQTml1FD0EKEJNScdWacNUpRrpRjx3b/AD7l5pFPluSedTmGiQekigPziv0Blkos5vIhxK1L6akg17MIsfJUzEmG1ZOspB6KoGMZKz7DtNphUmneQ0bwD141SlWd1Odc+qsM73T6FEMrpOF7PMnry/gsdyBZTLO/ULxu9iUg/tCtzZVZy0j/AO7/AN7kX9h2QiVYQyjJAz5ScST1mO2HYzUqt1TYNXlXl1NampOHIMT3wKFrdCamIUnUf91vqUFpm/pFLp+oyT/tcMK3RZN5ExKTjTanQwSFJSCTmCMBjQ4itOSNumXRe3wJTfIpfoL1OS9nTohTkylJSFKSkqNE1IF48grmYlw0YkcS1KLS2VvPe/1PJ9IrCnJ9Cn1slK1KSllmoBbbrVSlVpxiaRv7f0d8pkDLAhKihASTkFJoRXoqIsJjM9kQ2dJ2jNCUAUXQm8ogcVIu1xNc8u+DKlvxJ76pUtkXw6q3DYy9k6ATK2wJ19Kt5QUMNjFCDdKUrVgLxGrqzjUaIaP+RSqGCoLKSolQFASpVcj2Dsjlg6QqmHH0KYW0GVXQpWS8SOTPCuvMRWaSMWot+ko4whgpAvK9JJ/mOIOPJSBJLVE1JVJycJtLj09vMrZ2z25220lIqmTQkunUV1JbT1iteyNfb1iNzbCmXb11VDVJoQQagjtjF6R2dwZZZQ04vfnXElbtSFLUaqUa5jAUjdWWkpYaCiSoIRUnEk3RUkxEd2ia11CFRPRXS9OPuZqzNzRltxC3HX5jezVtLqqpSdRprjXxysFYsSS2Ms6kqjvJ3Fph9CyK0iLWO3okQdUdes6oqrE9Wr3jv5hieDFfYh+jV7x38wxBPBibL9bN++T+kl4ILLP0s375P6SXggJHrPXRhonINNn/AOtMeZ6LPzrr0xMyiWlX1FKi6f6isBOPIRGzt20N5sta60Il0gdam0pHzMRNzGT3uz2zrcKl9hNB8gIrms0kjdh6nc0Jzsndpa/N/YbMzbI/kk8Ok7YrNy4qefm5pyl5RCajKpJUqnRgmNbpVaG8yb7mtLaqdZF0fMiKXcukt7s5Ctbqlr+d1PyTEOPjWo6r3w03lSu0tF6v7CrStx6bmVScove0t+vfGJT/AEo/q1V6+SKGRsNtq2220KWve298WparxvXTr7U4RXaHaTLlxMS7bK3Jx100qMBqq4cwAanti03PLNcTaE4t0qWpAuFZBF5SlVXSuri4dFIT42vMv/28ZxTsstl1vbX9hzdCs4LnpNJWtQeWAWyeIlIKQaDlNTUxzdRsplpqX3lpCHC7dTcSEkimWGeN2GtN7TWi15UttKeUy3f3tOZqVVp2CvZFlZ9nvz84iamWiwwx6lpXpKVneUNWNO4QOKbkuLIhVlTjSm3pFN79XZWGt1iVR5M0tSQXStDd7XShKgOisTt0t8N2YUHNZbQkcpBBw7AYrt10lSJRtJopb2B5DSgPeoROkdEJl19t20H0Pbxi22gUTe+srAVMM1eUkimnNQp0pyfwtu3y/YVb2jhXY6WSPpGWkLHLeQmqh3XhFZufzqp2aMyseoYbZHSs+ke0D5xuLWtJDDDjqzxW0lR6cMB2mg7YoNzezN5kkqKbqn1KdI5Ao8UdiQIbJ4kUxrvuJJ8Xp67/AERqHm69kUWmNgrmpFbDd2+opIvGgwWCanqrEm3NKpeUuh5ZClCqUgFRPYIol7qTCVC8zMIQo0C1IoOulamGlKOzZXRoVm1OEX0/OJp7CklMyzLSiCptCUkjIkCmFYkTcoh1N1xKVCtaKAIqMjQ64608FJCkmqVAEHlBFRHS4K0qK8lYczNu9yM6mmHcRDLjoSCTgACT1AYxW6TaVNyikhQUtxY4raBUqH7CK9duuTEm440wpK+Mi46btBd4yq66A5dEK5LYujQm0pNaN7l1ZtstzLYcaJKKkDAjEZ4GIGl6nBJuqaUpC0i9VJoaA1UO6sZPc+kJhbKFpmLjCXCd7CQSqhF6quQxv3mwpJSclAg9RFDCxbnEurQjhsRaLTSf4mRtCbXL8o0pRqopoo/1JND30rGS3RrdJmE3E18jUkqVU4KVdVT5UjugVoeTtzbSzTyZaldlCD80/OE2bY6n7MmXFirkyVPdOBqj7vnFbvKCS/LG2Chh8TKo/hukvKX/AJNy5aKd630nilO+HoF2990Zzc1lCsPzrnpTCyE9CQduH2YoBbJdshhhs1efX5P1BKsf9pSO2PRWpdMtK3E4JZaIH2UnHvxh08zT5IzTi6EJQ4ydvRfu/oQ7E0xbmW33bqkIl1EEqINQBUkU6NUUrGl8++A9LSaVS5VRN5XHUK0JpUUGeowzuYSAcs5xK8UvrcB6RdCT+8V6HJmxXW0KXv0k6u6K+kgnk5DjXkOOULmlZN7FqpUlUqQik5J6J32W9upYbqkyP4NtRACnbyugCgP3mIVuaazqQ3MthLcqty42hQBW4nO8quQIBpSF6ayQm7WlZZR4gQVK6qlRHaEgdsPbpCQp6z5dIACna0GQAKEjDqrCyv4muhbRcFGlCSvpJu/Ba++hpdLNJ/JGklKb7zpCGkcqjrPQKiMnbFpTso9LXpsPPPLAXLpSm6ASMgMaY0rhHNNWUO2vKtPKKGSjAhVzElWStRqEjui0slEhLziGZZvfX1BRW5e3wtADNSycKnCg5YZ3k2UQUKVOLtdtNvRdeL2t0E25bL79o+QtP+TJSkKK6AqWSAaJr0H5GHV2LajHGZnEzFP5HUgE/a/5EQtLmpGdYVMIfQl5pJKVhV1VU1olSTxs8teOEXugVpuvyLTj1Ss1F45qAJCVHrGvXEpXk0yJTyUoyilpo00t+d99fYYsDTsOO+TzLZl5gGl1XoqP9JOvkGvUYvLGBCFV5xz8wxU6ZaKpnGTSiXkCra9dc7pPIfkcYY3O9IFTMrR01dZUW11zNMiemmB6oaLaeV+hTVjTnT72npzXLqujLuyT9LN++T+ll4I5ZHrZr3yf0svBDsyo7JNhTDQUAQW26ggEHiJ1GOWS/eZSaAZ4AUAoogUGrKCzj9C17tv8CYZsM/QI+1+NUSLwJ7iAoEKAIOYIqD2GOoSAAAAAMgBQDqAhNYBEi3OhABJAFTmaCp6zrhVY5TInKFlIoMdZ/ukAGAs9e+aQvnmWbvyQP+4xvb0MtyaQorShIUvAqAF5XWRiYgzMvMqODyGk/wBLd9Xes0+UIlYunPvGuFkkZ7Tuz3XpuzwhtSkIdvLIFQkXkYqOrAGNrejKqUDvn/8ATcq0Ly7oZogcpoiIcpMuLe3lu1CpV29QsNnClcFYCtCDSITSfmWuEpRS/tXJ+fIbmtE5l52s/OJVLBy8Gk8QKx4qTWlBqpjG5SAAAMAMKckeeT86V703vj8wlcy2N+WlCW6oJvJbCQOnHozj0ImCDV3YMRGSjFy66WsYvTIoFpSBJxvGtQKAXk4kk/8AiI26PpCw6yJVtaHHVrTkoXUUOalVoOTPlhjTuUQ9aki04KoWCFCpFReOsdUXs/oNIhhY3hCAEqN8VqmgJreJitpvMl+aGyNSnTVGUr3S0t/yf5YftC0eD7NCgQstNoQk5hSqBIPSK49QjC21ZopL3HnHrSdUlaqLJuAipqBggCo7jEWVQ67YTuZS08Cn/IAL1OgFRMXsppDKS8ogSCEGcfSlKUgXlhZFCVk6gank7IVvNvyHhF0buOrzO/LbjyRO0ssmbbm0TsukPENhC0a8BiUjkNdWIiVo/pUmcbeSUFt1CSFoOqoIqPmIftibtJsthllp8FsBwk3aOfzH0hxYjaL6PuNLffmCkvvkXgn0UgagdZy7osSebT1MkpxlS8drrZrffZrkUWg+kbUvIpCzVanlJShOKlElOrkxjf1jPWNoTLSzpdQklZJu3jW5X6u3ONI0zXPKGgmlZlWKqQqVHKF9ddTy/Syz3BaKmmsBPJQD1Xhf7rte2PT5eUCEhtI4qEBNOoAUiSpAzoKgYYYjtjraaDpOcTGGVtkVsQ6sYxfBfP8AEYDQ7QpxmfcccSQy0VlmpFFFZpeArqT+0bm1pZTrDraCApaFJBOQJFMaRKbTU0h1prE1FaffBGKirIWrXnVmpy3RkZXQtSbOTKb8ULSb2+N1HGv3hrBpqhqS0EWXUOTc05M70aoQoUSDqJxNY2AaNCeSG6wZIh+pqa67/crPNxvyzyyqy7cuUqLoFKYCla9sOztgMuvtPrSS4z6BqQBjXEZGJ1YKw1kV95O978LehX25o4xOJCX27930TUgjloRjCrGsBiUQUsNhAOZzKutRxMTqwVgsr3DvJZct9ORQL3PpAuXzLprWtKqu1/y1pGgbSEgAAADAAYADVQQlx0JFSQANZNB3mKC09PpNioLwWr6rfHPywHfEeGI672tZK79zSAxitziUIVOu5IdmF3OpKlVPVU/KM5bGn784QzLJLaVm7hitVekeiOrvj0HRqWS1LIbT/wBOqT0qB4x7VViqNRVJacDZXwtTCUf9TRy4dFxfmSrG9ZNe+T+ll4I5YvrJr3yf0svBFpgR2zh9C17tv8CYZsMfQI+1+MxJs4fQte7b/AmGLDH0CPtfjMSLwJlIUntjtIcQBdOf7ViRRKuNHS2af+OiFNgViUoRBJDBu9v94RkNPbUDXk7a1qbYecIdWK1uJTW6CMaqOGEbBYGMVNoszK6BKWEpGKS5edPWEgAA9sRLVFtJpSuzzwrKpa03G2S0FFlltu7QgYZgayFAnri2mtHnEPJaYSr6OSdCV0oC6s0NVZXjiY0qrNnNU02D/wDHFPx1hlMnaIw3+VUOUsrB7gukV5DU67ezXvyS5dDO2ZZk06uQqwpliVICkqICioINVkVyKqAa8SY314VpXHkinbsJ9Zq/NuKH1GkhlPeKrPfFtLSaWxRAoO8nrJxJ64eKsZq089vt/Jh9M7Jm1WhLPyzO+bymuJCU1vHAknkMOTWj9ozguzTzbLJ9JtnFShyFR29kbqkcpBkVxv1Ekkklps+JU2dYyWmg0hN1tIoEnGvLXlrrhEhoswyoraabQs6wnH/jsi5pHaQ1kU55a67kVTKuUfOG0MGuMTqRw4RIpXqboaROEMrSScv76YfQiggIBIxxyiQlu6a5iGVPoQkqcISkfzKISB2nARBZ0rlVm4Jhg6qXwO4nAwrkluWRpTkrxTfkiYTjWHm1kdOEUelGlTUmhN8lbih9G2mlVDlJ/lTXX3VjATe6BOOnirSynUlCQT2qXUn5RTVxEKe50MH2ViMXrBac2err66wtk4EUxMeUSemk6k1LgcGsLSnHtSAR3xvdGtLETXFpceA9AnAjWUn+YdGY+cRTxMKjsizF9j4nCxzyV1zX3LlbVBjnDVIkhYJ4whmkaTkCIx+mWmLks6hpsJqQFKUccyRQDVliY2VI823U9HJlxxL7KStCUBKgnFSaEmtMyMdUU1s2Tw7nQ7N7n9Qu/V4/co7SmXptavTcJJokXlUxwoK0AhVnblky8oFy6yj+rjK7Ej9zEHQ7Td+UNygcaJxQrAg1xuqzHUax6/YmkDM0mrZx1oOCh2ax0iM1GlFvxO7O52jjq9OOWlTUYcGtf8ETRzRBiTH0YKlnNxWKj1fVHQIm2MPo1e8c/GYsaRAsYfRq945+MxtSS0R5idSVS8pu76i7E9ZNe+T+ll4I7Y3rJr3yf0svHIkVDVmTV2TbWrEpZQSOpAjMK0oU22lLeF1Kr1QDiVEinYRGYYtg7ylN+8EinVgDdOOr94TMXlXW04rcIFOk8vQI49bFVKk1CGhjlWb8MT1LRyZLss2skqKk4k8uuLNKeuI1kShbYbQr0kpAPWBEy7HYWxpQFNI6SaQCF1FMoCRsIr/f3QhSYcjl2JIG7kFyHLsF2AkbuQXIcuwXYAG7kFyHLsF2ABu5Bchy7BdgAaUKQzQkw8tomFtt0gAQlukMWhOJYaW6s0Q2kqV1AVw6TkOkxMuxnd0FkKs94KVcSbl5VCqgvg5DEioELJ2TY9KKlNRfMwekTjk86wtBUvfUVQgEFCVAG8hv6yxdNTy0ETxZzKG/Jy3deKUlxxQqBQgqCSrGgooFQGYIrga3GjlxqXQpuZYe8jv72tTa6DfBxkqITeJQkV4uNDVVBSKzSKwkMy7ryZxL6l3gVYmhIUoJ4l7FRyqUgUMc2dN3zb3PX4fFRsqK0UdrJ6u+l/S25gXFVdXVQNCQMSaAE0ArkkaovbFsUvocKVp3xsApazW7nUIFcSAK5HOMky4a17Y0uiVvFh4KvhuopfOQpiKkIUoA5YDXGZxTnrsdeFacaDyPxb/nmaCx7GN8pcBSoEgg6qGn3g90Pz9mFty+0oIUykuXtQuioBp9Y8Xth+3LRCwh+XIcStV1YQCd7cuICUCqQopNFKGAqSYiStvFth5biDR1IQ2aUvE3gqhOBSAg/drMPljF5fcz95Wqw7zno49Xvo/yx6JZsyHmW3Rk4kKpyVzHYaiJbiBqin0CQUyEveGaVEdRcUR8qRfOKHJHXg7xTZ4XE01TrThHZNr3I1yC7Dl2C7DlBltIdAmJklaQGnfrJGCv8ydfXnGOfs52SWL1UrHoqGR6QdfVHrV2MVujaSy7bCmSA48fRSD6s6lKOrqzMZq1ONs2zOx2djKsZqk1mi+HQrJTTZ1RVQjVUEVoaCtOQH5VjTaM2qlwKRQggqXjTJSyRHmrEg40hp5Y4j4qM8BljhQVh9M8UEitKYg9GfdHPWIq0qni1RxcXNUsROEPhu7eR6lYvrJv34/Sy8EU+5tM74w+sqvVmFY51+hZyrqjkdWLzK48XdXPGC44mraklKhjRQKcKVBrrwyi30b0hcaeaeLa13BQ4K42o40i+3RrKacQw+1MslSm2kqbvpVS60kVwNRkAQYyjcolKRR1BOvEZ6xSuEc+SyT68DZ2hXoToU40laSetlbdHpMhuivk8ZkEdRBz2YRqrK0rZeHGUG160qIHcdcZKwtFZQhK1zzShRPFDracacYE1rnGxkk2e0AELlBQUrfar2muMaaUayd5vQ51NT/qZM4UZ51vxp2wcKM863407YTwjJ87K/Ea2wcIyfOyvxGtsaS/QVwozzrfjG2DhRnnW/GNsJ4Rk+dlfiNbYOEZPnZX4jW2ANBXCjPOt+NO2DhRnnW/GNsJ4Rk+dlfiNbYOEZPnZX4jW2ANBXCjPOt+MbYOFGedb8Y2wnhGT52V+I1tg4Rk+dlfiNbYA0FcKM8634xtg4UZ51vxjbCeEZPnZX4jW2DhGT52V+I1tgDQVwozzrfjG2DhRnnW/GNsJ4Rk+dlfiNbYOEZPnZX4jW2ANBXCjPOt+NO2DhRnnW/GnbCeEZPnZX4jW2DhGT52V+I1tgDQVwozzrfjG2I9ouyz7S2nHWyhxJSrjpyIph0jMdIh7hGT52V+I1tg4Rk+dlfG1tgBWTujy+ZtZdlIlmW3EOJbeU4SAnjAgpIBAooKQTicUk0xEQLVlBMtqm2Q00lQKnGUqUVBQUSolNSLuNRgmgOIGZ9OtJuRfADi5Ujk3xr/APUVZ0XspOXkteXfUfcVRlnRb04Hbw/aKp2lbxcXz8zxfebpF6oQo4KpXCuNBrI5I0jGiiFsqcZmmnFJrUE70KCtT9JQjAVqaDVmRHoztkWcptTalSxSoc63UHUQQqojCzO52kE71OytORTiAadYVjqip0Gupsp9pxm9Xl90XGhDCmACfJHkP1SUB0l0kEUCAioVQ0VWmFTiImTlnNkS8rWrXpNkG40tBcClurcKr14CqQkDPXiKVUpoyWm6MzMu28RRTomUcYUN5KU1wBrj/dZtj2IttIT5ZLBI1F5s/erKLIUtLNGXE45KbqQld/LyZ6CzPMISEpdaASAALycAMBrhxdrsn/qt+NO2M9JJQn0pqVP+o1ti3l52VA4z0qf9RrbGs4bs9WSOFGedb8adsLan2lGiXEEnUFAnuhrhGT52V+I1tjK6e6VNNNBqWU2Vu1vKbKTcTkcU5E5dVYWc8izMuw+HeIqKlDdjWl2mx4zMsrLBTg+YRt7o87FnlZvKSpSa1Jx43KK/vGl0Istl5wrmHGktt04qnEIKzmBQmt3l5Y11s2DIPVKJhhpVMLrrQTlhxb1OSMLhVrLMvQ62OrRwMXhsL8X9UuP59DB27pa47LJl95UkIUCm6FYAeimlMQBTPkjHcILvLWa0rShzHRTsjRW9ZjbbwQiZbeTdBvJWnM1qK1/vCKqyrDDk0hPlDSEKVS+ogUGes06O6EacnllucjsytSp1ZPE63VtrnqG44FeQuXgQS+o4ihoWmiMOSlIIv9GUITv6W1pWhLqEhSSFA0lJcZpwgjoqNlYSTzSbSsagWa1zbfgTsjvBzXNo8KdkEESIc4Ma5tvwJ2R3gxrmm/AnZHIIkDvBjXNN+BOyDgxrmm/AnZBBAAcGNc034E7IODGuab8CdkEEABwY1zTfgTsg4Ma5pvwJ2QQQAHBjXNN+BOyDgxrmm/AnZBBAAcGNc034E7IODGuab8CdkEEABwY1zTfgTsg4Ma5pvwJ2QQQAHBjXNN+BOyDgxrmm/AnZBBAAcGNc034E7I5wY1zTfgTsgggAODGuab8CdkHBjXNN+BOyCCAA4Ma5pvwJ2QcGNc034E7IIIADgxrmm/AnZBwY1zTfgTsgggA7wY1zTfgTsjnBjXNN+BOyCCAANmNc034E7I8l0v0XcdE1O8VCUuhttsBIqlKg2SaZY/vHIIprRUo2Z0ez686FTPDe6Xo2el6P6NtMS7TRQhSkpF4lKSSrNRqRykxYcGNc034E7IIItSsrGCcnOTlLdneDmubb8KdkHBzXNt+FOyCCJFHGpdKRRKUpHIAB90EEEAH/2Q=="/>
        <xdr:cNvSpPr>
          <a:spLocks noChangeAspect="1" noChangeArrowheads="1"/>
        </xdr:cNvSpPr>
      </xdr:nvSpPr>
      <xdr:spPr bwMode="auto">
        <a:xfrm>
          <a:off x="304800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="80" zoomScaleNormal="75" zoomScaleSheetLayoutView="80" workbookViewId="0">
      <selection activeCell="S15" sqref="S15"/>
    </sheetView>
  </sheetViews>
  <sheetFormatPr defaultRowHeight="13.2" x14ac:dyDescent="0.25"/>
  <cols>
    <col min="1" max="1" width="3.44140625" customWidth="1"/>
    <col min="2" max="2" width="16" customWidth="1"/>
    <col min="3" max="3" width="16.44140625" customWidth="1"/>
    <col min="4" max="4" width="16.5546875" customWidth="1"/>
    <col min="5" max="5" width="10.44140625" customWidth="1"/>
    <col min="6" max="6" width="5.5546875" customWidth="1"/>
    <col min="7" max="7" width="6.88671875" customWidth="1"/>
    <col min="8" max="8" width="6.44140625" customWidth="1"/>
    <col min="9" max="9" width="8.44140625" customWidth="1"/>
    <col min="10" max="10" width="7.44140625" customWidth="1"/>
    <col min="12" max="12" width="12.109375" customWidth="1"/>
    <col min="13" max="13" width="19.5546875" customWidth="1"/>
    <col min="14" max="14" width="16.88671875" customWidth="1"/>
    <col min="15" max="15" width="6.6640625" customWidth="1"/>
    <col min="16" max="16" width="9.109375" hidden="1" customWidth="1"/>
  </cols>
  <sheetData>
    <row r="1" spans="1:15" ht="25.2" x14ac:dyDescent="0.45">
      <c r="A1" s="173"/>
      <c r="B1" s="14"/>
      <c r="C1" s="28"/>
      <c r="D1" s="158"/>
      <c r="E1" s="158"/>
      <c r="F1" s="158"/>
      <c r="G1" s="158"/>
      <c r="H1" s="159" t="s">
        <v>97</v>
      </c>
      <c r="I1" s="159"/>
      <c r="J1" s="159"/>
      <c r="K1" s="159"/>
      <c r="L1" s="159"/>
      <c r="M1" s="28"/>
      <c r="N1" s="28"/>
      <c r="O1" s="28"/>
    </row>
    <row r="2" spans="1:15" ht="24.6" x14ac:dyDescent="0.4">
      <c r="A2" s="173"/>
      <c r="M2" s="294">
        <v>42503</v>
      </c>
      <c r="O2" s="31"/>
    </row>
    <row r="3" spans="1:15" ht="21.75" customHeight="1" x14ac:dyDescent="0.3">
      <c r="A3" s="173"/>
      <c r="D3" s="107"/>
      <c r="E3" s="37"/>
      <c r="K3" s="107"/>
      <c r="L3" s="107"/>
      <c r="O3" s="112"/>
    </row>
    <row r="4" spans="1:15" ht="17.399999999999999" x14ac:dyDescent="0.3">
      <c r="A4" s="173"/>
      <c r="D4" s="107"/>
      <c r="K4" s="107"/>
      <c r="L4" s="107"/>
      <c r="O4" s="112"/>
    </row>
    <row r="5" spans="1:15" ht="18" thickBot="1" x14ac:dyDescent="0.35">
      <c r="A5" s="173"/>
      <c r="D5" s="135" t="s">
        <v>146</v>
      </c>
      <c r="E5" s="136"/>
      <c r="K5" s="135" t="s">
        <v>152</v>
      </c>
      <c r="L5" s="135"/>
      <c r="M5" s="136"/>
      <c r="O5" s="112"/>
    </row>
    <row r="6" spans="1:15" ht="20.25" customHeight="1" x14ac:dyDescent="0.3">
      <c r="A6" s="173"/>
      <c r="D6" s="137" t="s">
        <v>556</v>
      </c>
      <c r="K6" s="137" t="s">
        <v>484</v>
      </c>
      <c r="L6" s="137"/>
      <c r="O6" s="112"/>
    </row>
    <row r="7" spans="1:15" ht="17.399999999999999" x14ac:dyDescent="0.3">
      <c r="A7" s="173"/>
      <c r="D7" s="33" t="s">
        <v>533</v>
      </c>
      <c r="K7" s="33" t="s">
        <v>116</v>
      </c>
      <c r="L7" s="33"/>
      <c r="O7" s="112"/>
    </row>
    <row r="8" spans="1:15" ht="17.399999999999999" x14ac:dyDescent="0.3">
      <c r="A8" s="173"/>
      <c r="D8" s="33" t="s">
        <v>360</v>
      </c>
      <c r="E8" s="61">
        <v>24</v>
      </c>
      <c r="K8" s="33" t="s">
        <v>450</v>
      </c>
      <c r="L8" s="113"/>
      <c r="M8" s="188">
        <v>29</v>
      </c>
      <c r="O8" s="112"/>
    </row>
    <row r="9" spans="1:15" ht="17.399999999999999" x14ac:dyDescent="0.3">
      <c r="A9" s="173"/>
      <c r="D9" s="33" t="s">
        <v>359</v>
      </c>
      <c r="E9" s="61">
        <v>29</v>
      </c>
      <c r="K9" s="33" t="s">
        <v>451</v>
      </c>
      <c r="L9" s="33"/>
      <c r="M9" s="188">
        <v>53</v>
      </c>
      <c r="O9" s="112"/>
    </row>
    <row r="10" spans="1:15" ht="17.399999999999999" x14ac:dyDescent="0.3">
      <c r="A10" s="173"/>
      <c r="D10" s="188" t="s">
        <v>37</v>
      </c>
      <c r="E10" s="276">
        <v>8</v>
      </c>
      <c r="K10" s="33" t="s">
        <v>452</v>
      </c>
      <c r="M10" s="188">
        <v>5</v>
      </c>
      <c r="O10" s="112"/>
    </row>
    <row r="11" spans="1:15" ht="20.100000000000001" customHeight="1" x14ac:dyDescent="0.3">
      <c r="A11" s="173"/>
      <c r="D11" s="188" t="s">
        <v>358</v>
      </c>
      <c r="E11" s="46">
        <f>SUM(E8:E9)</f>
        <v>53</v>
      </c>
      <c r="K11" s="33" t="s">
        <v>361</v>
      </c>
      <c r="L11" s="46">
        <v>1.83</v>
      </c>
      <c r="O11" s="112"/>
    </row>
    <row r="12" spans="1:15" ht="17.399999999999999" x14ac:dyDescent="0.3">
      <c r="A12" s="173"/>
      <c r="O12" s="112"/>
    </row>
    <row r="13" spans="1:15" ht="17.399999999999999" x14ac:dyDescent="0.3">
      <c r="A13" s="173"/>
      <c r="O13" s="112"/>
    </row>
    <row r="14" spans="1:15" ht="17.399999999999999" x14ac:dyDescent="0.3">
      <c r="A14" s="173"/>
      <c r="O14" s="112"/>
    </row>
    <row r="15" spans="1:15" ht="24.6" x14ac:dyDescent="0.4">
      <c r="A15" s="173"/>
      <c r="B15" s="160" t="s">
        <v>147</v>
      </c>
      <c r="C15" s="160"/>
      <c r="D15" s="159"/>
      <c r="E15" s="28"/>
      <c r="F15" s="99"/>
      <c r="G15" s="99"/>
      <c r="H15" s="30" t="s">
        <v>546</v>
      </c>
      <c r="I15" s="29"/>
      <c r="J15" s="29"/>
      <c r="K15" s="173"/>
      <c r="L15" s="114"/>
      <c r="M15" s="115"/>
      <c r="N15" s="31"/>
      <c r="O15" s="112"/>
    </row>
    <row r="16" spans="1:15" ht="17.399999999999999" x14ac:dyDescent="0.3">
      <c r="A16" s="173"/>
      <c r="B16" s="4"/>
      <c r="C16" s="4"/>
      <c r="D16" s="24"/>
      <c r="E16" s="22" t="s">
        <v>90</v>
      </c>
      <c r="F16" s="22" t="s">
        <v>91</v>
      </c>
      <c r="G16" s="22" t="s">
        <v>92</v>
      </c>
      <c r="H16" s="22" t="s">
        <v>93</v>
      </c>
      <c r="I16" s="22" t="s">
        <v>74</v>
      </c>
      <c r="J16" s="35" t="s">
        <v>58</v>
      </c>
      <c r="K16" s="214"/>
      <c r="L16" s="22" t="s">
        <v>98</v>
      </c>
      <c r="M16" s="110" t="s">
        <v>55</v>
      </c>
      <c r="N16" s="100"/>
      <c r="O16" s="112"/>
    </row>
    <row r="17" spans="1:15" ht="17.399999999999999" x14ac:dyDescent="0.3">
      <c r="A17" s="173"/>
      <c r="B17" s="9"/>
      <c r="C17" s="33" t="s">
        <v>379</v>
      </c>
      <c r="D17" s="24"/>
      <c r="E17" s="9">
        <v>15</v>
      </c>
      <c r="F17" s="9">
        <v>6</v>
      </c>
      <c r="G17" s="9">
        <v>1</v>
      </c>
      <c r="H17" s="22">
        <v>69</v>
      </c>
      <c r="I17" s="22">
        <v>49</v>
      </c>
      <c r="J17" s="35">
        <f t="shared" ref="J17:J24" si="0">E17*2+G17*1</f>
        <v>31</v>
      </c>
      <c r="K17" s="22"/>
      <c r="L17" s="22">
        <v>101</v>
      </c>
      <c r="M17" s="22">
        <v>20</v>
      </c>
      <c r="N17" s="214"/>
      <c r="O17" s="112"/>
    </row>
    <row r="18" spans="1:15" ht="17.399999999999999" x14ac:dyDescent="0.3">
      <c r="A18" s="173"/>
      <c r="B18" s="9"/>
      <c r="C18" s="33" t="s">
        <v>154</v>
      </c>
      <c r="D18" s="24"/>
      <c r="E18" s="9">
        <v>11</v>
      </c>
      <c r="F18" s="9">
        <v>8</v>
      </c>
      <c r="G18" s="9">
        <v>3</v>
      </c>
      <c r="H18" s="22">
        <v>50</v>
      </c>
      <c r="I18" s="22">
        <v>43</v>
      </c>
      <c r="J18" s="35">
        <f t="shared" si="0"/>
        <v>25</v>
      </c>
      <c r="K18" s="22"/>
      <c r="L18" s="22">
        <v>73</v>
      </c>
      <c r="M18" s="109">
        <v>42</v>
      </c>
      <c r="N18" s="214"/>
      <c r="O18" s="112"/>
    </row>
    <row r="19" spans="1:15" ht="17.399999999999999" x14ac:dyDescent="0.3">
      <c r="A19" s="173"/>
      <c r="B19" s="9"/>
      <c r="C19" s="33" t="s">
        <v>124</v>
      </c>
      <c r="D19" s="24"/>
      <c r="E19" s="9">
        <v>10</v>
      </c>
      <c r="F19" s="9">
        <v>8</v>
      </c>
      <c r="G19" s="9">
        <v>4</v>
      </c>
      <c r="H19" s="22">
        <v>67</v>
      </c>
      <c r="I19" s="22">
        <v>51</v>
      </c>
      <c r="J19" s="35">
        <f t="shared" si="0"/>
        <v>24</v>
      </c>
      <c r="K19" s="22"/>
      <c r="L19" s="22">
        <v>102</v>
      </c>
      <c r="M19" s="22">
        <v>34</v>
      </c>
      <c r="N19" s="214"/>
      <c r="O19" s="112"/>
    </row>
    <row r="20" spans="1:15" ht="17.399999999999999" x14ac:dyDescent="0.3">
      <c r="A20" s="173"/>
      <c r="B20" s="9"/>
      <c r="C20" s="33" t="s">
        <v>89</v>
      </c>
      <c r="D20" s="24"/>
      <c r="E20" s="9">
        <v>9</v>
      </c>
      <c r="F20" s="9">
        <v>7</v>
      </c>
      <c r="G20" s="9">
        <v>6</v>
      </c>
      <c r="H20" s="22">
        <v>49</v>
      </c>
      <c r="I20" s="22">
        <v>43</v>
      </c>
      <c r="J20" s="35">
        <f t="shared" si="0"/>
        <v>24</v>
      </c>
      <c r="K20" s="22"/>
      <c r="L20" s="22">
        <v>77</v>
      </c>
      <c r="M20" s="22">
        <v>34</v>
      </c>
      <c r="N20" s="214"/>
      <c r="O20" s="112"/>
    </row>
    <row r="21" spans="1:15" ht="17.399999999999999" x14ac:dyDescent="0.3">
      <c r="A21" s="173"/>
      <c r="B21" s="9"/>
      <c r="C21" s="33" t="s">
        <v>530</v>
      </c>
      <c r="D21" s="24"/>
      <c r="E21" s="9">
        <v>10</v>
      </c>
      <c r="F21" s="9">
        <v>9</v>
      </c>
      <c r="G21" s="9">
        <v>3</v>
      </c>
      <c r="H21" s="22">
        <v>49</v>
      </c>
      <c r="I21" s="22">
        <v>51</v>
      </c>
      <c r="J21" s="35">
        <f t="shared" si="0"/>
        <v>23</v>
      </c>
      <c r="K21" s="22"/>
      <c r="L21" s="22">
        <v>79</v>
      </c>
      <c r="M21" s="22">
        <v>34</v>
      </c>
      <c r="N21" s="214"/>
      <c r="O21" s="112"/>
    </row>
    <row r="22" spans="1:15" ht="17.399999999999999" x14ac:dyDescent="0.3">
      <c r="A22" s="173"/>
      <c r="B22" s="9"/>
      <c r="C22" s="33" t="s">
        <v>129</v>
      </c>
      <c r="D22" s="24"/>
      <c r="E22" s="9">
        <v>8</v>
      </c>
      <c r="F22" s="9">
        <v>9</v>
      </c>
      <c r="G22" s="9">
        <v>5</v>
      </c>
      <c r="H22" s="22">
        <v>39</v>
      </c>
      <c r="I22" s="22">
        <v>37</v>
      </c>
      <c r="J22" s="35">
        <f t="shared" si="0"/>
        <v>21</v>
      </c>
      <c r="K22" s="22"/>
      <c r="L22" s="22">
        <v>58</v>
      </c>
      <c r="M22" s="22">
        <v>34</v>
      </c>
      <c r="N22" s="214"/>
      <c r="O22" s="112"/>
    </row>
    <row r="23" spans="1:15" ht="17.399999999999999" x14ac:dyDescent="0.3">
      <c r="A23" s="173"/>
      <c r="B23" s="9"/>
      <c r="C23" s="33" t="s">
        <v>477</v>
      </c>
      <c r="D23" s="24"/>
      <c r="E23" s="9">
        <v>8</v>
      </c>
      <c r="F23" s="9">
        <v>11</v>
      </c>
      <c r="G23" s="9">
        <v>3</v>
      </c>
      <c r="H23" s="22">
        <v>51</v>
      </c>
      <c r="I23" s="22">
        <v>68</v>
      </c>
      <c r="J23" s="35">
        <f t="shared" si="0"/>
        <v>19</v>
      </c>
      <c r="K23" s="22"/>
      <c r="L23" s="22">
        <v>72</v>
      </c>
      <c r="M23" s="22">
        <v>34</v>
      </c>
      <c r="N23" s="214"/>
      <c r="O23" s="112"/>
    </row>
    <row r="24" spans="1:15" ht="18" thickBot="1" x14ac:dyDescent="0.35">
      <c r="A24" s="173"/>
      <c r="B24" s="9"/>
      <c r="C24" s="33" t="s">
        <v>322</v>
      </c>
      <c r="D24" s="24"/>
      <c r="E24" s="9">
        <v>4</v>
      </c>
      <c r="F24" s="9">
        <v>17</v>
      </c>
      <c r="G24" s="9">
        <v>1</v>
      </c>
      <c r="H24" s="22">
        <v>50</v>
      </c>
      <c r="I24" s="22">
        <v>82</v>
      </c>
      <c r="J24" s="35">
        <f t="shared" si="0"/>
        <v>9</v>
      </c>
      <c r="K24" s="22"/>
      <c r="L24" s="22">
        <v>70</v>
      </c>
      <c r="M24" s="50">
        <v>22</v>
      </c>
      <c r="N24" s="214"/>
      <c r="O24" s="112"/>
    </row>
    <row r="25" spans="1:15" ht="23.25" customHeight="1" thickBot="1" x14ac:dyDescent="0.35">
      <c r="A25" s="173"/>
      <c r="B25" s="9"/>
      <c r="C25" s="21"/>
      <c r="D25" s="21"/>
      <c r="E25" s="62">
        <f>SUM(E17:E24)</f>
        <v>75</v>
      </c>
      <c r="F25" s="62">
        <f>SUM(F17:F24)</f>
        <v>75</v>
      </c>
      <c r="G25" s="62">
        <f>SUM(G17:G24)</f>
        <v>26</v>
      </c>
      <c r="H25" s="62">
        <f>SUM(H17:H24)</f>
        <v>424</v>
      </c>
      <c r="I25" s="62">
        <f>SUM(I17:I24)</f>
        <v>424</v>
      </c>
      <c r="J25" s="111"/>
      <c r="K25" s="111"/>
      <c r="L25" s="63">
        <f>SUM(L17:L24)</f>
        <v>632</v>
      </c>
      <c r="M25" s="62">
        <f>SUM(M17:M24)</f>
        <v>254</v>
      </c>
      <c r="N25" s="108"/>
      <c r="O25" s="112"/>
    </row>
    <row r="26" spans="1:15" ht="18" thickTop="1" x14ac:dyDescent="0.3">
      <c r="A26" s="173"/>
      <c r="B26" s="4"/>
      <c r="C26" s="4"/>
      <c r="D26" s="116"/>
      <c r="E26" s="117"/>
      <c r="F26" s="117"/>
      <c r="G26" s="117"/>
      <c r="H26" s="108"/>
      <c r="I26" s="108"/>
      <c r="J26" s="117"/>
      <c r="K26" s="117"/>
      <c r="L26" s="108"/>
      <c r="M26" s="108"/>
      <c r="N26" s="4"/>
      <c r="O26" s="118"/>
    </row>
    <row r="27" spans="1:15" ht="23.4" thickBot="1" x14ac:dyDescent="0.45">
      <c r="A27" s="173"/>
      <c r="B27" s="4"/>
      <c r="C27" s="4"/>
      <c r="D27" s="116"/>
      <c r="F27" s="131" t="s">
        <v>148</v>
      </c>
      <c r="G27" s="132"/>
      <c r="H27" s="132"/>
      <c r="I27" s="133"/>
      <c r="J27" s="134"/>
      <c r="K27" s="134"/>
      <c r="L27" s="108"/>
      <c r="M27" s="108"/>
      <c r="N27" s="4"/>
      <c r="O27" s="118"/>
    </row>
    <row r="28" spans="1:15" ht="20.399999999999999" x14ac:dyDescent="0.35">
      <c r="A28" s="173"/>
      <c r="B28" s="4"/>
      <c r="C28" s="4"/>
      <c r="D28" s="116"/>
      <c r="E28" s="41" t="s">
        <v>179</v>
      </c>
      <c r="F28" s="33" t="s">
        <v>379</v>
      </c>
      <c r="G28" s="121"/>
      <c r="H28" s="121"/>
      <c r="I28" s="120"/>
      <c r="J28" s="117"/>
      <c r="K28" s="117"/>
      <c r="L28" s="108"/>
      <c r="M28" s="108"/>
      <c r="N28" s="4"/>
      <c r="O28" s="118"/>
    </row>
    <row r="29" spans="1:15" ht="20.399999999999999" x14ac:dyDescent="0.35">
      <c r="A29" s="173"/>
      <c r="B29" s="4"/>
      <c r="C29" s="4"/>
      <c r="D29" s="116"/>
      <c r="E29" s="41" t="s">
        <v>178</v>
      </c>
      <c r="F29" s="33" t="s">
        <v>154</v>
      </c>
      <c r="G29" s="121"/>
      <c r="H29" s="121"/>
      <c r="I29" s="120"/>
      <c r="J29" s="117"/>
      <c r="K29" s="117"/>
      <c r="L29" s="108"/>
      <c r="M29" s="108"/>
      <c r="N29" s="4"/>
      <c r="O29" s="118"/>
    </row>
    <row r="30" spans="1:15" ht="17.399999999999999" x14ac:dyDescent="0.3">
      <c r="A30" s="173"/>
      <c r="B30" s="4"/>
      <c r="C30" s="4"/>
      <c r="D30" s="116"/>
      <c r="E30" s="117"/>
      <c r="F30" s="117"/>
      <c r="G30" s="117"/>
      <c r="H30" s="108"/>
      <c r="I30" s="108"/>
      <c r="J30" s="117"/>
      <c r="K30" s="117"/>
      <c r="L30" s="108"/>
      <c r="M30" s="108"/>
      <c r="N30" s="4"/>
      <c r="O30" s="118"/>
    </row>
    <row r="31" spans="1:15" ht="15.75" customHeight="1" x14ac:dyDescent="0.3">
      <c r="A31" s="173"/>
      <c r="B31" s="4"/>
      <c r="C31" s="4"/>
      <c r="D31" s="24"/>
      <c r="E31" s="117"/>
      <c r="F31" s="117"/>
      <c r="G31" s="117"/>
      <c r="H31" s="108"/>
      <c r="I31" s="108"/>
      <c r="J31" s="117"/>
      <c r="K31" s="117"/>
      <c r="L31" s="108"/>
      <c r="M31" s="108"/>
      <c r="N31" s="4"/>
      <c r="O31" s="118"/>
    </row>
    <row r="32" spans="1:15" ht="17.399999999999999" x14ac:dyDescent="0.3">
      <c r="A32" s="173"/>
      <c r="B32" s="4"/>
      <c r="C32" s="4"/>
      <c r="D32" s="24"/>
      <c r="E32" s="117"/>
      <c r="F32" s="117"/>
      <c r="G32" s="117"/>
      <c r="H32" s="108"/>
      <c r="I32" s="108"/>
      <c r="J32" s="117"/>
      <c r="K32" s="117"/>
      <c r="L32" s="108"/>
      <c r="M32" s="108"/>
      <c r="N32" s="4"/>
      <c r="O32" s="118"/>
    </row>
    <row r="33" spans="1:15" ht="24.6" x14ac:dyDescent="0.4">
      <c r="A33" s="173"/>
      <c r="B33" s="160" t="s">
        <v>149</v>
      </c>
      <c r="C33" s="159"/>
      <c r="D33" s="28"/>
      <c r="E33" s="28"/>
      <c r="F33" s="28"/>
      <c r="G33" s="28"/>
      <c r="H33" s="30" t="s">
        <v>546</v>
      </c>
      <c r="I33" s="29"/>
      <c r="J33" s="29"/>
      <c r="K33" s="29"/>
      <c r="L33" s="28"/>
      <c r="M33" s="31"/>
      <c r="N33" s="173"/>
      <c r="O33" s="118"/>
    </row>
    <row r="34" spans="1:15" ht="17.399999999999999" x14ac:dyDescent="0.3">
      <c r="A34" s="173"/>
      <c r="B34" s="7"/>
      <c r="C34" s="24"/>
      <c r="D34" s="24"/>
      <c r="E34" s="22" t="s">
        <v>90</v>
      </c>
      <c r="F34" s="22" t="s">
        <v>91</v>
      </c>
      <c r="G34" s="22" t="s">
        <v>92</v>
      </c>
      <c r="H34" s="22" t="s">
        <v>93</v>
      </c>
      <c r="I34" s="22" t="s">
        <v>74</v>
      </c>
      <c r="J34" s="35" t="s">
        <v>58</v>
      </c>
      <c r="L34" s="22" t="s">
        <v>98</v>
      </c>
      <c r="M34" s="110" t="s">
        <v>55</v>
      </c>
      <c r="O34" s="118"/>
    </row>
    <row r="35" spans="1:15" ht="17.399999999999999" x14ac:dyDescent="0.3">
      <c r="A35" s="173"/>
      <c r="B35" s="9"/>
      <c r="C35" s="33" t="s">
        <v>379</v>
      </c>
      <c r="D35" s="24"/>
      <c r="E35" s="22">
        <v>5</v>
      </c>
      <c r="F35" s="22">
        <v>1</v>
      </c>
      <c r="G35" s="22">
        <v>2</v>
      </c>
      <c r="H35" s="22">
        <v>21</v>
      </c>
      <c r="I35" s="22">
        <v>9</v>
      </c>
      <c r="J35" s="35">
        <f t="shared" ref="J35:J42" si="1">E35*2+G35*1</f>
        <v>12</v>
      </c>
      <c r="K35" s="22"/>
      <c r="L35" s="22">
        <f>136-L17</f>
        <v>35</v>
      </c>
      <c r="M35" s="22">
        <f>30-M17</f>
        <v>10</v>
      </c>
      <c r="N35" s="22"/>
      <c r="O35" s="118"/>
    </row>
    <row r="36" spans="1:15" ht="17.399999999999999" x14ac:dyDescent="0.3">
      <c r="A36" s="173"/>
      <c r="B36" s="9"/>
      <c r="C36" s="33" t="s">
        <v>124</v>
      </c>
      <c r="D36" s="24"/>
      <c r="E36" s="22">
        <v>4</v>
      </c>
      <c r="F36" s="22">
        <v>1</v>
      </c>
      <c r="G36" s="22">
        <v>3</v>
      </c>
      <c r="H36" s="22">
        <v>24</v>
      </c>
      <c r="I36" s="22">
        <v>15</v>
      </c>
      <c r="J36" s="35">
        <f t="shared" si="1"/>
        <v>11</v>
      </c>
      <c r="K36" s="22"/>
      <c r="L36" s="22">
        <f>139-L19</f>
        <v>37</v>
      </c>
      <c r="M36" s="22">
        <f>42-M19</f>
        <v>8</v>
      </c>
      <c r="N36" s="22"/>
      <c r="O36" s="118"/>
    </row>
    <row r="37" spans="1:15" ht="17.399999999999999" x14ac:dyDescent="0.3">
      <c r="A37" s="173"/>
      <c r="B37" s="9"/>
      <c r="C37" s="33" t="s">
        <v>530</v>
      </c>
      <c r="D37" s="24"/>
      <c r="E37" s="22">
        <v>3</v>
      </c>
      <c r="F37" s="22">
        <v>1</v>
      </c>
      <c r="G37" s="22">
        <v>4</v>
      </c>
      <c r="H37" s="22">
        <v>21</v>
      </c>
      <c r="I37" s="22">
        <v>15</v>
      </c>
      <c r="J37" s="35">
        <f t="shared" si="1"/>
        <v>10</v>
      </c>
      <c r="K37" s="22"/>
      <c r="L37" s="22">
        <f>106-L21</f>
        <v>27</v>
      </c>
      <c r="M37" s="22">
        <f>44-M21</f>
        <v>10</v>
      </c>
      <c r="N37" s="22"/>
      <c r="O37" s="118"/>
    </row>
    <row r="38" spans="1:15" ht="17.399999999999999" x14ac:dyDescent="0.3">
      <c r="A38" s="173"/>
      <c r="B38" s="9"/>
      <c r="C38" s="33" t="s">
        <v>322</v>
      </c>
      <c r="D38" s="24"/>
      <c r="E38" s="22">
        <v>3</v>
      </c>
      <c r="F38" s="22">
        <v>2</v>
      </c>
      <c r="G38" s="22">
        <v>3</v>
      </c>
      <c r="H38" s="22">
        <v>20</v>
      </c>
      <c r="I38" s="22">
        <v>23</v>
      </c>
      <c r="J38" s="35">
        <f t="shared" si="1"/>
        <v>9</v>
      </c>
      <c r="K38" s="22"/>
      <c r="L38" s="22">
        <f>101-L24</f>
        <v>31</v>
      </c>
      <c r="M38" s="22">
        <f>30-M24</f>
        <v>8</v>
      </c>
      <c r="N38" s="22"/>
      <c r="O38" s="118"/>
    </row>
    <row r="39" spans="1:15" ht="17.399999999999999" x14ac:dyDescent="0.3">
      <c r="A39" s="173"/>
      <c r="B39" s="9"/>
      <c r="C39" s="33" t="s">
        <v>129</v>
      </c>
      <c r="D39" s="24"/>
      <c r="E39" s="22">
        <v>2</v>
      </c>
      <c r="F39" s="22">
        <v>3</v>
      </c>
      <c r="G39" s="22">
        <v>3</v>
      </c>
      <c r="H39" s="22">
        <v>14</v>
      </c>
      <c r="I39" s="22">
        <v>16</v>
      </c>
      <c r="J39" s="35">
        <f t="shared" si="1"/>
        <v>7</v>
      </c>
      <c r="K39" s="22"/>
      <c r="L39" s="22">
        <f>73-L22</f>
        <v>15</v>
      </c>
      <c r="M39" s="22">
        <f>40-M22</f>
        <v>6</v>
      </c>
      <c r="N39" s="22"/>
      <c r="O39" s="118"/>
    </row>
    <row r="40" spans="1:15" ht="17.399999999999999" x14ac:dyDescent="0.3">
      <c r="A40" s="173"/>
      <c r="B40" s="9"/>
      <c r="C40" s="33" t="s">
        <v>89</v>
      </c>
      <c r="D40" s="24"/>
      <c r="E40" s="22">
        <v>1</v>
      </c>
      <c r="F40" s="22">
        <v>3</v>
      </c>
      <c r="G40" s="22">
        <v>4</v>
      </c>
      <c r="H40" s="22">
        <v>18</v>
      </c>
      <c r="I40" s="22">
        <v>19</v>
      </c>
      <c r="J40" s="35">
        <f t="shared" si="1"/>
        <v>6</v>
      </c>
      <c r="K40" s="22"/>
      <c r="L40" s="22">
        <f>102-L20</f>
        <v>25</v>
      </c>
      <c r="M40" s="22">
        <f>34-M20</f>
        <v>0</v>
      </c>
      <c r="N40" s="22"/>
      <c r="O40" s="118"/>
    </row>
    <row r="41" spans="1:15" ht="17.399999999999999" x14ac:dyDescent="0.3">
      <c r="A41" s="173"/>
      <c r="B41" s="9"/>
      <c r="C41" s="33" t="s">
        <v>477</v>
      </c>
      <c r="D41" s="24"/>
      <c r="E41" s="22">
        <v>1</v>
      </c>
      <c r="F41" s="22">
        <v>4</v>
      </c>
      <c r="G41" s="22">
        <v>3</v>
      </c>
      <c r="H41" s="22">
        <v>10</v>
      </c>
      <c r="I41" s="22">
        <v>22</v>
      </c>
      <c r="J41" s="35">
        <f t="shared" si="1"/>
        <v>5</v>
      </c>
      <c r="K41" s="22"/>
      <c r="L41" s="22">
        <f>81-L23</f>
        <v>9</v>
      </c>
      <c r="M41" s="22">
        <f>48-M23</f>
        <v>14</v>
      </c>
      <c r="N41" s="22"/>
      <c r="O41" s="118"/>
    </row>
    <row r="42" spans="1:15" ht="18" thickBot="1" x14ac:dyDescent="0.35">
      <c r="A42" s="173"/>
      <c r="B42" s="9"/>
      <c r="C42" s="33" t="s">
        <v>154</v>
      </c>
      <c r="D42" s="24"/>
      <c r="E42" s="22">
        <v>2</v>
      </c>
      <c r="F42" s="22">
        <v>6</v>
      </c>
      <c r="G42" s="22">
        <v>0</v>
      </c>
      <c r="H42" s="22">
        <v>13</v>
      </c>
      <c r="I42" s="22">
        <v>22</v>
      </c>
      <c r="J42" s="35">
        <f t="shared" si="1"/>
        <v>4</v>
      </c>
      <c r="K42" s="22"/>
      <c r="L42" s="22">
        <f>94-L18</f>
        <v>21</v>
      </c>
      <c r="M42" s="22">
        <f t="shared" ref="M42" si="2">30-M24</f>
        <v>8</v>
      </c>
      <c r="N42" s="109"/>
      <c r="O42" s="122"/>
    </row>
    <row r="43" spans="1:15" ht="18" thickBot="1" x14ac:dyDescent="0.35">
      <c r="A43" s="173"/>
      <c r="B43" s="4"/>
      <c r="C43" s="62"/>
      <c r="D43" s="62"/>
      <c r="E43" s="62">
        <f>SUM(E35:E42)</f>
        <v>21</v>
      </c>
      <c r="F43" s="62">
        <f>SUM(F35:F42)</f>
        <v>21</v>
      </c>
      <c r="G43" s="62">
        <f>SUM(G35:G42)</f>
        <v>22</v>
      </c>
      <c r="H43" s="62">
        <f>SUM(H35:H42)</f>
        <v>141</v>
      </c>
      <c r="I43" s="62">
        <f>SUM(I35:I42)</f>
        <v>141</v>
      </c>
      <c r="J43" s="111"/>
      <c r="K43" s="111"/>
      <c r="L43" s="62">
        <f>SUM(L35:L42)</f>
        <v>200</v>
      </c>
      <c r="M43" s="62">
        <f>SUM(M35:M42)</f>
        <v>64</v>
      </c>
      <c r="N43" s="151"/>
      <c r="O43" s="122"/>
    </row>
    <row r="44" spans="1:15" ht="18" thickTop="1" x14ac:dyDescent="0.3">
      <c r="A44" s="173"/>
      <c r="B44" s="39"/>
      <c r="C44" s="33"/>
      <c r="D44" s="209"/>
      <c r="E44" s="108"/>
      <c r="F44" s="9"/>
      <c r="G44" s="41"/>
      <c r="H44" s="151"/>
      <c r="I44" s="151"/>
      <c r="J44" s="151"/>
      <c r="K44" s="86"/>
      <c r="L44" s="151"/>
      <c r="M44" s="151"/>
      <c r="N44" s="151"/>
      <c r="O44" s="122"/>
    </row>
    <row r="45" spans="1:15" ht="23.4" thickBot="1" x14ac:dyDescent="0.45">
      <c r="A45" s="173"/>
      <c r="B45" s="39"/>
      <c r="C45" s="33"/>
      <c r="D45" s="209"/>
      <c r="F45" s="127" t="s">
        <v>150</v>
      </c>
      <c r="G45" s="128"/>
      <c r="H45" s="129"/>
      <c r="I45" s="130"/>
      <c r="J45" s="151"/>
      <c r="K45" s="86"/>
      <c r="L45" s="151"/>
      <c r="M45" s="151"/>
      <c r="N45" s="151"/>
      <c r="O45" s="122"/>
    </row>
    <row r="46" spans="1:15" ht="21" x14ac:dyDescent="0.4">
      <c r="A46" s="173"/>
      <c r="B46" s="39"/>
      <c r="C46" s="33"/>
      <c r="D46" s="209"/>
      <c r="E46" s="41" t="s">
        <v>179</v>
      </c>
      <c r="F46" s="33" t="s">
        <v>379</v>
      </c>
      <c r="G46" s="123"/>
      <c r="H46" s="124"/>
      <c r="I46" s="125"/>
      <c r="J46" s="151"/>
      <c r="K46" s="86"/>
      <c r="L46" s="151"/>
      <c r="M46" s="151"/>
      <c r="N46" s="151"/>
      <c r="O46" s="122"/>
    </row>
    <row r="47" spans="1:15" ht="21" x14ac:dyDescent="0.4">
      <c r="A47" s="173"/>
      <c r="B47" s="39"/>
      <c r="C47" s="33"/>
      <c r="D47" s="209"/>
      <c r="E47" s="41" t="s">
        <v>458</v>
      </c>
      <c r="F47" s="33" t="s">
        <v>124</v>
      </c>
      <c r="G47" s="123"/>
      <c r="H47" s="124"/>
      <c r="I47" s="125"/>
      <c r="J47" s="151"/>
      <c r="K47" s="86"/>
      <c r="L47" s="151"/>
      <c r="M47" s="151"/>
      <c r="N47" s="151"/>
      <c r="O47" s="122"/>
    </row>
    <row r="48" spans="1:15" ht="20.399999999999999" x14ac:dyDescent="0.35">
      <c r="A48" s="173"/>
      <c r="B48" s="39"/>
      <c r="C48" s="41"/>
      <c r="D48" s="150"/>
      <c r="E48" s="41"/>
      <c r="F48" s="124"/>
      <c r="G48" s="124"/>
      <c r="H48" s="151"/>
      <c r="I48" s="151"/>
      <c r="J48" s="151"/>
      <c r="K48" s="151"/>
      <c r="L48" s="151"/>
      <c r="M48" s="151"/>
      <c r="N48" s="151"/>
      <c r="O48" s="122"/>
    </row>
    <row r="49" spans="1:15" ht="24" customHeight="1" x14ac:dyDescent="0.45">
      <c r="A49" s="173"/>
      <c r="B49" s="160"/>
      <c r="C49" s="159" t="s">
        <v>151</v>
      </c>
      <c r="D49" s="158"/>
      <c r="E49" s="28"/>
      <c r="F49" s="28"/>
      <c r="G49" s="28"/>
      <c r="H49" s="30" t="s">
        <v>546</v>
      </c>
      <c r="I49" s="29"/>
      <c r="J49" s="29"/>
      <c r="K49" s="29"/>
      <c r="L49" s="28"/>
      <c r="M49" s="31"/>
      <c r="N49" s="122"/>
      <c r="O49" s="122"/>
    </row>
    <row r="50" spans="1:15" ht="15" x14ac:dyDescent="0.25">
      <c r="A50" s="173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18"/>
    </row>
    <row r="51" spans="1:15" ht="17.399999999999999" x14ac:dyDescent="0.3">
      <c r="A51" s="173"/>
      <c r="B51" s="7"/>
      <c r="C51" s="24"/>
      <c r="D51" s="24"/>
      <c r="E51" s="22" t="s">
        <v>90</v>
      </c>
      <c r="F51" s="22" t="s">
        <v>91</v>
      </c>
      <c r="G51" s="22" t="s">
        <v>92</v>
      </c>
      <c r="H51" s="22" t="s">
        <v>144</v>
      </c>
      <c r="I51" s="22" t="s">
        <v>145</v>
      </c>
      <c r="J51" s="35" t="s">
        <v>58</v>
      </c>
      <c r="K51" s="22"/>
      <c r="L51" s="22" t="s">
        <v>98</v>
      </c>
      <c r="M51" s="110" t="s">
        <v>55</v>
      </c>
      <c r="N51" s="151"/>
      <c r="O51" s="118"/>
    </row>
    <row r="52" spans="1:15" ht="17.399999999999999" x14ac:dyDescent="0.3">
      <c r="A52" s="173"/>
      <c r="B52" s="9"/>
      <c r="C52" s="33" t="s">
        <v>379</v>
      </c>
      <c r="D52" s="24"/>
      <c r="E52" s="22">
        <v>20</v>
      </c>
      <c r="F52" s="22">
        <v>7</v>
      </c>
      <c r="G52" s="22">
        <v>3</v>
      </c>
      <c r="H52" s="22">
        <v>90</v>
      </c>
      <c r="I52" s="22">
        <v>58</v>
      </c>
      <c r="J52" s="35">
        <f t="shared" ref="J52:J59" si="3">E52*2+G52*1</f>
        <v>43</v>
      </c>
      <c r="K52" s="22"/>
      <c r="L52" s="22">
        <v>136</v>
      </c>
      <c r="M52" s="22">
        <v>30</v>
      </c>
      <c r="N52" s="37"/>
      <c r="O52" s="118"/>
    </row>
    <row r="53" spans="1:15" ht="17.399999999999999" x14ac:dyDescent="0.3">
      <c r="A53" s="173"/>
      <c r="B53" s="9"/>
      <c r="C53" s="33" t="s">
        <v>124</v>
      </c>
      <c r="D53" s="24"/>
      <c r="E53" s="22">
        <v>14</v>
      </c>
      <c r="F53" s="22">
        <v>9</v>
      </c>
      <c r="G53" s="22">
        <v>7</v>
      </c>
      <c r="H53" s="22">
        <v>91</v>
      </c>
      <c r="I53" s="22">
        <v>66</v>
      </c>
      <c r="J53" s="35">
        <f t="shared" si="3"/>
        <v>35</v>
      </c>
      <c r="K53" s="22"/>
      <c r="L53" s="22">
        <v>139</v>
      </c>
      <c r="M53" s="22">
        <v>42</v>
      </c>
      <c r="O53" s="118"/>
    </row>
    <row r="54" spans="1:15" ht="17.399999999999999" x14ac:dyDescent="0.3">
      <c r="A54" s="173"/>
      <c r="B54" s="9"/>
      <c r="C54" s="33" t="s">
        <v>530</v>
      </c>
      <c r="D54" s="24"/>
      <c r="E54" s="22">
        <v>13</v>
      </c>
      <c r="F54" s="22">
        <v>10</v>
      </c>
      <c r="G54" s="22">
        <v>7</v>
      </c>
      <c r="H54" s="22">
        <v>70</v>
      </c>
      <c r="I54" s="22">
        <v>66</v>
      </c>
      <c r="J54" s="35">
        <f t="shared" si="3"/>
        <v>33</v>
      </c>
      <c r="K54" s="22"/>
      <c r="L54" s="22">
        <v>106</v>
      </c>
      <c r="M54" s="109">
        <v>44</v>
      </c>
      <c r="N54" s="177"/>
      <c r="O54" s="118"/>
    </row>
    <row r="55" spans="1:15" ht="17.399999999999999" x14ac:dyDescent="0.3">
      <c r="A55" s="173"/>
      <c r="B55" s="9"/>
      <c r="C55" s="33" t="s">
        <v>89</v>
      </c>
      <c r="D55" s="24"/>
      <c r="E55" s="22">
        <v>10</v>
      </c>
      <c r="F55" s="22">
        <v>10</v>
      </c>
      <c r="G55" s="22">
        <v>10</v>
      </c>
      <c r="H55" s="22">
        <v>67</v>
      </c>
      <c r="I55" s="22">
        <v>62</v>
      </c>
      <c r="J55" s="35">
        <f t="shared" si="3"/>
        <v>30</v>
      </c>
      <c r="K55" s="22"/>
      <c r="L55" s="22">
        <v>102</v>
      </c>
      <c r="M55" s="22">
        <v>34</v>
      </c>
      <c r="N55" s="44"/>
      <c r="O55" s="118"/>
    </row>
    <row r="56" spans="1:15" ht="17.399999999999999" x14ac:dyDescent="0.3">
      <c r="A56" s="173"/>
      <c r="B56" s="9"/>
      <c r="C56" s="33" t="s">
        <v>154</v>
      </c>
      <c r="D56" s="24"/>
      <c r="E56" s="22">
        <v>13</v>
      </c>
      <c r="F56" s="22">
        <v>14</v>
      </c>
      <c r="G56" s="22">
        <v>3</v>
      </c>
      <c r="H56" s="22">
        <v>63</v>
      </c>
      <c r="I56" s="22">
        <v>65</v>
      </c>
      <c r="J56" s="35">
        <f t="shared" si="3"/>
        <v>29</v>
      </c>
      <c r="K56" s="22"/>
      <c r="L56" s="22">
        <v>94</v>
      </c>
      <c r="M56" s="109">
        <v>50</v>
      </c>
      <c r="N56" s="177"/>
      <c r="O56" s="118"/>
    </row>
    <row r="57" spans="1:15" ht="17.399999999999999" x14ac:dyDescent="0.3">
      <c r="A57" s="173"/>
      <c r="B57" s="9"/>
      <c r="C57" s="33" t="s">
        <v>129</v>
      </c>
      <c r="D57" s="24"/>
      <c r="E57" s="22">
        <v>10</v>
      </c>
      <c r="F57" s="22">
        <v>12</v>
      </c>
      <c r="G57" s="22">
        <v>8</v>
      </c>
      <c r="H57" s="22">
        <v>53</v>
      </c>
      <c r="I57" s="22">
        <v>53</v>
      </c>
      <c r="J57" s="35">
        <f t="shared" si="3"/>
        <v>28</v>
      </c>
      <c r="K57" s="22"/>
      <c r="L57" s="22">
        <v>73</v>
      </c>
      <c r="M57" s="22">
        <v>40</v>
      </c>
      <c r="N57" s="177"/>
      <c r="O57" s="118"/>
    </row>
    <row r="58" spans="1:15" ht="17.399999999999999" x14ac:dyDescent="0.3">
      <c r="A58" s="173"/>
      <c r="B58" s="9"/>
      <c r="C58" s="33" t="s">
        <v>477</v>
      </c>
      <c r="D58" s="24"/>
      <c r="E58" s="22">
        <v>9</v>
      </c>
      <c r="F58" s="22">
        <v>15</v>
      </c>
      <c r="G58" s="22">
        <v>6</v>
      </c>
      <c r="H58" s="22">
        <v>61</v>
      </c>
      <c r="I58" s="22">
        <v>90</v>
      </c>
      <c r="J58" s="35">
        <f t="shared" si="3"/>
        <v>24</v>
      </c>
      <c r="K58" s="22"/>
      <c r="L58" s="22">
        <v>81</v>
      </c>
      <c r="M58" s="109">
        <v>48</v>
      </c>
      <c r="N58" s="177"/>
      <c r="O58" s="118"/>
    </row>
    <row r="59" spans="1:15" ht="18" thickBot="1" x14ac:dyDescent="0.35">
      <c r="A59" s="173"/>
      <c r="B59" s="9"/>
      <c r="C59" s="33" t="s">
        <v>322</v>
      </c>
      <c r="D59" s="24"/>
      <c r="E59" s="22">
        <v>7</v>
      </c>
      <c r="F59" s="22">
        <v>19</v>
      </c>
      <c r="G59" s="22">
        <v>4</v>
      </c>
      <c r="H59" s="22">
        <v>70</v>
      </c>
      <c r="I59" s="22">
        <v>105</v>
      </c>
      <c r="J59" s="35">
        <f t="shared" si="3"/>
        <v>18</v>
      </c>
      <c r="K59" s="22"/>
      <c r="L59" s="22">
        <v>101</v>
      </c>
      <c r="M59" s="50">
        <v>30</v>
      </c>
      <c r="N59" s="177"/>
      <c r="O59" s="118"/>
    </row>
    <row r="60" spans="1:15" ht="18.75" customHeight="1" thickBot="1" x14ac:dyDescent="0.35">
      <c r="A60" s="112"/>
      <c r="B60" s="112"/>
      <c r="C60" s="62"/>
      <c r="D60" s="62"/>
      <c r="E60" s="62">
        <f>SUM(E52:E59)</f>
        <v>96</v>
      </c>
      <c r="F60" s="62">
        <f>SUM(F52:F59)</f>
        <v>96</v>
      </c>
      <c r="G60" s="62">
        <f>SUM(G52:G59)</f>
        <v>48</v>
      </c>
      <c r="H60" s="62">
        <f>SUM(H52:H59)</f>
        <v>565</v>
      </c>
      <c r="I60" s="63">
        <f>SUM(I52:I59)</f>
        <v>565</v>
      </c>
      <c r="J60" s="62"/>
      <c r="K60" s="62"/>
      <c r="L60" s="62">
        <f>SUM(L52:L59)</f>
        <v>832</v>
      </c>
      <c r="M60" s="62">
        <f>SUM(M52:M59)</f>
        <v>318</v>
      </c>
      <c r="N60" s="118"/>
      <c r="O60" s="118"/>
    </row>
    <row r="61" spans="1:15" ht="13.8" thickTop="1" x14ac:dyDescent="0.25"/>
  </sheetData>
  <pageMargins left="0.25" right="0.25" top="0.25" bottom="0.25" header="0.5" footer="0.5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="80" zoomScaleNormal="75" zoomScaleSheetLayoutView="80" workbookViewId="0">
      <selection activeCell="Q15" sqref="Q15"/>
    </sheetView>
  </sheetViews>
  <sheetFormatPr defaultRowHeight="13.2" x14ac:dyDescent="0.25"/>
  <cols>
    <col min="1" max="1" width="3.44140625" customWidth="1"/>
    <col min="2" max="2" width="16" customWidth="1"/>
    <col min="3" max="3" width="16.44140625" customWidth="1"/>
    <col min="4" max="4" width="16.5546875" customWidth="1"/>
    <col min="5" max="5" width="10.44140625" customWidth="1"/>
    <col min="6" max="6" width="5.5546875" customWidth="1"/>
    <col min="7" max="7" width="6.88671875" customWidth="1"/>
    <col min="8" max="8" width="6.44140625" customWidth="1"/>
    <col min="9" max="9" width="8.44140625" customWidth="1"/>
    <col min="10" max="10" width="7.44140625" customWidth="1"/>
    <col min="12" max="12" width="12.109375" customWidth="1"/>
    <col min="13" max="13" width="19.5546875" customWidth="1"/>
    <col min="14" max="14" width="16.88671875" customWidth="1"/>
    <col min="15" max="15" width="6.6640625" customWidth="1"/>
    <col min="16" max="16" width="9.109375" hidden="1" customWidth="1"/>
  </cols>
  <sheetData>
    <row r="1" spans="1:15" ht="25.2" x14ac:dyDescent="0.45">
      <c r="A1" s="173"/>
      <c r="B1" s="14"/>
      <c r="C1" s="28"/>
      <c r="D1" s="158"/>
      <c r="E1" s="158"/>
      <c r="F1" s="158"/>
      <c r="G1" s="158"/>
      <c r="H1" s="159" t="s">
        <v>97</v>
      </c>
      <c r="I1" s="159"/>
      <c r="J1" s="159"/>
      <c r="K1" s="159"/>
      <c r="L1" s="159"/>
      <c r="M1" s="28"/>
      <c r="N1" s="28"/>
      <c r="O1" s="28"/>
    </row>
    <row r="2" spans="1:15" ht="24.6" x14ac:dyDescent="0.4">
      <c r="A2" s="173"/>
      <c r="M2" s="294">
        <v>42503</v>
      </c>
      <c r="O2" s="31"/>
    </row>
    <row r="3" spans="1:15" ht="21.75" customHeight="1" x14ac:dyDescent="0.3">
      <c r="A3" s="173"/>
      <c r="D3" s="107"/>
      <c r="E3" s="37"/>
      <c r="K3" s="107"/>
      <c r="L3" s="107"/>
      <c r="O3" s="112"/>
    </row>
    <row r="4" spans="1:15" ht="17.399999999999999" x14ac:dyDescent="0.3">
      <c r="A4" s="173"/>
      <c r="D4" s="107"/>
      <c r="K4" s="107"/>
      <c r="L4" s="107"/>
      <c r="O4" s="112"/>
    </row>
    <row r="5" spans="1:15" ht="18" thickBot="1" x14ac:dyDescent="0.35">
      <c r="A5" s="173"/>
      <c r="D5" s="135" t="s">
        <v>146</v>
      </c>
      <c r="E5" s="136"/>
      <c r="K5" s="135" t="s">
        <v>152</v>
      </c>
      <c r="L5" s="135"/>
      <c r="M5" s="136"/>
      <c r="O5" s="112"/>
    </row>
    <row r="6" spans="1:15" ht="20.25" customHeight="1" x14ac:dyDescent="0.3">
      <c r="A6" s="173"/>
      <c r="D6" s="137" t="s">
        <v>556</v>
      </c>
      <c r="K6" s="137" t="s">
        <v>484</v>
      </c>
      <c r="L6" s="137"/>
      <c r="O6" s="112"/>
    </row>
    <row r="7" spans="1:15" ht="17.399999999999999" x14ac:dyDescent="0.3">
      <c r="A7" s="173"/>
      <c r="D7" s="33" t="s">
        <v>533</v>
      </c>
      <c r="K7" s="33" t="s">
        <v>116</v>
      </c>
      <c r="L7" s="33"/>
      <c r="O7" s="112"/>
    </row>
    <row r="8" spans="1:15" ht="17.399999999999999" x14ac:dyDescent="0.3">
      <c r="A8" s="173"/>
      <c r="D8" s="33" t="s">
        <v>360</v>
      </c>
      <c r="E8" s="61">
        <v>24</v>
      </c>
      <c r="K8" s="33" t="s">
        <v>450</v>
      </c>
      <c r="L8" s="113"/>
      <c r="M8" s="188">
        <v>29</v>
      </c>
      <c r="O8" s="112"/>
    </row>
    <row r="9" spans="1:15" ht="17.399999999999999" x14ac:dyDescent="0.3">
      <c r="A9" s="173"/>
      <c r="D9" s="33" t="s">
        <v>359</v>
      </c>
      <c r="E9" s="61">
        <v>29</v>
      </c>
      <c r="K9" s="33" t="s">
        <v>451</v>
      </c>
      <c r="L9" s="33"/>
      <c r="M9" s="188">
        <v>53</v>
      </c>
      <c r="O9" s="112"/>
    </row>
    <row r="10" spans="1:15" ht="17.399999999999999" x14ac:dyDescent="0.3">
      <c r="A10" s="173"/>
      <c r="D10" s="188" t="s">
        <v>37</v>
      </c>
      <c r="E10" s="276">
        <v>8</v>
      </c>
      <c r="K10" s="33" t="s">
        <v>452</v>
      </c>
      <c r="M10" s="188">
        <v>5</v>
      </c>
      <c r="O10" s="112"/>
    </row>
    <row r="11" spans="1:15" ht="20.100000000000001" customHeight="1" x14ac:dyDescent="0.3">
      <c r="A11" s="173"/>
      <c r="D11" s="188" t="s">
        <v>358</v>
      </c>
      <c r="E11" s="46">
        <f>SUM(E8:E9)</f>
        <v>53</v>
      </c>
      <c r="K11" s="33" t="s">
        <v>361</v>
      </c>
      <c r="L11" s="46">
        <v>1.83</v>
      </c>
      <c r="O11" s="112"/>
    </row>
    <row r="12" spans="1:15" ht="17.399999999999999" x14ac:dyDescent="0.3">
      <c r="A12" s="173"/>
      <c r="O12" s="112"/>
    </row>
    <row r="13" spans="1:15" ht="17.399999999999999" x14ac:dyDescent="0.3">
      <c r="A13" s="173"/>
      <c r="O13" s="112"/>
    </row>
    <row r="14" spans="1:15" ht="17.399999999999999" x14ac:dyDescent="0.3">
      <c r="A14" s="173"/>
      <c r="O14" s="112"/>
    </row>
    <row r="15" spans="1:15" ht="24.6" x14ac:dyDescent="0.4">
      <c r="A15" s="173"/>
      <c r="B15" s="160" t="s">
        <v>147</v>
      </c>
      <c r="C15" s="160"/>
      <c r="D15" s="159"/>
      <c r="E15" s="28"/>
      <c r="F15" s="99"/>
      <c r="G15" s="99"/>
      <c r="H15" s="30" t="s">
        <v>546</v>
      </c>
      <c r="I15" s="29"/>
      <c r="J15" s="29"/>
      <c r="K15" s="173"/>
      <c r="L15" s="114"/>
      <c r="M15" s="115"/>
      <c r="N15" s="31"/>
      <c r="O15" s="112"/>
    </row>
    <row r="16" spans="1:15" ht="17.399999999999999" x14ac:dyDescent="0.3">
      <c r="A16" s="173"/>
      <c r="B16" s="4"/>
      <c r="C16" s="4"/>
      <c r="D16" s="24"/>
      <c r="E16" s="22" t="s">
        <v>90</v>
      </c>
      <c r="F16" s="22" t="s">
        <v>91</v>
      </c>
      <c r="G16" s="22" t="s">
        <v>92</v>
      </c>
      <c r="H16" s="22" t="s">
        <v>93</v>
      </c>
      <c r="I16" s="22" t="s">
        <v>74</v>
      </c>
      <c r="J16" s="35" t="s">
        <v>58</v>
      </c>
      <c r="K16" s="214"/>
      <c r="L16" s="22" t="s">
        <v>98</v>
      </c>
      <c r="M16" s="110" t="s">
        <v>55</v>
      </c>
      <c r="N16" s="100"/>
      <c r="O16" s="112"/>
    </row>
    <row r="17" spans="1:15" ht="17.399999999999999" x14ac:dyDescent="0.3">
      <c r="A17" s="173"/>
      <c r="B17" s="9"/>
      <c r="C17" s="33" t="s">
        <v>379</v>
      </c>
      <c r="D17" s="24"/>
      <c r="E17" s="9">
        <v>15</v>
      </c>
      <c r="F17" s="9">
        <v>6</v>
      </c>
      <c r="G17" s="9">
        <v>1</v>
      </c>
      <c r="H17" s="22">
        <v>69</v>
      </c>
      <c r="I17" s="22">
        <v>49</v>
      </c>
      <c r="J17" s="35">
        <f t="shared" ref="J17:J24" si="0">E17*2+G17*1</f>
        <v>31</v>
      </c>
      <c r="K17" s="22"/>
      <c r="L17" s="22">
        <v>101</v>
      </c>
      <c r="M17" s="22">
        <v>20</v>
      </c>
      <c r="N17" s="214"/>
      <c r="O17" s="112"/>
    </row>
    <row r="18" spans="1:15" ht="17.399999999999999" x14ac:dyDescent="0.3">
      <c r="A18" s="173"/>
      <c r="B18" s="9"/>
      <c r="C18" s="33" t="s">
        <v>154</v>
      </c>
      <c r="D18" s="24"/>
      <c r="E18" s="9">
        <v>11</v>
      </c>
      <c r="F18" s="9">
        <v>8</v>
      </c>
      <c r="G18" s="9">
        <v>3</v>
      </c>
      <c r="H18" s="22">
        <v>50</v>
      </c>
      <c r="I18" s="22">
        <v>43</v>
      </c>
      <c r="J18" s="35">
        <f t="shared" si="0"/>
        <v>25</v>
      </c>
      <c r="K18" s="22"/>
      <c r="L18" s="22">
        <v>73</v>
      </c>
      <c r="M18" s="109">
        <v>42</v>
      </c>
      <c r="N18" s="214"/>
      <c r="O18" s="112"/>
    </row>
    <row r="19" spans="1:15" ht="17.399999999999999" x14ac:dyDescent="0.3">
      <c r="A19" s="173"/>
      <c r="B19" s="9"/>
      <c r="C19" s="33" t="s">
        <v>124</v>
      </c>
      <c r="D19" s="24"/>
      <c r="E19" s="9">
        <v>10</v>
      </c>
      <c r="F19" s="9">
        <v>8</v>
      </c>
      <c r="G19" s="9">
        <v>4</v>
      </c>
      <c r="H19" s="22">
        <v>67</v>
      </c>
      <c r="I19" s="22">
        <v>51</v>
      </c>
      <c r="J19" s="35">
        <f t="shared" si="0"/>
        <v>24</v>
      </c>
      <c r="K19" s="22"/>
      <c r="L19" s="22">
        <v>102</v>
      </c>
      <c r="M19" s="22">
        <v>34</v>
      </c>
      <c r="N19" s="214"/>
      <c r="O19" s="112"/>
    </row>
    <row r="20" spans="1:15" ht="17.399999999999999" x14ac:dyDescent="0.3">
      <c r="A20" s="173"/>
      <c r="B20" s="9"/>
      <c r="C20" s="33" t="s">
        <v>89</v>
      </c>
      <c r="D20" s="24"/>
      <c r="E20" s="9">
        <v>9</v>
      </c>
      <c r="F20" s="9">
        <v>7</v>
      </c>
      <c r="G20" s="9">
        <v>6</v>
      </c>
      <c r="H20" s="22">
        <v>49</v>
      </c>
      <c r="I20" s="22">
        <v>43</v>
      </c>
      <c r="J20" s="35">
        <f t="shared" si="0"/>
        <v>24</v>
      </c>
      <c r="K20" s="22"/>
      <c r="L20" s="22">
        <v>77</v>
      </c>
      <c r="M20" s="22">
        <v>34</v>
      </c>
      <c r="N20" s="214"/>
      <c r="O20" s="112"/>
    </row>
    <row r="21" spans="1:15" ht="17.399999999999999" x14ac:dyDescent="0.3">
      <c r="A21" s="173"/>
      <c r="B21" s="9"/>
      <c r="C21" s="33" t="s">
        <v>530</v>
      </c>
      <c r="D21" s="24"/>
      <c r="E21" s="9">
        <v>10</v>
      </c>
      <c r="F21" s="9">
        <v>9</v>
      </c>
      <c r="G21" s="9">
        <v>3</v>
      </c>
      <c r="H21" s="22">
        <v>49</v>
      </c>
      <c r="I21" s="22">
        <v>51</v>
      </c>
      <c r="J21" s="35">
        <f t="shared" si="0"/>
        <v>23</v>
      </c>
      <c r="K21" s="22"/>
      <c r="L21" s="22">
        <v>79</v>
      </c>
      <c r="M21" s="22">
        <v>34</v>
      </c>
      <c r="N21" s="214"/>
      <c r="O21" s="112"/>
    </row>
    <row r="22" spans="1:15" ht="17.399999999999999" x14ac:dyDescent="0.3">
      <c r="A22" s="173"/>
      <c r="B22" s="9"/>
      <c r="C22" s="33" t="s">
        <v>129</v>
      </c>
      <c r="D22" s="24"/>
      <c r="E22" s="9">
        <v>8</v>
      </c>
      <c r="F22" s="9">
        <v>9</v>
      </c>
      <c r="G22" s="9">
        <v>5</v>
      </c>
      <c r="H22" s="22">
        <v>39</v>
      </c>
      <c r="I22" s="22">
        <v>37</v>
      </c>
      <c r="J22" s="35">
        <f t="shared" si="0"/>
        <v>21</v>
      </c>
      <c r="K22" s="22"/>
      <c r="L22" s="22">
        <v>58</v>
      </c>
      <c r="M22" s="22">
        <v>34</v>
      </c>
      <c r="N22" s="214"/>
      <c r="O22" s="112"/>
    </row>
    <row r="23" spans="1:15" ht="17.399999999999999" x14ac:dyDescent="0.3">
      <c r="A23" s="173"/>
      <c r="B23" s="9"/>
      <c r="C23" s="33" t="s">
        <v>477</v>
      </c>
      <c r="D23" s="24"/>
      <c r="E23" s="9">
        <v>8</v>
      </c>
      <c r="F23" s="9">
        <v>11</v>
      </c>
      <c r="G23" s="9">
        <v>3</v>
      </c>
      <c r="H23" s="22">
        <v>51</v>
      </c>
      <c r="I23" s="22">
        <v>68</v>
      </c>
      <c r="J23" s="35">
        <f t="shared" si="0"/>
        <v>19</v>
      </c>
      <c r="K23" s="22"/>
      <c r="L23" s="22">
        <v>72</v>
      </c>
      <c r="M23" s="22">
        <v>34</v>
      </c>
      <c r="N23" s="214"/>
      <c r="O23" s="112"/>
    </row>
    <row r="24" spans="1:15" ht="18" thickBot="1" x14ac:dyDescent="0.35">
      <c r="A24" s="173"/>
      <c r="B24" s="9"/>
      <c r="C24" s="33" t="s">
        <v>322</v>
      </c>
      <c r="D24" s="24"/>
      <c r="E24" s="9">
        <v>4</v>
      </c>
      <c r="F24" s="9">
        <v>17</v>
      </c>
      <c r="G24" s="9">
        <v>1</v>
      </c>
      <c r="H24" s="22">
        <v>50</v>
      </c>
      <c r="I24" s="22">
        <v>82</v>
      </c>
      <c r="J24" s="35">
        <f t="shared" si="0"/>
        <v>9</v>
      </c>
      <c r="K24" s="22"/>
      <c r="L24" s="22">
        <v>70</v>
      </c>
      <c r="M24" s="50">
        <v>22</v>
      </c>
      <c r="N24" s="214"/>
      <c r="O24" s="112"/>
    </row>
    <row r="25" spans="1:15" ht="23.25" customHeight="1" thickBot="1" x14ac:dyDescent="0.35">
      <c r="A25" s="173"/>
      <c r="B25" s="9"/>
      <c r="C25" s="21"/>
      <c r="D25" s="21"/>
      <c r="E25" s="62">
        <f>SUM(E17:E24)</f>
        <v>75</v>
      </c>
      <c r="F25" s="62">
        <f>SUM(F17:F24)</f>
        <v>75</v>
      </c>
      <c r="G25" s="62">
        <f>SUM(G17:G24)</f>
        <v>26</v>
      </c>
      <c r="H25" s="62">
        <f>SUM(H17:H24)</f>
        <v>424</v>
      </c>
      <c r="I25" s="62">
        <f>SUM(I17:I24)</f>
        <v>424</v>
      </c>
      <c r="J25" s="111"/>
      <c r="K25" s="111"/>
      <c r="L25" s="63">
        <f>SUM(L17:L24)</f>
        <v>632</v>
      </c>
      <c r="M25" s="62">
        <f>SUM(M17:M24)</f>
        <v>254</v>
      </c>
      <c r="N25" s="108"/>
      <c r="O25" s="112"/>
    </row>
    <row r="26" spans="1:15" ht="18" thickTop="1" x14ac:dyDescent="0.3">
      <c r="A26" s="173"/>
      <c r="B26" s="4"/>
      <c r="C26" s="4"/>
      <c r="D26" s="116"/>
      <c r="E26" s="117"/>
      <c r="F26" s="117"/>
      <c r="G26" s="117"/>
      <c r="H26" s="108"/>
      <c r="I26" s="108"/>
      <c r="J26" s="117"/>
      <c r="K26" s="117"/>
      <c r="L26" s="108"/>
      <c r="M26" s="108"/>
      <c r="N26" s="4"/>
      <c r="O26" s="118"/>
    </row>
    <row r="27" spans="1:15" ht="23.4" thickBot="1" x14ac:dyDescent="0.45">
      <c r="A27" s="173"/>
      <c r="B27" s="4"/>
      <c r="C27" s="4"/>
      <c r="D27" s="116"/>
      <c r="F27" s="131" t="s">
        <v>148</v>
      </c>
      <c r="G27" s="132"/>
      <c r="H27" s="132"/>
      <c r="I27" s="133"/>
      <c r="J27" s="134"/>
      <c r="K27" s="134"/>
      <c r="L27" s="108"/>
      <c r="M27" s="108"/>
      <c r="N27" s="4"/>
      <c r="O27" s="118"/>
    </row>
    <row r="28" spans="1:15" ht="20.399999999999999" x14ac:dyDescent="0.35">
      <c r="A28" s="173"/>
      <c r="B28" s="4"/>
      <c r="C28" s="4"/>
      <c r="D28" s="116"/>
      <c r="E28" s="41" t="s">
        <v>179</v>
      </c>
      <c r="F28" s="33" t="s">
        <v>379</v>
      </c>
      <c r="G28" s="121"/>
      <c r="H28" s="121"/>
      <c r="I28" s="120"/>
      <c r="J28" s="117"/>
      <c r="K28" s="117"/>
      <c r="L28" s="108"/>
      <c r="M28" s="108"/>
      <c r="N28" s="4"/>
      <c r="O28" s="118"/>
    </row>
    <row r="29" spans="1:15" ht="20.399999999999999" x14ac:dyDescent="0.35">
      <c r="A29" s="173"/>
      <c r="B29" s="4"/>
      <c r="C29" s="4"/>
      <c r="D29" s="116"/>
      <c r="E29" s="41" t="s">
        <v>178</v>
      </c>
      <c r="F29" s="33" t="s">
        <v>154</v>
      </c>
      <c r="G29" s="121"/>
      <c r="H29" s="121"/>
      <c r="I29" s="120"/>
      <c r="J29" s="117"/>
      <c r="K29" s="117"/>
      <c r="L29" s="108"/>
      <c r="M29" s="108"/>
      <c r="N29" s="4"/>
      <c r="O29" s="118"/>
    </row>
    <row r="30" spans="1:15" ht="17.399999999999999" x14ac:dyDescent="0.3">
      <c r="A30" s="173"/>
      <c r="B30" s="4"/>
      <c r="C30" s="4"/>
      <c r="D30" s="116"/>
      <c r="E30" s="117"/>
      <c r="F30" s="117"/>
      <c r="G30" s="117"/>
      <c r="H30" s="108"/>
      <c r="I30" s="108"/>
      <c r="J30" s="117"/>
      <c r="K30" s="117"/>
      <c r="L30" s="108"/>
      <c r="M30" s="108"/>
      <c r="N30" s="4"/>
      <c r="O30" s="118"/>
    </row>
    <row r="31" spans="1:15" ht="15.75" customHeight="1" x14ac:dyDescent="0.3">
      <c r="A31" s="173"/>
      <c r="B31" s="4"/>
      <c r="C31" s="4"/>
      <c r="D31" s="24"/>
      <c r="E31" s="117"/>
      <c r="F31" s="117"/>
      <c r="G31" s="117"/>
      <c r="H31" s="108"/>
      <c r="I31" s="108"/>
      <c r="J31" s="117"/>
      <c r="K31" s="117"/>
      <c r="L31" s="108"/>
      <c r="M31" s="108"/>
      <c r="N31" s="4"/>
      <c r="O31" s="118"/>
    </row>
    <row r="32" spans="1:15" ht="17.399999999999999" x14ac:dyDescent="0.3">
      <c r="A32" s="173"/>
      <c r="B32" s="4"/>
      <c r="C32" s="4"/>
      <c r="D32" s="24"/>
      <c r="E32" s="117"/>
      <c r="F32" s="117"/>
      <c r="G32" s="117"/>
      <c r="H32" s="108"/>
      <c r="I32" s="108"/>
      <c r="J32" s="117"/>
      <c r="K32" s="117"/>
      <c r="L32" s="108"/>
      <c r="M32" s="108"/>
      <c r="N32" s="4"/>
      <c r="O32" s="118"/>
    </row>
    <row r="33" spans="1:15" ht="24.6" x14ac:dyDescent="0.4">
      <c r="A33" s="173"/>
      <c r="B33" s="160" t="s">
        <v>149</v>
      </c>
      <c r="C33" s="159"/>
      <c r="D33" s="28"/>
      <c r="E33" s="28"/>
      <c r="F33" s="28"/>
      <c r="G33" s="28"/>
      <c r="H33" s="30" t="s">
        <v>546</v>
      </c>
      <c r="I33" s="29"/>
      <c r="J33" s="29"/>
      <c r="K33" s="29"/>
      <c r="L33" s="28"/>
      <c r="M33" s="31"/>
      <c r="N33" s="173"/>
      <c r="O33" s="118"/>
    </row>
    <row r="34" spans="1:15" ht="17.399999999999999" x14ac:dyDescent="0.3">
      <c r="A34" s="173"/>
      <c r="B34" s="7"/>
      <c r="C34" s="24"/>
      <c r="D34" s="24"/>
      <c r="E34" s="22" t="s">
        <v>90</v>
      </c>
      <c r="F34" s="22" t="s">
        <v>91</v>
      </c>
      <c r="G34" s="22" t="s">
        <v>92</v>
      </c>
      <c r="H34" s="22" t="s">
        <v>93</v>
      </c>
      <c r="I34" s="22" t="s">
        <v>74</v>
      </c>
      <c r="J34" s="35" t="s">
        <v>58</v>
      </c>
      <c r="L34" s="22" t="s">
        <v>98</v>
      </c>
      <c r="M34" s="110" t="s">
        <v>55</v>
      </c>
      <c r="O34" s="118"/>
    </row>
    <row r="35" spans="1:15" ht="17.399999999999999" x14ac:dyDescent="0.3">
      <c r="A35" s="173"/>
      <c r="B35" s="9"/>
      <c r="C35" s="33" t="s">
        <v>379</v>
      </c>
      <c r="D35" s="24"/>
      <c r="E35" s="22">
        <v>5</v>
      </c>
      <c r="F35" s="22">
        <v>1</v>
      </c>
      <c r="G35" s="22">
        <v>2</v>
      </c>
      <c r="H35" s="22">
        <v>21</v>
      </c>
      <c r="I35" s="22">
        <v>9</v>
      </c>
      <c r="J35" s="35">
        <f t="shared" ref="J35:J42" si="1">E35*2+G35*1</f>
        <v>12</v>
      </c>
      <c r="K35" s="22"/>
      <c r="L35" s="22">
        <f>136-L17</f>
        <v>35</v>
      </c>
      <c r="M35" s="22">
        <f>30-M17</f>
        <v>10</v>
      </c>
      <c r="N35" s="22"/>
      <c r="O35" s="118"/>
    </row>
    <row r="36" spans="1:15" ht="17.399999999999999" x14ac:dyDescent="0.3">
      <c r="A36" s="173"/>
      <c r="B36" s="9"/>
      <c r="C36" s="33" t="s">
        <v>124</v>
      </c>
      <c r="D36" s="24"/>
      <c r="E36" s="22">
        <v>4</v>
      </c>
      <c r="F36" s="22">
        <v>1</v>
      </c>
      <c r="G36" s="22">
        <v>3</v>
      </c>
      <c r="H36" s="22">
        <v>24</v>
      </c>
      <c r="I36" s="22">
        <v>15</v>
      </c>
      <c r="J36" s="35">
        <f t="shared" si="1"/>
        <v>11</v>
      </c>
      <c r="K36" s="22"/>
      <c r="L36" s="22">
        <f>139-L19</f>
        <v>37</v>
      </c>
      <c r="M36" s="22">
        <f>42-M19</f>
        <v>8</v>
      </c>
      <c r="N36" s="22"/>
      <c r="O36" s="118"/>
    </row>
    <row r="37" spans="1:15" ht="17.399999999999999" x14ac:dyDescent="0.3">
      <c r="A37" s="173"/>
      <c r="B37" s="9"/>
      <c r="C37" s="33" t="s">
        <v>530</v>
      </c>
      <c r="D37" s="24"/>
      <c r="E37" s="22">
        <v>3</v>
      </c>
      <c r="F37" s="22">
        <v>1</v>
      </c>
      <c r="G37" s="22">
        <v>4</v>
      </c>
      <c r="H37" s="22">
        <v>21</v>
      </c>
      <c r="I37" s="22">
        <v>15</v>
      </c>
      <c r="J37" s="35">
        <f t="shared" si="1"/>
        <v>10</v>
      </c>
      <c r="K37" s="22"/>
      <c r="L37" s="22">
        <f>106-L21</f>
        <v>27</v>
      </c>
      <c r="M37" s="22">
        <f>44-M21</f>
        <v>10</v>
      </c>
      <c r="N37" s="22"/>
      <c r="O37" s="118"/>
    </row>
    <row r="38" spans="1:15" ht="17.399999999999999" x14ac:dyDescent="0.3">
      <c r="A38" s="173"/>
      <c r="B38" s="9"/>
      <c r="C38" s="33" t="s">
        <v>322</v>
      </c>
      <c r="D38" s="24"/>
      <c r="E38" s="22">
        <v>3</v>
      </c>
      <c r="F38" s="22">
        <v>2</v>
      </c>
      <c r="G38" s="22">
        <v>3</v>
      </c>
      <c r="H38" s="22">
        <v>20</v>
      </c>
      <c r="I38" s="22">
        <v>23</v>
      </c>
      <c r="J38" s="35">
        <f t="shared" si="1"/>
        <v>9</v>
      </c>
      <c r="K38" s="22"/>
      <c r="L38" s="22">
        <f>101-L24</f>
        <v>31</v>
      </c>
      <c r="M38" s="22">
        <f>30-M24</f>
        <v>8</v>
      </c>
      <c r="N38" s="22"/>
      <c r="O38" s="118"/>
    </row>
    <row r="39" spans="1:15" ht="17.399999999999999" x14ac:dyDescent="0.3">
      <c r="A39" s="173"/>
      <c r="B39" s="9"/>
      <c r="C39" s="33" t="s">
        <v>129</v>
      </c>
      <c r="D39" s="24"/>
      <c r="E39" s="22">
        <v>2</v>
      </c>
      <c r="F39" s="22">
        <v>3</v>
      </c>
      <c r="G39" s="22">
        <v>3</v>
      </c>
      <c r="H39" s="22">
        <v>14</v>
      </c>
      <c r="I39" s="22">
        <v>16</v>
      </c>
      <c r="J39" s="35">
        <f t="shared" si="1"/>
        <v>7</v>
      </c>
      <c r="K39" s="22"/>
      <c r="L39" s="22">
        <f>73-L22</f>
        <v>15</v>
      </c>
      <c r="M39" s="22">
        <f>40-M22</f>
        <v>6</v>
      </c>
      <c r="N39" s="22"/>
      <c r="O39" s="118"/>
    </row>
    <row r="40" spans="1:15" ht="17.399999999999999" x14ac:dyDescent="0.3">
      <c r="A40" s="173"/>
      <c r="B40" s="9"/>
      <c r="C40" s="33" t="s">
        <v>89</v>
      </c>
      <c r="D40" s="24"/>
      <c r="E40" s="22">
        <v>1</v>
      </c>
      <c r="F40" s="22">
        <v>3</v>
      </c>
      <c r="G40" s="22">
        <v>4</v>
      </c>
      <c r="H40" s="22">
        <v>18</v>
      </c>
      <c r="I40" s="22">
        <v>19</v>
      </c>
      <c r="J40" s="35">
        <f t="shared" si="1"/>
        <v>6</v>
      </c>
      <c r="K40" s="22"/>
      <c r="L40" s="22">
        <f>102-L20</f>
        <v>25</v>
      </c>
      <c r="M40" s="22">
        <f>34-M20</f>
        <v>0</v>
      </c>
      <c r="N40" s="22"/>
      <c r="O40" s="118"/>
    </row>
    <row r="41" spans="1:15" ht="17.399999999999999" x14ac:dyDescent="0.3">
      <c r="A41" s="173"/>
      <c r="B41" s="9"/>
      <c r="C41" s="33" t="s">
        <v>477</v>
      </c>
      <c r="D41" s="24"/>
      <c r="E41" s="22">
        <v>1</v>
      </c>
      <c r="F41" s="22">
        <v>4</v>
      </c>
      <c r="G41" s="22">
        <v>3</v>
      </c>
      <c r="H41" s="22">
        <v>10</v>
      </c>
      <c r="I41" s="22">
        <v>22</v>
      </c>
      <c r="J41" s="35">
        <f t="shared" si="1"/>
        <v>5</v>
      </c>
      <c r="K41" s="22"/>
      <c r="L41" s="22">
        <f>81-L23</f>
        <v>9</v>
      </c>
      <c r="M41" s="22">
        <f>48-M23</f>
        <v>14</v>
      </c>
      <c r="N41" s="22"/>
      <c r="O41" s="118"/>
    </row>
    <row r="42" spans="1:15" ht="18" thickBot="1" x14ac:dyDescent="0.35">
      <c r="A42" s="173"/>
      <c r="B42" s="9"/>
      <c r="C42" s="33" t="s">
        <v>154</v>
      </c>
      <c r="D42" s="24"/>
      <c r="E42" s="22">
        <v>2</v>
      </c>
      <c r="F42" s="22">
        <v>6</v>
      </c>
      <c r="G42" s="22">
        <v>0</v>
      </c>
      <c r="H42" s="22">
        <v>13</v>
      </c>
      <c r="I42" s="22">
        <v>22</v>
      </c>
      <c r="J42" s="35">
        <f t="shared" si="1"/>
        <v>4</v>
      </c>
      <c r="K42" s="22"/>
      <c r="L42" s="22">
        <f>94-L18</f>
        <v>21</v>
      </c>
      <c r="M42" s="22">
        <f t="shared" ref="M42" si="2">30-M24</f>
        <v>8</v>
      </c>
      <c r="N42" s="109"/>
      <c r="O42" s="122"/>
    </row>
    <row r="43" spans="1:15" ht="18" thickBot="1" x14ac:dyDescent="0.35">
      <c r="A43" s="173"/>
      <c r="B43" s="4"/>
      <c r="C43" s="62"/>
      <c r="D43" s="62"/>
      <c r="E43" s="62">
        <f>SUM(E35:E42)</f>
        <v>21</v>
      </c>
      <c r="F43" s="62">
        <f>SUM(F35:F42)</f>
        <v>21</v>
      </c>
      <c r="G43" s="62">
        <f>SUM(G35:G42)</f>
        <v>22</v>
      </c>
      <c r="H43" s="62">
        <f>SUM(H35:H42)</f>
        <v>141</v>
      </c>
      <c r="I43" s="62">
        <f>SUM(I35:I42)</f>
        <v>141</v>
      </c>
      <c r="J43" s="111"/>
      <c r="K43" s="111"/>
      <c r="L43" s="62">
        <f>SUM(L35:L42)</f>
        <v>200</v>
      </c>
      <c r="M43" s="62">
        <f>SUM(M35:M42)</f>
        <v>64</v>
      </c>
      <c r="N43" s="151"/>
      <c r="O43" s="122"/>
    </row>
    <row r="44" spans="1:15" ht="18" thickTop="1" x14ac:dyDescent="0.3">
      <c r="A44" s="173"/>
      <c r="B44" s="39"/>
      <c r="C44" s="33"/>
      <c r="D44" s="209"/>
      <c r="E44" s="108"/>
      <c r="F44" s="9"/>
      <c r="G44" s="41"/>
      <c r="H44" s="151"/>
      <c r="I44" s="151"/>
      <c r="J44" s="151"/>
      <c r="K44" s="86"/>
      <c r="L44" s="151"/>
      <c r="M44" s="151"/>
      <c r="N44" s="151"/>
      <c r="O44" s="122"/>
    </row>
    <row r="45" spans="1:15" ht="23.4" thickBot="1" x14ac:dyDescent="0.45">
      <c r="A45" s="173"/>
      <c r="B45" s="39"/>
      <c r="C45" s="33"/>
      <c r="D45" s="209"/>
      <c r="F45" s="127" t="s">
        <v>150</v>
      </c>
      <c r="G45" s="128"/>
      <c r="H45" s="129"/>
      <c r="I45" s="130"/>
      <c r="J45" s="151"/>
      <c r="K45" s="86"/>
      <c r="L45" s="151"/>
      <c r="M45" s="151"/>
      <c r="N45" s="151"/>
      <c r="O45" s="122"/>
    </row>
    <row r="46" spans="1:15" ht="21" x14ac:dyDescent="0.4">
      <c r="A46" s="173"/>
      <c r="B46" s="39"/>
      <c r="C46" s="33"/>
      <c r="D46" s="209"/>
      <c r="E46" s="41" t="s">
        <v>179</v>
      </c>
      <c r="F46" s="33" t="s">
        <v>379</v>
      </c>
      <c r="G46" s="123"/>
      <c r="H46" s="124"/>
      <c r="I46" s="125"/>
      <c r="J46" s="151"/>
      <c r="K46" s="86"/>
      <c r="L46" s="151"/>
      <c r="M46" s="151"/>
      <c r="N46" s="151"/>
      <c r="O46" s="122"/>
    </row>
    <row r="47" spans="1:15" ht="21" x14ac:dyDescent="0.4">
      <c r="A47" s="173"/>
      <c r="B47" s="39"/>
      <c r="C47" s="33"/>
      <c r="D47" s="209"/>
      <c r="E47" s="41" t="s">
        <v>458</v>
      </c>
      <c r="F47" s="33" t="s">
        <v>124</v>
      </c>
      <c r="G47" s="123"/>
      <c r="H47" s="124"/>
      <c r="I47" s="125"/>
      <c r="J47" s="151"/>
      <c r="K47" s="86"/>
      <c r="L47" s="151"/>
      <c r="M47" s="151"/>
      <c r="N47" s="151"/>
      <c r="O47" s="122"/>
    </row>
    <row r="48" spans="1:15" ht="20.399999999999999" x14ac:dyDescent="0.35">
      <c r="A48" s="173"/>
      <c r="B48" s="39"/>
      <c r="C48" s="41"/>
      <c r="D48" s="150"/>
      <c r="E48" s="41"/>
      <c r="F48" s="124"/>
      <c r="G48" s="124"/>
      <c r="H48" s="151"/>
      <c r="I48" s="151"/>
      <c r="J48" s="151"/>
      <c r="K48" s="151"/>
      <c r="L48" s="151"/>
      <c r="M48" s="151"/>
      <c r="N48" s="151"/>
      <c r="O48" s="122"/>
    </row>
    <row r="49" spans="1:15" ht="24" customHeight="1" x14ac:dyDescent="0.45">
      <c r="A49" s="173"/>
      <c r="B49" s="160"/>
      <c r="C49" s="159" t="s">
        <v>151</v>
      </c>
      <c r="D49" s="158"/>
      <c r="E49" s="28"/>
      <c r="F49" s="28"/>
      <c r="G49" s="28"/>
      <c r="H49" s="30" t="s">
        <v>546</v>
      </c>
      <c r="I49" s="29"/>
      <c r="J49" s="29"/>
      <c r="K49" s="29"/>
      <c r="L49" s="28"/>
      <c r="M49" s="31"/>
      <c r="N49" s="122"/>
      <c r="O49" s="122"/>
    </row>
    <row r="50" spans="1:15" ht="15" x14ac:dyDescent="0.25">
      <c r="A50" s="173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18"/>
    </row>
    <row r="51" spans="1:15" ht="17.399999999999999" x14ac:dyDescent="0.3">
      <c r="A51" s="173"/>
      <c r="B51" s="7"/>
      <c r="C51" s="24"/>
      <c r="D51" s="24"/>
      <c r="E51" s="22" t="s">
        <v>90</v>
      </c>
      <c r="F51" s="22" t="s">
        <v>91</v>
      </c>
      <c r="G51" s="22" t="s">
        <v>92</v>
      </c>
      <c r="H51" s="22" t="s">
        <v>144</v>
      </c>
      <c r="I51" s="22" t="s">
        <v>145</v>
      </c>
      <c r="J51" s="35" t="s">
        <v>58</v>
      </c>
      <c r="K51" s="22"/>
      <c r="L51" s="22" t="s">
        <v>98</v>
      </c>
      <c r="M51" s="110" t="s">
        <v>55</v>
      </c>
      <c r="N51" s="151"/>
      <c r="O51" s="118"/>
    </row>
    <row r="52" spans="1:15" ht="17.399999999999999" x14ac:dyDescent="0.3">
      <c r="A52" s="173"/>
      <c r="B52" s="9"/>
      <c r="C52" s="33" t="s">
        <v>379</v>
      </c>
      <c r="D52" s="24"/>
      <c r="E52" s="22">
        <v>20</v>
      </c>
      <c r="F52" s="22">
        <v>7</v>
      </c>
      <c r="G52" s="22">
        <v>3</v>
      </c>
      <c r="H52" s="22">
        <v>90</v>
      </c>
      <c r="I52" s="22">
        <v>58</v>
      </c>
      <c r="J52" s="35">
        <f t="shared" ref="J52:J59" si="3">E52*2+G52*1</f>
        <v>43</v>
      </c>
      <c r="K52" s="22"/>
      <c r="L52" s="22">
        <v>136</v>
      </c>
      <c r="M52" s="22">
        <v>30</v>
      </c>
      <c r="N52" s="37"/>
      <c r="O52" s="118"/>
    </row>
    <row r="53" spans="1:15" ht="17.399999999999999" x14ac:dyDescent="0.3">
      <c r="A53" s="173"/>
      <c r="B53" s="9"/>
      <c r="C53" s="33" t="s">
        <v>124</v>
      </c>
      <c r="D53" s="24"/>
      <c r="E53" s="22">
        <v>14</v>
      </c>
      <c r="F53" s="22">
        <v>9</v>
      </c>
      <c r="G53" s="22">
        <v>7</v>
      </c>
      <c r="H53" s="22">
        <v>91</v>
      </c>
      <c r="I53" s="22">
        <v>66</v>
      </c>
      <c r="J53" s="35">
        <f t="shared" si="3"/>
        <v>35</v>
      </c>
      <c r="K53" s="22"/>
      <c r="L53" s="22">
        <v>139</v>
      </c>
      <c r="M53" s="22">
        <v>42</v>
      </c>
      <c r="O53" s="118"/>
    </row>
    <row r="54" spans="1:15" ht="17.399999999999999" x14ac:dyDescent="0.3">
      <c r="A54" s="173"/>
      <c r="B54" s="9"/>
      <c r="C54" s="33" t="s">
        <v>530</v>
      </c>
      <c r="D54" s="24"/>
      <c r="E54" s="22">
        <v>13</v>
      </c>
      <c r="F54" s="22">
        <v>10</v>
      </c>
      <c r="G54" s="22">
        <v>7</v>
      </c>
      <c r="H54" s="22">
        <v>70</v>
      </c>
      <c r="I54" s="22">
        <v>66</v>
      </c>
      <c r="J54" s="35">
        <f t="shared" si="3"/>
        <v>33</v>
      </c>
      <c r="K54" s="22"/>
      <c r="L54" s="22">
        <v>106</v>
      </c>
      <c r="M54" s="109">
        <v>44</v>
      </c>
      <c r="N54" s="177"/>
      <c r="O54" s="118"/>
    </row>
    <row r="55" spans="1:15" ht="17.399999999999999" x14ac:dyDescent="0.3">
      <c r="A55" s="173"/>
      <c r="B55" s="9"/>
      <c r="C55" s="33" t="s">
        <v>89</v>
      </c>
      <c r="D55" s="24"/>
      <c r="E55" s="22">
        <v>10</v>
      </c>
      <c r="F55" s="22">
        <v>10</v>
      </c>
      <c r="G55" s="22">
        <v>10</v>
      </c>
      <c r="H55" s="22">
        <v>67</v>
      </c>
      <c r="I55" s="22">
        <v>62</v>
      </c>
      <c r="J55" s="35">
        <f t="shared" si="3"/>
        <v>30</v>
      </c>
      <c r="K55" s="22"/>
      <c r="L55" s="22">
        <v>102</v>
      </c>
      <c r="M55" s="22">
        <v>34</v>
      </c>
      <c r="N55" s="44"/>
      <c r="O55" s="118"/>
    </row>
    <row r="56" spans="1:15" ht="17.399999999999999" x14ac:dyDescent="0.3">
      <c r="A56" s="173"/>
      <c r="B56" s="9"/>
      <c r="C56" s="33" t="s">
        <v>154</v>
      </c>
      <c r="D56" s="24"/>
      <c r="E56" s="22">
        <v>13</v>
      </c>
      <c r="F56" s="22">
        <v>14</v>
      </c>
      <c r="G56" s="22">
        <v>3</v>
      </c>
      <c r="H56" s="22">
        <v>63</v>
      </c>
      <c r="I56" s="22">
        <v>65</v>
      </c>
      <c r="J56" s="35">
        <f t="shared" si="3"/>
        <v>29</v>
      </c>
      <c r="K56" s="22"/>
      <c r="L56" s="22">
        <v>94</v>
      </c>
      <c r="M56" s="109">
        <v>50</v>
      </c>
      <c r="N56" s="177"/>
      <c r="O56" s="118"/>
    </row>
    <row r="57" spans="1:15" ht="17.399999999999999" x14ac:dyDescent="0.3">
      <c r="A57" s="173"/>
      <c r="B57" s="9"/>
      <c r="C57" s="33" t="s">
        <v>129</v>
      </c>
      <c r="D57" s="24"/>
      <c r="E57" s="22">
        <v>10</v>
      </c>
      <c r="F57" s="22">
        <v>12</v>
      </c>
      <c r="G57" s="22">
        <v>8</v>
      </c>
      <c r="H57" s="22">
        <v>53</v>
      </c>
      <c r="I57" s="22">
        <v>53</v>
      </c>
      <c r="J57" s="35">
        <f t="shared" si="3"/>
        <v>28</v>
      </c>
      <c r="K57" s="22"/>
      <c r="L57" s="22">
        <v>73</v>
      </c>
      <c r="M57" s="22">
        <v>40</v>
      </c>
      <c r="N57" s="177"/>
      <c r="O57" s="118"/>
    </row>
    <row r="58" spans="1:15" ht="17.399999999999999" x14ac:dyDescent="0.3">
      <c r="A58" s="173"/>
      <c r="B58" s="9"/>
      <c r="C58" s="33" t="s">
        <v>477</v>
      </c>
      <c r="D58" s="24"/>
      <c r="E58" s="22">
        <v>9</v>
      </c>
      <c r="F58" s="22">
        <v>15</v>
      </c>
      <c r="G58" s="22">
        <v>6</v>
      </c>
      <c r="H58" s="22">
        <v>61</v>
      </c>
      <c r="I58" s="22">
        <v>90</v>
      </c>
      <c r="J58" s="35">
        <f t="shared" si="3"/>
        <v>24</v>
      </c>
      <c r="K58" s="22"/>
      <c r="L58" s="22">
        <v>81</v>
      </c>
      <c r="M58" s="109">
        <v>48</v>
      </c>
      <c r="N58" s="177"/>
      <c r="O58" s="118"/>
    </row>
    <row r="59" spans="1:15" ht="18" thickBot="1" x14ac:dyDescent="0.35">
      <c r="A59" s="173"/>
      <c r="B59" s="9"/>
      <c r="C59" s="33" t="s">
        <v>322</v>
      </c>
      <c r="D59" s="24"/>
      <c r="E59" s="22">
        <v>7</v>
      </c>
      <c r="F59" s="22">
        <v>19</v>
      </c>
      <c r="G59" s="22">
        <v>4</v>
      </c>
      <c r="H59" s="22">
        <v>70</v>
      </c>
      <c r="I59" s="22">
        <v>105</v>
      </c>
      <c r="J59" s="35">
        <f t="shared" si="3"/>
        <v>18</v>
      </c>
      <c r="K59" s="22"/>
      <c r="L59" s="22">
        <v>101</v>
      </c>
      <c r="M59" s="50">
        <v>30</v>
      </c>
      <c r="N59" s="177"/>
      <c r="O59" s="118"/>
    </row>
    <row r="60" spans="1:15" ht="18.75" customHeight="1" thickBot="1" x14ac:dyDescent="0.35">
      <c r="A60" s="112"/>
      <c r="B60" s="112"/>
      <c r="C60" s="62"/>
      <c r="D60" s="62"/>
      <c r="E60" s="62">
        <f>SUM(E52:E59)</f>
        <v>96</v>
      </c>
      <c r="F60" s="62">
        <f>SUM(F52:F59)</f>
        <v>96</v>
      </c>
      <c r="G60" s="62">
        <f>SUM(G52:G59)</f>
        <v>48</v>
      </c>
      <c r="H60" s="62">
        <f>SUM(H52:H59)</f>
        <v>565</v>
      </c>
      <c r="I60" s="63">
        <f>SUM(I52:I59)</f>
        <v>565</v>
      </c>
      <c r="J60" s="62"/>
      <c r="K60" s="62"/>
      <c r="L60" s="62">
        <f>SUM(L52:L59)</f>
        <v>832</v>
      </c>
      <c r="M60" s="62">
        <f>SUM(M52:M59)</f>
        <v>318</v>
      </c>
      <c r="N60" s="118"/>
      <c r="O60" s="118"/>
    </row>
    <row r="61" spans="1:15" ht="13.8" thickTop="1" x14ac:dyDescent="0.25"/>
  </sheetData>
  <sortState ref="B52:M58">
    <sortCondition ref="B52"/>
  </sortState>
  <pageMargins left="0.25" right="0.25" top="0.25" bottom="0.25" header="0.5" footer="0.5"/>
  <pageSetup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="80" zoomScaleNormal="75" zoomScaleSheetLayoutView="80" workbookViewId="0">
      <selection activeCell="E8" sqref="E8"/>
    </sheetView>
  </sheetViews>
  <sheetFormatPr defaultRowHeight="13.2" x14ac:dyDescent="0.25"/>
  <cols>
    <col min="1" max="1" width="3.44140625" customWidth="1"/>
    <col min="2" max="2" width="16" customWidth="1"/>
    <col min="3" max="3" width="16.44140625" customWidth="1"/>
    <col min="4" max="4" width="16.5546875" customWidth="1"/>
    <col min="5" max="5" width="10.44140625" customWidth="1"/>
    <col min="6" max="6" width="5.5546875" customWidth="1"/>
    <col min="7" max="7" width="6.88671875" customWidth="1"/>
    <col min="8" max="8" width="6.44140625" customWidth="1"/>
    <col min="9" max="9" width="8.44140625" customWidth="1"/>
    <col min="10" max="10" width="7.44140625" customWidth="1"/>
    <col min="12" max="12" width="12.109375" customWidth="1"/>
    <col min="13" max="13" width="19.5546875" customWidth="1"/>
    <col min="14" max="14" width="16.88671875" customWidth="1"/>
    <col min="15" max="15" width="6.6640625" customWidth="1"/>
    <col min="16" max="16" width="9.109375" hidden="1" customWidth="1"/>
  </cols>
  <sheetData>
    <row r="1" spans="1:15" ht="25.2" x14ac:dyDescent="0.45">
      <c r="A1" s="173"/>
      <c r="B1" s="14"/>
      <c r="C1" s="28"/>
      <c r="D1" s="158"/>
      <c r="E1" s="158"/>
      <c r="F1" s="158"/>
      <c r="G1" s="158"/>
      <c r="H1" s="159" t="s">
        <v>97</v>
      </c>
      <c r="I1" s="159"/>
      <c r="J1" s="159"/>
      <c r="K1" s="159"/>
      <c r="L1" s="159"/>
      <c r="M1" s="28"/>
      <c r="N1" s="28"/>
      <c r="O1" s="28"/>
    </row>
    <row r="2" spans="1:15" ht="24.6" x14ac:dyDescent="0.4">
      <c r="A2" s="173"/>
      <c r="O2" s="31"/>
    </row>
    <row r="3" spans="1:15" ht="21.75" customHeight="1" x14ac:dyDescent="0.3">
      <c r="A3" s="173"/>
      <c r="D3" s="107"/>
      <c r="E3" s="37"/>
      <c r="K3" s="107"/>
      <c r="L3" s="107"/>
      <c r="O3" s="112"/>
    </row>
    <row r="4" spans="1:15" ht="17.399999999999999" x14ac:dyDescent="0.3">
      <c r="A4" s="173"/>
      <c r="D4" s="107"/>
      <c r="K4" s="107"/>
      <c r="L4" s="107"/>
      <c r="O4" s="112"/>
    </row>
    <row r="5" spans="1:15" ht="18" thickBot="1" x14ac:dyDescent="0.35">
      <c r="A5" s="173"/>
      <c r="D5" s="135" t="s">
        <v>146</v>
      </c>
      <c r="E5" s="136"/>
      <c r="K5" s="135" t="s">
        <v>152</v>
      </c>
      <c r="L5" s="135"/>
      <c r="O5" s="112"/>
    </row>
    <row r="6" spans="1:15" ht="20.25" customHeight="1" x14ac:dyDescent="0.3">
      <c r="A6" s="173"/>
      <c r="D6" s="137" t="s">
        <v>459</v>
      </c>
      <c r="K6" s="137" t="s">
        <v>354</v>
      </c>
      <c r="L6" s="137"/>
      <c r="O6" s="112"/>
    </row>
    <row r="7" spans="1:15" ht="17.399999999999999" x14ac:dyDescent="0.3">
      <c r="A7" s="173"/>
      <c r="D7" s="33" t="s">
        <v>53</v>
      </c>
      <c r="K7" s="33" t="s">
        <v>353</v>
      </c>
      <c r="L7" s="33"/>
      <c r="O7" s="112"/>
    </row>
    <row r="8" spans="1:15" ht="17.399999999999999" x14ac:dyDescent="0.3">
      <c r="A8" s="173"/>
      <c r="D8" s="33" t="s">
        <v>360</v>
      </c>
      <c r="E8" s="61">
        <v>25</v>
      </c>
      <c r="K8" s="33" t="s">
        <v>450</v>
      </c>
      <c r="L8" s="113"/>
      <c r="M8" s="188">
        <v>28</v>
      </c>
      <c r="O8" s="112"/>
    </row>
    <row r="9" spans="1:15" ht="17.399999999999999" x14ac:dyDescent="0.3">
      <c r="A9" s="173"/>
      <c r="D9" s="33" t="s">
        <v>359</v>
      </c>
      <c r="E9" s="61">
        <v>22</v>
      </c>
      <c r="K9" s="33" t="s">
        <v>451</v>
      </c>
      <c r="L9" s="33"/>
      <c r="M9" s="188">
        <v>51</v>
      </c>
      <c r="O9" s="112"/>
    </row>
    <row r="10" spans="1:15" ht="17.399999999999999" x14ac:dyDescent="0.3">
      <c r="A10" s="173"/>
      <c r="D10" s="188" t="s">
        <v>37</v>
      </c>
      <c r="E10" s="276">
        <v>0</v>
      </c>
      <c r="K10" s="33" t="s">
        <v>452</v>
      </c>
      <c r="M10" s="188">
        <v>3</v>
      </c>
      <c r="O10" s="112"/>
    </row>
    <row r="11" spans="1:15" ht="20.100000000000001" customHeight="1" x14ac:dyDescent="0.3">
      <c r="A11" s="173"/>
      <c r="D11" s="188" t="s">
        <v>358</v>
      </c>
      <c r="E11" s="46">
        <f>SUM(E8:E10)</f>
        <v>47</v>
      </c>
      <c r="K11" s="33" t="s">
        <v>361</v>
      </c>
      <c r="L11" s="46">
        <v>1.82</v>
      </c>
      <c r="O11" s="112"/>
    </row>
    <row r="12" spans="1:15" ht="17.399999999999999" x14ac:dyDescent="0.3">
      <c r="A12" s="173"/>
      <c r="O12" s="112"/>
    </row>
    <row r="13" spans="1:15" ht="17.399999999999999" x14ac:dyDescent="0.3">
      <c r="A13" s="173"/>
      <c r="O13" s="112"/>
    </row>
    <row r="14" spans="1:15" ht="17.399999999999999" x14ac:dyDescent="0.3">
      <c r="A14" s="173"/>
      <c r="O14" s="112"/>
    </row>
    <row r="15" spans="1:15" ht="24.6" x14ac:dyDescent="0.4">
      <c r="A15" s="173"/>
      <c r="B15" s="160" t="s">
        <v>147</v>
      </c>
      <c r="C15" s="160"/>
      <c r="D15" s="159"/>
      <c r="E15" s="28"/>
      <c r="F15" s="99"/>
      <c r="G15" s="30" t="s">
        <v>385</v>
      </c>
      <c r="H15" s="30"/>
      <c r="I15" s="29"/>
      <c r="J15" s="29"/>
      <c r="K15" s="173"/>
      <c r="L15" s="114"/>
      <c r="M15" s="115"/>
      <c r="N15" s="31"/>
      <c r="O15" s="112"/>
    </row>
    <row r="16" spans="1:15" ht="17.399999999999999" x14ac:dyDescent="0.3">
      <c r="A16" s="173"/>
      <c r="B16" s="4"/>
      <c r="C16" s="4"/>
      <c r="D16" s="24"/>
      <c r="E16" s="22" t="s">
        <v>90</v>
      </c>
      <c r="F16" s="22" t="s">
        <v>91</v>
      </c>
      <c r="G16" s="22" t="s">
        <v>92</v>
      </c>
      <c r="H16" s="22" t="s">
        <v>93</v>
      </c>
      <c r="I16" s="22" t="s">
        <v>74</v>
      </c>
      <c r="J16" s="35" t="s">
        <v>58</v>
      </c>
      <c r="K16" s="214"/>
      <c r="L16" s="22" t="s">
        <v>98</v>
      </c>
      <c r="M16" s="110" t="s">
        <v>55</v>
      </c>
      <c r="N16" s="100"/>
      <c r="O16" s="112"/>
    </row>
    <row r="17" spans="1:15" ht="17.399999999999999" x14ac:dyDescent="0.3">
      <c r="A17" s="173"/>
      <c r="B17" s="9"/>
      <c r="C17" s="33" t="s">
        <v>322</v>
      </c>
      <c r="D17" s="24"/>
      <c r="E17" s="22">
        <v>11</v>
      </c>
      <c r="F17" s="22">
        <v>5</v>
      </c>
      <c r="G17" s="22">
        <v>6</v>
      </c>
      <c r="H17" s="22">
        <v>49</v>
      </c>
      <c r="I17" s="22">
        <v>32</v>
      </c>
      <c r="J17" s="35">
        <f t="shared" ref="J17:J24" si="0">E17*2+G17*1</f>
        <v>28</v>
      </c>
      <c r="K17" s="22"/>
      <c r="L17" s="22">
        <v>86</v>
      </c>
      <c r="M17" s="22">
        <v>21</v>
      </c>
      <c r="N17" s="214"/>
      <c r="O17" s="112"/>
    </row>
    <row r="18" spans="1:15" ht="17.399999999999999" x14ac:dyDescent="0.3">
      <c r="A18" s="173"/>
      <c r="B18" s="9"/>
      <c r="C18" s="33" t="s">
        <v>89</v>
      </c>
      <c r="D18" s="24"/>
      <c r="E18" s="109">
        <v>11</v>
      </c>
      <c r="F18" s="109">
        <v>5</v>
      </c>
      <c r="G18" s="109">
        <v>6</v>
      </c>
      <c r="H18" s="22">
        <v>70</v>
      </c>
      <c r="I18" s="22">
        <v>53</v>
      </c>
      <c r="J18" s="35">
        <f t="shared" si="0"/>
        <v>28</v>
      </c>
      <c r="K18" s="22"/>
      <c r="L18" s="22">
        <v>115</v>
      </c>
      <c r="M18" s="109">
        <v>18</v>
      </c>
      <c r="N18" s="214"/>
      <c r="O18" s="112"/>
    </row>
    <row r="19" spans="1:15" ht="17.399999999999999" x14ac:dyDescent="0.3">
      <c r="A19" s="173"/>
      <c r="B19" s="9"/>
      <c r="C19" s="33" t="s">
        <v>154</v>
      </c>
      <c r="D19" s="24"/>
      <c r="E19" s="109">
        <v>9</v>
      </c>
      <c r="F19" s="109">
        <v>7</v>
      </c>
      <c r="G19" s="109">
        <v>6</v>
      </c>
      <c r="H19" s="22">
        <v>48</v>
      </c>
      <c r="I19" s="22">
        <v>49</v>
      </c>
      <c r="J19" s="35">
        <f t="shared" si="0"/>
        <v>24</v>
      </c>
      <c r="K19" s="22"/>
      <c r="L19" s="22">
        <v>83</v>
      </c>
      <c r="M19" s="109">
        <v>26</v>
      </c>
      <c r="N19" s="214"/>
      <c r="O19" s="112"/>
    </row>
    <row r="20" spans="1:15" ht="17.399999999999999" x14ac:dyDescent="0.3">
      <c r="A20" s="173"/>
      <c r="B20" s="9"/>
      <c r="C20" s="33" t="s">
        <v>129</v>
      </c>
      <c r="D20" s="24"/>
      <c r="E20" s="109">
        <v>8</v>
      </c>
      <c r="F20" s="109">
        <v>7</v>
      </c>
      <c r="G20" s="109">
        <v>7</v>
      </c>
      <c r="H20" s="22">
        <v>48</v>
      </c>
      <c r="I20" s="22">
        <v>46</v>
      </c>
      <c r="J20" s="35">
        <f t="shared" si="0"/>
        <v>23</v>
      </c>
      <c r="K20" s="22"/>
      <c r="L20" s="22">
        <v>64</v>
      </c>
      <c r="M20" s="109">
        <v>13</v>
      </c>
      <c r="N20" s="214"/>
      <c r="O20" s="112"/>
    </row>
    <row r="21" spans="1:15" ht="17.399999999999999" x14ac:dyDescent="0.3">
      <c r="A21" s="173"/>
      <c r="B21" s="9"/>
      <c r="C21" s="33" t="s">
        <v>124</v>
      </c>
      <c r="D21" s="24"/>
      <c r="E21" s="22">
        <v>9</v>
      </c>
      <c r="F21" s="22">
        <v>9</v>
      </c>
      <c r="G21" s="22">
        <v>4</v>
      </c>
      <c r="H21" s="22">
        <v>53</v>
      </c>
      <c r="I21" s="22">
        <v>48</v>
      </c>
      <c r="J21" s="35">
        <f t="shared" si="0"/>
        <v>22</v>
      </c>
      <c r="K21" s="22"/>
      <c r="L21" s="22">
        <v>82</v>
      </c>
      <c r="M21" s="22">
        <v>20</v>
      </c>
      <c r="N21" s="214"/>
      <c r="O21" s="112"/>
    </row>
    <row r="22" spans="1:15" ht="17.399999999999999" x14ac:dyDescent="0.3">
      <c r="A22" s="173"/>
      <c r="B22" s="7"/>
      <c r="C22" s="33" t="s">
        <v>155</v>
      </c>
      <c r="D22" s="24"/>
      <c r="E22" s="109">
        <v>8</v>
      </c>
      <c r="F22" s="109">
        <v>10</v>
      </c>
      <c r="G22" s="109">
        <v>4</v>
      </c>
      <c r="H22" s="22">
        <v>47</v>
      </c>
      <c r="I22" s="22">
        <v>59</v>
      </c>
      <c r="J22" s="35">
        <f t="shared" si="0"/>
        <v>20</v>
      </c>
      <c r="K22" s="22"/>
      <c r="L22" s="22">
        <v>75</v>
      </c>
      <c r="M22" s="109">
        <v>23</v>
      </c>
      <c r="N22" s="214"/>
      <c r="O22" s="112"/>
    </row>
    <row r="23" spans="1:15" ht="17.399999999999999" x14ac:dyDescent="0.3">
      <c r="A23" s="173"/>
      <c r="B23" s="9"/>
      <c r="C23" s="33" t="s">
        <v>379</v>
      </c>
      <c r="D23" s="24"/>
      <c r="E23" s="22">
        <v>6</v>
      </c>
      <c r="F23" s="22">
        <v>12</v>
      </c>
      <c r="G23" s="22">
        <v>4</v>
      </c>
      <c r="H23" s="22">
        <v>56</v>
      </c>
      <c r="I23" s="22">
        <v>63</v>
      </c>
      <c r="J23" s="35">
        <f t="shared" si="0"/>
        <v>16</v>
      </c>
      <c r="K23" s="22"/>
      <c r="L23" s="22">
        <v>86</v>
      </c>
      <c r="M23" s="22">
        <v>6</v>
      </c>
      <c r="N23" s="214"/>
      <c r="O23" s="112"/>
    </row>
    <row r="24" spans="1:15" ht="18" thickBot="1" x14ac:dyDescent="0.35">
      <c r="A24" s="173"/>
      <c r="B24" s="9"/>
      <c r="C24" s="33" t="s">
        <v>87</v>
      </c>
      <c r="D24" s="24"/>
      <c r="E24" s="50">
        <v>5</v>
      </c>
      <c r="F24" s="50">
        <v>12</v>
      </c>
      <c r="G24" s="50">
        <v>5</v>
      </c>
      <c r="H24" s="22">
        <v>32</v>
      </c>
      <c r="I24" s="22">
        <v>53</v>
      </c>
      <c r="J24" s="35">
        <f t="shared" si="0"/>
        <v>15</v>
      </c>
      <c r="K24" s="22"/>
      <c r="L24" s="22">
        <v>48</v>
      </c>
      <c r="M24" s="50">
        <v>16</v>
      </c>
      <c r="N24" s="214"/>
      <c r="O24" s="112"/>
    </row>
    <row r="25" spans="1:15" ht="23.25" customHeight="1" thickBot="1" x14ac:dyDescent="0.35">
      <c r="A25" s="173"/>
      <c r="B25" s="9"/>
      <c r="C25" s="21"/>
      <c r="D25" s="21"/>
      <c r="E25" s="62">
        <f>SUM(E17:E24)</f>
        <v>67</v>
      </c>
      <c r="F25" s="62">
        <f>SUM(F17:F24)</f>
        <v>67</v>
      </c>
      <c r="G25" s="62">
        <f>SUM(G17:G24)</f>
        <v>42</v>
      </c>
      <c r="H25" s="62">
        <f>SUM(H17:H24)</f>
        <v>403</v>
      </c>
      <c r="I25" s="62">
        <f>SUM(I17:I24)</f>
        <v>403</v>
      </c>
      <c r="J25" s="111"/>
      <c r="K25" s="111"/>
      <c r="L25" s="63">
        <f>SUM(L17:L24)</f>
        <v>639</v>
      </c>
      <c r="M25" s="62">
        <f>SUM(M17:M24)</f>
        <v>143</v>
      </c>
      <c r="N25" s="108"/>
      <c r="O25" s="112"/>
    </row>
    <row r="26" spans="1:15" ht="18" thickTop="1" x14ac:dyDescent="0.3">
      <c r="A26" s="173"/>
      <c r="B26" s="4"/>
      <c r="C26" s="4"/>
      <c r="D26" s="116"/>
      <c r="E26" s="117"/>
      <c r="F26" s="117"/>
      <c r="G26" s="117"/>
      <c r="H26" s="108"/>
      <c r="I26" s="108"/>
      <c r="J26" s="117"/>
      <c r="K26" s="117"/>
      <c r="L26" s="108"/>
      <c r="M26" s="108"/>
      <c r="N26" s="4"/>
      <c r="O26" s="118"/>
    </row>
    <row r="27" spans="1:15" ht="23.4" thickBot="1" x14ac:dyDescent="0.45">
      <c r="A27" s="173"/>
      <c r="B27" s="4"/>
      <c r="C27" s="4"/>
      <c r="D27" s="116"/>
      <c r="F27" s="131" t="s">
        <v>148</v>
      </c>
      <c r="G27" s="132"/>
      <c r="H27" s="132"/>
      <c r="I27" s="133"/>
      <c r="J27" s="134"/>
      <c r="K27" s="134"/>
      <c r="L27" s="108"/>
      <c r="M27" s="108"/>
      <c r="N27" s="4"/>
      <c r="O27" s="118"/>
    </row>
    <row r="28" spans="1:15" ht="20.399999999999999" x14ac:dyDescent="0.35">
      <c r="A28" s="173"/>
      <c r="B28" s="4"/>
      <c r="C28" s="4"/>
      <c r="D28" s="116"/>
      <c r="E28" s="41" t="s">
        <v>179</v>
      </c>
      <c r="F28" s="33" t="s">
        <v>322</v>
      </c>
      <c r="G28" s="119"/>
      <c r="H28" s="119"/>
      <c r="I28" s="120"/>
      <c r="J28" s="117"/>
      <c r="K28" s="117"/>
      <c r="L28" s="108"/>
      <c r="M28" s="108"/>
      <c r="N28" s="4"/>
      <c r="O28" s="118"/>
    </row>
    <row r="29" spans="1:15" ht="20.399999999999999" x14ac:dyDescent="0.35">
      <c r="A29" s="173"/>
      <c r="B29" s="4"/>
      <c r="C29" s="4"/>
      <c r="D29" s="116"/>
      <c r="E29" s="41" t="s">
        <v>178</v>
      </c>
      <c r="F29" s="33" t="s">
        <v>89</v>
      </c>
      <c r="G29" s="121"/>
      <c r="H29" s="121"/>
      <c r="I29" s="120"/>
      <c r="J29" s="117"/>
      <c r="K29" s="117"/>
      <c r="L29" s="108"/>
      <c r="M29" s="108"/>
      <c r="N29" s="4"/>
      <c r="O29" s="118"/>
    </row>
    <row r="30" spans="1:15" ht="17.399999999999999" x14ac:dyDescent="0.3">
      <c r="A30" s="173"/>
      <c r="B30" s="4"/>
      <c r="C30" s="4"/>
      <c r="D30" s="116"/>
      <c r="E30" s="117"/>
      <c r="F30" s="117"/>
      <c r="G30" s="117"/>
      <c r="H30" s="108"/>
      <c r="I30" s="108"/>
      <c r="J30" s="117"/>
      <c r="K30" s="117"/>
      <c r="L30" s="108"/>
      <c r="M30" s="108"/>
      <c r="N30" s="4"/>
      <c r="O30" s="118"/>
    </row>
    <row r="31" spans="1:15" ht="15.75" customHeight="1" x14ac:dyDescent="0.3">
      <c r="A31" s="173"/>
      <c r="B31" s="4"/>
      <c r="C31" s="4"/>
      <c r="D31" s="24"/>
      <c r="E31" s="117"/>
      <c r="F31" s="117"/>
      <c r="G31" s="117"/>
      <c r="H31" s="108"/>
      <c r="I31" s="108"/>
      <c r="J31" s="117"/>
      <c r="K31" s="117"/>
      <c r="L31" s="108"/>
      <c r="M31" s="108"/>
      <c r="N31" s="4"/>
      <c r="O31" s="118"/>
    </row>
    <row r="32" spans="1:15" ht="17.399999999999999" x14ac:dyDescent="0.3">
      <c r="A32" s="173"/>
      <c r="B32" s="4"/>
      <c r="C32" s="4"/>
      <c r="D32" s="24"/>
      <c r="E32" s="117"/>
      <c r="F32" s="117"/>
      <c r="G32" s="117"/>
      <c r="H32" s="108"/>
      <c r="I32" s="108"/>
      <c r="J32" s="117"/>
      <c r="K32" s="117"/>
      <c r="L32" s="108"/>
      <c r="M32" s="108"/>
      <c r="N32" s="4"/>
      <c r="O32" s="118"/>
    </row>
    <row r="33" spans="1:15" ht="24.6" x14ac:dyDescent="0.4">
      <c r="A33" s="173"/>
      <c r="B33" s="160" t="s">
        <v>149</v>
      </c>
      <c r="C33" s="159"/>
      <c r="D33" s="28"/>
      <c r="E33" s="28"/>
      <c r="F33" s="28"/>
      <c r="G33" s="30" t="s">
        <v>385</v>
      </c>
      <c r="H33" s="29"/>
      <c r="I33" s="29"/>
      <c r="J33" s="29"/>
      <c r="K33" s="29"/>
      <c r="L33" s="28"/>
      <c r="M33" s="31"/>
      <c r="N33" s="173"/>
      <c r="O33" s="118"/>
    </row>
    <row r="34" spans="1:15" ht="17.399999999999999" x14ac:dyDescent="0.3">
      <c r="A34" s="173"/>
      <c r="B34" s="7"/>
      <c r="C34" s="24"/>
      <c r="D34" s="24"/>
      <c r="E34" s="22" t="s">
        <v>90</v>
      </c>
      <c r="F34" s="22" t="s">
        <v>91</v>
      </c>
      <c r="G34" s="22" t="s">
        <v>92</v>
      </c>
      <c r="H34" s="22" t="s">
        <v>93</v>
      </c>
      <c r="I34" s="22" t="s">
        <v>74</v>
      </c>
      <c r="J34" s="35" t="s">
        <v>58</v>
      </c>
      <c r="L34" s="22" t="s">
        <v>98</v>
      </c>
      <c r="M34" s="110" t="s">
        <v>55</v>
      </c>
      <c r="O34" s="118"/>
    </row>
    <row r="35" spans="1:15" ht="17.399999999999999" x14ac:dyDescent="0.3">
      <c r="A35" s="173"/>
      <c r="B35" s="9"/>
      <c r="C35" s="33" t="s">
        <v>379</v>
      </c>
      <c r="D35" s="24"/>
      <c r="E35" s="22">
        <v>4</v>
      </c>
      <c r="F35" s="22">
        <v>0</v>
      </c>
      <c r="G35" s="22">
        <v>4</v>
      </c>
      <c r="H35" s="22">
        <v>18</v>
      </c>
      <c r="I35" s="22">
        <v>10</v>
      </c>
      <c r="J35" s="35">
        <f t="shared" ref="J35:J42" si="1">E35*2+G35*1</f>
        <v>12</v>
      </c>
      <c r="K35" s="22"/>
      <c r="L35" s="22">
        <f>L57-L23</f>
        <v>25</v>
      </c>
      <c r="M35" s="22">
        <f>M57-M23</f>
        <v>4</v>
      </c>
      <c r="N35" s="22"/>
      <c r="O35" s="118"/>
    </row>
    <row r="36" spans="1:15" ht="17.399999999999999" x14ac:dyDescent="0.3">
      <c r="A36" s="173"/>
      <c r="B36" s="9"/>
      <c r="C36" s="33" t="s">
        <v>129</v>
      </c>
      <c r="D36" s="24"/>
      <c r="E36" s="22">
        <v>5</v>
      </c>
      <c r="F36" s="22">
        <v>2</v>
      </c>
      <c r="G36" s="22">
        <v>1</v>
      </c>
      <c r="H36" s="22">
        <v>21</v>
      </c>
      <c r="I36" s="22">
        <v>17</v>
      </c>
      <c r="J36" s="35">
        <f t="shared" si="1"/>
        <v>11</v>
      </c>
      <c r="K36" s="22"/>
      <c r="L36" s="22">
        <f>L54-L20</f>
        <v>27</v>
      </c>
      <c r="M36" s="22">
        <f>M54-M20</f>
        <v>4</v>
      </c>
      <c r="N36" s="22"/>
      <c r="O36" s="118"/>
    </row>
    <row r="37" spans="1:15" ht="17.399999999999999" x14ac:dyDescent="0.3">
      <c r="A37" s="173"/>
      <c r="B37" s="9"/>
      <c r="C37" s="33" t="s">
        <v>89</v>
      </c>
      <c r="D37" s="24"/>
      <c r="E37" s="22">
        <v>4</v>
      </c>
      <c r="F37" s="22">
        <v>3</v>
      </c>
      <c r="G37" s="22">
        <v>1</v>
      </c>
      <c r="H37" s="22">
        <v>23</v>
      </c>
      <c r="I37" s="22">
        <v>20</v>
      </c>
      <c r="J37" s="35">
        <f t="shared" si="1"/>
        <v>9</v>
      </c>
      <c r="K37" s="22"/>
      <c r="L37" s="22">
        <f>L52-L18</f>
        <v>40</v>
      </c>
      <c r="M37" s="22">
        <f>M52-M18</f>
        <v>8</v>
      </c>
      <c r="N37" s="22"/>
      <c r="O37" s="118"/>
    </row>
    <row r="38" spans="1:15" ht="17.399999999999999" x14ac:dyDescent="0.3">
      <c r="A38" s="173"/>
      <c r="B38" s="9"/>
      <c r="C38" s="33" t="s">
        <v>87</v>
      </c>
      <c r="D38" s="24"/>
      <c r="E38" s="22">
        <v>3</v>
      </c>
      <c r="F38" s="22">
        <v>3</v>
      </c>
      <c r="G38" s="22">
        <v>2</v>
      </c>
      <c r="H38" s="22">
        <v>14</v>
      </c>
      <c r="I38" s="22">
        <v>14</v>
      </c>
      <c r="J38" s="35">
        <f t="shared" si="1"/>
        <v>8</v>
      </c>
      <c r="K38" s="22"/>
      <c r="L38" s="22">
        <f>L59-L24</f>
        <v>20</v>
      </c>
      <c r="M38" s="22">
        <f>M59-M24</f>
        <v>5</v>
      </c>
      <c r="N38" s="22"/>
      <c r="O38" s="118"/>
    </row>
    <row r="39" spans="1:15" ht="17.399999999999999" x14ac:dyDescent="0.3">
      <c r="A39" s="173"/>
      <c r="B39" s="9"/>
      <c r="C39" s="33" t="s">
        <v>124</v>
      </c>
      <c r="D39" s="24"/>
      <c r="E39" s="22">
        <v>3</v>
      </c>
      <c r="F39" s="22">
        <v>4</v>
      </c>
      <c r="G39" s="22">
        <v>1</v>
      </c>
      <c r="H39" s="22">
        <v>27</v>
      </c>
      <c r="I39" s="22">
        <v>24</v>
      </c>
      <c r="J39" s="35">
        <f t="shared" si="1"/>
        <v>7</v>
      </c>
      <c r="K39" s="22"/>
      <c r="L39" s="22">
        <f>L56-L21</f>
        <v>36</v>
      </c>
      <c r="M39" s="22">
        <f>M56-M21</f>
        <v>4</v>
      </c>
      <c r="N39" s="22"/>
      <c r="O39" s="118"/>
    </row>
    <row r="40" spans="1:15" ht="17.399999999999999" x14ac:dyDescent="0.3">
      <c r="A40" s="173"/>
      <c r="B40" s="9"/>
      <c r="C40" s="33" t="s">
        <v>322</v>
      </c>
      <c r="D40" s="24"/>
      <c r="E40" s="22">
        <v>3</v>
      </c>
      <c r="F40" s="22">
        <v>4</v>
      </c>
      <c r="G40" s="22">
        <v>1</v>
      </c>
      <c r="H40" s="22">
        <v>13</v>
      </c>
      <c r="I40" s="22">
        <v>20</v>
      </c>
      <c r="J40" s="35">
        <f t="shared" si="1"/>
        <v>7</v>
      </c>
      <c r="K40" s="22"/>
      <c r="L40" s="22">
        <f>L53-L17</f>
        <v>25</v>
      </c>
      <c r="M40" s="22">
        <f>M53-M17</f>
        <v>6</v>
      </c>
      <c r="N40" s="22"/>
      <c r="O40" s="118"/>
    </row>
    <row r="41" spans="1:15" ht="17.399999999999999" x14ac:dyDescent="0.3">
      <c r="A41" s="173"/>
      <c r="B41" s="9"/>
      <c r="C41" s="33" t="s">
        <v>154</v>
      </c>
      <c r="D41" s="24"/>
      <c r="E41" s="22">
        <v>3</v>
      </c>
      <c r="F41" s="22">
        <v>4</v>
      </c>
      <c r="G41" s="22">
        <v>1</v>
      </c>
      <c r="H41" s="22">
        <v>23</v>
      </c>
      <c r="I41" s="22">
        <v>24</v>
      </c>
      <c r="J41" s="35">
        <f t="shared" si="1"/>
        <v>7</v>
      </c>
      <c r="K41" s="22"/>
      <c r="L41" s="22">
        <f>L55-L19</f>
        <v>36</v>
      </c>
      <c r="M41" s="22">
        <f>M55-M19</f>
        <v>10</v>
      </c>
      <c r="N41" s="22"/>
      <c r="O41" s="118"/>
    </row>
    <row r="42" spans="1:15" ht="18" thickBot="1" x14ac:dyDescent="0.35">
      <c r="A42" s="173"/>
      <c r="B42" s="9"/>
      <c r="C42" s="33" t="s">
        <v>155</v>
      </c>
      <c r="D42" s="24"/>
      <c r="E42" s="22">
        <v>1</v>
      </c>
      <c r="F42" s="22">
        <v>6</v>
      </c>
      <c r="G42" s="22">
        <v>1</v>
      </c>
      <c r="H42" s="22">
        <v>13</v>
      </c>
      <c r="I42" s="22">
        <v>23</v>
      </c>
      <c r="J42" s="35">
        <f t="shared" si="1"/>
        <v>3</v>
      </c>
      <c r="K42" s="22"/>
      <c r="L42" s="22">
        <f>L58-L22</f>
        <v>20</v>
      </c>
      <c r="M42" s="22">
        <f>M58-M22</f>
        <v>4</v>
      </c>
      <c r="N42" s="109"/>
      <c r="O42" s="122"/>
    </row>
    <row r="43" spans="1:15" ht="18" thickBot="1" x14ac:dyDescent="0.35">
      <c r="A43" s="173"/>
      <c r="B43" s="4"/>
      <c r="C43" s="62"/>
      <c r="D43" s="62"/>
      <c r="E43" s="62">
        <f>SUM(E35:E42)</f>
        <v>26</v>
      </c>
      <c r="F43" s="62">
        <f>SUM(F35:F42)</f>
        <v>26</v>
      </c>
      <c r="G43" s="62">
        <f>SUM(G35:G42)</f>
        <v>12</v>
      </c>
      <c r="H43" s="62">
        <f>SUM(H35:H42)</f>
        <v>152</v>
      </c>
      <c r="I43" s="62">
        <f>SUM(I35:I42)</f>
        <v>152</v>
      </c>
      <c r="J43" s="111"/>
      <c r="K43" s="111"/>
      <c r="L43" s="62">
        <f>SUM(L35:L42)</f>
        <v>229</v>
      </c>
      <c r="M43" s="62">
        <f>SUM(M35:M42)</f>
        <v>45</v>
      </c>
      <c r="N43" s="151"/>
      <c r="O43" s="122"/>
    </row>
    <row r="44" spans="1:15" ht="18" thickTop="1" x14ac:dyDescent="0.3">
      <c r="A44" s="173"/>
      <c r="B44" s="39"/>
      <c r="C44" s="33"/>
      <c r="D44" s="209"/>
      <c r="E44" s="108"/>
      <c r="F44" s="9"/>
      <c r="G44" s="41"/>
      <c r="H44" s="151"/>
      <c r="I44" s="151"/>
      <c r="J44" s="151"/>
      <c r="K44" s="86"/>
      <c r="L44" s="151"/>
      <c r="M44" s="151"/>
      <c r="N44" s="151"/>
      <c r="O44" s="122"/>
    </row>
    <row r="45" spans="1:15" ht="23.4" thickBot="1" x14ac:dyDescent="0.45">
      <c r="A45" s="173"/>
      <c r="B45" s="39"/>
      <c r="C45" s="33"/>
      <c r="D45" s="209"/>
      <c r="F45" s="127" t="s">
        <v>150</v>
      </c>
      <c r="G45" s="128"/>
      <c r="H45" s="129"/>
      <c r="I45" s="130"/>
      <c r="J45" s="151"/>
      <c r="K45" s="86"/>
      <c r="L45" s="151"/>
      <c r="M45" s="151"/>
      <c r="N45" s="151"/>
      <c r="O45" s="122"/>
    </row>
    <row r="46" spans="1:15" ht="21" x14ac:dyDescent="0.4">
      <c r="A46" s="173"/>
      <c r="B46" s="39"/>
      <c r="C46" s="33"/>
      <c r="D46" s="209"/>
      <c r="E46" s="41" t="s">
        <v>179</v>
      </c>
      <c r="F46" s="33" t="s">
        <v>379</v>
      </c>
      <c r="G46" s="123"/>
      <c r="H46" s="124"/>
      <c r="I46" s="125"/>
      <c r="J46" s="151"/>
      <c r="K46" s="86"/>
      <c r="L46" s="151"/>
      <c r="M46" s="151"/>
      <c r="N46" s="151"/>
      <c r="O46" s="122"/>
    </row>
    <row r="47" spans="1:15" ht="21" x14ac:dyDescent="0.4">
      <c r="A47" s="173"/>
      <c r="B47" s="39"/>
      <c r="C47" s="33"/>
      <c r="D47" s="209"/>
      <c r="E47" s="41" t="s">
        <v>458</v>
      </c>
      <c r="F47" s="33" t="s">
        <v>129</v>
      </c>
      <c r="G47" s="123"/>
      <c r="H47" s="124"/>
      <c r="I47" s="125"/>
      <c r="J47" s="151"/>
      <c r="K47" s="86"/>
      <c r="L47" s="151"/>
      <c r="M47" s="151"/>
      <c r="N47" s="151"/>
      <c r="O47" s="122"/>
    </row>
    <row r="48" spans="1:15" ht="20.399999999999999" x14ac:dyDescent="0.35">
      <c r="A48" s="173"/>
      <c r="B48" s="39"/>
      <c r="C48" s="41"/>
      <c r="D48" s="150"/>
      <c r="E48" s="41"/>
      <c r="F48" s="124"/>
      <c r="G48" s="124"/>
      <c r="H48" s="151"/>
      <c r="I48" s="151"/>
      <c r="J48" s="151"/>
      <c r="K48" s="151"/>
      <c r="L48" s="151"/>
      <c r="M48" s="151"/>
      <c r="N48" s="151"/>
      <c r="O48" s="122"/>
    </row>
    <row r="49" spans="1:15" ht="24" customHeight="1" x14ac:dyDescent="0.45">
      <c r="A49" s="173"/>
      <c r="B49" s="160"/>
      <c r="C49" s="159" t="s">
        <v>151</v>
      </c>
      <c r="D49" s="158"/>
      <c r="E49" s="28"/>
      <c r="F49" s="28"/>
      <c r="G49" s="30" t="s">
        <v>385</v>
      </c>
      <c r="H49" s="29"/>
      <c r="I49" s="29"/>
      <c r="J49" s="29"/>
      <c r="K49" s="29"/>
      <c r="L49" s="28"/>
      <c r="M49" s="31"/>
      <c r="N49" s="122"/>
      <c r="O49" s="122"/>
    </row>
    <row r="50" spans="1:15" ht="15" x14ac:dyDescent="0.25">
      <c r="A50" s="173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18"/>
    </row>
    <row r="51" spans="1:15" ht="17.399999999999999" x14ac:dyDescent="0.3">
      <c r="A51" s="173"/>
      <c r="B51" s="7"/>
      <c r="C51" s="24"/>
      <c r="D51" s="24"/>
      <c r="E51" s="22" t="s">
        <v>90</v>
      </c>
      <c r="F51" s="22" t="s">
        <v>91</v>
      </c>
      <c r="G51" s="22" t="s">
        <v>92</v>
      </c>
      <c r="H51" s="22" t="s">
        <v>144</v>
      </c>
      <c r="I51" s="22" t="s">
        <v>145</v>
      </c>
      <c r="J51" s="35" t="s">
        <v>58</v>
      </c>
      <c r="K51" s="22"/>
      <c r="L51" s="22" t="s">
        <v>98</v>
      </c>
      <c r="M51" s="110" t="s">
        <v>55</v>
      </c>
      <c r="N51" s="151"/>
      <c r="O51" s="118"/>
    </row>
    <row r="52" spans="1:15" ht="17.399999999999999" x14ac:dyDescent="0.3">
      <c r="A52" s="173"/>
      <c r="B52" s="9"/>
      <c r="C52" s="33" t="s">
        <v>89</v>
      </c>
      <c r="D52" s="24"/>
      <c r="E52" s="22">
        <v>15</v>
      </c>
      <c r="F52" s="22">
        <v>8</v>
      </c>
      <c r="G52" s="22">
        <v>7</v>
      </c>
      <c r="H52" s="22">
        <v>93</v>
      </c>
      <c r="I52" s="22">
        <v>73</v>
      </c>
      <c r="J52" s="35">
        <f t="shared" ref="J52:J59" si="2">E52*2+G52*1</f>
        <v>37</v>
      </c>
      <c r="K52" s="22"/>
      <c r="L52" s="22">
        <v>155</v>
      </c>
      <c r="M52" s="22">
        <v>26</v>
      </c>
      <c r="N52" s="37"/>
      <c r="O52" s="118"/>
    </row>
    <row r="53" spans="1:15" ht="17.399999999999999" x14ac:dyDescent="0.3">
      <c r="A53" s="173"/>
      <c r="B53" s="9"/>
      <c r="C53" s="33" t="s">
        <v>322</v>
      </c>
      <c r="D53" s="24"/>
      <c r="E53" s="22">
        <v>14</v>
      </c>
      <c r="F53" s="22">
        <v>9</v>
      </c>
      <c r="G53" s="22">
        <v>7</v>
      </c>
      <c r="H53" s="22">
        <v>62</v>
      </c>
      <c r="I53" s="22">
        <v>52</v>
      </c>
      <c r="J53" s="35">
        <f t="shared" si="2"/>
        <v>35</v>
      </c>
      <c r="K53" s="22"/>
      <c r="L53" s="22">
        <v>111</v>
      </c>
      <c r="M53" s="22">
        <v>27</v>
      </c>
      <c r="O53" s="118"/>
    </row>
    <row r="54" spans="1:15" ht="17.399999999999999" x14ac:dyDescent="0.3">
      <c r="A54" s="173"/>
      <c r="B54" s="9"/>
      <c r="C54" s="33" t="s">
        <v>129</v>
      </c>
      <c r="D54" s="24"/>
      <c r="E54" s="22">
        <v>13</v>
      </c>
      <c r="F54" s="22">
        <v>9</v>
      </c>
      <c r="G54" s="22">
        <v>8</v>
      </c>
      <c r="H54" s="22">
        <v>69</v>
      </c>
      <c r="I54" s="22">
        <v>63</v>
      </c>
      <c r="J54" s="35">
        <f t="shared" si="2"/>
        <v>34</v>
      </c>
      <c r="K54" s="22"/>
      <c r="L54" s="22">
        <v>91</v>
      </c>
      <c r="M54" s="22">
        <v>17</v>
      </c>
      <c r="N54" s="177"/>
      <c r="O54" s="118"/>
    </row>
    <row r="55" spans="1:15" ht="17.399999999999999" x14ac:dyDescent="0.3">
      <c r="A55" s="173"/>
      <c r="B55" s="9"/>
      <c r="C55" s="33" t="s">
        <v>154</v>
      </c>
      <c r="D55" s="24"/>
      <c r="E55" s="22">
        <v>12</v>
      </c>
      <c r="F55" s="22">
        <v>11</v>
      </c>
      <c r="G55" s="22">
        <v>7</v>
      </c>
      <c r="H55" s="22">
        <v>71</v>
      </c>
      <c r="I55" s="22">
        <v>73</v>
      </c>
      <c r="J55" s="35">
        <f t="shared" si="2"/>
        <v>31</v>
      </c>
      <c r="K55" s="22"/>
      <c r="L55" s="22">
        <v>119</v>
      </c>
      <c r="M55" s="109">
        <v>36</v>
      </c>
      <c r="N55" s="44"/>
      <c r="O55" s="118"/>
    </row>
    <row r="56" spans="1:15" ht="17.399999999999999" x14ac:dyDescent="0.3">
      <c r="A56" s="173"/>
      <c r="B56" s="9"/>
      <c r="C56" s="33" t="s">
        <v>124</v>
      </c>
      <c r="D56" s="24"/>
      <c r="E56" s="22">
        <v>12</v>
      </c>
      <c r="F56" s="22">
        <v>13</v>
      </c>
      <c r="G56" s="22">
        <v>5</v>
      </c>
      <c r="H56" s="22">
        <v>80</v>
      </c>
      <c r="I56" s="22">
        <v>72</v>
      </c>
      <c r="J56" s="35">
        <f t="shared" si="2"/>
        <v>29</v>
      </c>
      <c r="K56" s="22"/>
      <c r="L56" s="22">
        <v>118</v>
      </c>
      <c r="M56" s="22">
        <v>24</v>
      </c>
      <c r="N56" s="177"/>
      <c r="O56" s="118"/>
    </row>
    <row r="57" spans="1:15" ht="17.399999999999999" x14ac:dyDescent="0.3">
      <c r="A57" s="173"/>
      <c r="B57" s="9"/>
      <c r="C57" s="33" t="s">
        <v>379</v>
      </c>
      <c r="D57" s="24"/>
      <c r="E57" s="22">
        <v>10</v>
      </c>
      <c r="F57" s="22">
        <v>12</v>
      </c>
      <c r="G57" s="22">
        <v>8</v>
      </c>
      <c r="H57" s="22">
        <v>74</v>
      </c>
      <c r="I57" s="22">
        <v>73</v>
      </c>
      <c r="J57" s="35">
        <f t="shared" si="2"/>
        <v>28</v>
      </c>
      <c r="K57" s="22"/>
      <c r="L57" s="22">
        <v>111</v>
      </c>
      <c r="M57" s="22">
        <v>10</v>
      </c>
      <c r="N57" s="177"/>
      <c r="O57" s="118"/>
    </row>
    <row r="58" spans="1:15" ht="17.399999999999999" x14ac:dyDescent="0.3">
      <c r="A58" s="173"/>
      <c r="B58" s="9"/>
      <c r="C58" s="33" t="s">
        <v>155</v>
      </c>
      <c r="D58" s="24"/>
      <c r="E58" s="22">
        <v>9</v>
      </c>
      <c r="F58" s="22">
        <v>16</v>
      </c>
      <c r="G58" s="22">
        <v>5</v>
      </c>
      <c r="H58" s="22">
        <v>60</v>
      </c>
      <c r="I58" s="22">
        <v>82</v>
      </c>
      <c r="J58" s="35">
        <f t="shared" si="2"/>
        <v>23</v>
      </c>
      <c r="K58" s="22"/>
      <c r="L58" s="22">
        <v>95</v>
      </c>
      <c r="M58" s="109">
        <v>27</v>
      </c>
      <c r="N58" s="177"/>
      <c r="O58" s="118"/>
    </row>
    <row r="59" spans="1:15" ht="18" thickBot="1" x14ac:dyDescent="0.35">
      <c r="A59" s="173"/>
      <c r="B59" s="9"/>
      <c r="C59" s="33" t="s">
        <v>87</v>
      </c>
      <c r="D59" s="24"/>
      <c r="E59" s="22">
        <v>8</v>
      </c>
      <c r="F59" s="22">
        <v>15</v>
      </c>
      <c r="G59" s="22">
        <v>7</v>
      </c>
      <c r="H59" s="22">
        <v>46</v>
      </c>
      <c r="I59" s="22">
        <v>67</v>
      </c>
      <c r="J59" s="35">
        <f t="shared" si="2"/>
        <v>23</v>
      </c>
      <c r="K59" s="22"/>
      <c r="L59" s="22">
        <v>68</v>
      </c>
      <c r="M59" s="50">
        <v>21</v>
      </c>
      <c r="N59" s="177"/>
      <c r="O59" s="118"/>
    </row>
    <row r="60" spans="1:15" ht="18.75" customHeight="1" thickBot="1" x14ac:dyDescent="0.35">
      <c r="A60" s="112"/>
      <c r="B60" s="112"/>
      <c r="C60" s="62"/>
      <c r="D60" s="62"/>
      <c r="E60" s="62">
        <f>SUM(E52:E59)</f>
        <v>93</v>
      </c>
      <c r="F60" s="62">
        <f>SUM(F52:F59)</f>
        <v>93</v>
      </c>
      <c r="G60" s="62">
        <f>SUM(G52:G59)</f>
        <v>54</v>
      </c>
      <c r="H60" s="62">
        <f>SUM(H52:H59)</f>
        <v>555</v>
      </c>
      <c r="I60" s="63">
        <f>SUM(I52:I59)</f>
        <v>555</v>
      </c>
      <c r="J60" s="62"/>
      <c r="K60" s="62"/>
      <c r="L60" s="62">
        <f>SUM(L52:L59)</f>
        <v>868</v>
      </c>
      <c r="M60" s="62">
        <f>SUM(M52:M59)</f>
        <v>188</v>
      </c>
      <c r="N60" s="118"/>
      <c r="O60" s="118"/>
    </row>
    <row r="61" spans="1:15" ht="13.8" thickTop="1" x14ac:dyDescent="0.25"/>
  </sheetData>
  <sortState ref="B52:M59">
    <sortCondition ref="B52"/>
  </sortState>
  <pageMargins left="0.25" right="0.25" top="0.25" bottom="0.25" header="0.5" footer="0.5"/>
  <pageSetup scale="6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B16" zoomScale="80" zoomScaleNormal="75" zoomScaleSheetLayoutView="80" workbookViewId="0">
      <selection activeCell="N55" sqref="N55"/>
    </sheetView>
  </sheetViews>
  <sheetFormatPr defaultRowHeight="13.2" x14ac:dyDescent="0.25"/>
  <cols>
    <col min="1" max="1" width="3.44140625" customWidth="1"/>
    <col min="2" max="2" width="16" customWidth="1"/>
    <col min="3" max="3" width="16.44140625" customWidth="1"/>
    <col min="4" max="4" width="15.88671875" customWidth="1"/>
    <col min="5" max="5" width="10.44140625" customWidth="1"/>
    <col min="6" max="6" width="5.5546875" customWidth="1"/>
    <col min="7" max="7" width="6.88671875" customWidth="1"/>
    <col min="8" max="8" width="6.44140625" customWidth="1"/>
    <col min="9" max="9" width="8.44140625" customWidth="1"/>
    <col min="10" max="10" width="7.44140625" customWidth="1"/>
    <col min="12" max="12" width="12.109375" customWidth="1"/>
    <col min="13" max="13" width="19.5546875" customWidth="1"/>
    <col min="14" max="14" width="16.88671875" customWidth="1"/>
    <col min="15" max="15" width="8.88671875" customWidth="1"/>
    <col min="16" max="16" width="9.109375" hidden="1" customWidth="1"/>
  </cols>
  <sheetData>
    <row r="1" spans="1:15" ht="24.6" x14ac:dyDescent="0.4">
      <c r="A1" s="16"/>
      <c r="B1" s="14"/>
      <c r="C1" s="28"/>
      <c r="D1" s="28"/>
      <c r="E1" s="28"/>
      <c r="F1" s="28"/>
      <c r="G1" s="28"/>
      <c r="H1" s="29" t="s">
        <v>97</v>
      </c>
      <c r="I1" s="29"/>
      <c r="J1" s="29"/>
      <c r="K1" s="29"/>
      <c r="L1" s="29"/>
      <c r="M1" s="28"/>
      <c r="N1" s="28"/>
      <c r="O1" s="28"/>
    </row>
    <row r="2" spans="1:15" ht="24.6" x14ac:dyDescent="0.4">
      <c r="A2" s="16"/>
      <c r="O2" s="31"/>
    </row>
    <row r="3" spans="1:15" ht="21.75" customHeight="1" x14ac:dyDescent="0.3">
      <c r="A3" s="16"/>
      <c r="D3" s="107"/>
      <c r="E3" s="37"/>
      <c r="K3" s="107"/>
      <c r="L3" s="107"/>
      <c r="O3" s="112"/>
    </row>
    <row r="4" spans="1:15" ht="17.399999999999999" x14ac:dyDescent="0.3">
      <c r="A4" s="16"/>
      <c r="D4" s="107"/>
      <c r="K4" s="107"/>
      <c r="L4" s="107"/>
      <c r="O4" s="112"/>
    </row>
    <row r="5" spans="1:15" ht="18" thickBot="1" x14ac:dyDescent="0.35">
      <c r="A5" s="16"/>
      <c r="D5" s="135" t="s">
        <v>146</v>
      </c>
      <c r="E5" s="136"/>
      <c r="K5" s="135" t="s">
        <v>152</v>
      </c>
      <c r="L5" s="135"/>
      <c r="O5" s="112"/>
    </row>
    <row r="6" spans="1:15" ht="20.25" customHeight="1" x14ac:dyDescent="0.3">
      <c r="A6" s="16"/>
      <c r="D6" s="137" t="s">
        <v>305</v>
      </c>
      <c r="K6" s="137" t="s">
        <v>354</v>
      </c>
      <c r="L6" s="137"/>
      <c r="O6" s="112"/>
    </row>
    <row r="7" spans="1:15" ht="17.399999999999999" x14ac:dyDescent="0.3">
      <c r="A7" s="16"/>
      <c r="D7" s="33" t="s">
        <v>353</v>
      </c>
      <c r="K7" s="33" t="s">
        <v>353</v>
      </c>
      <c r="L7" s="33"/>
      <c r="O7" s="112"/>
    </row>
    <row r="8" spans="1:15" ht="17.399999999999999" x14ac:dyDescent="0.3">
      <c r="A8" s="16"/>
      <c r="D8" s="33" t="s">
        <v>360</v>
      </c>
      <c r="E8" s="61">
        <v>23</v>
      </c>
      <c r="K8" s="33" t="s">
        <v>355</v>
      </c>
      <c r="L8" s="113"/>
      <c r="O8" s="112"/>
    </row>
    <row r="9" spans="1:15" ht="17.399999999999999" x14ac:dyDescent="0.3">
      <c r="A9" s="16"/>
      <c r="D9" s="33" t="s">
        <v>359</v>
      </c>
      <c r="E9" s="61">
        <v>24</v>
      </c>
      <c r="K9" s="33" t="s">
        <v>356</v>
      </c>
      <c r="L9" s="33"/>
      <c r="O9" s="112"/>
    </row>
    <row r="10" spans="1:15" ht="17.399999999999999" x14ac:dyDescent="0.3">
      <c r="A10" s="16"/>
      <c r="D10" s="188" t="s">
        <v>358</v>
      </c>
      <c r="E10" s="46">
        <f>SUM(E8:E9)</f>
        <v>47</v>
      </c>
      <c r="K10" s="33" t="s">
        <v>357</v>
      </c>
      <c r="O10" s="112"/>
    </row>
    <row r="11" spans="1:15" ht="20.100000000000001" customHeight="1" x14ac:dyDescent="0.3">
      <c r="A11" s="16"/>
      <c r="K11" s="33" t="s">
        <v>361</v>
      </c>
      <c r="L11" s="187">
        <v>1.79</v>
      </c>
      <c r="O11" s="112"/>
    </row>
    <row r="12" spans="1:15" ht="17.399999999999999" x14ac:dyDescent="0.3">
      <c r="A12" s="16"/>
      <c r="O12" s="112"/>
    </row>
    <row r="13" spans="1:15" ht="17.399999999999999" x14ac:dyDescent="0.3">
      <c r="A13" s="16"/>
      <c r="O13" s="112"/>
    </row>
    <row r="14" spans="1:15" ht="17.399999999999999" x14ac:dyDescent="0.3">
      <c r="A14" s="16"/>
      <c r="O14" s="112"/>
    </row>
    <row r="15" spans="1:15" ht="24.6" x14ac:dyDescent="0.4">
      <c r="A15" s="16"/>
      <c r="B15" s="99" t="s">
        <v>147</v>
      </c>
      <c r="C15" s="99"/>
      <c r="D15" s="29"/>
      <c r="E15" s="28"/>
      <c r="F15" s="99"/>
      <c r="G15" s="30" t="s">
        <v>189</v>
      </c>
      <c r="H15" s="30"/>
      <c r="I15" s="29"/>
      <c r="J15" s="29"/>
      <c r="K15" s="16"/>
      <c r="L15" s="114"/>
      <c r="M15" s="115"/>
      <c r="N15" s="31"/>
      <c r="O15" s="112"/>
    </row>
    <row r="16" spans="1:15" ht="17.399999999999999" x14ac:dyDescent="0.3">
      <c r="A16" s="16"/>
      <c r="B16" s="4"/>
      <c r="C16" s="4"/>
      <c r="D16" s="24"/>
      <c r="E16" s="22" t="s">
        <v>90</v>
      </c>
      <c r="F16" s="22" t="s">
        <v>91</v>
      </c>
      <c r="G16" s="22" t="s">
        <v>92</v>
      </c>
      <c r="H16" s="22" t="s">
        <v>93</v>
      </c>
      <c r="I16" s="22" t="s">
        <v>74</v>
      </c>
      <c r="J16" s="35" t="s">
        <v>58</v>
      </c>
      <c r="K16" s="23"/>
      <c r="L16" s="22" t="s">
        <v>98</v>
      </c>
      <c r="M16" s="110" t="s">
        <v>55</v>
      </c>
      <c r="N16" s="11"/>
      <c r="O16" s="112"/>
    </row>
    <row r="17" spans="1:15" ht="17.399999999999999" x14ac:dyDescent="0.3">
      <c r="A17" s="16"/>
      <c r="B17" s="9"/>
      <c r="C17" s="33" t="s">
        <v>379</v>
      </c>
      <c r="D17" s="24"/>
      <c r="E17" s="22">
        <v>12</v>
      </c>
      <c r="F17" s="22">
        <v>5</v>
      </c>
      <c r="G17" s="22">
        <v>6</v>
      </c>
      <c r="H17" s="22">
        <v>79</v>
      </c>
      <c r="I17" s="22">
        <v>53</v>
      </c>
      <c r="J17" s="35">
        <f>E17*2+G17*1</f>
        <v>30</v>
      </c>
      <c r="K17" s="22"/>
      <c r="L17" s="22">
        <v>124</v>
      </c>
      <c r="M17" s="22">
        <v>28</v>
      </c>
      <c r="N17" s="23"/>
      <c r="O17" s="112"/>
    </row>
    <row r="18" spans="1:15" ht="17.399999999999999" x14ac:dyDescent="0.3">
      <c r="A18" s="16"/>
      <c r="B18" s="9"/>
      <c r="C18" s="33" t="s">
        <v>322</v>
      </c>
      <c r="D18" s="24"/>
      <c r="E18" s="22">
        <v>11</v>
      </c>
      <c r="F18" s="22">
        <v>5</v>
      </c>
      <c r="G18" s="22">
        <v>7</v>
      </c>
      <c r="H18" s="22">
        <v>56</v>
      </c>
      <c r="I18" s="22">
        <v>40</v>
      </c>
      <c r="J18" s="35">
        <f>E18*2+G18*1</f>
        <v>29</v>
      </c>
      <c r="K18" s="22"/>
      <c r="L18" s="22">
        <v>97</v>
      </c>
      <c r="M18" s="22">
        <v>22</v>
      </c>
      <c r="N18" s="23"/>
      <c r="O18" s="112"/>
    </row>
    <row r="19" spans="1:15" ht="17.399999999999999" x14ac:dyDescent="0.3">
      <c r="A19" s="16"/>
      <c r="B19" s="9"/>
      <c r="C19" s="33" t="s">
        <v>124</v>
      </c>
      <c r="D19" s="24"/>
      <c r="E19" s="22">
        <v>10</v>
      </c>
      <c r="F19" s="22">
        <v>9</v>
      </c>
      <c r="G19" s="22">
        <v>4</v>
      </c>
      <c r="H19" s="22">
        <v>53</v>
      </c>
      <c r="I19" s="22">
        <v>44</v>
      </c>
      <c r="J19" s="35">
        <f t="shared" ref="J19:J24" si="0">E19*2+G19*1</f>
        <v>24</v>
      </c>
      <c r="K19" s="22"/>
      <c r="L19" s="22">
        <v>83</v>
      </c>
      <c r="M19" s="22">
        <v>22</v>
      </c>
      <c r="N19" s="23"/>
      <c r="O19" s="112"/>
    </row>
    <row r="20" spans="1:15" ht="17.399999999999999" x14ac:dyDescent="0.3">
      <c r="A20" s="16"/>
      <c r="B20" s="9"/>
      <c r="C20" s="33" t="s">
        <v>129</v>
      </c>
      <c r="D20" s="24"/>
      <c r="E20" s="109">
        <v>10</v>
      </c>
      <c r="F20" s="109">
        <v>9</v>
      </c>
      <c r="G20" s="109">
        <v>4</v>
      </c>
      <c r="H20" s="22">
        <v>42</v>
      </c>
      <c r="I20" s="22">
        <v>47</v>
      </c>
      <c r="J20" s="35">
        <f t="shared" si="0"/>
        <v>24</v>
      </c>
      <c r="K20" s="22"/>
      <c r="L20" s="22">
        <v>72</v>
      </c>
      <c r="M20" s="109">
        <v>26</v>
      </c>
      <c r="N20" s="23"/>
      <c r="O20" s="112"/>
    </row>
    <row r="21" spans="1:15" ht="17.399999999999999" x14ac:dyDescent="0.3">
      <c r="A21" s="16"/>
      <c r="B21" s="9"/>
      <c r="C21" s="33" t="s">
        <v>89</v>
      </c>
      <c r="D21" s="24"/>
      <c r="E21" s="109">
        <v>8</v>
      </c>
      <c r="F21" s="109">
        <v>11</v>
      </c>
      <c r="G21" s="109">
        <v>4</v>
      </c>
      <c r="H21" s="22">
        <v>47</v>
      </c>
      <c r="I21" s="22">
        <v>62</v>
      </c>
      <c r="J21" s="35">
        <f t="shared" si="0"/>
        <v>20</v>
      </c>
      <c r="K21" s="22"/>
      <c r="L21" s="22">
        <v>66</v>
      </c>
      <c r="M21" s="109">
        <v>22</v>
      </c>
      <c r="N21" s="23"/>
      <c r="O21" s="112"/>
    </row>
    <row r="22" spans="1:15" ht="17.399999999999999" x14ac:dyDescent="0.3">
      <c r="A22" s="16"/>
      <c r="B22" s="9"/>
      <c r="C22" s="33" t="s">
        <v>154</v>
      </c>
      <c r="D22" s="24"/>
      <c r="E22" s="109">
        <v>7</v>
      </c>
      <c r="F22" s="109">
        <v>10</v>
      </c>
      <c r="G22" s="109">
        <v>6</v>
      </c>
      <c r="H22" s="22">
        <v>47</v>
      </c>
      <c r="I22" s="22">
        <v>60</v>
      </c>
      <c r="J22" s="35">
        <f t="shared" si="0"/>
        <v>20</v>
      </c>
      <c r="K22" s="22"/>
      <c r="L22" s="22">
        <v>73</v>
      </c>
      <c r="M22" s="109">
        <v>21</v>
      </c>
      <c r="N22" s="23"/>
      <c r="O22" s="112"/>
    </row>
    <row r="23" spans="1:15" ht="17.399999999999999" x14ac:dyDescent="0.3">
      <c r="A23" s="16"/>
      <c r="B23" s="7"/>
      <c r="C23" s="33" t="s">
        <v>155</v>
      </c>
      <c r="D23" s="24"/>
      <c r="E23" s="109">
        <v>7</v>
      </c>
      <c r="F23" s="109">
        <v>11</v>
      </c>
      <c r="G23" s="109">
        <v>5</v>
      </c>
      <c r="H23" s="22">
        <v>49</v>
      </c>
      <c r="I23" s="22">
        <v>60</v>
      </c>
      <c r="J23" s="35">
        <f t="shared" si="0"/>
        <v>19</v>
      </c>
      <c r="K23" s="22"/>
      <c r="L23" s="22">
        <v>72</v>
      </c>
      <c r="M23" s="109">
        <v>24</v>
      </c>
      <c r="N23" s="23"/>
      <c r="O23" s="112"/>
    </row>
    <row r="24" spans="1:15" ht="18" thickBot="1" x14ac:dyDescent="0.35">
      <c r="A24" s="16"/>
      <c r="B24" s="9"/>
      <c r="C24" s="33" t="s">
        <v>87</v>
      </c>
      <c r="D24" s="24"/>
      <c r="E24" s="50">
        <v>7</v>
      </c>
      <c r="F24" s="50">
        <v>12</v>
      </c>
      <c r="G24" s="50">
        <v>4</v>
      </c>
      <c r="H24" s="22">
        <v>61</v>
      </c>
      <c r="I24" s="22">
        <v>68</v>
      </c>
      <c r="J24" s="35">
        <f t="shared" si="0"/>
        <v>18</v>
      </c>
      <c r="K24" s="22"/>
      <c r="L24" s="22">
        <v>85</v>
      </c>
      <c r="M24" s="50">
        <v>29</v>
      </c>
      <c r="N24" s="23"/>
      <c r="O24" s="112"/>
    </row>
    <row r="25" spans="1:15" ht="23.25" customHeight="1" thickBot="1" x14ac:dyDescent="0.35">
      <c r="A25" s="16"/>
      <c r="B25" s="9"/>
      <c r="C25" s="21"/>
      <c r="D25" s="21"/>
      <c r="E25" s="62">
        <f>SUM(E17:E24)</f>
        <v>72</v>
      </c>
      <c r="F25" s="62">
        <f>SUM(F17:F24)</f>
        <v>72</v>
      </c>
      <c r="G25" s="62">
        <f>SUM(G17:G24)</f>
        <v>40</v>
      </c>
      <c r="H25" s="62">
        <f>SUM(H17:H24)</f>
        <v>434</v>
      </c>
      <c r="I25" s="62">
        <f>SUM(I17:I24)</f>
        <v>434</v>
      </c>
      <c r="J25" s="111"/>
      <c r="K25" s="111"/>
      <c r="L25" s="63">
        <f>SUM(L17:L24)</f>
        <v>672</v>
      </c>
      <c r="M25" s="62">
        <f>SUM(M17:M24)</f>
        <v>194</v>
      </c>
      <c r="N25" s="108"/>
      <c r="O25" s="112"/>
    </row>
    <row r="26" spans="1:15" ht="18" thickTop="1" x14ac:dyDescent="0.3">
      <c r="A26" s="16"/>
      <c r="B26" s="4"/>
      <c r="C26" s="4"/>
      <c r="D26" s="116"/>
      <c r="E26" s="117"/>
      <c r="F26" s="117"/>
      <c r="G26" s="117"/>
      <c r="H26" s="108"/>
      <c r="I26" s="108"/>
      <c r="J26" s="117"/>
      <c r="K26" s="117"/>
      <c r="L26" s="108"/>
      <c r="M26" s="108"/>
      <c r="N26" s="4"/>
      <c r="O26" s="118"/>
    </row>
    <row r="27" spans="1:15" ht="23.4" thickBot="1" x14ac:dyDescent="0.45">
      <c r="A27" s="16"/>
      <c r="B27" s="4"/>
      <c r="C27" s="4"/>
      <c r="D27" s="116"/>
      <c r="F27" s="131" t="s">
        <v>148</v>
      </c>
      <c r="G27" s="132"/>
      <c r="H27" s="132"/>
      <c r="I27" s="133"/>
      <c r="J27" s="134"/>
      <c r="K27" s="134"/>
      <c r="L27" s="108"/>
      <c r="M27" s="108"/>
      <c r="N27" s="4"/>
      <c r="O27" s="118"/>
    </row>
    <row r="28" spans="1:15" ht="20.399999999999999" x14ac:dyDescent="0.35">
      <c r="A28" s="16"/>
      <c r="B28" s="4"/>
      <c r="C28" s="4"/>
      <c r="D28" s="116"/>
      <c r="E28" s="41" t="s">
        <v>179</v>
      </c>
      <c r="F28" s="124" t="s">
        <v>379</v>
      </c>
      <c r="G28" s="119"/>
      <c r="H28" s="119"/>
      <c r="I28" s="120"/>
      <c r="J28" s="117"/>
      <c r="K28" s="117"/>
      <c r="L28" s="108"/>
      <c r="M28" s="108"/>
      <c r="N28" s="4"/>
      <c r="O28" s="118"/>
    </row>
    <row r="29" spans="1:15" ht="20.399999999999999" x14ac:dyDescent="0.35">
      <c r="A29" s="16"/>
      <c r="B29" s="4"/>
      <c r="C29" s="4"/>
      <c r="D29" s="116"/>
      <c r="E29" s="41" t="s">
        <v>178</v>
      </c>
      <c r="F29" s="124" t="s">
        <v>322</v>
      </c>
      <c r="G29" s="121"/>
      <c r="H29" s="121"/>
      <c r="I29" s="120"/>
      <c r="J29" s="117"/>
      <c r="K29" s="117"/>
      <c r="L29" s="108"/>
      <c r="M29" s="108"/>
      <c r="N29" s="4"/>
      <c r="O29" s="118"/>
    </row>
    <row r="30" spans="1:15" ht="17.399999999999999" x14ac:dyDescent="0.3">
      <c r="A30" s="16"/>
      <c r="B30" s="4"/>
      <c r="C30" s="4"/>
      <c r="D30" s="116"/>
      <c r="E30" s="117"/>
      <c r="F30" s="117"/>
      <c r="G30" s="117"/>
      <c r="H30" s="108"/>
      <c r="I30" s="108"/>
      <c r="J30" s="117"/>
      <c r="K30" s="117"/>
      <c r="L30" s="108"/>
      <c r="M30" s="108"/>
      <c r="N30" s="4"/>
      <c r="O30" s="118"/>
    </row>
    <row r="31" spans="1:15" ht="15.75" customHeight="1" x14ac:dyDescent="0.3">
      <c r="A31" s="16"/>
      <c r="B31" s="4"/>
      <c r="C31" s="4"/>
      <c r="D31" s="24"/>
      <c r="E31" s="117"/>
      <c r="F31" s="117"/>
      <c r="G31" s="117"/>
      <c r="H31" s="108"/>
      <c r="I31" s="108"/>
      <c r="J31" s="117"/>
      <c r="K31" s="117"/>
      <c r="L31" s="108"/>
      <c r="M31" s="108"/>
      <c r="N31" s="4"/>
      <c r="O31" s="118"/>
    </row>
    <row r="32" spans="1:15" ht="17.399999999999999" x14ac:dyDescent="0.3">
      <c r="A32" s="16"/>
      <c r="B32" s="4"/>
      <c r="C32" s="4"/>
      <c r="D32" s="24"/>
      <c r="E32" s="117"/>
      <c r="F32" s="117"/>
      <c r="G32" s="117"/>
      <c r="H32" s="108"/>
      <c r="I32" s="108"/>
      <c r="J32" s="117"/>
      <c r="K32" s="117"/>
      <c r="L32" s="108"/>
      <c r="M32" s="108"/>
      <c r="N32" s="4"/>
      <c r="O32" s="118"/>
    </row>
    <row r="33" spans="1:15" ht="24.6" x14ac:dyDescent="0.4">
      <c r="A33" s="16"/>
      <c r="B33" s="99" t="s">
        <v>149</v>
      </c>
      <c r="C33" s="29"/>
      <c r="D33" s="28"/>
      <c r="E33" s="28"/>
      <c r="F33" s="28"/>
      <c r="G33" s="30" t="s">
        <v>189</v>
      </c>
      <c r="H33" s="29"/>
      <c r="I33" s="29"/>
      <c r="J33" s="29"/>
      <c r="K33" s="29"/>
      <c r="L33" s="28"/>
      <c r="M33" s="31"/>
      <c r="N33" s="16"/>
      <c r="O33" s="118"/>
    </row>
    <row r="34" spans="1:15" ht="17.399999999999999" x14ac:dyDescent="0.3">
      <c r="A34" s="16"/>
      <c r="B34" s="7"/>
      <c r="C34" s="24"/>
      <c r="D34" s="24"/>
      <c r="E34" s="22" t="s">
        <v>90</v>
      </c>
      <c r="F34" s="22" t="s">
        <v>91</v>
      </c>
      <c r="G34" s="22" t="s">
        <v>92</v>
      </c>
      <c r="H34" s="22" t="s">
        <v>93</v>
      </c>
      <c r="I34" s="22" t="s">
        <v>74</v>
      </c>
      <c r="J34" s="35" t="s">
        <v>58</v>
      </c>
      <c r="L34" s="22" t="s">
        <v>98</v>
      </c>
      <c r="M34" s="110" t="s">
        <v>55</v>
      </c>
      <c r="O34" s="118"/>
    </row>
    <row r="35" spans="1:15" ht="17.399999999999999" x14ac:dyDescent="0.3">
      <c r="A35" s="16"/>
      <c r="B35" s="9"/>
      <c r="C35" s="33" t="s">
        <v>154</v>
      </c>
      <c r="D35" s="24"/>
      <c r="E35" s="22">
        <v>6</v>
      </c>
      <c r="F35" s="22">
        <v>2</v>
      </c>
      <c r="G35" s="22">
        <v>0</v>
      </c>
      <c r="H35" s="22">
        <v>21</v>
      </c>
      <c r="I35" s="22">
        <v>16</v>
      </c>
      <c r="J35" s="35">
        <f t="shared" ref="J35:J42" si="1">E35*2+G35*1</f>
        <v>12</v>
      </c>
      <c r="K35" s="22"/>
      <c r="L35" s="22">
        <f>L55-L22</f>
        <v>38</v>
      </c>
      <c r="M35" s="22">
        <f>M55-M22</f>
        <v>7</v>
      </c>
      <c r="N35" s="22"/>
      <c r="O35" s="118"/>
    </row>
    <row r="36" spans="1:15" ht="17.399999999999999" x14ac:dyDescent="0.3">
      <c r="A36" s="16"/>
      <c r="B36" s="9"/>
      <c r="C36" s="33" t="s">
        <v>89</v>
      </c>
      <c r="D36" s="24"/>
      <c r="E36" s="22">
        <v>4</v>
      </c>
      <c r="F36" s="22">
        <v>2</v>
      </c>
      <c r="G36" s="22">
        <v>2</v>
      </c>
      <c r="H36" s="22">
        <v>21</v>
      </c>
      <c r="I36" s="22">
        <v>14</v>
      </c>
      <c r="J36" s="35">
        <f t="shared" si="1"/>
        <v>10</v>
      </c>
      <c r="K36" s="22"/>
      <c r="L36" s="22">
        <f>L56-L21</f>
        <v>32</v>
      </c>
      <c r="M36" s="22">
        <f>M56-M21</f>
        <v>9</v>
      </c>
      <c r="N36" s="22"/>
      <c r="O36" s="118"/>
    </row>
    <row r="37" spans="1:15" ht="17.399999999999999" x14ac:dyDescent="0.3">
      <c r="A37" s="16"/>
      <c r="B37" s="9"/>
      <c r="C37" s="33" t="s">
        <v>379</v>
      </c>
      <c r="D37" s="24"/>
      <c r="E37" s="22">
        <v>4</v>
      </c>
      <c r="F37" s="22">
        <v>2</v>
      </c>
      <c r="G37" s="22">
        <v>2</v>
      </c>
      <c r="H37" s="22">
        <v>21</v>
      </c>
      <c r="I37" s="22">
        <v>17</v>
      </c>
      <c r="J37" s="35">
        <f t="shared" si="1"/>
        <v>10</v>
      </c>
      <c r="K37" s="22"/>
      <c r="L37" s="22">
        <f>L52-L17</f>
        <v>36</v>
      </c>
      <c r="M37" s="22">
        <f>M52-M17</f>
        <v>15</v>
      </c>
      <c r="N37" s="22"/>
      <c r="O37" s="118"/>
    </row>
    <row r="38" spans="1:15" ht="17.399999999999999" x14ac:dyDescent="0.3">
      <c r="A38" s="16"/>
      <c r="B38" s="9"/>
      <c r="C38" s="33" t="s">
        <v>124</v>
      </c>
      <c r="D38" s="24"/>
      <c r="E38" s="22">
        <v>4</v>
      </c>
      <c r="F38" s="22">
        <v>3</v>
      </c>
      <c r="G38" s="22">
        <v>1</v>
      </c>
      <c r="H38" s="22">
        <v>19</v>
      </c>
      <c r="I38" s="22">
        <v>16</v>
      </c>
      <c r="J38" s="35">
        <f t="shared" si="1"/>
        <v>9</v>
      </c>
      <c r="K38" s="22"/>
      <c r="L38" s="22">
        <f>L54-L19</f>
        <v>30</v>
      </c>
      <c r="M38" s="22">
        <f>M54-M19</f>
        <v>4</v>
      </c>
      <c r="N38" s="22"/>
      <c r="O38" s="118"/>
    </row>
    <row r="39" spans="1:15" ht="17.399999999999999" x14ac:dyDescent="0.3">
      <c r="A39" s="16"/>
      <c r="B39" s="9"/>
      <c r="C39" s="33" t="s">
        <v>322</v>
      </c>
      <c r="D39" s="24"/>
      <c r="E39" s="22">
        <v>3</v>
      </c>
      <c r="F39" s="22">
        <v>3</v>
      </c>
      <c r="G39" s="22">
        <v>2</v>
      </c>
      <c r="H39" s="22">
        <v>15</v>
      </c>
      <c r="I39" s="22">
        <v>13</v>
      </c>
      <c r="J39" s="35">
        <f t="shared" si="1"/>
        <v>8</v>
      </c>
      <c r="K39" s="22"/>
      <c r="L39" s="22">
        <f>L53-L18</f>
        <v>28</v>
      </c>
      <c r="M39" s="22">
        <f>M53-M18</f>
        <v>6</v>
      </c>
      <c r="N39" s="22"/>
      <c r="O39" s="118"/>
    </row>
    <row r="40" spans="1:15" ht="17.399999999999999" x14ac:dyDescent="0.3">
      <c r="A40" s="16"/>
      <c r="B40" s="9"/>
      <c r="C40" s="33" t="s">
        <v>87</v>
      </c>
      <c r="D40" s="24"/>
      <c r="E40" s="22">
        <v>3</v>
      </c>
      <c r="F40" s="22">
        <v>4</v>
      </c>
      <c r="G40" s="22">
        <v>1</v>
      </c>
      <c r="H40" s="22">
        <v>16</v>
      </c>
      <c r="I40" s="22">
        <v>20</v>
      </c>
      <c r="J40" s="35">
        <f t="shared" si="1"/>
        <v>7</v>
      </c>
      <c r="K40" s="22"/>
      <c r="L40" s="22">
        <f>L58-L24</f>
        <v>29</v>
      </c>
      <c r="M40" s="22">
        <f>M58-M24</f>
        <v>5</v>
      </c>
      <c r="N40" s="22"/>
      <c r="O40" s="118"/>
    </row>
    <row r="41" spans="1:15" ht="17.399999999999999" x14ac:dyDescent="0.3">
      <c r="A41" s="16"/>
      <c r="B41" s="9"/>
      <c r="C41" s="33" t="s">
        <v>155</v>
      </c>
      <c r="D41" s="24"/>
      <c r="E41" s="22">
        <v>2</v>
      </c>
      <c r="F41" s="22">
        <v>4</v>
      </c>
      <c r="G41" s="22">
        <v>2</v>
      </c>
      <c r="H41" s="22">
        <v>14</v>
      </c>
      <c r="I41" s="22">
        <v>18</v>
      </c>
      <c r="J41" s="35">
        <f t="shared" si="1"/>
        <v>6</v>
      </c>
      <c r="K41" s="22"/>
      <c r="L41" s="22">
        <f>L59-L23</f>
        <v>21</v>
      </c>
      <c r="M41" s="22">
        <f>M59-M23</f>
        <v>13</v>
      </c>
      <c r="N41" s="22"/>
      <c r="O41" s="118"/>
    </row>
    <row r="42" spans="1:15" ht="18" thickBot="1" x14ac:dyDescent="0.35">
      <c r="A42" s="16"/>
      <c r="B42" s="9"/>
      <c r="C42" s="33" t="s">
        <v>129</v>
      </c>
      <c r="D42" s="24"/>
      <c r="E42" s="22">
        <v>0</v>
      </c>
      <c r="F42" s="22">
        <v>6</v>
      </c>
      <c r="G42" s="22">
        <v>2</v>
      </c>
      <c r="H42" s="22">
        <v>11</v>
      </c>
      <c r="I42" s="22">
        <v>24</v>
      </c>
      <c r="J42" s="35">
        <f t="shared" si="1"/>
        <v>2</v>
      </c>
      <c r="K42" s="22"/>
      <c r="L42" s="22">
        <f>L57-L20</f>
        <v>15</v>
      </c>
      <c r="M42" s="22">
        <f>M57-M20</f>
        <v>8</v>
      </c>
      <c r="N42" s="109"/>
      <c r="O42" s="122"/>
    </row>
    <row r="43" spans="1:15" ht="18" thickBot="1" x14ac:dyDescent="0.35">
      <c r="A43" s="16"/>
      <c r="B43" s="4"/>
      <c r="C43" s="62"/>
      <c r="D43" s="62"/>
      <c r="E43" s="62">
        <f>SUM(E35:E42)</f>
        <v>26</v>
      </c>
      <c r="F43" s="62">
        <f>SUM(F35:F42)</f>
        <v>26</v>
      </c>
      <c r="G43" s="62">
        <f>SUM(G35:G42)</f>
        <v>12</v>
      </c>
      <c r="H43" s="62">
        <f>SUM(H35:H42)</f>
        <v>138</v>
      </c>
      <c r="I43" s="62">
        <f>SUM(I35:I42)</f>
        <v>138</v>
      </c>
      <c r="J43" s="111"/>
      <c r="K43" s="111"/>
      <c r="L43" s="62">
        <f>SUM(L35:L42)</f>
        <v>229</v>
      </c>
      <c r="M43" s="62">
        <f>SUM(M35:M42)</f>
        <v>67</v>
      </c>
      <c r="N43" s="52"/>
      <c r="O43" s="122"/>
    </row>
    <row r="44" spans="1:15" ht="18" thickTop="1" x14ac:dyDescent="0.3">
      <c r="A44" s="16"/>
      <c r="B44" s="39"/>
      <c r="C44" s="33"/>
      <c r="D44" s="76"/>
      <c r="E44" s="108"/>
      <c r="F44" s="9"/>
      <c r="G44" s="41"/>
      <c r="H44" s="52"/>
      <c r="I44" s="52"/>
      <c r="J44" s="52"/>
      <c r="K44" s="86"/>
      <c r="L44" s="52"/>
      <c r="M44" s="52"/>
      <c r="N44" s="52"/>
      <c r="O44" s="122"/>
    </row>
    <row r="45" spans="1:15" ht="23.4" thickBot="1" x14ac:dyDescent="0.45">
      <c r="A45" s="16"/>
      <c r="B45" s="39"/>
      <c r="C45" s="33"/>
      <c r="D45" s="76"/>
      <c r="F45" s="127" t="s">
        <v>150</v>
      </c>
      <c r="G45" s="128"/>
      <c r="H45" s="129"/>
      <c r="I45" s="130"/>
      <c r="J45" s="52"/>
      <c r="K45" s="86"/>
      <c r="L45" s="52"/>
      <c r="M45" s="52"/>
      <c r="N45" s="52"/>
      <c r="O45" s="122"/>
    </row>
    <row r="46" spans="1:15" ht="21" x14ac:dyDescent="0.4">
      <c r="A46" s="16"/>
      <c r="B46" s="39"/>
      <c r="C46" s="33"/>
      <c r="D46" s="76"/>
      <c r="E46" s="41" t="s">
        <v>179</v>
      </c>
      <c r="F46" s="124" t="s">
        <v>154</v>
      </c>
      <c r="G46" s="123"/>
      <c r="H46" s="124"/>
      <c r="I46" s="125"/>
      <c r="J46" s="52"/>
      <c r="K46" s="86"/>
      <c r="L46" s="52"/>
      <c r="M46" s="52"/>
      <c r="N46" s="52"/>
      <c r="O46" s="122"/>
    </row>
    <row r="47" spans="1:15" ht="21" x14ac:dyDescent="0.4">
      <c r="A47" s="16"/>
      <c r="B47" s="39"/>
      <c r="C47" s="33"/>
      <c r="D47" s="76"/>
      <c r="E47" s="41" t="s">
        <v>362</v>
      </c>
      <c r="F47" s="124" t="s">
        <v>89</v>
      </c>
      <c r="G47" s="123"/>
      <c r="H47" s="124"/>
      <c r="I47" s="125"/>
      <c r="J47" s="52"/>
      <c r="K47" s="86"/>
      <c r="L47" s="52"/>
      <c r="M47" s="52"/>
      <c r="N47" s="52"/>
      <c r="O47" s="122"/>
    </row>
    <row r="48" spans="1:15" ht="20.399999999999999" x14ac:dyDescent="0.35">
      <c r="A48" s="16"/>
      <c r="B48" s="39"/>
      <c r="C48" s="41"/>
      <c r="D48" s="53"/>
      <c r="E48" s="41" t="s">
        <v>363</v>
      </c>
      <c r="F48" s="124" t="s">
        <v>379</v>
      </c>
      <c r="G48" s="124"/>
      <c r="H48" s="52"/>
      <c r="I48" s="52"/>
      <c r="J48" s="52"/>
      <c r="K48" s="52"/>
      <c r="L48" s="52"/>
      <c r="M48" s="52"/>
      <c r="N48" s="52"/>
      <c r="O48" s="122"/>
    </row>
    <row r="49" spans="1:15" ht="24" customHeight="1" x14ac:dyDescent="0.4">
      <c r="A49" s="16"/>
      <c r="B49" s="99"/>
      <c r="C49" s="29" t="s">
        <v>151</v>
      </c>
      <c r="D49" s="28"/>
      <c r="E49" s="28"/>
      <c r="F49" s="28"/>
      <c r="G49" s="30" t="s">
        <v>189</v>
      </c>
      <c r="H49" s="29"/>
      <c r="I49" s="29"/>
      <c r="J49" s="29"/>
      <c r="K49" s="29"/>
      <c r="L49" s="28"/>
      <c r="M49" s="31"/>
      <c r="N49" s="122"/>
      <c r="O49" s="122"/>
    </row>
    <row r="50" spans="1:15" ht="15" x14ac:dyDescent="0.25">
      <c r="A50" s="16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18"/>
    </row>
    <row r="51" spans="1:15" ht="17.399999999999999" x14ac:dyDescent="0.3">
      <c r="A51" s="16"/>
      <c r="B51" s="7"/>
      <c r="C51" s="24"/>
      <c r="D51" s="24"/>
      <c r="E51" s="22" t="s">
        <v>90</v>
      </c>
      <c r="F51" s="22" t="s">
        <v>91</v>
      </c>
      <c r="G51" s="22" t="s">
        <v>92</v>
      </c>
      <c r="H51" s="22" t="s">
        <v>144</v>
      </c>
      <c r="I51" s="22" t="s">
        <v>145</v>
      </c>
      <c r="J51" s="35" t="s">
        <v>58</v>
      </c>
      <c r="K51" s="22"/>
      <c r="L51" s="22" t="s">
        <v>98</v>
      </c>
      <c r="M51" s="110" t="s">
        <v>55</v>
      </c>
      <c r="N51" s="52"/>
      <c r="O51" s="118"/>
    </row>
    <row r="52" spans="1:15" ht="17.399999999999999" x14ac:dyDescent="0.3">
      <c r="A52" s="16"/>
      <c r="B52" s="9"/>
      <c r="C52" s="33" t="s">
        <v>379</v>
      </c>
      <c r="D52" s="24"/>
      <c r="E52" s="22">
        <v>16</v>
      </c>
      <c r="F52" s="22">
        <v>7</v>
      </c>
      <c r="G52" s="22">
        <v>8</v>
      </c>
      <c r="H52" s="22">
        <v>100</v>
      </c>
      <c r="I52" s="22">
        <v>70</v>
      </c>
      <c r="J52" s="35">
        <f t="shared" ref="J52:J59" si="2">E52*2+G52*1</f>
        <v>40</v>
      </c>
      <c r="K52" s="22"/>
      <c r="L52" s="22">
        <v>160</v>
      </c>
      <c r="M52" s="22">
        <v>43</v>
      </c>
      <c r="N52" s="37"/>
      <c r="O52" s="118"/>
    </row>
    <row r="53" spans="1:15" ht="17.399999999999999" x14ac:dyDescent="0.3">
      <c r="A53" s="16"/>
      <c r="B53" s="9"/>
      <c r="C53" s="33" t="s">
        <v>322</v>
      </c>
      <c r="D53" s="24"/>
      <c r="E53" s="22">
        <v>14</v>
      </c>
      <c r="F53" s="22">
        <v>8</v>
      </c>
      <c r="G53" s="22">
        <v>9</v>
      </c>
      <c r="H53" s="22">
        <v>71</v>
      </c>
      <c r="I53" s="22">
        <v>53</v>
      </c>
      <c r="J53" s="35">
        <f t="shared" si="2"/>
        <v>37</v>
      </c>
      <c r="K53" s="22"/>
      <c r="L53" s="22">
        <v>125</v>
      </c>
      <c r="M53" s="22">
        <v>28</v>
      </c>
      <c r="N53" s="126"/>
      <c r="O53" s="118"/>
    </row>
    <row r="54" spans="1:15" ht="17.399999999999999" x14ac:dyDescent="0.3">
      <c r="A54" s="16"/>
      <c r="B54" s="9"/>
      <c r="C54" s="33" t="s">
        <v>124</v>
      </c>
      <c r="D54" s="24"/>
      <c r="E54" s="22">
        <v>14</v>
      </c>
      <c r="F54" s="22">
        <v>12</v>
      </c>
      <c r="G54" s="22">
        <v>5</v>
      </c>
      <c r="H54" s="22">
        <v>72</v>
      </c>
      <c r="I54" s="22">
        <v>60</v>
      </c>
      <c r="J54" s="35">
        <f t="shared" si="2"/>
        <v>33</v>
      </c>
      <c r="K54" s="22"/>
      <c r="L54" s="22">
        <v>113</v>
      </c>
      <c r="M54" s="22">
        <v>26</v>
      </c>
      <c r="N54" s="126"/>
      <c r="O54" s="118"/>
    </row>
    <row r="55" spans="1:15" ht="17.399999999999999" x14ac:dyDescent="0.3">
      <c r="A55" s="16"/>
      <c r="B55" s="9"/>
      <c r="C55" s="33" t="s">
        <v>154</v>
      </c>
      <c r="D55" s="24"/>
      <c r="E55" s="22">
        <v>13</v>
      </c>
      <c r="F55" s="22">
        <v>12</v>
      </c>
      <c r="G55" s="22">
        <v>6</v>
      </c>
      <c r="H55" s="22">
        <v>68</v>
      </c>
      <c r="I55" s="22">
        <v>76</v>
      </c>
      <c r="J55" s="35">
        <f t="shared" si="2"/>
        <v>32</v>
      </c>
      <c r="K55" s="22"/>
      <c r="L55" s="22">
        <v>111</v>
      </c>
      <c r="M55" s="109">
        <v>28</v>
      </c>
      <c r="N55" s="126"/>
      <c r="O55" s="118"/>
    </row>
    <row r="56" spans="1:15" ht="17.399999999999999" x14ac:dyDescent="0.3">
      <c r="A56" s="16"/>
      <c r="B56" s="9"/>
      <c r="C56" s="33" t="s">
        <v>89</v>
      </c>
      <c r="D56" s="24"/>
      <c r="E56" s="22">
        <v>12</v>
      </c>
      <c r="F56" s="22">
        <v>13</v>
      </c>
      <c r="G56" s="22">
        <v>6</v>
      </c>
      <c r="H56" s="22">
        <v>68</v>
      </c>
      <c r="I56" s="22">
        <v>76</v>
      </c>
      <c r="J56" s="35">
        <f t="shared" si="2"/>
        <v>30</v>
      </c>
      <c r="K56" s="22"/>
      <c r="L56" s="22">
        <v>98</v>
      </c>
      <c r="M56" s="22">
        <v>31</v>
      </c>
      <c r="N56" s="126"/>
      <c r="O56" s="118"/>
    </row>
    <row r="57" spans="1:15" ht="17.399999999999999" x14ac:dyDescent="0.3">
      <c r="A57" s="16"/>
      <c r="B57" s="9"/>
      <c r="C57" s="33" t="s">
        <v>129</v>
      </c>
      <c r="D57" s="24"/>
      <c r="E57" s="22">
        <v>10</v>
      </c>
      <c r="F57" s="22">
        <v>15</v>
      </c>
      <c r="G57" s="22">
        <v>6</v>
      </c>
      <c r="H57" s="22">
        <v>53</v>
      </c>
      <c r="I57" s="22">
        <v>71</v>
      </c>
      <c r="J57" s="35">
        <f t="shared" si="2"/>
        <v>26</v>
      </c>
      <c r="K57" s="22"/>
      <c r="L57" s="22">
        <v>87</v>
      </c>
      <c r="M57" s="22">
        <v>34</v>
      </c>
      <c r="O57" s="118"/>
    </row>
    <row r="58" spans="1:15" ht="17.399999999999999" x14ac:dyDescent="0.3">
      <c r="A58" s="16"/>
      <c r="B58" s="9"/>
      <c r="C58" s="33" t="s">
        <v>87</v>
      </c>
      <c r="D58" s="24"/>
      <c r="E58" s="22">
        <v>10</v>
      </c>
      <c r="F58" s="22">
        <v>16</v>
      </c>
      <c r="G58" s="22">
        <v>5</v>
      </c>
      <c r="H58" s="22">
        <v>77</v>
      </c>
      <c r="I58" s="22">
        <v>88</v>
      </c>
      <c r="J58" s="35">
        <f t="shared" si="2"/>
        <v>25</v>
      </c>
      <c r="K58" s="22"/>
      <c r="L58" s="22">
        <v>114</v>
      </c>
      <c r="M58" s="22">
        <v>34</v>
      </c>
      <c r="N58" s="44"/>
      <c r="O58" s="118"/>
    </row>
    <row r="59" spans="1:15" ht="18" thickBot="1" x14ac:dyDescent="0.35">
      <c r="A59" s="16"/>
      <c r="B59" s="9"/>
      <c r="C59" s="33" t="s">
        <v>155</v>
      </c>
      <c r="D59" s="24"/>
      <c r="E59" s="22">
        <v>9</v>
      </c>
      <c r="F59" s="22">
        <v>15</v>
      </c>
      <c r="G59" s="22">
        <v>7</v>
      </c>
      <c r="H59" s="22">
        <v>63</v>
      </c>
      <c r="I59" s="22">
        <v>78</v>
      </c>
      <c r="J59" s="35">
        <f t="shared" si="2"/>
        <v>25</v>
      </c>
      <c r="K59" s="22"/>
      <c r="L59" s="22">
        <v>93</v>
      </c>
      <c r="M59" s="50">
        <v>37</v>
      </c>
      <c r="N59" s="126"/>
      <c r="O59" s="118"/>
    </row>
    <row r="60" spans="1:15" ht="18.75" customHeight="1" thickBot="1" x14ac:dyDescent="0.35">
      <c r="A60" s="112"/>
      <c r="B60" s="112"/>
      <c r="C60" s="62"/>
      <c r="D60" s="62"/>
      <c r="E60" s="62">
        <f>SUM(E52:E59)</f>
        <v>98</v>
      </c>
      <c r="F60" s="62">
        <f>SUM(F52:F59)</f>
        <v>98</v>
      </c>
      <c r="G60" s="62">
        <f>SUM(G52:G59)</f>
        <v>52</v>
      </c>
      <c r="H60" s="62">
        <f>SUM(H52:H59)</f>
        <v>572</v>
      </c>
      <c r="I60" s="63">
        <f>SUM(I52:I59)</f>
        <v>572</v>
      </c>
      <c r="J60" s="62"/>
      <c r="K60" s="62"/>
      <c r="L60" s="62">
        <f>SUM(L52:L59)</f>
        <v>901</v>
      </c>
      <c r="M60" s="62">
        <f>SUM(M52:M59)</f>
        <v>261</v>
      </c>
      <c r="N60" s="118"/>
      <c r="O60" s="118"/>
    </row>
    <row r="61" spans="1:15" ht="13.8" thickTop="1" x14ac:dyDescent="0.25"/>
  </sheetData>
  <phoneticPr fontId="0" type="noConversion"/>
  <pageMargins left="0.25" right="0.25" top="0.25" bottom="0.25" header="0.5" footer="0.5"/>
  <pageSetup scale="6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C20" sqref="C20"/>
    </sheetView>
  </sheetViews>
  <sheetFormatPr defaultRowHeight="13.2" x14ac:dyDescent="0.25"/>
  <cols>
    <col min="1" max="1" width="13.109375" customWidth="1"/>
    <col min="2" max="2" width="16.44140625" customWidth="1"/>
    <col min="3" max="3" width="15.109375" customWidth="1"/>
    <col min="4" max="4" width="16.5546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31.5546875" customWidth="1"/>
    <col min="14" max="14" width="4.109375" customWidth="1"/>
    <col min="15" max="15" width="13.109375" customWidth="1"/>
    <col min="16" max="16" width="14.5546875" customWidth="1"/>
    <col min="17" max="17" width="15.44140625" customWidth="1"/>
    <col min="18" max="18" width="5.5546875" customWidth="1"/>
    <col min="19" max="19" width="6.88671875" customWidth="1"/>
    <col min="20" max="20" width="7.109375" customWidth="1"/>
    <col min="21" max="21" width="6.88671875" customWidth="1"/>
    <col min="22" max="22" width="5.109375" customWidth="1"/>
    <col min="23" max="23" width="16" customWidth="1"/>
    <col min="24" max="24" width="16.44140625" customWidth="1"/>
    <col min="25" max="25" width="17.44140625" customWidth="1"/>
    <col min="26" max="26" width="6.88671875" customWidth="1"/>
    <col min="27" max="27" width="6.5546875" customWidth="1"/>
    <col min="28" max="28" width="6.88671875" customWidth="1"/>
    <col min="29" max="29" width="5.88671875" customWidth="1"/>
    <col min="30" max="30" width="5" customWidth="1"/>
  </cols>
  <sheetData>
    <row r="1" spans="1:30" ht="25.2" x14ac:dyDescent="0.45">
      <c r="A1" s="28"/>
      <c r="B1" s="28"/>
      <c r="C1" s="158"/>
      <c r="D1" s="158"/>
      <c r="E1" s="158"/>
      <c r="F1" s="158"/>
      <c r="G1" s="159" t="s">
        <v>97</v>
      </c>
      <c r="H1" s="159"/>
      <c r="I1" s="159"/>
      <c r="J1" s="159"/>
      <c r="K1" s="159"/>
      <c r="L1" s="28"/>
      <c r="M1" s="28"/>
      <c r="N1" s="16"/>
      <c r="O1" s="16"/>
      <c r="P1" s="16"/>
      <c r="Q1" s="161"/>
      <c r="R1" s="161"/>
      <c r="S1" s="161"/>
      <c r="T1" s="161"/>
      <c r="U1" s="162" t="s">
        <v>36</v>
      </c>
      <c r="V1" s="161"/>
      <c r="W1" s="161"/>
      <c r="X1" s="161"/>
      <c r="Y1" s="16"/>
      <c r="Z1" s="16"/>
      <c r="AA1" s="16"/>
      <c r="AB1" s="16"/>
      <c r="AC1" s="16"/>
      <c r="AD1" s="16"/>
    </row>
    <row r="2" spans="1:30" ht="20.399999999999999" customHeight="1" x14ac:dyDescent="0.4">
      <c r="A2" s="14"/>
      <c r="B2" s="160" t="s">
        <v>347</v>
      </c>
      <c r="C2" s="159"/>
      <c r="D2" s="28"/>
      <c r="E2" s="28"/>
      <c r="F2" s="28"/>
      <c r="G2" s="30" t="s">
        <v>189</v>
      </c>
      <c r="H2" s="29"/>
      <c r="I2" s="29"/>
      <c r="J2" s="29"/>
      <c r="K2" s="29"/>
      <c r="L2" s="28"/>
      <c r="M2" s="31">
        <v>41026</v>
      </c>
      <c r="N2" s="16"/>
      <c r="AD2" s="16"/>
    </row>
    <row r="3" spans="1:30" ht="24.6" x14ac:dyDescent="0.4">
      <c r="A3" s="4"/>
      <c r="B3" s="163"/>
      <c r="C3" s="163"/>
      <c r="D3" s="28"/>
      <c r="E3" s="24" t="s">
        <v>323</v>
      </c>
      <c r="F3" s="21"/>
      <c r="G3" s="21"/>
      <c r="H3" s="182"/>
      <c r="I3" s="28"/>
      <c r="J3" s="21"/>
      <c r="K3" s="22" t="s">
        <v>35</v>
      </c>
      <c r="L3" s="21"/>
      <c r="M3" s="22" t="s">
        <v>324</v>
      </c>
      <c r="N3" s="16"/>
      <c r="O3" s="54" t="s">
        <v>73</v>
      </c>
      <c r="P3" s="54"/>
      <c r="Q3" s="54" t="s">
        <v>57</v>
      </c>
      <c r="R3" s="166"/>
      <c r="S3" s="166" t="s">
        <v>75</v>
      </c>
      <c r="T3" s="166" t="s">
        <v>74</v>
      </c>
      <c r="U3" s="166" t="s">
        <v>76</v>
      </c>
      <c r="V3" s="166" t="s">
        <v>77</v>
      </c>
      <c r="W3" s="166" t="s">
        <v>78</v>
      </c>
      <c r="Y3" s="124" t="s">
        <v>325</v>
      </c>
      <c r="AD3" s="16"/>
    </row>
    <row r="4" spans="1:30" ht="17.399999999999999" x14ac:dyDescent="0.3">
      <c r="A4" s="7"/>
      <c r="B4" s="163" t="s">
        <v>350</v>
      </c>
      <c r="C4" s="163"/>
      <c r="D4" s="22" t="s">
        <v>90</v>
      </c>
      <c r="E4" s="22" t="s">
        <v>91</v>
      </c>
      <c r="F4" s="22" t="s">
        <v>92</v>
      </c>
      <c r="G4" s="22" t="s">
        <v>93</v>
      </c>
      <c r="H4" s="22" t="s">
        <v>74</v>
      </c>
      <c r="I4" s="35" t="s">
        <v>58</v>
      </c>
      <c r="J4" s="22" t="s">
        <v>93</v>
      </c>
      <c r="K4" s="22" t="s">
        <v>74</v>
      </c>
      <c r="L4" s="22" t="s">
        <v>98</v>
      </c>
      <c r="M4" s="22" t="s">
        <v>55</v>
      </c>
      <c r="N4" s="78"/>
      <c r="O4" s="41" t="s">
        <v>34</v>
      </c>
      <c r="P4" s="41" t="s">
        <v>86</v>
      </c>
      <c r="Q4" s="41" t="s">
        <v>54</v>
      </c>
      <c r="R4" s="7"/>
      <c r="S4" s="11">
        <v>29</v>
      </c>
      <c r="T4" s="9">
        <v>52</v>
      </c>
      <c r="U4" s="9">
        <v>5</v>
      </c>
      <c r="V4" s="9">
        <v>0</v>
      </c>
      <c r="W4" s="185">
        <f t="shared" ref="W4:W12" si="0">T4/S4</f>
        <v>1.7931034482758621</v>
      </c>
      <c r="X4" s="16"/>
      <c r="Y4" s="16"/>
      <c r="Z4" s="15" t="s">
        <v>90</v>
      </c>
      <c r="AA4" s="15" t="s">
        <v>91</v>
      </c>
      <c r="AB4" s="15" t="s">
        <v>92</v>
      </c>
      <c r="AC4" s="15" t="s">
        <v>326</v>
      </c>
      <c r="AD4" s="16"/>
    </row>
    <row r="5" spans="1:30" ht="17.399999999999999" x14ac:dyDescent="0.3">
      <c r="A5" s="9"/>
      <c r="B5" s="33" t="s">
        <v>154</v>
      </c>
      <c r="C5" s="24"/>
      <c r="D5" s="22">
        <v>6</v>
      </c>
      <c r="E5" s="22">
        <v>2</v>
      </c>
      <c r="F5" s="22">
        <v>0</v>
      </c>
      <c r="G5" s="22">
        <v>21</v>
      </c>
      <c r="H5" s="22">
        <v>16</v>
      </c>
      <c r="I5" s="35">
        <f t="shared" ref="I5:I11" si="1">D5*2+F5*1</f>
        <v>12</v>
      </c>
      <c r="J5" s="22">
        <f>47+G5</f>
        <v>68</v>
      </c>
      <c r="K5" s="22">
        <f>60+H5</f>
        <v>76</v>
      </c>
      <c r="L5" s="22">
        <v>111</v>
      </c>
      <c r="M5" s="109">
        <v>28</v>
      </c>
      <c r="N5" s="78"/>
      <c r="O5" s="41" t="s">
        <v>132</v>
      </c>
      <c r="P5" s="41" t="s">
        <v>380</v>
      </c>
      <c r="Q5" s="41" t="s">
        <v>117</v>
      </c>
      <c r="R5" s="4"/>
      <c r="S5" s="11">
        <v>29</v>
      </c>
      <c r="T5" s="9">
        <v>53</v>
      </c>
      <c r="U5" s="9">
        <v>7</v>
      </c>
      <c r="V5" s="9">
        <v>2</v>
      </c>
      <c r="W5" s="185">
        <f t="shared" si="0"/>
        <v>1.8275862068965518</v>
      </c>
      <c r="X5" s="33" t="s">
        <v>123</v>
      </c>
      <c r="Y5" s="24"/>
      <c r="Z5" s="22">
        <v>12</v>
      </c>
      <c r="AA5" s="22">
        <v>5</v>
      </c>
      <c r="AB5" s="22">
        <v>6</v>
      </c>
      <c r="AC5" s="35">
        <f t="shared" ref="AC5:AC12" si="2">Z5*2+AB5</f>
        <v>30</v>
      </c>
      <c r="AD5" s="16"/>
    </row>
    <row r="6" spans="1:30" ht="17.399999999999999" x14ac:dyDescent="0.3">
      <c r="A6" s="9"/>
      <c r="B6" s="33" t="s">
        <v>89</v>
      </c>
      <c r="C6" s="24"/>
      <c r="D6" s="22">
        <v>4</v>
      </c>
      <c r="E6" s="22">
        <v>2</v>
      </c>
      <c r="F6" s="22">
        <v>2</v>
      </c>
      <c r="G6" s="22">
        <v>21</v>
      </c>
      <c r="H6" s="22">
        <v>14</v>
      </c>
      <c r="I6" s="35">
        <f t="shared" si="1"/>
        <v>10</v>
      </c>
      <c r="J6" s="22">
        <f>47+G6</f>
        <v>68</v>
      </c>
      <c r="K6" s="22">
        <f>62+H6</f>
        <v>76</v>
      </c>
      <c r="L6" s="22">
        <v>98</v>
      </c>
      <c r="M6" s="109">
        <v>31</v>
      </c>
      <c r="N6" s="78"/>
      <c r="O6" s="41" t="s">
        <v>66</v>
      </c>
      <c r="P6" s="41" t="s">
        <v>96</v>
      </c>
      <c r="Q6" s="41" t="s">
        <v>116</v>
      </c>
      <c r="R6" s="7"/>
      <c r="S6" s="11">
        <v>31</v>
      </c>
      <c r="T6" s="9">
        <v>68</v>
      </c>
      <c r="U6" s="9">
        <v>6</v>
      </c>
      <c r="V6" s="9">
        <v>2</v>
      </c>
      <c r="W6" s="140">
        <f t="shared" si="0"/>
        <v>2.193548387096774</v>
      </c>
      <c r="X6" s="33" t="s">
        <v>88</v>
      </c>
      <c r="Y6" s="24"/>
      <c r="Z6" s="22">
        <v>11</v>
      </c>
      <c r="AA6" s="22">
        <v>5</v>
      </c>
      <c r="AB6" s="22">
        <v>7</v>
      </c>
      <c r="AC6" s="35">
        <f t="shared" si="2"/>
        <v>29</v>
      </c>
      <c r="AD6" s="16"/>
    </row>
    <row r="7" spans="1:30" ht="17.399999999999999" x14ac:dyDescent="0.3">
      <c r="A7" s="9"/>
      <c r="B7" s="33" t="s">
        <v>379</v>
      </c>
      <c r="C7" s="24"/>
      <c r="D7" s="22">
        <v>4</v>
      </c>
      <c r="E7" s="22">
        <v>2</v>
      </c>
      <c r="F7" s="22">
        <v>2</v>
      </c>
      <c r="G7" s="22">
        <v>21</v>
      </c>
      <c r="H7" s="22">
        <v>17</v>
      </c>
      <c r="I7" s="35">
        <f t="shared" si="1"/>
        <v>10</v>
      </c>
      <c r="J7" s="22">
        <f>79+G7</f>
        <v>100</v>
      </c>
      <c r="K7" s="22">
        <f>53+H7</f>
        <v>70</v>
      </c>
      <c r="L7" s="22">
        <v>160</v>
      </c>
      <c r="M7" s="22">
        <v>43</v>
      </c>
      <c r="N7" s="78"/>
      <c r="O7" s="41" t="s">
        <v>63</v>
      </c>
      <c r="P7" s="41" t="s">
        <v>115</v>
      </c>
      <c r="Q7" s="41" t="s">
        <v>130</v>
      </c>
      <c r="R7" s="7"/>
      <c r="S7" s="11">
        <v>31</v>
      </c>
      <c r="T7" s="9">
        <v>69</v>
      </c>
      <c r="U7" s="9">
        <v>4</v>
      </c>
      <c r="V7" s="9">
        <v>2</v>
      </c>
      <c r="W7" s="140">
        <f t="shared" si="0"/>
        <v>2.225806451612903</v>
      </c>
      <c r="X7" s="33" t="s">
        <v>124</v>
      </c>
      <c r="Y7" s="24"/>
      <c r="Z7" s="22">
        <v>10</v>
      </c>
      <c r="AA7" s="22">
        <v>9</v>
      </c>
      <c r="AB7" s="22">
        <v>4</v>
      </c>
      <c r="AC7" s="35">
        <f t="shared" si="2"/>
        <v>24</v>
      </c>
      <c r="AD7" s="16"/>
    </row>
    <row r="8" spans="1:30" ht="17.399999999999999" x14ac:dyDescent="0.3">
      <c r="A8" s="9"/>
      <c r="B8" s="33" t="s">
        <v>124</v>
      </c>
      <c r="C8" s="24"/>
      <c r="D8" s="22">
        <v>4</v>
      </c>
      <c r="E8" s="22">
        <v>3</v>
      </c>
      <c r="F8" s="22">
        <v>1</v>
      </c>
      <c r="G8" s="22">
        <v>19</v>
      </c>
      <c r="H8" s="22">
        <v>16</v>
      </c>
      <c r="I8" s="35">
        <f t="shared" si="1"/>
        <v>9</v>
      </c>
      <c r="J8" s="22">
        <f>53+G8</f>
        <v>72</v>
      </c>
      <c r="K8" s="22">
        <f>44+H8</f>
        <v>60</v>
      </c>
      <c r="L8" s="22">
        <v>113</v>
      </c>
      <c r="M8" s="22">
        <v>26</v>
      </c>
      <c r="N8" s="58"/>
      <c r="O8" s="41" t="s">
        <v>22</v>
      </c>
      <c r="P8" s="41" t="s">
        <v>128</v>
      </c>
      <c r="Q8" s="41" t="s">
        <v>165</v>
      </c>
      <c r="R8" s="4"/>
      <c r="S8" s="11">
        <v>27</v>
      </c>
      <c r="T8" s="9">
        <v>65</v>
      </c>
      <c r="U8" s="9">
        <v>1</v>
      </c>
      <c r="V8" s="9">
        <v>0</v>
      </c>
      <c r="W8" s="140">
        <f t="shared" si="0"/>
        <v>2.4074074074074074</v>
      </c>
      <c r="X8" s="33" t="s">
        <v>129</v>
      </c>
      <c r="Y8" s="24"/>
      <c r="Z8" s="22">
        <v>10</v>
      </c>
      <c r="AA8" s="22">
        <v>9</v>
      </c>
      <c r="AB8" s="22">
        <v>4</v>
      </c>
      <c r="AC8" s="35">
        <f t="shared" si="2"/>
        <v>24</v>
      </c>
      <c r="AD8" s="16"/>
    </row>
    <row r="9" spans="1:30" ht="17.399999999999999" x14ac:dyDescent="0.3">
      <c r="A9" s="9"/>
      <c r="B9" s="33" t="s">
        <v>322</v>
      </c>
      <c r="C9" s="24"/>
      <c r="D9" s="22">
        <v>3</v>
      </c>
      <c r="E9" s="22">
        <v>3</v>
      </c>
      <c r="F9" s="22">
        <v>2</v>
      </c>
      <c r="G9" s="22">
        <v>15</v>
      </c>
      <c r="H9" s="22">
        <v>13</v>
      </c>
      <c r="I9" s="35">
        <f t="shared" si="1"/>
        <v>8</v>
      </c>
      <c r="J9" s="22">
        <f>56+G9</f>
        <v>71</v>
      </c>
      <c r="K9" s="22">
        <f>40+H9</f>
        <v>53</v>
      </c>
      <c r="L9" s="22">
        <v>125</v>
      </c>
      <c r="M9" s="109">
        <v>28</v>
      </c>
      <c r="N9" s="15"/>
      <c r="O9" s="41" t="s">
        <v>66</v>
      </c>
      <c r="P9" s="41" t="s">
        <v>176</v>
      </c>
      <c r="Q9" s="41" t="s">
        <v>53</v>
      </c>
      <c r="R9" s="4"/>
      <c r="S9" s="11">
        <v>30</v>
      </c>
      <c r="T9" s="9">
        <v>75</v>
      </c>
      <c r="U9" s="9">
        <v>3</v>
      </c>
      <c r="V9" s="9">
        <v>1</v>
      </c>
      <c r="W9" s="140">
        <f t="shared" si="0"/>
        <v>2.5</v>
      </c>
      <c r="X9" s="33" t="s">
        <v>89</v>
      </c>
      <c r="Y9" s="24"/>
      <c r="Z9" s="22">
        <v>8</v>
      </c>
      <c r="AA9" s="22">
        <v>11</v>
      </c>
      <c r="AB9" s="22">
        <v>4</v>
      </c>
      <c r="AC9" s="35">
        <f t="shared" si="2"/>
        <v>20</v>
      </c>
      <c r="AD9" s="16"/>
    </row>
    <row r="10" spans="1:30" ht="17.399999999999999" x14ac:dyDescent="0.3">
      <c r="A10" s="9"/>
      <c r="B10" s="33" t="s">
        <v>87</v>
      </c>
      <c r="C10" s="24"/>
      <c r="D10" s="22">
        <v>3</v>
      </c>
      <c r="E10" s="22">
        <v>4</v>
      </c>
      <c r="F10" s="22">
        <v>1</v>
      </c>
      <c r="G10" s="22">
        <v>16</v>
      </c>
      <c r="H10" s="22">
        <v>20</v>
      </c>
      <c r="I10" s="35">
        <f t="shared" si="1"/>
        <v>7</v>
      </c>
      <c r="J10" s="22">
        <f>61+G10</f>
        <v>77</v>
      </c>
      <c r="K10" s="22">
        <f>68+H10</f>
        <v>88</v>
      </c>
      <c r="L10" s="22">
        <v>114</v>
      </c>
      <c r="M10" s="109">
        <v>34</v>
      </c>
      <c r="N10" s="78"/>
      <c r="O10" s="41" t="s">
        <v>102</v>
      </c>
      <c r="P10" s="41" t="s">
        <v>139</v>
      </c>
      <c r="Q10" s="41" t="s">
        <v>164</v>
      </c>
      <c r="R10" s="4"/>
      <c r="S10" s="11">
        <v>18</v>
      </c>
      <c r="T10" s="9">
        <v>50</v>
      </c>
      <c r="U10" s="9">
        <v>1</v>
      </c>
      <c r="V10" s="9">
        <v>0</v>
      </c>
      <c r="W10" s="140">
        <f t="shared" si="0"/>
        <v>2.7777777777777777</v>
      </c>
      <c r="X10" s="33" t="s">
        <v>169</v>
      </c>
      <c r="Y10" s="24"/>
      <c r="Z10" s="22">
        <v>7</v>
      </c>
      <c r="AA10" s="22">
        <v>10</v>
      </c>
      <c r="AB10" s="22">
        <v>6</v>
      </c>
      <c r="AC10" s="35">
        <f t="shared" si="2"/>
        <v>20</v>
      </c>
      <c r="AD10" s="16"/>
    </row>
    <row r="11" spans="1:30" ht="17.399999999999999" x14ac:dyDescent="0.3">
      <c r="A11" s="9"/>
      <c r="B11" s="33" t="s">
        <v>155</v>
      </c>
      <c r="C11" s="24"/>
      <c r="D11" s="22">
        <v>2</v>
      </c>
      <c r="E11" s="22">
        <v>4</v>
      </c>
      <c r="F11" s="22">
        <v>2</v>
      </c>
      <c r="G11" s="22">
        <v>14</v>
      </c>
      <c r="H11" s="22">
        <v>18</v>
      </c>
      <c r="I11" s="35">
        <f t="shared" si="1"/>
        <v>6</v>
      </c>
      <c r="J11" s="22">
        <f>49+G11</f>
        <v>63</v>
      </c>
      <c r="K11" s="22">
        <f>60+H11</f>
        <v>78</v>
      </c>
      <c r="L11" s="22">
        <v>93</v>
      </c>
      <c r="M11" s="109">
        <v>37</v>
      </c>
      <c r="N11" s="78"/>
      <c r="O11" s="48" t="s">
        <v>163</v>
      </c>
      <c r="P11" s="41" t="s">
        <v>95</v>
      </c>
      <c r="Q11" s="41" t="s">
        <v>94</v>
      </c>
      <c r="R11" s="7"/>
      <c r="S11" s="11">
        <v>29</v>
      </c>
      <c r="T11" s="9">
        <v>81</v>
      </c>
      <c r="U11" s="9">
        <v>1</v>
      </c>
      <c r="V11" s="9">
        <v>2</v>
      </c>
      <c r="W11" s="140">
        <f t="shared" si="0"/>
        <v>2.7931034482758621</v>
      </c>
      <c r="X11" s="33" t="s">
        <v>170</v>
      </c>
      <c r="Y11" s="24"/>
      <c r="Z11" s="22">
        <v>7</v>
      </c>
      <c r="AA11" s="22">
        <v>11</v>
      </c>
      <c r="AB11" s="22">
        <v>5</v>
      </c>
      <c r="AC11" s="35">
        <f t="shared" si="2"/>
        <v>19</v>
      </c>
      <c r="AD11" s="16"/>
    </row>
    <row r="12" spans="1:30" ht="18" thickBot="1" x14ac:dyDescent="0.35">
      <c r="A12" s="9"/>
      <c r="B12" s="33" t="s">
        <v>129</v>
      </c>
      <c r="C12" s="24"/>
      <c r="D12" s="22">
        <v>0</v>
      </c>
      <c r="E12" s="22">
        <v>6</v>
      </c>
      <c r="F12" s="22">
        <v>2</v>
      </c>
      <c r="G12" s="22">
        <v>11</v>
      </c>
      <c r="H12" s="22">
        <v>24</v>
      </c>
      <c r="I12" s="35">
        <f>D12*2+F12*1</f>
        <v>2</v>
      </c>
      <c r="J12" s="22">
        <f>42+G12</f>
        <v>53</v>
      </c>
      <c r="K12" s="22">
        <f>47+H12</f>
        <v>71</v>
      </c>
      <c r="L12" s="22">
        <v>87</v>
      </c>
      <c r="M12" s="50">
        <v>34</v>
      </c>
      <c r="N12" s="78"/>
      <c r="O12" s="41" t="s">
        <v>108</v>
      </c>
      <c r="P12" s="41" t="s">
        <v>17</v>
      </c>
      <c r="Q12" s="41"/>
      <c r="R12" s="4"/>
      <c r="S12" s="11">
        <v>24</v>
      </c>
      <c r="T12" s="9">
        <v>50</v>
      </c>
      <c r="U12" s="9">
        <v>4</v>
      </c>
      <c r="V12" s="9">
        <v>0</v>
      </c>
      <c r="W12" s="140">
        <f t="shared" si="0"/>
        <v>2.0833333333333335</v>
      </c>
      <c r="X12" s="33" t="s">
        <v>87</v>
      </c>
      <c r="Y12" s="24"/>
      <c r="Z12" s="22">
        <v>7</v>
      </c>
      <c r="AA12" s="22">
        <v>12</v>
      </c>
      <c r="AB12" s="22">
        <v>4</v>
      </c>
      <c r="AC12" s="35">
        <f t="shared" si="2"/>
        <v>18</v>
      </c>
      <c r="AD12" s="16"/>
    </row>
    <row r="13" spans="1:30" ht="18" thickBot="1" x14ac:dyDescent="0.35">
      <c r="A13" s="4"/>
      <c r="B13" s="62"/>
      <c r="C13" s="62"/>
      <c r="D13" s="62">
        <f t="shared" ref="D13:M13" si="3">SUM(D5:D12)</f>
        <v>26</v>
      </c>
      <c r="E13" s="62">
        <f t="shared" si="3"/>
        <v>26</v>
      </c>
      <c r="F13" s="62">
        <f t="shared" si="3"/>
        <v>12</v>
      </c>
      <c r="G13" s="62">
        <f t="shared" si="3"/>
        <v>138</v>
      </c>
      <c r="H13" s="62">
        <f t="shared" si="3"/>
        <v>138</v>
      </c>
      <c r="I13" s="62"/>
      <c r="J13" s="62">
        <f t="shared" si="3"/>
        <v>572</v>
      </c>
      <c r="K13" s="62">
        <f t="shared" si="3"/>
        <v>572</v>
      </c>
      <c r="L13" s="62">
        <f t="shared" si="3"/>
        <v>901</v>
      </c>
      <c r="M13" s="62">
        <f t="shared" si="3"/>
        <v>261</v>
      </c>
      <c r="N13" s="16"/>
      <c r="O13" s="16"/>
      <c r="P13" s="16"/>
      <c r="Q13" s="54" t="s">
        <v>35</v>
      </c>
      <c r="R13" s="14"/>
      <c r="S13" s="17">
        <f>SUM(S4:S12)</f>
        <v>248</v>
      </c>
      <c r="T13" s="17">
        <f>SUM(T4:T12)</f>
        <v>563</v>
      </c>
      <c r="U13" s="17">
        <f>SUM(U4:U12)</f>
        <v>32</v>
      </c>
      <c r="V13" s="17">
        <f>SUM(V4:V12)</f>
        <v>9</v>
      </c>
      <c r="W13" s="18">
        <f>(T13+V13)/S13</f>
        <v>2.306451612903226</v>
      </c>
      <c r="X13" s="16"/>
      <c r="Y13" s="16"/>
      <c r="Z13" s="62">
        <f>SUM(Z5:Z12)</f>
        <v>72</v>
      </c>
      <c r="AA13" s="62">
        <f>SUM(AA5:AA12)</f>
        <v>72</v>
      </c>
      <c r="AB13" s="62">
        <f>SUM(AB5:AB12)</f>
        <v>40</v>
      </c>
      <c r="AC13" s="62"/>
      <c r="AD13" s="16"/>
    </row>
    <row r="14" spans="1:30" ht="18" thickTop="1" x14ac:dyDescent="0.3">
      <c r="A14" s="141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7.399999999999999" x14ac:dyDescent="0.3">
      <c r="A15" s="70" t="s">
        <v>348</v>
      </c>
      <c r="B15" s="70"/>
      <c r="C15" s="157"/>
      <c r="D15" s="74"/>
      <c r="E15" s="67" t="s">
        <v>50</v>
      </c>
      <c r="F15" s="66"/>
      <c r="G15" s="66"/>
      <c r="H15" s="66"/>
      <c r="I15" s="66"/>
      <c r="J15" s="68"/>
      <c r="K15" s="66"/>
      <c r="L15" s="66"/>
      <c r="M15" s="66"/>
      <c r="N15" s="16"/>
      <c r="AD15" s="16"/>
    </row>
    <row r="16" spans="1:30" ht="18" x14ac:dyDescent="0.35">
      <c r="A16" s="46" t="s">
        <v>38</v>
      </c>
      <c r="B16" s="33" t="s">
        <v>154</v>
      </c>
      <c r="C16" s="65"/>
      <c r="D16" s="22">
        <v>2</v>
      </c>
      <c r="E16" s="9">
        <v>1</v>
      </c>
      <c r="F16" s="41" t="s">
        <v>364</v>
      </c>
      <c r="J16" s="4"/>
      <c r="N16" s="16"/>
      <c r="P16" s="163" t="s">
        <v>303</v>
      </c>
      <c r="Q16" s="164"/>
      <c r="R16" s="164"/>
      <c r="S16" s="163"/>
      <c r="T16" s="163"/>
      <c r="U16" s="163" t="s">
        <v>156</v>
      </c>
      <c r="V16" s="163"/>
      <c r="W16" s="163"/>
      <c r="X16" s="163"/>
      <c r="Y16" s="163" t="s">
        <v>157</v>
      </c>
      <c r="Z16" s="19"/>
      <c r="AD16" s="16"/>
    </row>
    <row r="17" spans="1:30" ht="17.399999999999999" x14ac:dyDescent="0.3">
      <c r="A17" s="39" t="s">
        <v>37</v>
      </c>
      <c r="B17" s="41" t="s">
        <v>83</v>
      </c>
      <c r="C17" s="41"/>
      <c r="D17" s="22"/>
      <c r="E17" s="9">
        <v>2</v>
      </c>
      <c r="F17" s="41" t="s">
        <v>365</v>
      </c>
      <c r="J17" s="4"/>
      <c r="N17" s="16"/>
      <c r="P17" s="41" t="s">
        <v>83</v>
      </c>
      <c r="Q17" s="21"/>
      <c r="R17" s="41"/>
      <c r="S17" s="41"/>
      <c r="T17" s="41" t="s">
        <v>293</v>
      </c>
      <c r="U17" s="41"/>
      <c r="V17" s="22"/>
      <c r="W17" s="41"/>
      <c r="X17" s="41"/>
      <c r="Y17" s="41" t="s">
        <v>83</v>
      </c>
      <c r="Z17" s="41"/>
      <c r="AD17" s="16"/>
    </row>
    <row r="18" spans="1:30" ht="15.6" x14ac:dyDescent="0.3">
      <c r="A18" s="39"/>
      <c r="B18" s="41"/>
      <c r="C18" s="41"/>
      <c r="D18" s="48"/>
      <c r="E18" s="9"/>
      <c r="F18" s="41"/>
      <c r="J18" s="4"/>
      <c r="N18" s="16"/>
      <c r="P18" s="41"/>
      <c r="S18" s="41"/>
      <c r="T18" s="41" t="s">
        <v>352</v>
      </c>
      <c r="U18" s="41"/>
      <c r="X18" s="41"/>
      <c r="Y18" s="41"/>
      <c r="AD18" s="16"/>
    </row>
    <row r="19" spans="1:30" ht="17.399999999999999" x14ac:dyDescent="0.3">
      <c r="A19" s="39" t="s">
        <v>136</v>
      </c>
      <c r="B19" s="33" t="s">
        <v>89</v>
      </c>
      <c r="C19" s="88"/>
      <c r="D19" s="108">
        <v>1</v>
      </c>
      <c r="E19" s="9">
        <v>1</v>
      </c>
      <c r="F19" s="41" t="s">
        <v>366</v>
      </c>
      <c r="N19" s="16"/>
      <c r="P19" s="33"/>
      <c r="U19" s="41"/>
      <c r="Y19" s="41"/>
      <c r="AD19" s="16"/>
    </row>
    <row r="20" spans="1:30" ht="17.399999999999999" x14ac:dyDescent="0.3">
      <c r="A20" s="87" t="s">
        <v>37</v>
      </c>
      <c r="B20" s="41" t="s">
        <v>83</v>
      </c>
      <c r="C20" s="41"/>
      <c r="D20" s="108"/>
      <c r="E20" s="9"/>
      <c r="F20" s="41"/>
      <c r="N20" s="60"/>
      <c r="O20" s="161"/>
      <c r="P20" s="161"/>
      <c r="Q20" s="161"/>
      <c r="R20" s="161"/>
      <c r="S20" s="161"/>
      <c r="T20" s="161"/>
      <c r="U20" s="165" t="s">
        <v>47</v>
      </c>
      <c r="V20" s="161"/>
      <c r="W20" s="161"/>
      <c r="X20" s="161"/>
      <c r="Y20" s="161"/>
      <c r="Z20" s="161"/>
      <c r="AA20" s="161"/>
      <c r="AB20" s="161"/>
      <c r="AC20" s="168" t="s">
        <v>47</v>
      </c>
      <c r="AD20" s="59"/>
    </row>
    <row r="21" spans="1:30" ht="15.6" x14ac:dyDescent="0.3">
      <c r="N21" s="15"/>
      <c r="O21" s="54" t="s">
        <v>20</v>
      </c>
      <c r="P21" s="54"/>
      <c r="Q21" s="166" t="s">
        <v>57</v>
      </c>
      <c r="R21" s="166" t="s">
        <v>51</v>
      </c>
      <c r="S21" s="166" t="s">
        <v>52</v>
      </c>
      <c r="T21" s="166" t="s">
        <v>58</v>
      </c>
      <c r="U21" s="167" t="s">
        <v>48</v>
      </c>
      <c r="V21" s="161"/>
      <c r="W21" s="54" t="s">
        <v>20</v>
      </c>
      <c r="X21" s="54"/>
      <c r="Y21" s="166" t="s">
        <v>57</v>
      </c>
      <c r="Z21" s="166" t="s">
        <v>51</v>
      </c>
      <c r="AA21" s="166" t="s">
        <v>52</v>
      </c>
      <c r="AB21" s="166" t="s">
        <v>58</v>
      </c>
      <c r="AC21" s="167" t="s">
        <v>48</v>
      </c>
      <c r="AD21" s="58"/>
    </row>
    <row r="22" spans="1:30" ht="17.399999999999999" x14ac:dyDescent="0.3">
      <c r="A22" s="69"/>
      <c r="B22" s="149"/>
      <c r="C22" s="71"/>
      <c r="D22" s="142"/>
      <c r="E22" s="67" t="s">
        <v>50</v>
      </c>
      <c r="F22" s="67"/>
      <c r="G22" s="66"/>
      <c r="H22" s="66"/>
      <c r="I22" s="66"/>
      <c r="J22" s="68"/>
      <c r="K22" s="66"/>
      <c r="L22" s="66"/>
      <c r="M22" s="66"/>
      <c r="N22" s="60"/>
      <c r="O22" s="41" t="s">
        <v>234</v>
      </c>
      <c r="P22" s="41" t="s">
        <v>110</v>
      </c>
      <c r="Q22" s="41" t="s">
        <v>54</v>
      </c>
      <c r="R22" s="9">
        <v>23</v>
      </c>
      <c r="S22" s="9">
        <v>24</v>
      </c>
      <c r="T22" s="15">
        <f>SUM(R22:S22)</f>
        <v>47</v>
      </c>
      <c r="U22" s="9">
        <v>1</v>
      </c>
      <c r="V22" s="60"/>
      <c r="W22" s="41" t="s">
        <v>296</v>
      </c>
      <c r="X22" s="41" t="s">
        <v>100</v>
      </c>
      <c r="Y22" s="41" t="s">
        <v>117</v>
      </c>
      <c r="Z22" s="9">
        <v>8</v>
      </c>
      <c r="AA22" s="11">
        <v>3</v>
      </c>
      <c r="AB22" s="15">
        <f t="shared" ref="AB22:AB62" si="4">SUM(Z22:AA22)</f>
        <v>11</v>
      </c>
      <c r="AC22" s="9"/>
      <c r="AD22" s="15"/>
    </row>
    <row r="23" spans="1:30" ht="17.399999999999999" x14ac:dyDescent="0.3">
      <c r="A23" s="46" t="s">
        <v>39</v>
      </c>
      <c r="B23" s="33" t="s">
        <v>124</v>
      </c>
      <c r="D23" s="22">
        <v>1</v>
      </c>
      <c r="E23" s="8">
        <v>1</v>
      </c>
      <c r="F23" s="41" t="s">
        <v>367</v>
      </c>
      <c r="G23" s="41"/>
      <c r="M23" s="37"/>
      <c r="N23" s="15"/>
      <c r="O23" s="41" t="s">
        <v>238</v>
      </c>
      <c r="P23" s="41" t="s">
        <v>115</v>
      </c>
      <c r="Q23" s="41" t="s">
        <v>117</v>
      </c>
      <c r="R23" s="9">
        <v>23</v>
      </c>
      <c r="S23" s="9">
        <v>21</v>
      </c>
      <c r="T23" s="15">
        <f>SUM(R23:S23)</f>
        <v>44</v>
      </c>
      <c r="U23" s="9">
        <v>5</v>
      </c>
      <c r="V23" s="15"/>
      <c r="W23" s="41" t="s">
        <v>346</v>
      </c>
      <c r="X23" s="41" t="s">
        <v>69</v>
      </c>
      <c r="Y23" s="41" t="s">
        <v>53</v>
      </c>
      <c r="Z23" s="9">
        <v>5</v>
      </c>
      <c r="AA23" s="11">
        <v>6</v>
      </c>
      <c r="AB23" s="15">
        <f t="shared" ref="AB23:AB30" si="5">SUM(Z23:AA23)</f>
        <v>11</v>
      </c>
      <c r="AC23" s="9">
        <v>3</v>
      </c>
      <c r="AD23" s="15"/>
    </row>
    <row r="24" spans="1:30" ht="15.6" x14ac:dyDescent="0.3">
      <c r="A24" s="49" t="s">
        <v>37</v>
      </c>
      <c r="B24" s="41" t="s">
        <v>368</v>
      </c>
      <c r="C24" s="41" t="s">
        <v>172</v>
      </c>
      <c r="E24" s="8"/>
      <c r="F24" s="41"/>
      <c r="N24" s="60"/>
      <c r="O24" s="41" t="s">
        <v>243</v>
      </c>
      <c r="P24" s="41" t="s">
        <v>186</v>
      </c>
      <c r="Q24" s="41" t="s">
        <v>116</v>
      </c>
      <c r="R24" s="9">
        <v>21</v>
      </c>
      <c r="S24" s="9">
        <v>19</v>
      </c>
      <c r="T24" s="15">
        <f>SUM(R24:S24)</f>
        <v>40</v>
      </c>
      <c r="U24" s="9">
        <v>5</v>
      </c>
      <c r="V24" s="60"/>
      <c r="W24" s="41" t="s">
        <v>312</v>
      </c>
      <c r="X24" s="48" t="s">
        <v>29</v>
      </c>
      <c r="Y24" s="48" t="s">
        <v>164</v>
      </c>
      <c r="Z24" s="9">
        <v>5</v>
      </c>
      <c r="AA24" s="9">
        <v>6</v>
      </c>
      <c r="AB24" s="15">
        <f t="shared" si="5"/>
        <v>11</v>
      </c>
      <c r="AC24" s="9">
        <v>1</v>
      </c>
      <c r="AD24" s="15"/>
    </row>
    <row r="25" spans="1:30" ht="15.6" x14ac:dyDescent="0.3">
      <c r="E25" s="8"/>
      <c r="F25" s="41"/>
      <c r="N25" s="15"/>
      <c r="O25" s="150" t="s">
        <v>244</v>
      </c>
      <c r="P25" s="41" t="s">
        <v>131</v>
      </c>
      <c r="Q25" s="41" t="s">
        <v>116</v>
      </c>
      <c r="R25" s="9">
        <v>26</v>
      </c>
      <c r="S25" s="11">
        <v>13</v>
      </c>
      <c r="T25" s="15">
        <f>SUM(R25:S25)</f>
        <v>39</v>
      </c>
      <c r="U25" s="9">
        <v>3</v>
      </c>
      <c r="V25" s="60"/>
      <c r="W25" s="41" t="s">
        <v>259</v>
      </c>
      <c r="X25" s="41" t="s">
        <v>113</v>
      </c>
      <c r="Y25" s="41" t="s">
        <v>117</v>
      </c>
      <c r="Z25" s="9">
        <v>3</v>
      </c>
      <c r="AA25" s="11">
        <v>8</v>
      </c>
      <c r="AB25" s="15">
        <f t="shared" si="5"/>
        <v>11</v>
      </c>
      <c r="AC25" s="9">
        <v>1</v>
      </c>
      <c r="AD25" s="15"/>
    </row>
    <row r="26" spans="1:30" ht="17.399999999999999" x14ac:dyDescent="0.3">
      <c r="A26" s="39"/>
      <c r="B26" s="33" t="s">
        <v>379</v>
      </c>
      <c r="D26" s="22">
        <v>1</v>
      </c>
      <c r="E26" s="89">
        <v>1</v>
      </c>
      <c r="F26" s="41" t="s">
        <v>369</v>
      </c>
      <c r="N26" s="60"/>
      <c r="O26" s="41" t="s">
        <v>274</v>
      </c>
      <c r="P26" s="41" t="s">
        <v>104</v>
      </c>
      <c r="Q26" s="41" t="s">
        <v>53</v>
      </c>
      <c r="R26" s="9">
        <v>30</v>
      </c>
      <c r="S26" s="9">
        <v>6</v>
      </c>
      <c r="T26" s="15">
        <f t="shared" ref="T26:T34" si="6">SUM(R26:S26)</f>
        <v>36</v>
      </c>
      <c r="U26" s="9">
        <v>1</v>
      </c>
      <c r="V26" s="15"/>
      <c r="W26" s="41" t="s">
        <v>281</v>
      </c>
      <c r="X26" s="41" t="s">
        <v>114</v>
      </c>
      <c r="Y26" s="41" t="s">
        <v>53</v>
      </c>
      <c r="Z26" s="9">
        <v>3</v>
      </c>
      <c r="AA26" s="9">
        <v>8</v>
      </c>
      <c r="AB26" s="15">
        <f t="shared" si="5"/>
        <v>11</v>
      </c>
      <c r="AC26" s="9">
        <v>1</v>
      </c>
      <c r="AD26" s="15"/>
    </row>
    <row r="27" spans="1:30" ht="15.6" x14ac:dyDescent="0.3">
      <c r="A27" s="49" t="s">
        <v>37</v>
      </c>
      <c r="B27" s="41" t="s">
        <v>83</v>
      </c>
      <c r="C27" s="41"/>
      <c r="E27" s="89"/>
      <c r="F27" s="41"/>
      <c r="N27" s="15"/>
      <c r="O27" s="41" t="s">
        <v>235</v>
      </c>
      <c r="P27" s="41" t="s">
        <v>110</v>
      </c>
      <c r="Q27" s="41" t="s">
        <v>54</v>
      </c>
      <c r="R27" s="9">
        <v>17</v>
      </c>
      <c r="S27" s="9">
        <v>19</v>
      </c>
      <c r="T27" s="15">
        <f t="shared" si="6"/>
        <v>36</v>
      </c>
      <c r="U27" s="9">
        <v>3</v>
      </c>
      <c r="V27" s="60"/>
      <c r="W27" s="41" t="s">
        <v>338</v>
      </c>
      <c r="X27" s="48" t="s">
        <v>109</v>
      </c>
      <c r="Y27" s="48" t="s">
        <v>130</v>
      </c>
      <c r="Z27" s="9">
        <v>3</v>
      </c>
      <c r="AA27" s="11">
        <v>8</v>
      </c>
      <c r="AB27" s="15">
        <f t="shared" si="5"/>
        <v>11</v>
      </c>
      <c r="AC27" s="9">
        <v>1</v>
      </c>
      <c r="AD27" s="15"/>
    </row>
    <row r="28" spans="1:30" ht="15.6" x14ac:dyDescent="0.3">
      <c r="N28" s="60"/>
      <c r="O28" s="41" t="s">
        <v>241</v>
      </c>
      <c r="P28" s="152" t="s">
        <v>185</v>
      </c>
      <c r="Q28" s="48" t="s">
        <v>116</v>
      </c>
      <c r="R28" s="9">
        <v>21</v>
      </c>
      <c r="S28" s="9">
        <v>13</v>
      </c>
      <c r="T28" s="15">
        <f t="shared" si="6"/>
        <v>34</v>
      </c>
      <c r="U28" s="9">
        <v>4</v>
      </c>
      <c r="V28" s="15"/>
      <c r="W28" s="53" t="s">
        <v>300</v>
      </c>
      <c r="X28" s="53" t="s">
        <v>121</v>
      </c>
      <c r="Y28" s="153" t="s">
        <v>54</v>
      </c>
      <c r="Z28" s="11">
        <v>3</v>
      </c>
      <c r="AA28" s="9">
        <v>8</v>
      </c>
      <c r="AB28" s="15">
        <f t="shared" si="5"/>
        <v>11</v>
      </c>
      <c r="AC28" s="9">
        <v>2</v>
      </c>
      <c r="AD28" s="15"/>
    </row>
    <row r="29" spans="1:30" ht="17.399999999999999" x14ac:dyDescent="0.3">
      <c r="A29" s="72" t="s">
        <v>137</v>
      </c>
      <c r="B29" s="149"/>
      <c r="C29" s="148"/>
      <c r="D29" s="142"/>
      <c r="E29" s="67" t="s">
        <v>50</v>
      </c>
      <c r="F29" s="67"/>
      <c r="G29" s="74"/>
      <c r="H29" s="74"/>
      <c r="I29" s="74"/>
      <c r="J29" s="75"/>
      <c r="K29" s="74"/>
      <c r="L29" s="74"/>
      <c r="M29" s="74"/>
      <c r="N29" s="60"/>
      <c r="O29" s="41" t="s">
        <v>230</v>
      </c>
      <c r="P29" s="41" t="s">
        <v>103</v>
      </c>
      <c r="Q29" s="41" t="s">
        <v>164</v>
      </c>
      <c r="R29" s="9">
        <v>15</v>
      </c>
      <c r="S29" s="11">
        <v>18</v>
      </c>
      <c r="T29" s="15">
        <f t="shared" si="6"/>
        <v>33</v>
      </c>
      <c r="U29" s="9">
        <v>2</v>
      </c>
      <c r="V29" s="60"/>
      <c r="W29" s="41" t="s">
        <v>337</v>
      </c>
      <c r="X29" s="41" t="s">
        <v>143</v>
      </c>
      <c r="Y29" s="41" t="s">
        <v>116</v>
      </c>
      <c r="Z29" s="9">
        <v>1</v>
      </c>
      <c r="AA29" s="9">
        <v>10</v>
      </c>
      <c r="AB29" s="15">
        <f t="shared" si="5"/>
        <v>11</v>
      </c>
      <c r="AC29" s="9">
        <v>6</v>
      </c>
      <c r="AD29" s="15"/>
    </row>
    <row r="30" spans="1:30" ht="17.399999999999999" x14ac:dyDescent="0.3">
      <c r="A30" s="46" t="s">
        <v>40</v>
      </c>
      <c r="B30" s="33" t="s">
        <v>155</v>
      </c>
      <c r="D30" s="22">
        <v>1</v>
      </c>
      <c r="E30" s="8">
        <v>1</v>
      </c>
      <c r="F30" s="41" t="s">
        <v>316</v>
      </c>
      <c r="G30" s="151"/>
      <c r="H30" s="151"/>
      <c r="I30" s="90"/>
      <c r="J30" s="90"/>
      <c r="K30" s="90"/>
      <c r="L30" s="90"/>
      <c r="M30" s="90"/>
      <c r="N30" s="60"/>
      <c r="O30" s="41" t="s">
        <v>242</v>
      </c>
      <c r="P30" s="41" t="s">
        <v>111</v>
      </c>
      <c r="Q30" s="41" t="s">
        <v>116</v>
      </c>
      <c r="R30" s="9">
        <v>6</v>
      </c>
      <c r="S30" s="11">
        <v>26</v>
      </c>
      <c r="T30" s="15">
        <f t="shared" si="6"/>
        <v>32</v>
      </c>
      <c r="U30" s="9">
        <v>1</v>
      </c>
      <c r="V30" s="15"/>
      <c r="W30" s="41" t="s">
        <v>269</v>
      </c>
      <c r="X30" s="41" t="s">
        <v>120</v>
      </c>
      <c r="Y30" s="41" t="s">
        <v>117</v>
      </c>
      <c r="Z30" s="9">
        <v>1</v>
      </c>
      <c r="AA30" s="9">
        <v>10</v>
      </c>
      <c r="AB30" s="15">
        <f t="shared" si="5"/>
        <v>11</v>
      </c>
      <c r="AC30" s="9">
        <v>5</v>
      </c>
      <c r="AD30" s="15"/>
    </row>
    <row r="31" spans="1:30" ht="15.6" x14ac:dyDescent="0.3">
      <c r="A31" s="39" t="s">
        <v>37</v>
      </c>
      <c r="B31" s="41" t="s">
        <v>333</v>
      </c>
      <c r="C31" s="41" t="s">
        <v>174</v>
      </c>
      <c r="D31" s="9"/>
      <c r="E31" s="8"/>
      <c r="F31" s="41"/>
      <c r="N31" s="15"/>
      <c r="O31" s="41" t="s">
        <v>248</v>
      </c>
      <c r="P31" s="41" t="s">
        <v>104</v>
      </c>
      <c r="Q31" s="41" t="s">
        <v>165</v>
      </c>
      <c r="R31" s="8">
        <v>19</v>
      </c>
      <c r="S31" s="12">
        <v>11</v>
      </c>
      <c r="T31" s="15">
        <f t="shared" si="6"/>
        <v>30</v>
      </c>
      <c r="U31" s="9">
        <v>1</v>
      </c>
      <c r="V31" s="15"/>
      <c r="W31" s="41" t="s">
        <v>301</v>
      </c>
      <c r="X31" s="41" t="s">
        <v>18</v>
      </c>
      <c r="Y31" s="41" t="s">
        <v>53</v>
      </c>
      <c r="Z31" s="9">
        <v>2</v>
      </c>
      <c r="AA31" s="11">
        <v>8</v>
      </c>
      <c r="AB31" s="15">
        <f t="shared" si="4"/>
        <v>10</v>
      </c>
      <c r="AC31" s="9">
        <v>7</v>
      </c>
      <c r="AD31" s="15"/>
    </row>
    <row r="32" spans="1:30" ht="15.6" x14ac:dyDescent="0.3">
      <c r="N32" s="60"/>
      <c r="O32" s="41" t="s">
        <v>227</v>
      </c>
      <c r="P32" s="41" t="s">
        <v>182</v>
      </c>
      <c r="Q32" s="48" t="s">
        <v>61</v>
      </c>
      <c r="R32" s="9">
        <v>18</v>
      </c>
      <c r="S32" s="9">
        <v>12</v>
      </c>
      <c r="T32" s="15">
        <f t="shared" si="6"/>
        <v>30</v>
      </c>
      <c r="U32" s="9">
        <v>1</v>
      </c>
      <c r="V32" s="60"/>
      <c r="W32" s="41" t="s">
        <v>272</v>
      </c>
      <c r="X32" s="41" t="s">
        <v>45</v>
      </c>
      <c r="Y32" s="41" t="s">
        <v>117</v>
      </c>
      <c r="Z32" s="9">
        <v>1</v>
      </c>
      <c r="AA32" s="11">
        <v>8</v>
      </c>
      <c r="AB32" s="15">
        <f t="shared" si="4"/>
        <v>9</v>
      </c>
      <c r="AC32" s="9">
        <v>1</v>
      </c>
      <c r="AD32" s="15"/>
    </row>
    <row r="33" spans="1:30" ht="15.75" customHeight="1" x14ac:dyDescent="0.3">
      <c r="A33" s="49"/>
      <c r="B33" s="33" t="s">
        <v>322</v>
      </c>
      <c r="C33" s="43"/>
      <c r="D33" s="109">
        <v>3</v>
      </c>
      <c r="E33" s="8">
        <v>1</v>
      </c>
      <c r="F33" s="41" t="s">
        <v>370</v>
      </c>
      <c r="N33" s="15"/>
      <c r="O33" s="41" t="s">
        <v>247</v>
      </c>
      <c r="P33" s="41" t="s">
        <v>67</v>
      </c>
      <c r="Q33" s="41" t="s">
        <v>165</v>
      </c>
      <c r="R33" s="9">
        <v>14</v>
      </c>
      <c r="S33" s="9">
        <v>17</v>
      </c>
      <c r="T33" s="15">
        <f t="shared" si="6"/>
        <v>31</v>
      </c>
      <c r="U33" s="9">
        <v>9</v>
      </c>
      <c r="V33" s="15"/>
      <c r="W33" s="41" t="s">
        <v>283</v>
      </c>
      <c r="X33" s="41" t="s">
        <v>26</v>
      </c>
      <c r="Y33" s="41" t="s">
        <v>116</v>
      </c>
      <c r="Z33" s="9">
        <v>1</v>
      </c>
      <c r="AA33" s="11">
        <v>8</v>
      </c>
      <c r="AB33" s="15">
        <f t="shared" si="4"/>
        <v>9</v>
      </c>
      <c r="AC33" s="9">
        <v>1</v>
      </c>
      <c r="AD33" s="15"/>
    </row>
    <row r="34" spans="1:30" ht="17.399999999999999" x14ac:dyDescent="0.3">
      <c r="A34" s="49" t="s">
        <v>37</v>
      </c>
      <c r="B34" s="41" t="s">
        <v>173</v>
      </c>
      <c r="C34" s="57" t="s">
        <v>174</v>
      </c>
      <c r="D34" s="109"/>
      <c r="E34" s="89">
        <v>2</v>
      </c>
      <c r="F34" s="41" t="s">
        <v>371</v>
      </c>
      <c r="N34" s="15"/>
      <c r="O34" s="41" t="s">
        <v>249</v>
      </c>
      <c r="P34" s="41" t="s">
        <v>64</v>
      </c>
      <c r="Q34" s="41" t="s">
        <v>130</v>
      </c>
      <c r="R34" s="9">
        <v>20</v>
      </c>
      <c r="S34" s="11">
        <v>9</v>
      </c>
      <c r="T34" s="15">
        <f t="shared" si="6"/>
        <v>29</v>
      </c>
      <c r="U34" s="9">
        <v>5</v>
      </c>
      <c r="V34" s="60"/>
      <c r="W34" s="41" t="s">
        <v>268</v>
      </c>
      <c r="X34" s="41" t="s">
        <v>30</v>
      </c>
      <c r="Y34" s="48" t="s">
        <v>117</v>
      </c>
      <c r="Z34" s="9"/>
      <c r="AA34" s="9">
        <v>9</v>
      </c>
      <c r="AB34" s="15">
        <f t="shared" si="4"/>
        <v>9</v>
      </c>
      <c r="AC34" s="9"/>
      <c r="AD34" s="15"/>
    </row>
    <row r="35" spans="1:30" ht="15.6" x14ac:dyDescent="0.3">
      <c r="E35" s="89">
        <v>2</v>
      </c>
      <c r="F35" s="41" t="s">
        <v>372</v>
      </c>
      <c r="N35" s="60"/>
      <c r="O35" s="41" t="s">
        <v>331</v>
      </c>
      <c r="P35" s="48" t="s">
        <v>332</v>
      </c>
      <c r="Q35" s="48" t="s">
        <v>164</v>
      </c>
      <c r="R35" s="9">
        <v>19</v>
      </c>
      <c r="S35" s="11">
        <v>10</v>
      </c>
      <c r="T35" s="15">
        <f>SUM(R35:S35)</f>
        <v>29</v>
      </c>
      <c r="U35" s="9">
        <v>7</v>
      </c>
      <c r="V35" s="15"/>
      <c r="W35" s="41" t="s">
        <v>262</v>
      </c>
      <c r="X35" s="152" t="s">
        <v>28</v>
      </c>
      <c r="Y35" s="48" t="s">
        <v>165</v>
      </c>
      <c r="Z35" s="9">
        <v>3</v>
      </c>
      <c r="AA35" s="9">
        <v>5</v>
      </c>
      <c r="AB35" s="15">
        <f t="shared" si="4"/>
        <v>8</v>
      </c>
      <c r="AC35" s="9">
        <v>3</v>
      </c>
      <c r="AD35" s="15"/>
    </row>
    <row r="36" spans="1:30" ht="15.6" x14ac:dyDescent="0.3">
      <c r="N36" s="60"/>
      <c r="O36" s="41" t="s">
        <v>245</v>
      </c>
      <c r="P36" s="152" t="s">
        <v>85</v>
      </c>
      <c r="Q36" s="48" t="s">
        <v>116</v>
      </c>
      <c r="R36" s="11">
        <v>10</v>
      </c>
      <c r="S36" s="9">
        <v>19</v>
      </c>
      <c r="T36" s="15">
        <f>SUM(R36:S36)</f>
        <v>29</v>
      </c>
      <c r="U36" s="9">
        <v>5</v>
      </c>
      <c r="V36" s="60"/>
      <c r="W36" s="41" t="s">
        <v>306</v>
      </c>
      <c r="X36" s="41" t="s">
        <v>134</v>
      </c>
      <c r="Y36" s="41" t="s">
        <v>54</v>
      </c>
      <c r="Z36" s="9">
        <v>3</v>
      </c>
      <c r="AA36" s="9">
        <v>5</v>
      </c>
      <c r="AB36" s="15">
        <f t="shared" si="4"/>
        <v>8</v>
      </c>
      <c r="AC36" s="9"/>
      <c r="AD36" s="15"/>
    </row>
    <row r="37" spans="1:30" ht="17.399999999999999" x14ac:dyDescent="0.3">
      <c r="A37" s="72"/>
      <c r="B37" s="149"/>
      <c r="C37" s="67"/>
      <c r="D37" s="142"/>
      <c r="E37" s="67" t="s">
        <v>50</v>
      </c>
      <c r="F37" s="73"/>
      <c r="G37" s="74"/>
      <c r="H37" s="74"/>
      <c r="I37" s="74"/>
      <c r="J37" s="75"/>
      <c r="K37" s="74"/>
      <c r="L37" s="74"/>
      <c r="M37" s="74"/>
      <c r="N37" s="15"/>
      <c r="O37" s="53" t="s">
        <v>232</v>
      </c>
      <c r="P37" s="53" t="s">
        <v>183</v>
      </c>
      <c r="Q37" s="153" t="s">
        <v>61</v>
      </c>
      <c r="R37" s="11">
        <v>11</v>
      </c>
      <c r="S37" s="9">
        <v>11</v>
      </c>
      <c r="T37" s="15">
        <f>SUM(R37:S37)</f>
        <v>22</v>
      </c>
      <c r="U37" s="9">
        <v>2</v>
      </c>
      <c r="V37" s="15"/>
      <c r="W37" s="41" t="s">
        <v>279</v>
      </c>
      <c r="X37" s="48" t="s">
        <v>167</v>
      </c>
      <c r="Y37" s="48" t="s">
        <v>53</v>
      </c>
      <c r="Z37" s="9">
        <v>1</v>
      </c>
      <c r="AA37" s="9">
        <v>7</v>
      </c>
      <c r="AB37" s="15">
        <f t="shared" si="4"/>
        <v>8</v>
      </c>
      <c r="AC37" s="9">
        <v>1</v>
      </c>
      <c r="AD37" s="15"/>
    </row>
    <row r="38" spans="1:30" ht="17.399999999999999" x14ac:dyDescent="0.3">
      <c r="A38" s="46" t="s">
        <v>41</v>
      </c>
      <c r="B38" s="33" t="s">
        <v>87</v>
      </c>
      <c r="C38" s="41"/>
      <c r="D38" s="22">
        <v>5</v>
      </c>
      <c r="E38" s="9">
        <v>1</v>
      </c>
      <c r="F38" s="41" t="s">
        <v>373</v>
      </c>
      <c r="G38" s="40"/>
      <c r="H38" s="44"/>
      <c r="I38" s="44"/>
      <c r="J38" s="45"/>
      <c r="K38" s="44"/>
      <c r="L38" s="44"/>
      <c r="M38" s="44"/>
      <c r="N38" s="60"/>
      <c r="O38" s="41" t="s">
        <v>275</v>
      </c>
      <c r="P38" s="41" t="s">
        <v>31</v>
      </c>
      <c r="Q38" s="41" t="s">
        <v>53</v>
      </c>
      <c r="R38" s="9">
        <v>9</v>
      </c>
      <c r="S38" s="11">
        <v>13</v>
      </c>
      <c r="T38" s="15">
        <f>SUM(R38:S38)</f>
        <v>22</v>
      </c>
      <c r="U38" s="9">
        <v>2</v>
      </c>
      <c r="V38" s="60"/>
      <c r="W38" s="41" t="s">
        <v>280</v>
      </c>
      <c r="X38" s="41" t="s">
        <v>25</v>
      </c>
      <c r="Y38" s="41" t="s">
        <v>53</v>
      </c>
      <c r="Z38" s="9">
        <v>1</v>
      </c>
      <c r="AA38" s="11">
        <v>7</v>
      </c>
      <c r="AB38" s="15">
        <f t="shared" si="4"/>
        <v>8</v>
      </c>
      <c r="AC38" s="9">
        <v>1</v>
      </c>
      <c r="AD38" s="15"/>
    </row>
    <row r="39" spans="1:30" ht="17.399999999999999" x14ac:dyDescent="0.3">
      <c r="A39" s="49" t="s">
        <v>37</v>
      </c>
      <c r="B39" s="53" t="s">
        <v>83</v>
      </c>
      <c r="C39" s="43"/>
      <c r="D39" s="22"/>
      <c r="E39" s="9">
        <v>1</v>
      </c>
      <c r="F39" s="41" t="s">
        <v>374</v>
      </c>
      <c r="G39" s="40"/>
      <c r="H39" s="44"/>
      <c r="I39" s="40"/>
      <c r="J39" s="42"/>
      <c r="K39" s="44"/>
      <c r="L39" s="44"/>
      <c r="M39" s="37"/>
      <c r="N39" s="15"/>
      <c r="O39" s="41" t="s">
        <v>239</v>
      </c>
      <c r="P39" s="41" t="s">
        <v>112</v>
      </c>
      <c r="Q39" s="41" t="s">
        <v>117</v>
      </c>
      <c r="R39" s="11">
        <v>9</v>
      </c>
      <c r="S39" s="11">
        <v>13</v>
      </c>
      <c r="T39" s="15">
        <f>SUM(R39:S39)</f>
        <v>22</v>
      </c>
      <c r="U39" s="144">
        <v>1</v>
      </c>
      <c r="V39" s="15"/>
      <c r="W39" s="41" t="s">
        <v>266</v>
      </c>
      <c r="X39" s="41" t="s">
        <v>23</v>
      </c>
      <c r="Y39" s="41" t="s">
        <v>54</v>
      </c>
      <c r="Z39" s="9"/>
      <c r="AA39" s="9">
        <v>8</v>
      </c>
      <c r="AB39" s="15">
        <f t="shared" si="4"/>
        <v>8</v>
      </c>
      <c r="AC39" s="9">
        <v>3</v>
      </c>
      <c r="AD39" s="15"/>
    </row>
    <row r="40" spans="1:30" ht="15.6" x14ac:dyDescent="0.3">
      <c r="E40" s="9">
        <v>1</v>
      </c>
      <c r="F40" s="41" t="s">
        <v>375</v>
      </c>
      <c r="N40" s="60"/>
      <c r="O40" s="41" t="s">
        <v>231</v>
      </c>
      <c r="P40" s="41" t="s">
        <v>61</v>
      </c>
      <c r="Q40" s="41" t="s">
        <v>61</v>
      </c>
      <c r="R40" s="9">
        <v>9</v>
      </c>
      <c r="S40" s="11">
        <v>13</v>
      </c>
      <c r="T40" s="15">
        <f t="shared" ref="T40:T58" si="7">SUM(R40:S40)</f>
        <v>22</v>
      </c>
      <c r="U40" s="11">
        <v>4</v>
      </c>
      <c r="V40" s="60"/>
      <c r="W40" s="41" t="s">
        <v>253</v>
      </c>
      <c r="X40" s="41" t="s">
        <v>27</v>
      </c>
      <c r="Y40" s="41" t="s">
        <v>117</v>
      </c>
      <c r="Z40" s="9">
        <v>2</v>
      </c>
      <c r="AA40" s="9">
        <v>5</v>
      </c>
      <c r="AB40" s="15">
        <f t="shared" si="4"/>
        <v>7</v>
      </c>
      <c r="AC40" s="9">
        <v>2</v>
      </c>
      <c r="AD40" s="15"/>
    </row>
    <row r="41" spans="1:30" ht="15.6" x14ac:dyDescent="0.3">
      <c r="B41" s="41"/>
      <c r="C41" s="57"/>
      <c r="E41" s="89">
        <v>1</v>
      </c>
      <c r="F41" s="41" t="s">
        <v>376</v>
      </c>
      <c r="N41" s="60"/>
      <c r="O41" s="41" t="s">
        <v>228</v>
      </c>
      <c r="P41" s="41" t="s">
        <v>62</v>
      </c>
      <c r="Q41" s="41" t="s">
        <v>61</v>
      </c>
      <c r="R41" s="9">
        <v>9</v>
      </c>
      <c r="S41" s="9">
        <v>12</v>
      </c>
      <c r="T41" s="15">
        <f t="shared" si="7"/>
        <v>21</v>
      </c>
      <c r="U41" s="9">
        <v>3</v>
      </c>
      <c r="V41" s="15"/>
      <c r="W41" s="41" t="s">
        <v>257</v>
      </c>
      <c r="X41" s="41" t="s">
        <v>135</v>
      </c>
      <c r="Y41" s="41" t="s">
        <v>117</v>
      </c>
      <c r="Z41" s="9"/>
      <c r="AA41" s="9">
        <v>7</v>
      </c>
      <c r="AB41" s="15">
        <f t="shared" si="4"/>
        <v>7</v>
      </c>
      <c r="AC41" s="9">
        <v>4</v>
      </c>
      <c r="AD41" s="15"/>
    </row>
    <row r="42" spans="1:30" ht="15.6" x14ac:dyDescent="0.3">
      <c r="E42" s="89">
        <v>1</v>
      </c>
      <c r="F42" s="41" t="s">
        <v>377</v>
      </c>
      <c r="N42" s="15"/>
      <c r="O42" s="41" t="s">
        <v>236</v>
      </c>
      <c r="P42" s="41" t="s">
        <v>173</v>
      </c>
      <c r="Q42" s="41" t="s">
        <v>54</v>
      </c>
      <c r="R42" s="9">
        <v>7</v>
      </c>
      <c r="S42" s="11">
        <v>14</v>
      </c>
      <c r="T42" s="15">
        <f t="shared" si="7"/>
        <v>21</v>
      </c>
      <c r="U42" s="9">
        <v>2</v>
      </c>
      <c r="V42" s="60"/>
      <c r="W42" s="41" t="s">
        <v>251</v>
      </c>
      <c r="X42" s="41" t="s">
        <v>106</v>
      </c>
      <c r="Y42" s="41" t="s">
        <v>61</v>
      </c>
      <c r="Z42" s="9">
        <v>2</v>
      </c>
      <c r="AA42" s="9">
        <v>4</v>
      </c>
      <c r="AB42" s="15">
        <f t="shared" si="4"/>
        <v>6</v>
      </c>
      <c r="AC42" s="9">
        <v>1</v>
      </c>
      <c r="AD42" s="15"/>
    </row>
    <row r="43" spans="1:30" ht="15.6" x14ac:dyDescent="0.3">
      <c r="N43" s="15"/>
      <c r="O43" s="41" t="s">
        <v>229</v>
      </c>
      <c r="P43" s="48" t="s">
        <v>65</v>
      </c>
      <c r="Q43" s="48" t="s">
        <v>61</v>
      </c>
      <c r="R43" s="9">
        <v>7</v>
      </c>
      <c r="S43" s="11">
        <v>12</v>
      </c>
      <c r="T43" s="15">
        <f t="shared" si="7"/>
        <v>19</v>
      </c>
      <c r="U43" s="9">
        <v>2</v>
      </c>
      <c r="V43" s="15"/>
      <c r="W43" s="41" t="s">
        <v>302</v>
      </c>
      <c r="X43" s="41" t="s">
        <v>68</v>
      </c>
      <c r="Y43" s="41" t="s">
        <v>61</v>
      </c>
      <c r="Z43" s="9">
        <v>2</v>
      </c>
      <c r="AA43" s="9">
        <v>4</v>
      </c>
      <c r="AB43" s="15">
        <f t="shared" si="4"/>
        <v>6</v>
      </c>
      <c r="AC43" s="9">
        <v>2</v>
      </c>
      <c r="AD43" s="15"/>
    </row>
    <row r="44" spans="1:30" ht="17.399999999999999" x14ac:dyDescent="0.3">
      <c r="B44" s="33" t="s">
        <v>129</v>
      </c>
      <c r="C44" s="56"/>
      <c r="D44" s="23">
        <v>1</v>
      </c>
      <c r="E44" s="9">
        <v>2</v>
      </c>
      <c r="F44" s="41" t="s">
        <v>378</v>
      </c>
      <c r="N44" s="60"/>
      <c r="O44" s="41" t="s">
        <v>299</v>
      </c>
      <c r="P44" s="48" t="s">
        <v>19</v>
      </c>
      <c r="Q44" s="48" t="s">
        <v>130</v>
      </c>
      <c r="R44" s="9">
        <v>7</v>
      </c>
      <c r="S44" s="11">
        <v>12</v>
      </c>
      <c r="T44" s="15">
        <f t="shared" si="7"/>
        <v>19</v>
      </c>
      <c r="U44" s="9"/>
      <c r="V44" s="60"/>
      <c r="W44" s="41" t="s">
        <v>259</v>
      </c>
      <c r="X44" s="41" t="s">
        <v>138</v>
      </c>
      <c r="Y44" s="43" t="s">
        <v>130</v>
      </c>
      <c r="Z44" s="9">
        <v>1</v>
      </c>
      <c r="AA44" s="11">
        <v>5</v>
      </c>
      <c r="AB44" s="15">
        <f t="shared" si="4"/>
        <v>6</v>
      </c>
      <c r="AC44" s="11">
        <v>3</v>
      </c>
      <c r="AD44" s="15"/>
    </row>
    <row r="45" spans="1:30" ht="17.399999999999999" x14ac:dyDescent="0.3">
      <c r="A45" s="87" t="s">
        <v>37</v>
      </c>
      <c r="B45" s="84" t="s">
        <v>166</v>
      </c>
      <c r="C45" s="43" t="s">
        <v>172</v>
      </c>
      <c r="D45" s="23"/>
      <c r="E45" s="9"/>
      <c r="N45" s="60"/>
      <c r="O45" s="53" t="s">
        <v>276</v>
      </c>
      <c r="P45" s="53" t="s">
        <v>71</v>
      </c>
      <c r="Q45" s="153" t="s">
        <v>53</v>
      </c>
      <c r="R45" s="11">
        <v>3</v>
      </c>
      <c r="S45" s="11">
        <v>16</v>
      </c>
      <c r="T45" s="15">
        <f t="shared" si="7"/>
        <v>19</v>
      </c>
      <c r="U45" s="9"/>
      <c r="V45" s="15"/>
      <c r="W45" s="41" t="s">
        <v>258</v>
      </c>
      <c r="X45" s="152" t="s">
        <v>119</v>
      </c>
      <c r="Y45" s="48" t="s">
        <v>164</v>
      </c>
      <c r="Z45" s="9"/>
      <c r="AA45" s="9">
        <v>6</v>
      </c>
      <c r="AB45" s="15">
        <f t="shared" si="4"/>
        <v>6</v>
      </c>
      <c r="AC45" s="11">
        <v>2</v>
      </c>
      <c r="AD45" s="15"/>
    </row>
    <row r="46" spans="1:30" ht="15.6" x14ac:dyDescent="0.3">
      <c r="N46" s="60"/>
      <c r="O46" s="41" t="s">
        <v>329</v>
      </c>
      <c r="P46" s="152" t="s">
        <v>175</v>
      </c>
      <c r="Q46" s="48" t="s">
        <v>164</v>
      </c>
      <c r="R46" s="9">
        <v>10</v>
      </c>
      <c r="S46" s="9">
        <v>8</v>
      </c>
      <c r="T46" s="15">
        <f t="shared" si="7"/>
        <v>18</v>
      </c>
      <c r="U46" s="9">
        <v>3</v>
      </c>
      <c r="V46" s="60"/>
      <c r="W46" s="41" t="s">
        <v>264</v>
      </c>
      <c r="X46" s="41" t="s">
        <v>122</v>
      </c>
      <c r="Y46" s="41" t="s">
        <v>54</v>
      </c>
      <c r="Z46" s="9"/>
      <c r="AA46" s="9">
        <v>6</v>
      </c>
      <c r="AB46" s="15">
        <f t="shared" si="4"/>
        <v>6</v>
      </c>
      <c r="AC46" s="9">
        <v>9</v>
      </c>
      <c r="AD46" s="15"/>
    </row>
    <row r="47" spans="1:30" ht="17.399999999999999" x14ac:dyDescent="0.3">
      <c r="A47" s="102"/>
      <c r="B47" s="103"/>
      <c r="C47" s="103"/>
      <c r="D47" s="143"/>
      <c r="E47" s="104"/>
      <c r="F47" s="103"/>
      <c r="G47" s="105"/>
      <c r="H47" s="105"/>
      <c r="I47" s="105"/>
      <c r="J47" s="106"/>
      <c r="K47" s="105"/>
      <c r="L47" s="105"/>
      <c r="M47" s="104"/>
      <c r="N47" s="15"/>
      <c r="O47" s="43" t="s">
        <v>307</v>
      </c>
      <c r="P47" s="43" t="s">
        <v>188</v>
      </c>
      <c r="Q47" s="43" t="s">
        <v>130</v>
      </c>
      <c r="R47" s="11">
        <v>4</v>
      </c>
      <c r="S47" s="9">
        <v>14</v>
      </c>
      <c r="T47" s="15">
        <f t="shared" si="7"/>
        <v>18</v>
      </c>
      <c r="U47" s="9">
        <v>2</v>
      </c>
      <c r="V47" s="15"/>
      <c r="W47" s="41" t="s">
        <v>265</v>
      </c>
      <c r="X47" s="41" t="s">
        <v>351</v>
      </c>
      <c r="Y47" s="41" t="s">
        <v>165</v>
      </c>
      <c r="Z47" s="9"/>
      <c r="AA47" s="11">
        <v>6</v>
      </c>
      <c r="AB47" s="15">
        <f t="shared" si="4"/>
        <v>6</v>
      </c>
      <c r="AC47" s="9">
        <v>5</v>
      </c>
      <c r="AD47" s="15"/>
    </row>
    <row r="48" spans="1:30" ht="18" x14ac:dyDescent="0.35">
      <c r="C48" s="41" t="s">
        <v>319</v>
      </c>
      <c r="D48" s="98">
        <f>SUM(D16:D47)</f>
        <v>15</v>
      </c>
      <c r="E48" s="21"/>
      <c r="F48" s="41" t="s">
        <v>335</v>
      </c>
      <c r="G48" s="33"/>
      <c r="H48" s="47"/>
      <c r="I48" s="61">
        <v>4</v>
      </c>
      <c r="J48" s="22"/>
      <c r="N48" s="15"/>
      <c r="O48" s="41" t="s">
        <v>295</v>
      </c>
      <c r="P48" s="48" t="s">
        <v>105</v>
      </c>
      <c r="Q48" s="48" t="s">
        <v>54</v>
      </c>
      <c r="R48" s="9">
        <v>2</v>
      </c>
      <c r="S48" s="9">
        <v>16</v>
      </c>
      <c r="T48" s="15">
        <f t="shared" si="7"/>
        <v>18</v>
      </c>
      <c r="U48" s="9">
        <v>4</v>
      </c>
      <c r="V48" s="60"/>
      <c r="W48" s="41" t="s">
        <v>257</v>
      </c>
      <c r="X48" s="41" t="s">
        <v>184</v>
      </c>
      <c r="Y48" s="41" t="s">
        <v>164</v>
      </c>
      <c r="Z48" s="9"/>
      <c r="AA48" s="11">
        <v>6</v>
      </c>
      <c r="AB48" s="15">
        <f t="shared" si="4"/>
        <v>6</v>
      </c>
      <c r="AC48" s="9"/>
      <c r="AD48" s="15"/>
    </row>
    <row r="49" spans="1:30" ht="15.6" x14ac:dyDescent="0.3">
      <c r="N49" s="60"/>
      <c r="O49" s="41" t="s">
        <v>233</v>
      </c>
      <c r="P49" s="41" t="s">
        <v>65</v>
      </c>
      <c r="Q49" s="41" t="s">
        <v>61</v>
      </c>
      <c r="R49" s="9">
        <v>7</v>
      </c>
      <c r="S49" s="11">
        <v>10</v>
      </c>
      <c r="T49" s="15">
        <f t="shared" si="7"/>
        <v>17</v>
      </c>
      <c r="U49" s="9">
        <v>3</v>
      </c>
      <c r="V49" s="15"/>
      <c r="W49" s="41" t="s">
        <v>271</v>
      </c>
      <c r="X49" s="41" t="s">
        <v>133</v>
      </c>
      <c r="Y49" s="41" t="s">
        <v>165</v>
      </c>
      <c r="Z49" s="9"/>
      <c r="AA49" s="9">
        <v>6</v>
      </c>
      <c r="AB49" s="15">
        <f>SUM(Z49:AA49)</f>
        <v>6</v>
      </c>
      <c r="AC49" s="9">
        <v>4</v>
      </c>
      <c r="AD49" s="15"/>
    </row>
    <row r="50" spans="1:30" ht="15.6" x14ac:dyDescent="0.3">
      <c r="N50" s="60"/>
      <c r="O50" s="41" t="s">
        <v>339</v>
      </c>
      <c r="P50" s="41" t="s">
        <v>297</v>
      </c>
      <c r="Q50" s="43" t="s">
        <v>117</v>
      </c>
      <c r="R50" s="9">
        <v>7</v>
      </c>
      <c r="S50" s="11">
        <v>9</v>
      </c>
      <c r="T50" s="15">
        <f t="shared" si="7"/>
        <v>16</v>
      </c>
      <c r="U50" s="11">
        <v>2</v>
      </c>
      <c r="V50" s="15"/>
      <c r="W50" s="41" t="s">
        <v>267</v>
      </c>
      <c r="X50" s="48" t="s">
        <v>382</v>
      </c>
      <c r="Y50" s="48" t="s">
        <v>61</v>
      </c>
      <c r="Z50" s="9"/>
      <c r="AA50" s="9">
        <v>6</v>
      </c>
      <c r="AB50" s="15">
        <f>SUM(Z50:AA50)</f>
        <v>6</v>
      </c>
      <c r="AC50" s="9"/>
      <c r="AD50" s="15"/>
    </row>
    <row r="51" spans="1:30" ht="15.6" x14ac:dyDescent="0.3">
      <c r="N51" s="15"/>
      <c r="O51" s="41" t="s">
        <v>237</v>
      </c>
      <c r="P51" s="41" t="s">
        <v>72</v>
      </c>
      <c r="Q51" s="41" t="s">
        <v>164</v>
      </c>
      <c r="R51" s="9">
        <v>5</v>
      </c>
      <c r="S51" s="9">
        <v>11</v>
      </c>
      <c r="T51" s="15">
        <f t="shared" si="7"/>
        <v>16</v>
      </c>
      <c r="U51" s="9">
        <v>2</v>
      </c>
      <c r="V51" s="60"/>
      <c r="W51" s="41" t="s">
        <v>263</v>
      </c>
      <c r="X51" s="41" t="s">
        <v>43</v>
      </c>
      <c r="Y51" s="41" t="s">
        <v>61</v>
      </c>
      <c r="Z51" s="9"/>
      <c r="AA51" s="9">
        <v>5</v>
      </c>
      <c r="AB51" s="15">
        <f>SUM(Z51:AA51)</f>
        <v>5</v>
      </c>
      <c r="AC51" s="9">
        <v>6</v>
      </c>
      <c r="AD51" s="15"/>
    </row>
    <row r="52" spans="1:30" ht="15.6" x14ac:dyDescent="0.3">
      <c r="N52" s="60"/>
      <c r="O52" s="41" t="s">
        <v>246</v>
      </c>
      <c r="P52" s="41" t="s">
        <v>208</v>
      </c>
      <c r="Q52" s="41" t="s">
        <v>116</v>
      </c>
      <c r="R52" s="9">
        <v>3</v>
      </c>
      <c r="S52" s="11">
        <v>13</v>
      </c>
      <c r="T52" s="15">
        <f t="shared" si="7"/>
        <v>16</v>
      </c>
      <c r="U52" s="9">
        <v>4</v>
      </c>
      <c r="V52" s="60"/>
      <c r="W52" s="41" t="s">
        <v>254</v>
      </c>
      <c r="X52" s="41" t="s">
        <v>166</v>
      </c>
      <c r="Y52" s="41" t="s">
        <v>130</v>
      </c>
      <c r="Z52" s="9"/>
      <c r="AA52" s="9">
        <v>5</v>
      </c>
      <c r="AB52" s="15">
        <f t="shared" si="4"/>
        <v>5</v>
      </c>
      <c r="AC52" s="9">
        <v>2</v>
      </c>
      <c r="AD52" s="15"/>
    </row>
    <row r="53" spans="1:30" ht="15.6" x14ac:dyDescent="0.3">
      <c r="N53" s="15"/>
      <c r="O53" s="41" t="s">
        <v>277</v>
      </c>
      <c r="P53" s="41" t="s">
        <v>49</v>
      </c>
      <c r="Q53" s="41" t="s">
        <v>164</v>
      </c>
      <c r="R53" s="9">
        <v>1</v>
      </c>
      <c r="S53" s="11">
        <v>15</v>
      </c>
      <c r="T53" s="15">
        <f t="shared" si="7"/>
        <v>16</v>
      </c>
      <c r="U53" s="9">
        <v>7</v>
      </c>
      <c r="V53" s="15"/>
      <c r="W53" s="41" t="s">
        <v>250</v>
      </c>
      <c r="X53" s="41" t="s">
        <v>187</v>
      </c>
      <c r="Y53" s="41" t="s">
        <v>130</v>
      </c>
      <c r="Z53" s="9"/>
      <c r="AA53" s="9">
        <v>4</v>
      </c>
      <c r="AB53" s="15">
        <f t="shared" si="4"/>
        <v>4</v>
      </c>
      <c r="AC53" s="9">
        <v>3</v>
      </c>
      <c r="AD53" s="15"/>
    </row>
    <row r="54" spans="1:30" ht="17.399999999999999" x14ac:dyDescent="0.3">
      <c r="B54" s="33"/>
      <c r="I54" s="33"/>
      <c r="J54" s="186"/>
      <c r="K54" s="186"/>
      <c r="L54" s="186"/>
      <c r="N54" s="15"/>
      <c r="O54" s="41" t="s">
        <v>278</v>
      </c>
      <c r="P54" s="154" t="s">
        <v>125</v>
      </c>
      <c r="Q54" s="41" t="s">
        <v>164</v>
      </c>
      <c r="R54" s="9">
        <v>7</v>
      </c>
      <c r="S54" s="11">
        <v>8</v>
      </c>
      <c r="T54" s="15">
        <f t="shared" si="7"/>
        <v>15</v>
      </c>
      <c r="U54" s="9">
        <v>1</v>
      </c>
      <c r="V54" s="60"/>
      <c r="W54" s="41" t="s">
        <v>270</v>
      </c>
      <c r="X54" s="84" t="s">
        <v>168</v>
      </c>
      <c r="Y54" s="41" t="s">
        <v>165</v>
      </c>
      <c r="Z54" s="9">
        <v>1</v>
      </c>
      <c r="AA54" s="11">
        <v>2</v>
      </c>
      <c r="AB54" s="15">
        <f t="shared" si="4"/>
        <v>3</v>
      </c>
      <c r="AC54" s="9">
        <v>1</v>
      </c>
      <c r="AD54" s="15"/>
    </row>
    <row r="55" spans="1:30" ht="17.399999999999999" x14ac:dyDescent="0.3">
      <c r="A55" s="4"/>
      <c r="B55" s="33"/>
      <c r="I55" s="33"/>
      <c r="J55" s="186"/>
      <c r="K55" s="186"/>
      <c r="L55" s="186"/>
      <c r="N55" s="60"/>
      <c r="O55" s="41" t="s">
        <v>314</v>
      </c>
      <c r="P55" s="152" t="s">
        <v>213</v>
      </c>
      <c r="Q55" s="48" t="s">
        <v>54</v>
      </c>
      <c r="R55" s="9">
        <v>7</v>
      </c>
      <c r="S55" s="9">
        <v>8</v>
      </c>
      <c r="T55" s="15">
        <f t="shared" si="7"/>
        <v>15</v>
      </c>
      <c r="U55" s="9">
        <v>2</v>
      </c>
      <c r="V55" s="15"/>
      <c r="W55" s="53" t="s">
        <v>304</v>
      </c>
      <c r="X55" s="53" t="s">
        <v>139</v>
      </c>
      <c r="Y55" s="153" t="s">
        <v>164</v>
      </c>
      <c r="Z55" s="11"/>
      <c r="AA55" s="9">
        <v>3</v>
      </c>
      <c r="AB55" s="15">
        <f t="shared" si="4"/>
        <v>3</v>
      </c>
      <c r="AC55" s="9"/>
      <c r="AD55" s="15"/>
    </row>
    <row r="56" spans="1:30" ht="17.399999999999999" x14ac:dyDescent="0.3">
      <c r="A56" s="4"/>
      <c r="B56" s="33"/>
      <c r="N56" s="15"/>
      <c r="O56" s="41" t="s">
        <v>240</v>
      </c>
      <c r="P56" s="41" t="s">
        <v>21</v>
      </c>
      <c r="Q56" s="41" t="s">
        <v>130</v>
      </c>
      <c r="R56" s="9">
        <v>6</v>
      </c>
      <c r="S56" s="11">
        <v>9</v>
      </c>
      <c r="T56" s="15">
        <f t="shared" si="7"/>
        <v>15</v>
      </c>
      <c r="U56" s="9">
        <v>9</v>
      </c>
      <c r="V56" s="60"/>
      <c r="W56" s="43" t="s">
        <v>273</v>
      </c>
      <c r="X56" s="43" t="s">
        <v>60</v>
      </c>
      <c r="Y56" s="43" t="s">
        <v>117</v>
      </c>
      <c r="Z56" s="9"/>
      <c r="AA56" s="11">
        <v>2</v>
      </c>
      <c r="AB56" s="15">
        <f t="shared" si="4"/>
        <v>2</v>
      </c>
      <c r="AC56" s="9">
        <v>1</v>
      </c>
      <c r="AD56" s="15"/>
    </row>
    <row r="57" spans="1:30" ht="15.6" x14ac:dyDescent="0.3">
      <c r="A57" s="4"/>
      <c r="K57" s="172"/>
      <c r="L57" s="172"/>
      <c r="N57" s="60"/>
      <c r="O57" s="41" t="s">
        <v>298</v>
      </c>
      <c r="P57" s="41" t="s">
        <v>59</v>
      </c>
      <c r="Q57" s="41" t="s">
        <v>165</v>
      </c>
      <c r="R57" s="9">
        <v>4</v>
      </c>
      <c r="S57" s="9">
        <v>11</v>
      </c>
      <c r="T57" s="15">
        <f t="shared" si="7"/>
        <v>15</v>
      </c>
      <c r="U57" s="9">
        <v>1</v>
      </c>
      <c r="V57" s="15"/>
      <c r="W57" s="41" t="s">
        <v>282</v>
      </c>
      <c r="X57" s="41" t="s">
        <v>32</v>
      </c>
      <c r="Y57" s="41" t="s">
        <v>53</v>
      </c>
      <c r="Z57" s="9"/>
      <c r="AA57" s="9">
        <v>2</v>
      </c>
      <c r="AB57" s="15">
        <f t="shared" si="4"/>
        <v>2</v>
      </c>
      <c r="AC57" s="9">
        <v>7</v>
      </c>
      <c r="AD57" s="15"/>
    </row>
    <row r="58" spans="1:30" ht="15.6" x14ac:dyDescent="0.3">
      <c r="A58" s="4"/>
      <c r="N58" s="15"/>
      <c r="O58" s="41" t="s">
        <v>317</v>
      </c>
      <c r="P58" s="41" t="s">
        <v>101</v>
      </c>
      <c r="Q58" s="41" t="s">
        <v>53</v>
      </c>
      <c r="R58" s="9">
        <v>1</v>
      </c>
      <c r="S58" s="11">
        <v>14</v>
      </c>
      <c r="T58" s="15">
        <f t="shared" si="7"/>
        <v>15</v>
      </c>
      <c r="U58" s="9">
        <v>2</v>
      </c>
      <c r="V58" s="60"/>
      <c r="W58" s="41" t="s">
        <v>256</v>
      </c>
      <c r="X58" s="41" t="s">
        <v>70</v>
      </c>
      <c r="Y58" s="41" t="s">
        <v>165</v>
      </c>
      <c r="Z58" s="9"/>
      <c r="AA58" s="11">
        <v>2</v>
      </c>
      <c r="AB58" s="15">
        <f t="shared" si="4"/>
        <v>2</v>
      </c>
      <c r="AC58" s="9">
        <v>1</v>
      </c>
      <c r="AD58" s="15"/>
    </row>
    <row r="59" spans="1:30" ht="17.399999999999999" x14ac:dyDescent="0.3">
      <c r="A59" s="4"/>
      <c r="D59" s="183" t="s">
        <v>344</v>
      </c>
      <c r="E59" s="40"/>
      <c r="F59" s="40"/>
      <c r="G59" s="40"/>
      <c r="H59" s="40"/>
      <c r="I59" s="40"/>
      <c r="J59" s="40"/>
      <c r="K59" s="172"/>
      <c r="L59" s="183" t="s">
        <v>349</v>
      </c>
      <c r="N59" s="60"/>
      <c r="O59" s="41" t="s">
        <v>308</v>
      </c>
      <c r="P59" s="84" t="s">
        <v>99</v>
      </c>
      <c r="Q59" s="41" t="s">
        <v>164</v>
      </c>
      <c r="R59" s="9">
        <v>2</v>
      </c>
      <c r="S59" s="11">
        <v>12</v>
      </c>
      <c r="T59" s="15">
        <f>SUM(R59:S59)</f>
        <v>14</v>
      </c>
      <c r="U59" s="9">
        <v>1</v>
      </c>
      <c r="V59" s="15"/>
      <c r="W59" s="41" t="s">
        <v>252</v>
      </c>
      <c r="X59" s="41" t="s">
        <v>118</v>
      </c>
      <c r="Y59" s="48" t="s">
        <v>130</v>
      </c>
      <c r="Z59" s="9"/>
      <c r="AA59" s="9">
        <v>1</v>
      </c>
      <c r="AB59" s="15">
        <f t="shared" si="4"/>
        <v>1</v>
      </c>
      <c r="AC59" s="9"/>
      <c r="AD59" s="15"/>
    </row>
    <row r="60" spans="1:30" ht="17.399999999999999" x14ac:dyDescent="0.3">
      <c r="A60" s="4"/>
      <c r="B60" s="156" t="s">
        <v>80</v>
      </c>
      <c r="C60" s="19"/>
      <c r="D60" s="20">
        <v>41162</v>
      </c>
      <c r="E60" s="54"/>
      <c r="F60" s="54"/>
      <c r="G60" s="54"/>
      <c r="H60" s="27"/>
      <c r="I60" s="27"/>
      <c r="J60" s="156" t="s">
        <v>82</v>
      </c>
      <c r="K60" s="19"/>
      <c r="L60" s="20">
        <v>41169</v>
      </c>
      <c r="N60" s="15"/>
      <c r="O60" s="41" t="s">
        <v>343</v>
      </c>
      <c r="P60" s="84" t="s">
        <v>33</v>
      </c>
      <c r="Q60" s="41" t="s">
        <v>116</v>
      </c>
      <c r="R60" s="11">
        <v>1</v>
      </c>
      <c r="S60" s="11">
        <v>12</v>
      </c>
      <c r="T60" s="15">
        <f t="shared" ref="T60:T65" si="8">SUM(R60:S60)</f>
        <v>13</v>
      </c>
      <c r="U60" s="9">
        <v>2</v>
      </c>
      <c r="V60" s="60"/>
      <c r="W60" s="41" t="s">
        <v>260</v>
      </c>
      <c r="X60" s="41" t="s">
        <v>96</v>
      </c>
      <c r="Y60" s="41" t="s">
        <v>116</v>
      </c>
      <c r="Z60" s="9"/>
      <c r="AA60" s="11">
        <v>1</v>
      </c>
      <c r="AB60" s="15">
        <f t="shared" si="4"/>
        <v>1</v>
      </c>
      <c r="AC60" s="9">
        <v>1</v>
      </c>
      <c r="AD60" s="15"/>
    </row>
    <row r="61" spans="1:30" ht="18" x14ac:dyDescent="0.35">
      <c r="B61" s="155" t="s">
        <v>81</v>
      </c>
      <c r="C61" s="155" t="s">
        <v>79</v>
      </c>
      <c r="D61" s="155" t="s">
        <v>107</v>
      </c>
      <c r="E61" s="41"/>
      <c r="F61" s="41"/>
      <c r="G61" s="41"/>
      <c r="H61" s="47"/>
      <c r="I61" s="47"/>
      <c r="J61" s="155" t="s">
        <v>81</v>
      </c>
      <c r="K61" s="155" t="s">
        <v>79</v>
      </c>
      <c r="L61" s="155" t="s">
        <v>107</v>
      </c>
      <c r="M61" s="39"/>
      <c r="N61" s="60"/>
      <c r="O61" s="41" t="s">
        <v>309</v>
      </c>
      <c r="P61" s="41" t="s">
        <v>196</v>
      </c>
      <c r="Q61" s="41" t="s">
        <v>116</v>
      </c>
      <c r="R61" s="9"/>
      <c r="S61" s="9">
        <v>13</v>
      </c>
      <c r="T61" s="15">
        <f t="shared" si="8"/>
        <v>13</v>
      </c>
      <c r="U61" s="9">
        <v>2</v>
      </c>
      <c r="V61" s="15"/>
      <c r="W61" s="41" t="s">
        <v>328</v>
      </c>
      <c r="X61" s="41" t="s">
        <v>176</v>
      </c>
      <c r="Y61" s="43" t="s">
        <v>53</v>
      </c>
      <c r="Z61" s="9"/>
      <c r="AA61" s="11">
        <v>1</v>
      </c>
      <c r="AB61" s="15">
        <f t="shared" si="4"/>
        <v>1</v>
      </c>
      <c r="AC61" s="11"/>
      <c r="AD61" s="15"/>
    </row>
    <row r="62" spans="1:30" ht="17.399999999999999" x14ac:dyDescent="0.3">
      <c r="B62" s="25">
        <v>0.38541666666666669</v>
      </c>
      <c r="C62" s="22" t="s">
        <v>126</v>
      </c>
      <c r="D62" s="184" t="s">
        <v>212</v>
      </c>
      <c r="E62" s="41"/>
      <c r="F62" s="41"/>
      <c r="G62" s="41"/>
      <c r="H62" s="21"/>
      <c r="I62" s="21"/>
      <c r="J62" s="25">
        <v>0.38541666666666669</v>
      </c>
      <c r="K62" s="22" t="s">
        <v>126</v>
      </c>
      <c r="L62" s="184" t="s">
        <v>158</v>
      </c>
      <c r="M62" s="39"/>
      <c r="N62" s="60"/>
      <c r="O62" s="43" t="s">
        <v>261</v>
      </c>
      <c r="P62" s="57" t="s">
        <v>181</v>
      </c>
      <c r="Q62" s="57" t="s">
        <v>54</v>
      </c>
      <c r="R62" s="9">
        <v>6</v>
      </c>
      <c r="S62" s="11">
        <v>6</v>
      </c>
      <c r="T62" s="15">
        <f t="shared" si="8"/>
        <v>12</v>
      </c>
      <c r="U62" s="9"/>
      <c r="V62" s="60"/>
      <c r="W62" s="41" t="s">
        <v>255</v>
      </c>
      <c r="X62" s="41" t="s">
        <v>56</v>
      </c>
      <c r="Y62" s="41" t="s">
        <v>164</v>
      </c>
      <c r="Z62" s="11"/>
      <c r="AA62" s="11"/>
      <c r="AB62" s="15">
        <f t="shared" si="4"/>
        <v>0</v>
      </c>
      <c r="AC62" s="9">
        <v>1</v>
      </c>
      <c r="AD62" s="15"/>
    </row>
    <row r="63" spans="1:30" ht="19.5" customHeight="1" x14ac:dyDescent="0.3">
      <c r="B63" s="25">
        <v>0.38541666666666669</v>
      </c>
      <c r="C63" s="22" t="s">
        <v>127</v>
      </c>
      <c r="D63" s="184" t="s">
        <v>284</v>
      </c>
      <c r="E63" s="41"/>
      <c r="F63" s="41"/>
      <c r="G63" s="41"/>
      <c r="H63" s="21"/>
      <c r="I63" s="21"/>
      <c r="J63" s="25">
        <v>0.38541666666666669</v>
      </c>
      <c r="K63" s="22" t="s">
        <v>127</v>
      </c>
      <c r="L63" s="184" t="s">
        <v>159</v>
      </c>
      <c r="M63" s="39"/>
      <c r="N63" s="15"/>
      <c r="O63" s="41" t="s">
        <v>290</v>
      </c>
      <c r="P63" s="41" t="s">
        <v>24</v>
      </c>
      <c r="Q63" s="41" t="s">
        <v>130</v>
      </c>
      <c r="R63" s="9">
        <v>4</v>
      </c>
      <c r="S63" s="9">
        <v>8</v>
      </c>
      <c r="T63" s="15">
        <f t="shared" si="8"/>
        <v>12</v>
      </c>
      <c r="U63" s="9">
        <v>5</v>
      </c>
      <c r="V63" s="15"/>
      <c r="W63" s="41"/>
      <c r="X63" s="48"/>
      <c r="Y63" s="48"/>
      <c r="Z63" s="9"/>
      <c r="AA63" s="9"/>
      <c r="AB63" s="15"/>
      <c r="AC63" s="9"/>
      <c r="AD63" s="15"/>
    </row>
    <row r="64" spans="1:30" ht="17.399999999999999" x14ac:dyDescent="0.3">
      <c r="B64" s="25">
        <v>0.42708333333333331</v>
      </c>
      <c r="C64" s="22" t="s">
        <v>126</v>
      </c>
      <c r="D64" s="184" t="s">
        <v>285</v>
      </c>
      <c r="E64" s="41"/>
      <c r="F64" s="41"/>
      <c r="G64" s="41"/>
      <c r="H64" s="21"/>
      <c r="I64" s="21"/>
      <c r="J64" s="25">
        <v>0.42708333333333331</v>
      </c>
      <c r="K64" s="22" t="s">
        <v>126</v>
      </c>
      <c r="L64" s="184" t="s">
        <v>160</v>
      </c>
      <c r="M64" s="39"/>
      <c r="N64" s="15"/>
      <c r="O64" s="41" t="s">
        <v>341</v>
      </c>
      <c r="P64" s="48" t="s">
        <v>381</v>
      </c>
      <c r="Q64" s="48" t="s">
        <v>165</v>
      </c>
      <c r="R64" s="9">
        <v>4</v>
      </c>
      <c r="S64" s="9">
        <v>8</v>
      </c>
      <c r="T64" s="15">
        <f t="shared" si="8"/>
        <v>12</v>
      </c>
      <c r="U64" s="9">
        <v>1</v>
      </c>
      <c r="V64" s="15"/>
      <c r="W64" s="43"/>
      <c r="X64" s="57"/>
      <c r="Y64" s="57"/>
      <c r="Z64" s="9"/>
      <c r="AA64" s="11"/>
      <c r="AB64" s="15"/>
      <c r="AC64" s="9"/>
      <c r="AD64" s="60"/>
    </row>
    <row r="65" spans="1:30" ht="18" customHeight="1" x14ac:dyDescent="0.3">
      <c r="B65" s="25">
        <v>0.42708333333333331</v>
      </c>
      <c r="C65" s="22" t="s">
        <v>127</v>
      </c>
      <c r="D65" s="26" t="s">
        <v>286</v>
      </c>
      <c r="J65" s="25">
        <v>0.42708333333333331</v>
      </c>
      <c r="K65" s="22" t="s">
        <v>127</v>
      </c>
      <c r="L65" s="26" t="s">
        <v>161</v>
      </c>
      <c r="M65" s="39"/>
      <c r="N65" s="60"/>
      <c r="O65" s="53" t="s">
        <v>342</v>
      </c>
      <c r="P65" s="53" t="s">
        <v>180</v>
      </c>
      <c r="Q65" s="153" t="s">
        <v>165</v>
      </c>
      <c r="R65" s="9">
        <v>2</v>
      </c>
      <c r="S65" s="9">
        <v>10</v>
      </c>
      <c r="T65" s="15">
        <f t="shared" si="8"/>
        <v>12</v>
      </c>
      <c r="U65" s="9">
        <v>3</v>
      </c>
      <c r="V65" s="15"/>
      <c r="W65" s="41"/>
      <c r="X65" s="41"/>
      <c r="Y65" s="41"/>
      <c r="Z65" s="9"/>
      <c r="AA65" s="11"/>
      <c r="AB65" s="15"/>
      <c r="AC65" s="9"/>
      <c r="AD65" s="60"/>
    </row>
    <row r="66" spans="1:30" ht="18.899999999999999" customHeight="1" thickBot="1" x14ac:dyDescent="0.35">
      <c r="C66" s="170"/>
      <c r="D66" s="169"/>
      <c r="E66" s="180"/>
      <c r="F66" s="181"/>
      <c r="G66" s="180"/>
      <c r="H66" s="181"/>
      <c r="I66" s="180"/>
      <c r="J66" s="181"/>
      <c r="K66" s="180"/>
      <c r="N66" s="60"/>
      <c r="O66" s="41"/>
      <c r="P66" s="84"/>
      <c r="Q66" s="41"/>
      <c r="R66" s="9"/>
      <c r="S66" s="11"/>
      <c r="T66" s="15"/>
      <c r="U66" s="9"/>
      <c r="V66" s="15"/>
      <c r="W66" s="41" t="s">
        <v>288</v>
      </c>
      <c r="X66" s="152"/>
      <c r="Y66" s="48"/>
      <c r="Z66" s="9">
        <v>84</v>
      </c>
      <c r="AA66" s="9">
        <v>112</v>
      </c>
      <c r="AB66" s="15">
        <f>SUM(Z66:AA66)</f>
        <v>196</v>
      </c>
      <c r="AC66" s="11">
        <v>44</v>
      </c>
      <c r="AD66" s="145"/>
    </row>
    <row r="67" spans="1:30" ht="16.2" thickBot="1" x14ac:dyDescent="0.3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6"/>
      <c r="P67" s="16"/>
      <c r="Q67" s="16"/>
      <c r="R67" s="17">
        <f>SUM(R22:R65)</f>
        <v>436</v>
      </c>
      <c r="S67" s="17">
        <f>SUM(S22:S65)</f>
        <v>568</v>
      </c>
      <c r="T67" s="17">
        <f>SUM(T22:T65)</f>
        <v>1004</v>
      </c>
      <c r="U67" s="17">
        <f>SUM(U22:U65)</f>
        <v>125</v>
      </c>
      <c r="V67" s="15"/>
      <c r="W67" s="54" t="s">
        <v>46</v>
      </c>
      <c r="X67" s="54"/>
      <c r="Y67" s="54"/>
      <c r="Z67" s="17">
        <f>SUM(Z22:Z66)+R67</f>
        <v>572</v>
      </c>
      <c r="AA67" s="17">
        <f>SUM(AA22:AA66)+S67</f>
        <v>901</v>
      </c>
      <c r="AB67" s="17">
        <f>SUM(AB22:AB66)+T67</f>
        <v>1473</v>
      </c>
      <c r="AC67" s="17">
        <f>SUM(AC22:AC66)+U67</f>
        <v>261</v>
      </c>
      <c r="AD67" s="145"/>
    </row>
    <row r="68" spans="1:30" ht="13.8" thickTop="1" x14ac:dyDescent="0.25"/>
    <row r="69" spans="1:30" ht="17.399999999999999" x14ac:dyDescent="0.3">
      <c r="A69" s="34"/>
      <c r="B69" s="169"/>
      <c r="C69" s="170"/>
      <c r="D69" s="26"/>
      <c r="E69" s="170"/>
      <c r="F69" s="171"/>
      <c r="G69" s="170"/>
      <c r="H69" s="171"/>
      <c r="I69" s="170"/>
      <c r="J69" s="34"/>
      <c r="K69" s="34"/>
    </row>
    <row r="70" spans="1:30" ht="17.399999999999999" x14ac:dyDescent="0.3">
      <c r="A70" s="34"/>
      <c r="B70" s="34"/>
      <c r="C70" s="34"/>
      <c r="D70" s="26"/>
      <c r="E70" s="180"/>
      <c r="F70" s="181"/>
      <c r="G70" s="180"/>
      <c r="H70" s="181"/>
      <c r="I70" s="180"/>
      <c r="J70" s="181"/>
      <c r="K70" s="180"/>
    </row>
    <row r="71" spans="1:30" ht="17.399999999999999" x14ac:dyDescent="0.3">
      <c r="A71" s="34"/>
      <c r="B71" s="34"/>
      <c r="C71" s="146"/>
      <c r="D71" s="26"/>
      <c r="E71" s="146"/>
      <c r="F71" s="147"/>
      <c r="G71" s="146"/>
      <c r="H71" s="147"/>
      <c r="I71" s="146"/>
      <c r="J71" s="34"/>
      <c r="K71" s="34"/>
    </row>
    <row r="72" spans="1:30" ht="17.399999999999999" x14ac:dyDescent="0.3">
      <c r="A72" s="34"/>
      <c r="B72" s="34"/>
      <c r="C72" s="34"/>
      <c r="D72" s="26"/>
      <c r="E72" s="34"/>
      <c r="F72" s="34"/>
      <c r="G72" s="34"/>
      <c r="H72" s="34"/>
      <c r="I72" s="34"/>
      <c r="J72" s="34"/>
      <c r="K72" s="34"/>
    </row>
    <row r="73" spans="1:30" ht="17.399999999999999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30" ht="17.399999999999999" x14ac:dyDescent="0.3">
      <c r="A74" s="34"/>
      <c r="B74" s="80"/>
      <c r="C74" s="34"/>
      <c r="D74" s="34"/>
      <c r="E74" s="32"/>
      <c r="F74" s="34"/>
      <c r="G74" s="34"/>
      <c r="H74" s="34"/>
      <c r="I74" s="79"/>
      <c r="J74" s="79"/>
      <c r="K74" s="79"/>
    </row>
    <row r="75" spans="1:30" ht="17.399999999999999" x14ac:dyDescent="0.3">
      <c r="A75" s="34"/>
      <c r="B75" s="80"/>
      <c r="C75" s="36"/>
      <c r="D75" s="36"/>
      <c r="E75" s="32"/>
      <c r="F75" s="34"/>
      <c r="G75" s="51"/>
      <c r="H75" s="34"/>
      <c r="I75" s="79"/>
      <c r="J75" s="79"/>
      <c r="K75" s="79"/>
      <c r="O75" s="5"/>
      <c r="P75" s="5"/>
      <c r="Q75" s="7"/>
    </row>
    <row r="76" spans="1:30" ht="17.399999999999999" x14ac:dyDescent="0.3">
      <c r="A76" s="34"/>
      <c r="B76" s="80"/>
      <c r="C76" s="34"/>
      <c r="D76" s="32"/>
      <c r="E76" s="32"/>
      <c r="F76" s="79"/>
      <c r="G76" s="34"/>
      <c r="H76" s="79"/>
      <c r="I76" s="79"/>
      <c r="J76" s="79"/>
      <c r="K76" s="79"/>
      <c r="O76" s="7"/>
      <c r="P76" s="7"/>
      <c r="Q76" s="7"/>
    </row>
    <row r="77" spans="1:30" ht="17.399999999999999" x14ac:dyDescent="0.3">
      <c r="A77" s="34"/>
      <c r="B77" s="80"/>
      <c r="C77" s="34"/>
      <c r="D77" s="32"/>
      <c r="E77" s="32"/>
      <c r="F77" s="34"/>
      <c r="G77" s="51"/>
      <c r="H77" s="34"/>
      <c r="I77" s="79"/>
      <c r="J77" s="79"/>
      <c r="K77" s="79"/>
      <c r="O77" s="7"/>
      <c r="P77" s="7"/>
      <c r="Q77" s="7"/>
    </row>
    <row r="78" spans="1:30" ht="17.399999999999999" x14ac:dyDescent="0.3">
      <c r="A78" s="34"/>
      <c r="B78" s="80"/>
      <c r="C78" s="32"/>
      <c r="D78" s="32"/>
      <c r="E78" s="32"/>
      <c r="F78" s="34"/>
      <c r="G78" s="51"/>
      <c r="H78" s="34"/>
      <c r="I78" s="79"/>
      <c r="J78" s="79"/>
      <c r="K78" s="79"/>
    </row>
    <row r="79" spans="1:30" ht="17.399999999999999" x14ac:dyDescent="0.3">
      <c r="A79" s="34"/>
      <c r="B79" s="80"/>
      <c r="C79" s="32"/>
      <c r="D79" s="32"/>
      <c r="E79" s="32"/>
      <c r="F79" s="34"/>
      <c r="G79" s="51"/>
      <c r="H79" s="34"/>
      <c r="I79" s="79"/>
      <c r="J79" s="79"/>
      <c r="K79" s="79"/>
    </row>
    <row r="80" spans="1:30" ht="22.8" x14ac:dyDescent="0.4">
      <c r="A80" s="82"/>
      <c r="B80" s="85"/>
      <c r="C80" s="32"/>
      <c r="D80" s="32"/>
      <c r="E80" s="32"/>
      <c r="F80" s="34"/>
      <c r="G80" s="51"/>
      <c r="H80" s="34"/>
      <c r="I80" s="79"/>
      <c r="J80" s="79"/>
      <c r="K80" s="79"/>
    </row>
    <row r="81" spans="1:12" ht="17.399999999999999" x14ac:dyDescent="0.3">
      <c r="A81" s="34"/>
      <c r="B81" s="80"/>
      <c r="C81" s="34"/>
      <c r="D81" s="80"/>
      <c r="E81" s="32"/>
      <c r="F81" s="79"/>
      <c r="G81" s="34"/>
      <c r="H81" s="34"/>
      <c r="I81" s="79"/>
      <c r="J81" s="32"/>
      <c r="K81" s="79"/>
    </row>
    <row r="82" spans="1:12" ht="17.399999999999999" x14ac:dyDescent="0.3">
      <c r="A82" s="34"/>
      <c r="B82" s="32"/>
      <c r="C82" s="32"/>
      <c r="D82" s="32"/>
      <c r="E82" s="32"/>
      <c r="F82" s="32"/>
      <c r="G82" s="34"/>
      <c r="H82" s="32"/>
      <c r="I82" s="32"/>
      <c r="J82" s="32"/>
      <c r="K82" s="79"/>
    </row>
    <row r="83" spans="1:12" ht="17.399999999999999" x14ac:dyDescent="0.3">
      <c r="A83" s="34"/>
      <c r="B83" s="80"/>
      <c r="C83" s="80"/>
      <c r="D83" s="80"/>
      <c r="E83" s="79"/>
      <c r="F83" s="79"/>
      <c r="G83" s="34"/>
      <c r="H83" s="79"/>
      <c r="I83" s="79"/>
      <c r="J83" s="32"/>
      <c r="K83" s="79"/>
    </row>
    <row r="84" spans="1:12" ht="17.399999999999999" x14ac:dyDescent="0.3">
      <c r="A84" s="79"/>
      <c r="B84" s="32"/>
      <c r="C84" s="80"/>
      <c r="D84" s="80"/>
      <c r="E84" s="32"/>
      <c r="F84" s="34"/>
      <c r="G84" s="51"/>
      <c r="H84" s="34"/>
      <c r="I84" s="79"/>
      <c r="J84" s="79"/>
      <c r="K84" s="79"/>
    </row>
    <row r="85" spans="1:12" ht="22.8" x14ac:dyDescent="0.4">
      <c r="A85" s="79"/>
      <c r="B85" s="55"/>
      <c r="C85" s="85"/>
      <c r="D85" s="85"/>
      <c r="E85" s="55"/>
      <c r="F85" s="34"/>
      <c r="G85" s="51"/>
      <c r="H85" s="34"/>
      <c r="I85" s="79"/>
      <c r="J85" s="79"/>
      <c r="K85" s="79"/>
    </row>
    <row r="86" spans="1:12" ht="17.399999999999999" x14ac:dyDescent="0.3">
      <c r="A86" s="79"/>
      <c r="B86" s="32"/>
      <c r="C86" s="80"/>
      <c r="D86" s="80"/>
      <c r="E86" s="32"/>
      <c r="F86" s="34"/>
      <c r="G86" s="51"/>
      <c r="H86" s="34"/>
      <c r="I86" s="79"/>
      <c r="J86" s="79"/>
      <c r="K86" s="79"/>
    </row>
    <row r="87" spans="1:12" ht="17.399999999999999" x14ac:dyDescent="0.3">
      <c r="A87" s="34"/>
      <c r="B87" s="32"/>
      <c r="C87" s="32"/>
      <c r="D87" s="32"/>
      <c r="E87" s="32"/>
      <c r="F87" s="34"/>
      <c r="G87" s="51"/>
      <c r="H87" s="34"/>
      <c r="I87" s="79"/>
      <c r="J87" s="32"/>
      <c r="K87" s="32"/>
      <c r="L87" s="1"/>
    </row>
    <row r="88" spans="1:12" ht="17.399999999999999" x14ac:dyDescent="0.3">
      <c r="A88" s="34"/>
      <c r="B88" s="32"/>
      <c r="C88" s="83"/>
      <c r="D88" s="32"/>
      <c r="E88" s="32"/>
      <c r="F88" s="34"/>
      <c r="G88" s="51"/>
      <c r="H88" s="34"/>
      <c r="I88" s="79"/>
      <c r="J88" s="32"/>
      <c r="K88" s="32"/>
      <c r="L88" s="1"/>
    </row>
    <row r="89" spans="1:12" ht="17.399999999999999" x14ac:dyDescent="0.3">
      <c r="A89" s="34"/>
      <c r="B89" s="32"/>
      <c r="C89" s="83"/>
      <c r="D89" s="80"/>
      <c r="E89" s="34"/>
      <c r="F89" s="34"/>
      <c r="G89" s="51"/>
      <c r="H89" s="34"/>
      <c r="I89" s="79"/>
      <c r="J89" s="32"/>
      <c r="K89" s="32"/>
      <c r="L89" s="1"/>
    </row>
    <row r="90" spans="1:12" ht="17.399999999999999" x14ac:dyDescent="0.3">
      <c r="A90" s="34"/>
      <c r="B90" s="32"/>
      <c r="C90" s="83"/>
      <c r="D90" s="80"/>
      <c r="E90" s="34"/>
      <c r="F90" s="34"/>
      <c r="G90" s="51"/>
      <c r="H90" s="34"/>
      <c r="I90" s="79"/>
      <c r="J90" s="32"/>
      <c r="K90" s="32"/>
      <c r="L90" s="1"/>
    </row>
    <row r="91" spans="1:12" ht="17.399999999999999" x14ac:dyDescent="0.3">
      <c r="A91" s="34"/>
      <c r="B91" s="32"/>
      <c r="C91" s="83"/>
      <c r="D91" s="80"/>
      <c r="E91" s="32"/>
      <c r="F91" s="34"/>
      <c r="G91" s="51"/>
      <c r="H91" s="34"/>
      <c r="I91" s="79"/>
      <c r="J91" s="32"/>
      <c r="K91" s="32"/>
      <c r="L91" s="1"/>
    </row>
    <row r="92" spans="1:12" ht="17.399999999999999" x14ac:dyDescent="0.3">
      <c r="A92" s="91"/>
      <c r="B92" s="92"/>
      <c r="C92" s="93"/>
      <c r="D92" s="94"/>
      <c r="E92" s="91"/>
      <c r="F92" s="91"/>
      <c r="G92" s="91"/>
      <c r="H92" s="91"/>
      <c r="I92" s="95"/>
      <c r="J92" s="92"/>
      <c r="K92" s="92"/>
      <c r="L92" s="96"/>
    </row>
    <row r="93" spans="1:12" ht="17.399999999999999" x14ac:dyDescent="0.3">
      <c r="A93" s="34"/>
      <c r="B93" s="32"/>
      <c r="C93" s="83"/>
      <c r="D93" s="80"/>
      <c r="E93" s="34"/>
      <c r="F93" s="34"/>
      <c r="G93" s="51"/>
      <c r="H93" s="34"/>
      <c r="I93" s="79"/>
      <c r="J93" s="32"/>
      <c r="K93" s="32"/>
      <c r="L93" s="1"/>
    </row>
    <row r="94" spans="1:12" ht="17.399999999999999" x14ac:dyDescent="0.3">
      <c r="A94" s="34"/>
      <c r="B94" s="32"/>
      <c r="C94" s="83"/>
      <c r="D94" s="80"/>
      <c r="E94" s="32"/>
      <c r="F94" s="34"/>
      <c r="G94" s="51"/>
      <c r="H94" s="34"/>
      <c r="I94" s="79"/>
      <c r="J94" s="32"/>
      <c r="K94" s="32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80" zoomScaleNormal="75" zoomScaleSheetLayoutView="80" workbookViewId="0">
      <selection activeCell="T86" sqref="T86"/>
    </sheetView>
  </sheetViews>
  <sheetFormatPr defaultRowHeight="13.2" x14ac:dyDescent="0.25"/>
  <cols>
    <col min="1" max="1" width="0.88671875" customWidth="1"/>
    <col min="2" max="2" width="1.5546875" customWidth="1"/>
    <col min="3" max="3" width="14.6640625" customWidth="1"/>
    <col min="4" max="4" width="15" customWidth="1"/>
    <col min="5" max="5" width="15.44140625" customWidth="1"/>
    <col min="6" max="6" width="7" customWidth="1"/>
    <col min="7" max="7" width="6.88671875" customWidth="1"/>
    <col min="8" max="8" width="6.44140625" customWidth="1"/>
    <col min="9" max="9" width="6.88671875" customWidth="1"/>
    <col min="10" max="10" width="4" customWidth="1"/>
    <col min="11" max="11" width="12.88671875" customWidth="1"/>
    <col min="12" max="12" width="18.44140625" customWidth="1"/>
    <col min="13" max="13" width="15.109375" customWidth="1"/>
    <col min="14" max="14" width="7.44140625" customWidth="1"/>
    <col min="15" max="16" width="6.5546875" customWidth="1"/>
    <col min="17" max="17" width="5.5546875" customWidth="1"/>
    <col min="18" max="18" width="2.44140625" customWidth="1"/>
  </cols>
  <sheetData>
    <row r="1" spans="1:18" ht="24" customHeight="1" thickBot="1" x14ac:dyDescent="0.35">
      <c r="B1" s="173"/>
      <c r="C1" s="382" t="s">
        <v>73</v>
      </c>
      <c r="D1" s="382"/>
      <c r="E1" s="382" t="s">
        <v>57</v>
      </c>
      <c r="F1" s="387" t="s">
        <v>478</v>
      </c>
      <c r="G1" s="384" t="s">
        <v>75</v>
      </c>
      <c r="H1" s="384" t="s">
        <v>74</v>
      </c>
      <c r="I1" s="384" t="s">
        <v>76</v>
      </c>
      <c r="J1" s="384" t="s">
        <v>1479</v>
      </c>
      <c r="K1" s="384" t="s">
        <v>78</v>
      </c>
      <c r="L1" s="243" t="s">
        <v>1244</v>
      </c>
      <c r="M1" s="166"/>
      <c r="N1" s="243"/>
      <c r="O1" s="243"/>
      <c r="P1" s="166"/>
      <c r="Q1" s="166"/>
      <c r="R1" s="173"/>
    </row>
    <row r="2" spans="1:18" ht="18.600000000000001" customHeight="1" thickBot="1" x14ac:dyDescent="0.35">
      <c r="B2" s="210"/>
      <c r="C2" s="41" t="s">
        <v>486</v>
      </c>
      <c r="D2" s="41" t="s">
        <v>487</v>
      </c>
      <c r="E2" s="220" t="s">
        <v>116</v>
      </c>
      <c r="F2" s="39"/>
      <c r="G2" s="208">
        <v>28</v>
      </c>
      <c r="H2" s="39">
        <v>48</v>
      </c>
      <c r="I2" s="39">
        <v>6</v>
      </c>
      <c r="J2" s="39">
        <v>0</v>
      </c>
      <c r="K2" s="199">
        <f t="shared" ref="K2:K10" si="0">H2/G2</f>
        <v>1.7142857142857142</v>
      </c>
      <c r="L2" s="380" t="s">
        <v>422</v>
      </c>
      <c r="M2" s="245"/>
      <c r="N2" s="379" t="s">
        <v>90</v>
      </c>
      <c r="O2" s="379" t="s">
        <v>91</v>
      </c>
      <c r="P2" s="379" t="s">
        <v>92</v>
      </c>
      <c r="Q2" s="245" t="s">
        <v>421</v>
      </c>
      <c r="R2" s="173"/>
    </row>
    <row r="3" spans="1:18" ht="15.6" x14ac:dyDescent="0.3">
      <c r="B3" s="210"/>
      <c r="C3" s="41" t="s">
        <v>34</v>
      </c>
      <c r="D3" s="41" t="s">
        <v>86</v>
      </c>
      <c r="E3" s="220" t="s">
        <v>54</v>
      </c>
      <c r="F3" s="39"/>
      <c r="G3" s="208">
        <v>25</v>
      </c>
      <c r="H3" s="39">
        <v>59</v>
      </c>
      <c r="I3" s="39">
        <v>0</v>
      </c>
      <c r="J3" s="39">
        <v>2</v>
      </c>
      <c r="K3" s="199">
        <f t="shared" si="0"/>
        <v>2.36</v>
      </c>
      <c r="L3" s="220" t="s">
        <v>379</v>
      </c>
      <c r="M3" s="4"/>
      <c r="N3" s="9">
        <v>15</v>
      </c>
      <c r="O3" s="9">
        <v>2</v>
      </c>
      <c r="P3" s="9">
        <v>5</v>
      </c>
      <c r="Q3" s="243">
        <f>N3*2+P3*1</f>
        <v>35</v>
      </c>
      <c r="R3" s="173"/>
    </row>
    <row r="4" spans="1:18" ht="15.6" x14ac:dyDescent="0.3">
      <c r="A4" s="1"/>
      <c r="B4" s="210"/>
      <c r="C4" s="41" t="s">
        <v>132</v>
      </c>
      <c r="D4" s="41" t="s">
        <v>380</v>
      </c>
      <c r="E4" s="220" t="s">
        <v>117</v>
      </c>
      <c r="F4" s="39"/>
      <c r="G4" s="208">
        <v>28</v>
      </c>
      <c r="H4" s="39">
        <v>72</v>
      </c>
      <c r="I4" s="39">
        <v>1</v>
      </c>
      <c r="J4" s="39">
        <v>1</v>
      </c>
      <c r="K4" s="199">
        <f>H4/G4</f>
        <v>2.5714285714285716</v>
      </c>
      <c r="L4" s="220" t="s">
        <v>322</v>
      </c>
      <c r="M4" s="7"/>
      <c r="N4" s="9">
        <v>10</v>
      </c>
      <c r="O4" s="9">
        <v>7</v>
      </c>
      <c r="P4" s="9">
        <v>5</v>
      </c>
      <c r="Q4" s="243">
        <f t="shared" ref="Q4:Q10" si="1">N4*2+P4*1</f>
        <v>25</v>
      </c>
      <c r="R4" s="173"/>
    </row>
    <row r="5" spans="1:18" ht="15.6" x14ac:dyDescent="0.3">
      <c r="B5" s="210"/>
      <c r="C5" s="41" t="s">
        <v>63</v>
      </c>
      <c r="D5" s="41" t="s">
        <v>115</v>
      </c>
      <c r="E5" s="220" t="s">
        <v>164</v>
      </c>
      <c r="F5" s="39"/>
      <c r="G5" s="208">
        <v>27</v>
      </c>
      <c r="H5" s="39">
        <v>74</v>
      </c>
      <c r="I5" s="39">
        <v>0</v>
      </c>
      <c r="J5" s="39">
        <v>3</v>
      </c>
      <c r="K5" s="199">
        <f>H5/G5</f>
        <v>2.7407407407407409</v>
      </c>
      <c r="L5" s="220" t="s">
        <v>124</v>
      </c>
      <c r="M5" s="7"/>
      <c r="N5" s="9">
        <v>8</v>
      </c>
      <c r="O5" s="9">
        <v>5</v>
      </c>
      <c r="P5" s="9">
        <v>9</v>
      </c>
      <c r="Q5" s="243">
        <f t="shared" si="1"/>
        <v>25</v>
      </c>
      <c r="R5" s="173"/>
    </row>
    <row r="6" spans="1:18" ht="15.6" x14ac:dyDescent="0.3">
      <c r="B6" s="210"/>
      <c r="C6" s="41" t="s">
        <v>22</v>
      </c>
      <c r="D6" s="41" t="s">
        <v>128</v>
      </c>
      <c r="E6" s="220" t="s">
        <v>533</v>
      </c>
      <c r="F6" s="39"/>
      <c r="G6" s="208">
        <v>15</v>
      </c>
      <c r="H6" s="39">
        <v>42</v>
      </c>
      <c r="I6" s="39">
        <v>0</v>
      </c>
      <c r="J6" s="39">
        <v>1</v>
      </c>
      <c r="K6" s="199">
        <f>H6/G6</f>
        <v>2.8</v>
      </c>
      <c r="L6" s="220" t="s">
        <v>89</v>
      </c>
      <c r="M6" s="7"/>
      <c r="N6" s="9">
        <v>8</v>
      </c>
      <c r="O6" s="9">
        <v>11</v>
      </c>
      <c r="P6" s="9">
        <v>3</v>
      </c>
      <c r="Q6" s="243">
        <f t="shared" si="1"/>
        <v>19</v>
      </c>
      <c r="R6" s="173"/>
    </row>
    <row r="7" spans="1:18" ht="15.6" x14ac:dyDescent="0.3">
      <c r="A7" s="9"/>
      <c r="B7" s="210"/>
      <c r="C7" s="41" t="s">
        <v>66</v>
      </c>
      <c r="D7" s="41" t="s">
        <v>96</v>
      </c>
      <c r="E7" s="220" t="s">
        <v>130</v>
      </c>
      <c r="F7" s="39"/>
      <c r="G7" s="208">
        <v>29</v>
      </c>
      <c r="H7" s="39">
        <v>90</v>
      </c>
      <c r="I7" s="39">
        <v>0</v>
      </c>
      <c r="J7" s="39">
        <v>1</v>
      </c>
      <c r="K7" s="199">
        <f>H7/G7</f>
        <v>3.103448275862069</v>
      </c>
      <c r="L7" s="41" t="s">
        <v>530</v>
      </c>
      <c r="M7" s="7"/>
      <c r="N7" s="9">
        <v>7</v>
      </c>
      <c r="O7" s="9">
        <v>10</v>
      </c>
      <c r="P7" s="9">
        <v>5</v>
      </c>
      <c r="Q7" s="243">
        <f t="shared" si="1"/>
        <v>19</v>
      </c>
      <c r="R7" s="173"/>
    </row>
    <row r="8" spans="1:18" ht="15.6" x14ac:dyDescent="0.3">
      <c r="B8" s="210"/>
      <c r="C8" s="48" t="s">
        <v>163</v>
      </c>
      <c r="D8" s="41" t="s">
        <v>95</v>
      </c>
      <c r="E8" s="220" t="s">
        <v>53</v>
      </c>
      <c r="F8" s="39"/>
      <c r="G8" s="208">
        <v>29</v>
      </c>
      <c r="H8" s="39">
        <v>94</v>
      </c>
      <c r="I8" s="39">
        <v>0</v>
      </c>
      <c r="J8" s="39">
        <v>0</v>
      </c>
      <c r="K8" s="199">
        <f>H8/G8</f>
        <v>3.2413793103448274</v>
      </c>
      <c r="L8" s="41" t="s">
        <v>154</v>
      </c>
      <c r="M8" s="178"/>
      <c r="N8" s="9">
        <v>5</v>
      </c>
      <c r="O8" s="9">
        <v>8</v>
      </c>
      <c r="P8" s="9">
        <v>9</v>
      </c>
      <c r="Q8" s="243">
        <f t="shared" si="1"/>
        <v>19</v>
      </c>
      <c r="R8" s="173"/>
    </row>
    <row r="9" spans="1:18" ht="15.6" x14ac:dyDescent="0.3">
      <c r="B9" s="210"/>
      <c r="C9" s="41" t="s">
        <v>610</v>
      </c>
      <c r="D9" s="41" t="s">
        <v>611</v>
      </c>
      <c r="E9" s="220" t="s">
        <v>461</v>
      </c>
      <c r="F9" s="39"/>
      <c r="G9" s="208">
        <v>28</v>
      </c>
      <c r="H9" s="39">
        <v>104</v>
      </c>
      <c r="I9" s="39">
        <v>1</v>
      </c>
      <c r="J9" s="39">
        <v>0</v>
      </c>
      <c r="K9" s="199">
        <f t="shared" si="0"/>
        <v>3.7142857142857144</v>
      </c>
      <c r="L9" s="220" t="s">
        <v>129</v>
      </c>
      <c r="M9" s="7"/>
      <c r="N9" s="9">
        <v>6</v>
      </c>
      <c r="O9" s="9">
        <v>10</v>
      </c>
      <c r="P9" s="9">
        <v>6</v>
      </c>
      <c r="Q9" s="243">
        <f t="shared" si="1"/>
        <v>18</v>
      </c>
      <c r="R9" s="173"/>
    </row>
    <row r="10" spans="1:18" ht="18.600000000000001" customHeight="1" thickBot="1" x14ac:dyDescent="0.35">
      <c r="B10" s="78"/>
      <c r="C10" s="129" t="s">
        <v>108</v>
      </c>
      <c r="D10" s="129" t="s">
        <v>17</v>
      </c>
      <c r="E10" s="129"/>
      <c r="F10" s="381"/>
      <c r="G10" s="208">
        <v>31</v>
      </c>
      <c r="H10" s="39">
        <v>76</v>
      </c>
      <c r="I10" s="39">
        <v>3</v>
      </c>
      <c r="J10" s="39">
        <v>0</v>
      </c>
      <c r="K10" s="199">
        <f t="shared" si="0"/>
        <v>2.4516129032258065</v>
      </c>
      <c r="L10" s="41" t="s">
        <v>477</v>
      </c>
      <c r="M10" s="4"/>
      <c r="N10" s="9">
        <v>6</v>
      </c>
      <c r="O10" s="9">
        <v>12</v>
      </c>
      <c r="P10" s="9">
        <v>4</v>
      </c>
      <c r="Q10" s="245">
        <f t="shared" si="1"/>
        <v>16</v>
      </c>
      <c r="R10" s="173"/>
    </row>
    <row r="11" spans="1:18" ht="18" customHeight="1" thickBot="1" x14ac:dyDescent="0.35">
      <c r="B11" s="78"/>
      <c r="C11" s="388"/>
      <c r="D11" s="388"/>
      <c r="E11" s="54" t="s">
        <v>35</v>
      </c>
      <c r="F11" s="200"/>
      <c r="G11" s="194">
        <f>SUM(G2:G10)</f>
        <v>240</v>
      </c>
      <c r="H11" s="194">
        <f>SUM(H2:H10)</f>
        <v>659</v>
      </c>
      <c r="I11" s="194">
        <f>SUM(I2:I10)</f>
        <v>11</v>
      </c>
      <c r="J11" s="194">
        <f>SUM(J2:J10)</f>
        <v>8</v>
      </c>
      <c r="K11" s="201">
        <f>(H11+J11)/G11</f>
        <v>2.7791666666666668</v>
      </c>
      <c r="L11" s="17"/>
      <c r="M11" s="17"/>
      <c r="N11" s="17">
        <f>SUM(N3:N10)</f>
        <v>65</v>
      </c>
      <c r="O11" s="17">
        <f>SUM(O3:O10)</f>
        <v>65</v>
      </c>
      <c r="P11" s="17">
        <f>SUM(P3:P10)</f>
        <v>46</v>
      </c>
      <c r="Q11" s="389"/>
      <c r="R11" s="173"/>
    </row>
    <row r="12" spans="1:18" ht="16.2" thickTop="1" x14ac:dyDescent="0.3">
      <c r="B12" s="78"/>
      <c r="C12" s="390"/>
      <c r="D12" s="390"/>
      <c r="E12" s="241"/>
      <c r="F12" s="391"/>
      <c r="G12" s="337"/>
      <c r="H12" s="337"/>
      <c r="I12" s="337"/>
      <c r="J12" s="337"/>
      <c r="K12" s="392"/>
      <c r="L12" s="393"/>
      <c r="M12" s="393"/>
      <c r="N12" s="393"/>
      <c r="O12" s="393"/>
      <c r="P12" s="393"/>
      <c r="Q12" s="389"/>
      <c r="R12" s="173"/>
    </row>
    <row r="13" spans="1:18" ht="15.6" x14ac:dyDescent="0.3">
      <c r="B13" s="212"/>
      <c r="C13" s="394" t="s">
        <v>20</v>
      </c>
      <c r="D13" s="394"/>
      <c r="E13" s="395" t="s">
        <v>393</v>
      </c>
      <c r="F13" s="395" t="s">
        <v>51</v>
      </c>
      <c r="G13" s="395" t="s">
        <v>52</v>
      </c>
      <c r="H13" s="395" t="s">
        <v>58</v>
      </c>
      <c r="I13" s="395" t="s">
        <v>390</v>
      </c>
      <c r="J13" s="396"/>
      <c r="K13" s="394" t="s">
        <v>20</v>
      </c>
      <c r="L13" s="394"/>
      <c r="M13" s="395" t="s">
        <v>57</v>
      </c>
      <c r="N13" s="395" t="s">
        <v>51</v>
      </c>
      <c r="O13" s="395" t="s">
        <v>52</v>
      </c>
      <c r="P13" s="395" t="s">
        <v>58</v>
      </c>
      <c r="Q13" s="395" t="s">
        <v>390</v>
      </c>
      <c r="R13" s="173"/>
    </row>
    <row r="14" spans="1:18" ht="15.6" customHeight="1" x14ac:dyDescent="0.3">
      <c r="B14" s="212"/>
      <c r="C14" s="397" t="s">
        <v>1480</v>
      </c>
      <c r="D14" s="397" t="s">
        <v>138</v>
      </c>
      <c r="E14" s="397" t="s">
        <v>1481</v>
      </c>
      <c r="F14" s="398">
        <v>35</v>
      </c>
      <c r="G14" s="398">
        <v>29</v>
      </c>
      <c r="H14" s="395">
        <f t="shared" ref="H14:H22" si="2">G14+F14</f>
        <v>64</v>
      </c>
      <c r="I14" s="398">
        <v>2</v>
      </c>
      <c r="J14" s="395"/>
      <c r="K14" s="397" t="s">
        <v>1482</v>
      </c>
      <c r="L14" s="397" t="s">
        <v>26</v>
      </c>
      <c r="M14" s="397" t="s">
        <v>116</v>
      </c>
      <c r="N14" s="399">
        <v>1</v>
      </c>
      <c r="O14" s="399">
        <v>16</v>
      </c>
      <c r="P14" s="395">
        <f>O14+N14</f>
        <v>17</v>
      </c>
      <c r="Q14" s="399">
        <v>6</v>
      </c>
      <c r="R14" s="173"/>
    </row>
    <row r="15" spans="1:18" ht="15.6" customHeight="1" x14ac:dyDescent="0.3">
      <c r="B15" s="212"/>
      <c r="C15" s="397" t="s">
        <v>1483</v>
      </c>
      <c r="D15" s="397" t="s">
        <v>527</v>
      </c>
      <c r="E15" s="397" t="s">
        <v>53</v>
      </c>
      <c r="F15" s="399">
        <v>28</v>
      </c>
      <c r="G15" s="399">
        <v>16</v>
      </c>
      <c r="H15" s="395">
        <f t="shared" si="2"/>
        <v>44</v>
      </c>
      <c r="I15" s="399">
        <v>2</v>
      </c>
      <c r="J15" s="395"/>
      <c r="K15" s="397" t="s">
        <v>1484</v>
      </c>
      <c r="L15" s="397" t="s">
        <v>504</v>
      </c>
      <c r="M15" s="400" t="s">
        <v>533</v>
      </c>
      <c r="N15" s="399">
        <v>8</v>
      </c>
      <c r="O15" s="399">
        <v>8</v>
      </c>
      <c r="P15" s="395">
        <f>O15+N15</f>
        <v>16</v>
      </c>
      <c r="Q15" s="399">
        <v>4</v>
      </c>
      <c r="R15" s="173"/>
    </row>
    <row r="16" spans="1:18" ht="15.6" customHeight="1" x14ac:dyDescent="0.3">
      <c r="B16" s="212"/>
      <c r="C16" s="397" t="s">
        <v>1485</v>
      </c>
      <c r="D16" s="397" t="s">
        <v>131</v>
      </c>
      <c r="E16" s="401" t="s">
        <v>116</v>
      </c>
      <c r="F16" s="398">
        <v>24</v>
      </c>
      <c r="G16" s="398">
        <v>20</v>
      </c>
      <c r="H16" s="395">
        <f t="shared" si="2"/>
        <v>44</v>
      </c>
      <c r="I16" s="398">
        <v>6</v>
      </c>
      <c r="J16" s="395"/>
      <c r="K16" s="397" t="s">
        <v>1486</v>
      </c>
      <c r="L16" s="397" t="s">
        <v>68</v>
      </c>
      <c r="M16" s="397" t="s">
        <v>164</v>
      </c>
      <c r="N16" s="398">
        <v>3</v>
      </c>
      <c r="O16" s="402">
        <v>13</v>
      </c>
      <c r="P16" s="395">
        <f>N16+O16</f>
        <v>16</v>
      </c>
      <c r="Q16" s="398">
        <v>2</v>
      </c>
      <c r="R16" s="173"/>
    </row>
    <row r="17" spans="1:18" ht="15.6" customHeight="1" x14ac:dyDescent="0.3">
      <c r="A17" s="8"/>
      <c r="B17" s="212"/>
      <c r="C17" s="397" t="s">
        <v>1487</v>
      </c>
      <c r="D17" s="403" t="s">
        <v>297</v>
      </c>
      <c r="E17" s="397" t="s">
        <v>130</v>
      </c>
      <c r="F17" s="398">
        <v>25</v>
      </c>
      <c r="G17" s="402">
        <v>13</v>
      </c>
      <c r="H17" s="395">
        <f t="shared" si="2"/>
        <v>38</v>
      </c>
      <c r="I17" s="398">
        <v>6</v>
      </c>
      <c r="J17" s="395"/>
      <c r="K17" s="397" t="s">
        <v>1488</v>
      </c>
      <c r="L17" s="397" t="s">
        <v>208</v>
      </c>
      <c r="M17" s="401" t="s">
        <v>130</v>
      </c>
      <c r="N17" s="399">
        <v>5</v>
      </c>
      <c r="O17" s="399">
        <v>10</v>
      </c>
      <c r="P17" s="395">
        <f>O17+N17</f>
        <v>15</v>
      </c>
      <c r="Q17" s="398">
        <v>2</v>
      </c>
      <c r="R17" s="173"/>
    </row>
    <row r="18" spans="1:18" ht="15.6" customHeight="1" x14ac:dyDescent="0.3">
      <c r="A18" s="9"/>
      <c r="B18" s="212"/>
      <c r="C18" s="397" t="s">
        <v>1489</v>
      </c>
      <c r="D18" s="397" t="s">
        <v>505</v>
      </c>
      <c r="E18" s="397" t="s">
        <v>53</v>
      </c>
      <c r="F18" s="399">
        <v>12</v>
      </c>
      <c r="G18" s="399">
        <v>25</v>
      </c>
      <c r="H18" s="395">
        <f t="shared" si="2"/>
        <v>37</v>
      </c>
      <c r="I18" s="399">
        <v>4</v>
      </c>
      <c r="J18" s="395"/>
      <c r="K18" s="404" t="s">
        <v>1490</v>
      </c>
      <c r="L18" s="404" t="s">
        <v>180</v>
      </c>
      <c r="M18" s="401" t="s">
        <v>130</v>
      </c>
      <c r="N18" s="398">
        <v>2</v>
      </c>
      <c r="O18" s="398">
        <v>13</v>
      </c>
      <c r="P18" s="395">
        <f>O18+N18</f>
        <v>15</v>
      </c>
      <c r="Q18" s="398">
        <v>8</v>
      </c>
      <c r="R18" s="173"/>
    </row>
    <row r="19" spans="1:18" ht="15.6" customHeight="1" x14ac:dyDescent="0.3">
      <c r="A19" s="9"/>
      <c r="B19" s="212"/>
      <c r="C19" s="397" t="s">
        <v>950</v>
      </c>
      <c r="D19" s="397" t="s">
        <v>620</v>
      </c>
      <c r="E19" s="397" t="s">
        <v>164</v>
      </c>
      <c r="F19" s="398">
        <v>27</v>
      </c>
      <c r="G19" s="402">
        <v>9</v>
      </c>
      <c r="H19" s="395">
        <f t="shared" si="2"/>
        <v>36</v>
      </c>
      <c r="I19" s="398">
        <v>16</v>
      </c>
      <c r="J19" s="395"/>
      <c r="K19" s="397" t="s">
        <v>1491</v>
      </c>
      <c r="L19" s="397" t="s">
        <v>114</v>
      </c>
      <c r="M19" s="397" t="s">
        <v>53</v>
      </c>
      <c r="N19" s="398">
        <v>5</v>
      </c>
      <c r="O19" s="402">
        <v>9</v>
      </c>
      <c r="P19" s="395">
        <f>O19+N19</f>
        <v>14</v>
      </c>
      <c r="Q19" s="398">
        <v>4</v>
      </c>
      <c r="R19" s="173"/>
    </row>
    <row r="20" spans="1:18" ht="15.6" customHeight="1" x14ac:dyDescent="0.3">
      <c r="A20" s="8"/>
      <c r="B20" s="213"/>
      <c r="C20" s="397" t="s">
        <v>1492</v>
      </c>
      <c r="D20" s="405" t="s">
        <v>185</v>
      </c>
      <c r="E20" s="397" t="s">
        <v>116</v>
      </c>
      <c r="F20" s="398">
        <v>25</v>
      </c>
      <c r="G20" s="402">
        <v>10</v>
      </c>
      <c r="H20" s="395">
        <f t="shared" si="2"/>
        <v>35</v>
      </c>
      <c r="I20" s="398">
        <v>6</v>
      </c>
      <c r="J20" s="395"/>
      <c r="K20" s="397" t="s">
        <v>1493</v>
      </c>
      <c r="L20" s="397" t="s">
        <v>466</v>
      </c>
      <c r="M20" s="400" t="s">
        <v>116</v>
      </c>
      <c r="N20" s="398">
        <v>2</v>
      </c>
      <c r="O20" s="398">
        <v>12</v>
      </c>
      <c r="P20" s="395">
        <f>N20+O20</f>
        <v>14</v>
      </c>
      <c r="Q20" s="398">
        <v>4</v>
      </c>
      <c r="R20" s="59"/>
    </row>
    <row r="21" spans="1:18" ht="15.6" customHeight="1" x14ac:dyDescent="0.3">
      <c r="A21" s="8"/>
      <c r="B21" s="212"/>
      <c r="C21" s="397" t="s">
        <v>1494</v>
      </c>
      <c r="D21" s="397" t="s">
        <v>332</v>
      </c>
      <c r="E21" s="397" t="s">
        <v>1481</v>
      </c>
      <c r="F21" s="399">
        <v>7</v>
      </c>
      <c r="G21" s="399">
        <v>26</v>
      </c>
      <c r="H21" s="395">
        <f t="shared" si="2"/>
        <v>33</v>
      </c>
      <c r="I21" s="398">
        <v>2</v>
      </c>
      <c r="J21" s="395"/>
      <c r="K21" s="404" t="s">
        <v>1495</v>
      </c>
      <c r="L21" s="404" t="s">
        <v>173</v>
      </c>
      <c r="M21" s="406" t="s">
        <v>53</v>
      </c>
      <c r="N21" s="398">
        <v>2</v>
      </c>
      <c r="O21" s="398">
        <v>11</v>
      </c>
      <c r="P21" s="395">
        <f>O21+N21</f>
        <v>13</v>
      </c>
      <c r="Q21" s="398">
        <v>6</v>
      </c>
      <c r="R21" s="58"/>
    </row>
    <row r="22" spans="1:18" ht="15.6" customHeight="1" x14ac:dyDescent="0.3">
      <c r="A22" s="9"/>
      <c r="B22" s="212"/>
      <c r="C22" s="407" t="s">
        <v>1496</v>
      </c>
      <c r="D22" s="407" t="s">
        <v>613</v>
      </c>
      <c r="E22" s="407" t="s">
        <v>117</v>
      </c>
      <c r="F22" s="408">
        <v>20</v>
      </c>
      <c r="G22" s="398">
        <v>12</v>
      </c>
      <c r="H22" s="395">
        <f t="shared" si="2"/>
        <v>32</v>
      </c>
      <c r="I22" s="408">
        <v>6</v>
      </c>
      <c r="J22" s="395"/>
      <c r="K22" s="397" t="s">
        <v>1497</v>
      </c>
      <c r="L22" s="397" t="s">
        <v>138</v>
      </c>
      <c r="M22" s="397" t="s">
        <v>54</v>
      </c>
      <c r="N22" s="398"/>
      <c r="O22" s="402">
        <v>13</v>
      </c>
      <c r="P22" s="395">
        <f>N22+O22</f>
        <v>13</v>
      </c>
      <c r="Q22" s="398">
        <v>4</v>
      </c>
      <c r="R22" s="210"/>
    </row>
    <row r="23" spans="1:18" ht="15.6" customHeight="1" x14ac:dyDescent="0.3">
      <c r="A23" s="8"/>
      <c r="B23" s="213"/>
      <c r="C23" s="397" t="s">
        <v>867</v>
      </c>
      <c r="D23" s="397" t="s">
        <v>616</v>
      </c>
      <c r="E23" s="397" t="s">
        <v>461</v>
      </c>
      <c r="F23" s="399">
        <v>23</v>
      </c>
      <c r="G23" s="399">
        <v>8</v>
      </c>
      <c r="H23" s="395">
        <f>F23+G23</f>
        <v>31</v>
      </c>
      <c r="I23" s="398">
        <v>20</v>
      </c>
      <c r="J23" s="395"/>
      <c r="K23" s="404" t="s">
        <v>1498</v>
      </c>
      <c r="L23" s="404" t="s">
        <v>617</v>
      </c>
      <c r="M23" s="397" t="s">
        <v>461</v>
      </c>
      <c r="N23" s="398">
        <v>8</v>
      </c>
      <c r="O23" s="402">
        <v>3</v>
      </c>
      <c r="P23" s="395">
        <f>N23+O23</f>
        <v>11</v>
      </c>
      <c r="Q23" s="398">
        <v>4</v>
      </c>
      <c r="R23" s="210"/>
    </row>
    <row r="24" spans="1:18" ht="15.6" customHeight="1" x14ac:dyDescent="0.3">
      <c r="A24" s="9"/>
      <c r="B24" s="213"/>
      <c r="C24" s="397" t="s">
        <v>1499</v>
      </c>
      <c r="D24" s="400" t="s">
        <v>33</v>
      </c>
      <c r="E24" s="397" t="s">
        <v>116</v>
      </c>
      <c r="F24" s="399">
        <v>6</v>
      </c>
      <c r="G24" s="399">
        <v>25</v>
      </c>
      <c r="H24" s="395">
        <f t="shared" ref="H24:H29" si="3">G24+F24</f>
        <v>31</v>
      </c>
      <c r="I24" s="399">
        <v>2</v>
      </c>
      <c r="J24" s="395"/>
      <c r="K24" s="397" t="s">
        <v>1500</v>
      </c>
      <c r="L24" s="400" t="s">
        <v>109</v>
      </c>
      <c r="M24" s="397" t="s">
        <v>130</v>
      </c>
      <c r="N24" s="398">
        <v>1</v>
      </c>
      <c r="O24" s="398">
        <v>10</v>
      </c>
      <c r="P24" s="395">
        <f>O24+N24</f>
        <v>11</v>
      </c>
      <c r="Q24" s="398"/>
      <c r="R24" s="210"/>
    </row>
    <row r="25" spans="1:18" ht="15.6" customHeight="1" x14ac:dyDescent="0.3">
      <c r="A25" s="9"/>
      <c r="B25" s="213"/>
      <c r="C25" s="397" t="s">
        <v>1501</v>
      </c>
      <c r="D25" s="397" t="s">
        <v>340</v>
      </c>
      <c r="E25" s="397" t="s">
        <v>117</v>
      </c>
      <c r="F25" s="399">
        <v>16</v>
      </c>
      <c r="G25" s="399">
        <v>14</v>
      </c>
      <c r="H25" s="395">
        <f t="shared" si="3"/>
        <v>30</v>
      </c>
      <c r="I25" s="399">
        <v>4</v>
      </c>
      <c r="J25" s="395"/>
      <c r="K25" s="397" t="s">
        <v>1502</v>
      </c>
      <c r="L25" s="400" t="s">
        <v>99</v>
      </c>
      <c r="M25" s="397" t="s">
        <v>130</v>
      </c>
      <c r="N25" s="399"/>
      <c r="O25" s="399">
        <v>11</v>
      </c>
      <c r="P25" s="395">
        <f>N25+O25</f>
        <v>11</v>
      </c>
      <c r="Q25" s="399">
        <v>6</v>
      </c>
      <c r="R25" s="210"/>
    </row>
    <row r="26" spans="1:18" ht="15.6" customHeight="1" x14ac:dyDescent="0.3">
      <c r="A26" s="9"/>
      <c r="B26" s="213"/>
      <c r="C26" s="404" t="s">
        <v>1503</v>
      </c>
      <c r="D26" s="404" t="s">
        <v>110</v>
      </c>
      <c r="E26" s="397" t="s">
        <v>533</v>
      </c>
      <c r="F26" s="398">
        <v>12</v>
      </c>
      <c r="G26" s="402">
        <v>18</v>
      </c>
      <c r="H26" s="395">
        <f t="shared" si="3"/>
        <v>30</v>
      </c>
      <c r="I26" s="398">
        <v>4</v>
      </c>
      <c r="J26" s="395"/>
      <c r="K26" s="397" t="s">
        <v>1504</v>
      </c>
      <c r="L26" s="405" t="s">
        <v>143</v>
      </c>
      <c r="M26" s="397" t="s">
        <v>461</v>
      </c>
      <c r="N26" s="399"/>
      <c r="O26" s="399">
        <v>11</v>
      </c>
      <c r="P26" s="395">
        <f>N26+O26</f>
        <v>11</v>
      </c>
      <c r="Q26" s="399">
        <v>8</v>
      </c>
      <c r="R26" s="210"/>
    </row>
    <row r="27" spans="1:18" ht="15.6" customHeight="1" x14ac:dyDescent="0.3">
      <c r="A27" s="9"/>
      <c r="B27" s="212"/>
      <c r="C27" s="397" t="s">
        <v>1505</v>
      </c>
      <c r="D27" s="397" t="s">
        <v>110</v>
      </c>
      <c r="E27" s="400" t="s">
        <v>533</v>
      </c>
      <c r="F27" s="398">
        <v>15</v>
      </c>
      <c r="G27" s="398">
        <v>14</v>
      </c>
      <c r="H27" s="395">
        <f t="shared" si="3"/>
        <v>29</v>
      </c>
      <c r="I27" s="398">
        <v>4</v>
      </c>
      <c r="J27" s="395"/>
      <c r="K27" s="397" t="s">
        <v>1506</v>
      </c>
      <c r="L27" s="397" t="s">
        <v>65</v>
      </c>
      <c r="M27" s="397" t="s">
        <v>461</v>
      </c>
      <c r="N27" s="398">
        <v>4</v>
      </c>
      <c r="O27" s="402">
        <v>6</v>
      </c>
      <c r="P27" s="395">
        <f>O27+N27</f>
        <v>10</v>
      </c>
      <c r="Q27" s="398">
        <v>2</v>
      </c>
      <c r="R27" s="210"/>
    </row>
    <row r="28" spans="1:18" ht="15.6" customHeight="1" x14ac:dyDescent="0.3">
      <c r="A28" s="9"/>
      <c r="B28" s="212"/>
      <c r="C28" s="397" t="s">
        <v>1507</v>
      </c>
      <c r="D28" s="397" t="s">
        <v>183</v>
      </c>
      <c r="E28" s="397" t="s">
        <v>117</v>
      </c>
      <c r="F28" s="409">
        <v>4</v>
      </c>
      <c r="G28" s="410">
        <v>24</v>
      </c>
      <c r="H28" s="395">
        <f t="shared" si="3"/>
        <v>28</v>
      </c>
      <c r="I28" s="398"/>
      <c r="J28" s="395"/>
      <c r="K28" s="404" t="s">
        <v>1508</v>
      </c>
      <c r="L28" s="404" t="s">
        <v>100</v>
      </c>
      <c r="M28" s="397" t="s">
        <v>116</v>
      </c>
      <c r="N28" s="398">
        <v>1</v>
      </c>
      <c r="O28" s="398">
        <v>9</v>
      </c>
      <c r="P28" s="395">
        <f>N28+O28</f>
        <v>10</v>
      </c>
      <c r="Q28" s="398">
        <v>4</v>
      </c>
      <c r="R28" s="210"/>
    </row>
    <row r="29" spans="1:18" ht="15.6" customHeight="1" x14ac:dyDescent="0.3">
      <c r="A29" s="9"/>
      <c r="B29" s="212"/>
      <c r="C29" s="397" t="s">
        <v>1509</v>
      </c>
      <c r="D29" s="397" t="s">
        <v>383</v>
      </c>
      <c r="E29" s="400" t="s">
        <v>130</v>
      </c>
      <c r="F29" s="398">
        <v>13</v>
      </c>
      <c r="G29" s="398">
        <v>14</v>
      </c>
      <c r="H29" s="395">
        <f t="shared" si="3"/>
        <v>27</v>
      </c>
      <c r="I29" s="398">
        <v>2</v>
      </c>
      <c r="J29" s="395"/>
      <c r="K29" s="397" t="s">
        <v>1510</v>
      </c>
      <c r="L29" s="411" t="s">
        <v>491</v>
      </c>
      <c r="M29" s="397" t="s">
        <v>53</v>
      </c>
      <c r="N29" s="398">
        <v>2</v>
      </c>
      <c r="O29" s="398">
        <v>7</v>
      </c>
      <c r="P29" s="395">
        <f>N29+O29</f>
        <v>9</v>
      </c>
      <c r="Q29" s="398">
        <v>2</v>
      </c>
      <c r="R29" s="210"/>
    </row>
    <row r="30" spans="1:18" ht="15.6" customHeight="1" x14ac:dyDescent="0.3">
      <c r="A30" s="9"/>
      <c r="B30" s="212"/>
      <c r="C30" s="397" t="s">
        <v>1511</v>
      </c>
      <c r="D30" s="397" t="s">
        <v>531</v>
      </c>
      <c r="E30" s="400" t="s">
        <v>130</v>
      </c>
      <c r="F30" s="398">
        <v>14</v>
      </c>
      <c r="G30" s="402">
        <v>12</v>
      </c>
      <c r="H30" s="395">
        <f>F30+G30</f>
        <v>26</v>
      </c>
      <c r="I30" s="398">
        <v>10</v>
      </c>
      <c r="J30" s="395"/>
      <c r="K30" s="397" t="s">
        <v>1512</v>
      </c>
      <c r="L30" s="397" t="s">
        <v>120</v>
      </c>
      <c r="M30" s="397" t="s">
        <v>117</v>
      </c>
      <c r="N30" s="399">
        <v>1</v>
      </c>
      <c r="O30" s="399">
        <v>8</v>
      </c>
      <c r="P30" s="395">
        <f>N30+O30</f>
        <v>9</v>
      </c>
      <c r="Q30" s="398">
        <v>2</v>
      </c>
      <c r="R30" s="210"/>
    </row>
    <row r="31" spans="1:18" ht="15.6" customHeight="1" x14ac:dyDescent="0.3">
      <c r="A31" s="9"/>
      <c r="B31" s="212"/>
      <c r="C31" s="397" t="s">
        <v>1487</v>
      </c>
      <c r="D31" s="397" t="s">
        <v>104</v>
      </c>
      <c r="E31" s="397" t="s">
        <v>130</v>
      </c>
      <c r="F31" s="399">
        <v>13</v>
      </c>
      <c r="G31" s="399">
        <v>13</v>
      </c>
      <c r="H31" s="395">
        <f t="shared" ref="H31:H40" si="4">G31+F31</f>
        <v>26</v>
      </c>
      <c r="I31" s="408">
        <v>4</v>
      </c>
      <c r="J31" s="395"/>
      <c r="K31" s="397" t="s">
        <v>1513</v>
      </c>
      <c r="L31" s="400" t="s">
        <v>105</v>
      </c>
      <c r="M31" s="400" t="s">
        <v>54</v>
      </c>
      <c r="N31" s="399">
        <v>1</v>
      </c>
      <c r="O31" s="399">
        <v>8</v>
      </c>
      <c r="P31" s="395">
        <f>N31+O31</f>
        <v>9</v>
      </c>
      <c r="Q31" s="399"/>
      <c r="R31" s="210"/>
    </row>
    <row r="32" spans="1:18" ht="15.6" customHeight="1" x14ac:dyDescent="0.3">
      <c r="A32" s="8"/>
      <c r="B32" s="213"/>
      <c r="C32" s="397" t="s">
        <v>1514</v>
      </c>
      <c r="D32" s="403" t="s">
        <v>85</v>
      </c>
      <c r="E32" s="400" t="s">
        <v>116</v>
      </c>
      <c r="F32" s="399">
        <v>8</v>
      </c>
      <c r="G32" s="399">
        <v>18</v>
      </c>
      <c r="H32" s="395">
        <f t="shared" si="4"/>
        <v>26</v>
      </c>
      <c r="I32" s="399">
        <v>4</v>
      </c>
      <c r="J32" s="395"/>
      <c r="K32" s="404" t="s">
        <v>1515</v>
      </c>
      <c r="L32" s="404" t="s">
        <v>49</v>
      </c>
      <c r="M32" s="401" t="s">
        <v>117</v>
      </c>
      <c r="N32" s="398"/>
      <c r="O32" s="398">
        <v>9</v>
      </c>
      <c r="P32" s="395">
        <f>O32+N32</f>
        <v>9</v>
      </c>
      <c r="Q32" s="398">
        <v>4</v>
      </c>
      <c r="R32" s="210"/>
    </row>
    <row r="33" spans="1:18" ht="15.6" customHeight="1" x14ac:dyDescent="0.3">
      <c r="A33" s="9"/>
      <c r="B33" s="212"/>
      <c r="C33" s="404" t="s">
        <v>1516</v>
      </c>
      <c r="D33" s="397" t="s">
        <v>72</v>
      </c>
      <c r="E33" s="397" t="s">
        <v>53</v>
      </c>
      <c r="F33" s="398">
        <v>11</v>
      </c>
      <c r="G33" s="402">
        <v>14</v>
      </c>
      <c r="H33" s="395">
        <f t="shared" si="4"/>
        <v>25</v>
      </c>
      <c r="I33" s="398">
        <v>2</v>
      </c>
      <c r="J33" s="395"/>
      <c r="K33" s="404" t="s">
        <v>1517</v>
      </c>
      <c r="L33" s="404" t="s">
        <v>589</v>
      </c>
      <c r="M33" s="397" t="s">
        <v>164</v>
      </c>
      <c r="N33" s="398"/>
      <c r="O33" s="402">
        <v>9</v>
      </c>
      <c r="P33" s="395">
        <f>N33+O33</f>
        <v>9</v>
      </c>
      <c r="Q33" s="398">
        <v>4</v>
      </c>
      <c r="R33" s="210"/>
    </row>
    <row r="34" spans="1:18" ht="15.6" customHeight="1" x14ac:dyDescent="0.3">
      <c r="A34" s="9"/>
      <c r="B34" s="212"/>
      <c r="C34" s="397" t="s">
        <v>1518</v>
      </c>
      <c r="D34" s="397" t="s">
        <v>112</v>
      </c>
      <c r="E34" s="400" t="s">
        <v>116</v>
      </c>
      <c r="F34" s="399">
        <v>4</v>
      </c>
      <c r="G34" s="399">
        <v>21</v>
      </c>
      <c r="H34" s="395">
        <f t="shared" si="4"/>
        <v>25</v>
      </c>
      <c r="I34" s="398">
        <v>4</v>
      </c>
      <c r="J34" s="395"/>
      <c r="K34" s="397" t="s">
        <v>1519</v>
      </c>
      <c r="L34" s="397" t="s">
        <v>45</v>
      </c>
      <c r="M34" s="397" t="s">
        <v>461</v>
      </c>
      <c r="N34" s="402">
        <v>2</v>
      </c>
      <c r="O34" s="398">
        <v>6</v>
      </c>
      <c r="P34" s="395">
        <f>N34+O34</f>
        <v>8</v>
      </c>
      <c r="Q34" s="398">
        <v>2</v>
      </c>
      <c r="R34" s="210"/>
    </row>
    <row r="35" spans="1:18" ht="15.6" customHeight="1" x14ac:dyDescent="0.3">
      <c r="A35" s="9"/>
      <c r="B35" s="213"/>
      <c r="C35" s="397" t="s">
        <v>1520</v>
      </c>
      <c r="D35" s="397" t="s">
        <v>120</v>
      </c>
      <c r="E35" s="397" t="s">
        <v>117</v>
      </c>
      <c r="F35" s="399">
        <v>16</v>
      </c>
      <c r="G35" s="399">
        <v>7</v>
      </c>
      <c r="H35" s="395">
        <f t="shared" si="4"/>
        <v>23</v>
      </c>
      <c r="I35" s="398">
        <v>2</v>
      </c>
      <c r="J35" s="395"/>
      <c r="K35" s="397" t="s">
        <v>1521</v>
      </c>
      <c r="L35" s="397" t="s">
        <v>62</v>
      </c>
      <c r="M35" s="397" t="s">
        <v>164</v>
      </c>
      <c r="N35" s="398">
        <v>1</v>
      </c>
      <c r="O35" s="402">
        <v>7</v>
      </c>
      <c r="P35" s="395">
        <f>O35+N35</f>
        <v>8</v>
      </c>
      <c r="Q35" s="398">
        <v>2</v>
      </c>
      <c r="R35" s="210"/>
    </row>
    <row r="36" spans="1:18" ht="15.6" customHeight="1" x14ac:dyDescent="0.3">
      <c r="A36" s="9"/>
      <c r="B36" s="213"/>
      <c r="C36" s="397" t="s">
        <v>1522</v>
      </c>
      <c r="D36" s="397" t="s">
        <v>464</v>
      </c>
      <c r="E36" s="397" t="s">
        <v>533</v>
      </c>
      <c r="F36" s="402">
        <v>13</v>
      </c>
      <c r="G36" s="402">
        <v>10</v>
      </c>
      <c r="H36" s="395">
        <f t="shared" si="4"/>
        <v>23</v>
      </c>
      <c r="I36" s="398"/>
      <c r="J36" s="395"/>
      <c r="K36" s="397" t="s">
        <v>1523</v>
      </c>
      <c r="L36" s="397" t="s">
        <v>619</v>
      </c>
      <c r="M36" s="397" t="s">
        <v>54</v>
      </c>
      <c r="N36" s="398">
        <v>1</v>
      </c>
      <c r="O36" s="398">
        <v>6</v>
      </c>
      <c r="P36" s="395">
        <f>N36+O36</f>
        <v>7</v>
      </c>
      <c r="Q36" s="398">
        <v>4</v>
      </c>
      <c r="R36" s="210"/>
    </row>
    <row r="37" spans="1:18" ht="15.6" customHeight="1" x14ac:dyDescent="0.3">
      <c r="A37" s="9"/>
      <c r="B37" s="213"/>
      <c r="C37" s="397" t="s">
        <v>1524</v>
      </c>
      <c r="D37" s="397" t="s">
        <v>115</v>
      </c>
      <c r="E37" s="397" t="s">
        <v>164</v>
      </c>
      <c r="F37" s="398">
        <v>11</v>
      </c>
      <c r="G37" s="398">
        <v>12</v>
      </c>
      <c r="H37" s="395">
        <f t="shared" si="4"/>
        <v>23</v>
      </c>
      <c r="I37" s="398">
        <v>8</v>
      </c>
      <c r="J37" s="395"/>
      <c r="K37" s="404" t="s">
        <v>1525</v>
      </c>
      <c r="L37" s="404" t="s">
        <v>621</v>
      </c>
      <c r="M37" s="397" t="s">
        <v>164</v>
      </c>
      <c r="N37" s="398">
        <v>1</v>
      </c>
      <c r="O37" s="402">
        <v>6</v>
      </c>
      <c r="P37" s="395">
        <f>O37+N37</f>
        <v>7</v>
      </c>
      <c r="Q37" s="398">
        <v>2</v>
      </c>
      <c r="R37" s="210"/>
    </row>
    <row r="38" spans="1:18" ht="15.6" customHeight="1" x14ac:dyDescent="0.3">
      <c r="A38" s="8"/>
      <c r="B38" s="213"/>
      <c r="C38" s="397" t="s">
        <v>1526</v>
      </c>
      <c r="D38" s="397" t="s">
        <v>490</v>
      </c>
      <c r="E38" s="397" t="s">
        <v>1481</v>
      </c>
      <c r="F38" s="398">
        <v>1</v>
      </c>
      <c r="G38" s="402">
        <v>22</v>
      </c>
      <c r="H38" s="395">
        <f t="shared" si="4"/>
        <v>23</v>
      </c>
      <c r="I38" s="398">
        <v>2</v>
      </c>
      <c r="J38" s="395"/>
      <c r="K38" s="397" t="s">
        <v>1527</v>
      </c>
      <c r="L38" s="397" t="s">
        <v>187</v>
      </c>
      <c r="M38" s="397" t="s">
        <v>130</v>
      </c>
      <c r="N38" s="398"/>
      <c r="O38" s="398">
        <v>7</v>
      </c>
      <c r="P38" s="395">
        <f>N38+O38</f>
        <v>7</v>
      </c>
      <c r="Q38" s="398">
        <v>2</v>
      </c>
      <c r="R38" s="210"/>
    </row>
    <row r="39" spans="1:18" ht="15.6" customHeight="1" x14ac:dyDescent="0.3">
      <c r="A39" s="9"/>
      <c r="B39" s="213"/>
      <c r="C39" s="397" t="s">
        <v>1528</v>
      </c>
      <c r="D39" s="397" t="s">
        <v>384</v>
      </c>
      <c r="E39" s="397" t="s">
        <v>116</v>
      </c>
      <c r="F39" s="398">
        <v>9</v>
      </c>
      <c r="G39" s="402">
        <v>13</v>
      </c>
      <c r="H39" s="395">
        <f t="shared" si="4"/>
        <v>22</v>
      </c>
      <c r="I39" s="398">
        <v>6</v>
      </c>
      <c r="J39" s="395"/>
      <c r="K39" s="407" t="s">
        <v>1529</v>
      </c>
      <c r="L39" s="397" t="s">
        <v>982</v>
      </c>
      <c r="M39" s="407" t="s">
        <v>1481</v>
      </c>
      <c r="N39" s="408">
        <v>3</v>
      </c>
      <c r="O39" s="402">
        <v>3</v>
      </c>
      <c r="P39" s="395">
        <f>O39+N39</f>
        <v>6</v>
      </c>
      <c r="Q39" s="408">
        <v>12</v>
      </c>
      <c r="R39" s="210"/>
    </row>
    <row r="40" spans="1:18" ht="15.6" customHeight="1" x14ac:dyDescent="0.3">
      <c r="A40" s="8"/>
      <c r="B40" s="213"/>
      <c r="C40" s="407" t="s">
        <v>1530</v>
      </c>
      <c r="D40" s="407" t="s">
        <v>615</v>
      </c>
      <c r="E40" s="407" t="s">
        <v>117</v>
      </c>
      <c r="F40" s="408">
        <v>6</v>
      </c>
      <c r="G40" s="402">
        <v>16</v>
      </c>
      <c r="H40" s="395">
        <f t="shared" si="4"/>
        <v>22</v>
      </c>
      <c r="I40" s="408">
        <v>6</v>
      </c>
      <c r="J40" s="395"/>
      <c r="K40" s="397" t="s">
        <v>1531</v>
      </c>
      <c r="L40" s="397" t="s">
        <v>514</v>
      </c>
      <c r="M40" s="397" t="s">
        <v>461</v>
      </c>
      <c r="N40" s="398">
        <v>2</v>
      </c>
      <c r="O40" s="402">
        <v>4</v>
      </c>
      <c r="P40" s="395">
        <f t="shared" ref="P40:P55" si="5">N40+O40</f>
        <v>6</v>
      </c>
      <c r="Q40" s="398">
        <v>8</v>
      </c>
      <c r="R40" s="210"/>
    </row>
    <row r="41" spans="1:18" ht="15.6" customHeight="1" x14ac:dyDescent="0.3">
      <c r="A41" s="9"/>
      <c r="B41" s="213"/>
      <c r="C41" s="397" t="s">
        <v>1532</v>
      </c>
      <c r="D41" s="403" t="s">
        <v>121</v>
      </c>
      <c r="E41" s="400" t="s">
        <v>54</v>
      </c>
      <c r="F41" s="398">
        <v>5</v>
      </c>
      <c r="G41" s="398">
        <v>17</v>
      </c>
      <c r="H41" s="395">
        <f>F41+G41</f>
        <v>22</v>
      </c>
      <c r="I41" s="398"/>
      <c r="J41" s="395"/>
      <c r="K41" s="397" t="s">
        <v>1533</v>
      </c>
      <c r="L41" s="397" t="s">
        <v>25</v>
      </c>
      <c r="M41" s="397" t="s">
        <v>117</v>
      </c>
      <c r="N41" s="399">
        <v>1</v>
      </c>
      <c r="O41" s="399">
        <v>5</v>
      </c>
      <c r="P41" s="395">
        <f t="shared" si="5"/>
        <v>6</v>
      </c>
      <c r="Q41" s="399"/>
      <c r="R41" s="210"/>
    </row>
    <row r="42" spans="1:18" ht="15.6" customHeight="1" x14ac:dyDescent="0.3">
      <c r="A42" s="9"/>
      <c r="B42" s="212"/>
      <c r="C42" s="397" t="s">
        <v>1534</v>
      </c>
      <c r="D42" s="397" t="s">
        <v>465</v>
      </c>
      <c r="E42" s="397" t="s">
        <v>461</v>
      </c>
      <c r="F42" s="398">
        <v>11</v>
      </c>
      <c r="G42" s="402">
        <v>10</v>
      </c>
      <c r="H42" s="395">
        <f>F42+G42</f>
        <v>21</v>
      </c>
      <c r="I42" s="398">
        <v>2</v>
      </c>
      <c r="J42" s="395"/>
      <c r="K42" s="397" t="s">
        <v>1535</v>
      </c>
      <c r="L42" s="397" t="s">
        <v>32</v>
      </c>
      <c r="M42" s="397" t="s">
        <v>117</v>
      </c>
      <c r="N42" s="398"/>
      <c r="O42" s="398">
        <v>6</v>
      </c>
      <c r="P42" s="395">
        <f t="shared" si="5"/>
        <v>6</v>
      </c>
      <c r="Q42" s="398">
        <v>8</v>
      </c>
      <c r="R42" s="210"/>
    </row>
    <row r="43" spans="1:18" ht="15.6" customHeight="1" x14ac:dyDescent="0.3">
      <c r="A43" s="8"/>
      <c r="B43" s="212"/>
      <c r="C43" s="404" t="s">
        <v>1536</v>
      </c>
      <c r="D43" s="397" t="s">
        <v>182</v>
      </c>
      <c r="E43" s="397" t="s">
        <v>164</v>
      </c>
      <c r="F43" s="399">
        <v>10</v>
      </c>
      <c r="G43" s="399">
        <v>11</v>
      </c>
      <c r="H43" s="395">
        <f>G43+F43</f>
        <v>21</v>
      </c>
      <c r="I43" s="399">
        <v>4</v>
      </c>
      <c r="J43" s="395"/>
      <c r="K43" s="397" t="s">
        <v>1537</v>
      </c>
      <c r="L43" s="400" t="s">
        <v>489</v>
      </c>
      <c r="M43" s="400" t="s">
        <v>130</v>
      </c>
      <c r="N43" s="398"/>
      <c r="O43" s="398">
        <v>6</v>
      </c>
      <c r="P43" s="395">
        <f t="shared" si="5"/>
        <v>6</v>
      </c>
      <c r="Q43" s="398">
        <v>2</v>
      </c>
      <c r="R43" s="210"/>
    </row>
    <row r="44" spans="1:18" ht="15.6" customHeight="1" x14ac:dyDescent="0.3">
      <c r="A44" s="9"/>
      <c r="B44" s="212"/>
      <c r="C44" s="397" t="s">
        <v>1538</v>
      </c>
      <c r="D44" s="397" t="s">
        <v>614</v>
      </c>
      <c r="E44" s="400" t="s">
        <v>117</v>
      </c>
      <c r="F44" s="399">
        <v>8</v>
      </c>
      <c r="G44" s="399">
        <v>13</v>
      </c>
      <c r="H44" s="395">
        <f>F44+G44</f>
        <v>21</v>
      </c>
      <c r="I44" s="398">
        <v>2</v>
      </c>
      <c r="J44" s="395"/>
      <c r="K44" s="397" t="s">
        <v>1539</v>
      </c>
      <c r="L44" s="400" t="s">
        <v>503</v>
      </c>
      <c r="M44" s="397" t="s">
        <v>461</v>
      </c>
      <c r="N44" s="399"/>
      <c r="O44" s="399">
        <v>5</v>
      </c>
      <c r="P44" s="395">
        <f t="shared" si="5"/>
        <v>5</v>
      </c>
      <c r="Q44" s="399">
        <v>2</v>
      </c>
      <c r="R44" s="210"/>
    </row>
    <row r="45" spans="1:18" ht="15.6" customHeight="1" x14ac:dyDescent="0.3">
      <c r="A45" s="9"/>
      <c r="B45" s="213"/>
      <c r="C45" s="397" t="s">
        <v>1540</v>
      </c>
      <c r="D45" s="397" t="s">
        <v>386</v>
      </c>
      <c r="E45" s="397" t="s">
        <v>461</v>
      </c>
      <c r="F45" s="399">
        <v>6</v>
      </c>
      <c r="G45" s="399">
        <v>15</v>
      </c>
      <c r="H45" s="395">
        <f>G45+F45</f>
        <v>21</v>
      </c>
      <c r="I45" s="399"/>
      <c r="J45" s="395"/>
      <c r="K45" s="397" t="s">
        <v>1541</v>
      </c>
      <c r="L45" s="397" t="s">
        <v>24</v>
      </c>
      <c r="M45" s="400" t="s">
        <v>53</v>
      </c>
      <c r="N45" s="398"/>
      <c r="O45" s="402">
        <v>5</v>
      </c>
      <c r="P45" s="395">
        <f t="shared" si="5"/>
        <v>5</v>
      </c>
      <c r="Q45" s="398">
        <v>2</v>
      </c>
      <c r="R45" s="210"/>
    </row>
    <row r="46" spans="1:18" ht="17.25" customHeight="1" x14ac:dyDescent="0.3">
      <c r="A46" s="8"/>
      <c r="B46" s="212"/>
      <c r="C46" s="397" t="s">
        <v>1542</v>
      </c>
      <c r="D46" s="397" t="s">
        <v>1543</v>
      </c>
      <c r="E46" s="397" t="s">
        <v>54</v>
      </c>
      <c r="F46" s="399">
        <v>9</v>
      </c>
      <c r="G46" s="399">
        <v>11</v>
      </c>
      <c r="H46" s="395">
        <f>F46+G46</f>
        <v>20</v>
      </c>
      <c r="I46" s="398">
        <v>6</v>
      </c>
      <c r="J46" s="395"/>
      <c r="K46" s="404" t="s">
        <v>1544</v>
      </c>
      <c r="L46" s="404" t="s">
        <v>618</v>
      </c>
      <c r="M46" s="397" t="s">
        <v>533</v>
      </c>
      <c r="N46" s="398"/>
      <c r="O46" s="402">
        <v>5</v>
      </c>
      <c r="P46" s="395">
        <f t="shared" si="5"/>
        <v>5</v>
      </c>
      <c r="Q46" s="398">
        <v>10</v>
      </c>
      <c r="R46" s="210"/>
    </row>
    <row r="47" spans="1:18" ht="15.6" customHeight="1" x14ac:dyDescent="0.3">
      <c r="A47" s="8"/>
      <c r="B47" s="212"/>
      <c r="C47" s="397" t="s">
        <v>1545</v>
      </c>
      <c r="D47" s="403" t="s">
        <v>28</v>
      </c>
      <c r="E47" s="397" t="s">
        <v>461</v>
      </c>
      <c r="F47" s="398">
        <v>3</v>
      </c>
      <c r="G47" s="402">
        <v>17</v>
      </c>
      <c r="H47" s="395">
        <f>G47+F47</f>
        <v>20</v>
      </c>
      <c r="I47" s="398">
        <v>4</v>
      </c>
      <c r="J47" s="395"/>
      <c r="K47" s="397" t="s">
        <v>1546</v>
      </c>
      <c r="L47" s="397" t="s">
        <v>167</v>
      </c>
      <c r="M47" s="397" t="s">
        <v>533</v>
      </c>
      <c r="N47" s="398"/>
      <c r="O47" s="398">
        <v>4</v>
      </c>
      <c r="P47" s="395">
        <f t="shared" si="5"/>
        <v>4</v>
      </c>
      <c r="Q47" s="398">
        <v>2</v>
      </c>
      <c r="R47" s="210"/>
    </row>
    <row r="48" spans="1:18" ht="15.6" customHeight="1" x14ac:dyDescent="0.3">
      <c r="A48" s="9"/>
      <c r="B48" s="213"/>
      <c r="C48" s="397" t="s">
        <v>1547</v>
      </c>
      <c r="D48" s="397" t="s">
        <v>574</v>
      </c>
      <c r="E48" s="397" t="s">
        <v>54</v>
      </c>
      <c r="F48" s="399">
        <v>9</v>
      </c>
      <c r="G48" s="399">
        <v>10</v>
      </c>
      <c r="H48" s="395">
        <f>F48+G48</f>
        <v>19</v>
      </c>
      <c r="I48" s="399"/>
      <c r="J48" s="395"/>
      <c r="K48" s="397" t="s">
        <v>1548</v>
      </c>
      <c r="L48" s="411" t="s">
        <v>135</v>
      </c>
      <c r="M48" s="397" t="s">
        <v>116</v>
      </c>
      <c r="N48" s="398"/>
      <c r="O48" s="402">
        <v>4</v>
      </c>
      <c r="P48" s="395">
        <f t="shared" si="5"/>
        <v>4</v>
      </c>
      <c r="Q48" s="398">
        <v>2</v>
      </c>
      <c r="R48" s="210"/>
    </row>
    <row r="49" spans="1:18" ht="16.95" customHeight="1" x14ac:dyDescent="0.3">
      <c r="A49" s="9"/>
      <c r="B49" s="213"/>
      <c r="C49" s="397" t="s">
        <v>1549</v>
      </c>
      <c r="D49" s="397" t="s">
        <v>496</v>
      </c>
      <c r="E49" s="397" t="s">
        <v>533</v>
      </c>
      <c r="F49" s="398">
        <v>8</v>
      </c>
      <c r="G49" s="402">
        <v>11</v>
      </c>
      <c r="H49" s="395">
        <f>G49+F49</f>
        <v>19</v>
      </c>
      <c r="I49" s="398">
        <v>6</v>
      </c>
      <c r="J49" s="395"/>
      <c r="K49" s="406" t="s">
        <v>1550</v>
      </c>
      <c r="L49" s="406" t="s">
        <v>60</v>
      </c>
      <c r="M49" s="397" t="s">
        <v>164</v>
      </c>
      <c r="N49" s="398">
        <v>2</v>
      </c>
      <c r="O49" s="402">
        <v>1</v>
      </c>
      <c r="P49" s="395">
        <f t="shared" si="5"/>
        <v>3</v>
      </c>
      <c r="Q49" s="398"/>
      <c r="R49" s="210"/>
    </row>
    <row r="50" spans="1:18" ht="15.6" customHeight="1" x14ac:dyDescent="0.3">
      <c r="A50" s="8"/>
      <c r="B50" s="213"/>
      <c r="C50" s="397" t="s">
        <v>1551</v>
      </c>
      <c r="D50" s="397" t="s">
        <v>19</v>
      </c>
      <c r="E50" s="397" t="s">
        <v>164</v>
      </c>
      <c r="F50" s="399">
        <v>2</v>
      </c>
      <c r="G50" s="399">
        <v>17</v>
      </c>
      <c r="H50" s="395">
        <f>F50+G50</f>
        <v>19</v>
      </c>
      <c r="I50" s="399"/>
      <c r="J50" s="395"/>
      <c r="K50" s="397" t="s">
        <v>1552</v>
      </c>
      <c r="L50" s="397" t="s">
        <v>492</v>
      </c>
      <c r="M50" s="397" t="s">
        <v>533</v>
      </c>
      <c r="N50" s="398">
        <v>1</v>
      </c>
      <c r="O50" s="398">
        <v>2</v>
      </c>
      <c r="P50" s="395">
        <f t="shared" si="5"/>
        <v>3</v>
      </c>
      <c r="Q50" s="398">
        <v>2</v>
      </c>
      <c r="R50" s="210"/>
    </row>
    <row r="51" spans="1:18" ht="15.6" customHeight="1" x14ac:dyDescent="0.3">
      <c r="A51" s="9"/>
      <c r="B51" s="212"/>
      <c r="C51" s="397" t="s">
        <v>1553</v>
      </c>
      <c r="D51" s="397" t="s">
        <v>67</v>
      </c>
      <c r="E51" s="400" t="s">
        <v>53</v>
      </c>
      <c r="F51" s="398">
        <v>9</v>
      </c>
      <c r="G51" s="402">
        <v>9</v>
      </c>
      <c r="H51" s="395">
        <f>G51+F51</f>
        <v>18</v>
      </c>
      <c r="I51" s="398">
        <v>10</v>
      </c>
      <c r="J51" s="395"/>
      <c r="K51" s="404" t="s">
        <v>1554</v>
      </c>
      <c r="L51" s="404" t="s">
        <v>1384</v>
      </c>
      <c r="M51" s="397" t="s">
        <v>461</v>
      </c>
      <c r="N51" s="398"/>
      <c r="O51" s="398">
        <v>3</v>
      </c>
      <c r="P51" s="395">
        <f t="shared" si="5"/>
        <v>3</v>
      </c>
      <c r="Q51" s="398">
        <v>2</v>
      </c>
      <c r="R51" s="210"/>
    </row>
    <row r="52" spans="1:18" ht="15.6" customHeight="1" x14ac:dyDescent="0.3">
      <c r="A52" s="9"/>
      <c r="B52" s="212"/>
      <c r="C52" s="397" t="s">
        <v>1555</v>
      </c>
      <c r="D52" s="397" t="s">
        <v>103</v>
      </c>
      <c r="E52" s="397" t="s">
        <v>1481</v>
      </c>
      <c r="F52" s="399">
        <v>13</v>
      </c>
      <c r="G52" s="399">
        <v>4</v>
      </c>
      <c r="H52" s="395">
        <f>G52+F52</f>
        <v>17</v>
      </c>
      <c r="I52" s="398"/>
      <c r="J52" s="395"/>
      <c r="K52" s="397" t="s">
        <v>1556</v>
      </c>
      <c r="L52" s="397" t="s">
        <v>119</v>
      </c>
      <c r="M52" s="400" t="s">
        <v>53</v>
      </c>
      <c r="N52" s="399"/>
      <c r="O52" s="399">
        <v>2</v>
      </c>
      <c r="P52" s="395">
        <f t="shared" si="5"/>
        <v>2</v>
      </c>
      <c r="Q52" s="398"/>
      <c r="R52" s="210"/>
    </row>
    <row r="53" spans="1:18" ht="15.6" customHeight="1" x14ac:dyDescent="0.3">
      <c r="A53" s="9"/>
      <c r="B53" s="60"/>
      <c r="C53" s="397" t="s">
        <v>1557</v>
      </c>
      <c r="D53" s="397" t="s">
        <v>31</v>
      </c>
      <c r="E53" s="397" t="s">
        <v>533</v>
      </c>
      <c r="F53" s="398">
        <v>5</v>
      </c>
      <c r="G53" s="398">
        <v>12</v>
      </c>
      <c r="H53" s="395">
        <f>F53+G53</f>
        <v>17</v>
      </c>
      <c r="I53" s="398">
        <v>4</v>
      </c>
      <c r="J53" s="395"/>
      <c r="K53" s="397" t="s">
        <v>486</v>
      </c>
      <c r="L53" s="397" t="s">
        <v>487</v>
      </c>
      <c r="M53" s="412" t="s">
        <v>116</v>
      </c>
      <c r="N53" s="398"/>
      <c r="O53" s="398">
        <v>2</v>
      </c>
      <c r="P53" s="395">
        <f t="shared" si="5"/>
        <v>2</v>
      </c>
      <c r="Q53" s="4"/>
      <c r="R53" s="210"/>
    </row>
    <row r="54" spans="1:18" ht="15.6" customHeight="1" x14ac:dyDescent="0.3">
      <c r="A54" s="8"/>
      <c r="B54" s="213"/>
      <c r="C54" s="397" t="s">
        <v>1558</v>
      </c>
      <c r="D54" s="397" t="s">
        <v>29</v>
      </c>
      <c r="E54" s="397" t="s">
        <v>164</v>
      </c>
      <c r="F54" s="399">
        <v>4</v>
      </c>
      <c r="G54" s="399">
        <v>13</v>
      </c>
      <c r="H54" s="395">
        <f>F54+G54</f>
        <v>17</v>
      </c>
      <c r="I54" s="399">
        <v>6</v>
      </c>
      <c r="J54" s="395"/>
      <c r="K54" s="397" t="s">
        <v>1559</v>
      </c>
      <c r="L54" s="397" t="s">
        <v>23</v>
      </c>
      <c r="M54" s="397" t="s">
        <v>533</v>
      </c>
      <c r="N54" s="399"/>
      <c r="O54" s="399"/>
      <c r="P54" s="395">
        <f t="shared" si="5"/>
        <v>0</v>
      </c>
      <c r="Q54" s="399">
        <v>2</v>
      </c>
      <c r="R54" s="210"/>
    </row>
    <row r="55" spans="1:18" ht="15.6" customHeight="1" thickBot="1" x14ac:dyDescent="0.35">
      <c r="A55" s="8"/>
      <c r="B55" s="212"/>
      <c r="C55" s="413"/>
      <c r="D55" s="413"/>
      <c r="E55" s="413"/>
      <c r="F55" s="414"/>
      <c r="G55" s="414"/>
      <c r="H55" s="414"/>
      <c r="I55" s="414"/>
      <c r="J55" s="413"/>
      <c r="K55" s="413" t="s">
        <v>1560</v>
      </c>
      <c r="L55" s="413"/>
      <c r="M55" s="413"/>
      <c r="N55" s="414">
        <v>107</v>
      </c>
      <c r="O55" s="414">
        <v>117</v>
      </c>
      <c r="P55" s="395">
        <f t="shared" si="5"/>
        <v>224</v>
      </c>
      <c r="Q55" s="414">
        <v>72</v>
      </c>
      <c r="R55" s="210"/>
    </row>
    <row r="56" spans="1:18" ht="15.6" customHeight="1" thickBot="1" x14ac:dyDescent="0.35">
      <c r="A56" s="8"/>
      <c r="B56" s="212"/>
      <c r="C56" s="396"/>
      <c r="D56" s="396"/>
      <c r="E56" s="396"/>
      <c r="F56" s="415">
        <f>SUM(F14:F55)</f>
        <v>500</v>
      </c>
      <c r="G56" s="415">
        <f>SUM(G14:G55)</f>
        <v>605</v>
      </c>
      <c r="H56" s="415">
        <f>SUM(H14:H55)</f>
        <v>1105</v>
      </c>
      <c r="I56" s="415">
        <f>SUM(I14:I55)</f>
        <v>178</v>
      </c>
      <c r="J56" s="395"/>
      <c r="K56" s="394"/>
      <c r="L56" s="394"/>
      <c r="M56" s="394"/>
      <c r="N56" s="415">
        <f>SUM(N14:N55)</f>
        <v>167</v>
      </c>
      <c r="O56" s="415">
        <f>SUM(O14:O55)</f>
        <v>402</v>
      </c>
      <c r="P56" s="415">
        <f>SUM(P14:P55)</f>
        <v>569</v>
      </c>
      <c r="Q56" s="415">
        <v>218</v>
      </c>
      <c r="R56" s="210"/>
    </row>
    <row r="57" spans="1:18" ht="15.6" customHeight="1" thickTop="1" thickBot="1" x14ac:dyDescent="0.35">
      <c r="A57" s="9"/>
      <c r="B57" s="213"/>
      <c r="C57" s="416"/>
      <c r="D57" s="417"/>
      <c r="E57" s="418"/>
      <c r="F57" s="416"/>
      <c r="G57" s="416"/>
      <c r="H57" s="416"/>
      <c r="I57" s="416"/>
      <c r="J57" s="395"/>
      <c r="K57" s="419" t="s">
        <v>1561</v>
      </c>
      <c r="L57" s="419"/>
      <c r="M57" s="419"/>
      <c r="N57" s="420">
        <f>F56+N56</f>
        <v>667</v>
      </c>
      <c r="O57" s="420">
        <f t="shared" ref="O57:Q57" si="6">G56+O56</f>
        <v>1007</v>
      </c>
      <c r="P57" s="420">
        <f t="shared" si="6"/>
        <v>1674</v>
      </c>
      <c r="Q57" s="420">
        <f t="shared" si="6"/>
        <v>396</v>
      </c>
      <c r="R57" s="210"/>
    </row>
    <row r="58" spans="1:18" ht="15.6" customHeight="1" thickTop="1" x14ac:dyDescent="0.3">
      <c r="A58" s="9"/>
      <c r="B58" s="213"/>
      <c r="R58" s="210"/>
    </row>
    <row r="59" spans="1:18" ht="15.6" customHeight="1" x14ac:dyDescent="0.3">
      <c r="A59" s="9"/>
      <c r="B59" s="212"/>
      <c r="R59" s="210"/>
    </row>
    <row r="60" spans="1:18" ht="16.2" customHeight="1" x14ac:dyDescent="0.3">
      <c r="A60" s="9"/>
      <c r="B60" s="213"/>
      <c r="R60" s="210"/>
    </row>
    <row r="61" spans="1:18" ht="18.600000000000001" customHeight="1" x14ac:dyDescent="0.3">
      <c r="A61" s="9"/>
      <c r="B61" s="60"/>
      <c r="R61" s="210"/>
    </row>
    <row r="62" spans="1:18" ht="15.6" customHeight="1" x14ac:dyDescent="0.3">
      <c r="A62" s="9"/>
      <c r="B62" s="210"/>
      <c r="R62" s="210"/>
    </row>
    <row r="63" spans="1:18" ht="15.6" customHeight="1" x14ac:dyDescent="0.3">
      <c r="A63" s="9"/>
      <c r="B63" s="60"/>
      <c r="R63" s="210"/>
    </row>
    <row r="64" spans="1:18" ht="15.6" customHeight="1" x14ac:dyDescent="0.3">
      <c r="A64" s="9"/>
      <c r="B64" s="173"/>
      <c r="R64" s="198"/>
    </row>
    <row r="65" spans="2:18" ht="15.6" customHeight="1" x14ac:dyDescent="0.3">
      <c r="B65" s="173"/>
      <c r="R65" s="198"/>
    </row>
    <row r="66" spans="2:18" ht="15.6" customHeight="1" x14ac:dyDescent="0.3">
      <c r="B66" s="173"/>
      <c r="R66" s="198"/>
    </row>
    <row r="67" spans="2:18" ht="15.6" customHeight="1" x14ac:dyDescent="0.3">
      <c r="B67" s="173"/>
      <c r="R67" s="198"/>
    </row>
    <row r="68" spans="2:18" ht="15.6" customHeight="1" x14ac:dyDescent="0.35">
      <c r="B68" s="173"/>
      <c r="D68" s="340" t="s">
        <v>605</v>
      </c>
      <c r="E68" s="292" t="s">
        <v>606</v>
      </c>
      <c r="R68" s="198"/>
    </row>
    <row r="69" spans="2:18" ht="15.6" customHeight="1" x14ac:dyDescent="0.35">
      <c r="B69" s="173"/>
      <c r="D69" s="341" t="s">
        <v>595</v>
      </c>
      <c r="E69" s="198" t="s">
        <v>442</v>
      </c>
      <c r="K69" s="224"/>
      <c r="L69" s="334" t="s">
        <v>1449</v>
      </c>
      <c r="M69" s="224"/>
      <c r="N69" s="224"/>
      <c r="R69" s="198"/>
    </row>
    <row r="70" spans="2:18" ht="15.6" customHeight="1" x14ac:dyDescent="0.35">
      <c r="B70" s="173"/>
      <c r="C70" s="156" t="s">
        <v>443</v>
      </c>
      <c r="D70" s="46" t="s">
        <v>404</v>
      </c>
      <c r="E70" s="20">
        <v>42828</v>
      </c>
      <c r="F70" s="54"/>
      <c r="G70" s="54"/>
      <c r="H70" s="54"/>
      <c r="I70" s="320"/>
      <c r="J70" s="164"/>
      <c r="K70" s="335" t="s">
        <v>454</v>
      </c>
      <c r="L70" s="284" t="s">
        <v>404</v>
      </c>
      <c r="M70" s="336">
        <v>42989</v>
      </c>
      <c r="N70" s="337"/>
      <c r="O70" s="198"/>
      <c r="P70" s="198"/>
      <c r="Q70" s="198"/>
      <c r="R70" s="198"/>
    </row>
    <row r="71" spans="2:18" ht="18" x14ac:dyDescent="0.35">
      <c r="B71" s="173"/>
      <c r="C71" s="155" t="s">
        <v>81</v>
      </c>
      <c r="D71" s="155" t="s">
        <v>79</v>
      </c>
      <c r="E71" s="208" t="s">
        <v>107</v>
      </c>
      <c r="F71" s="41"/>
      <c r="G71" s="41"/>
      <c r="H71" s="41"/>
      <c r="I71" s="47"/>
      <c r="J71" s="47"/>
      <c r="K71" s="284" t="s">
        <v>81</v>
      </c>
      <c r="L71" s="284" t="s">
        <v>79</v>
      </c>
      <c r="M71" s="304" t="s">
        <v>107</v>
      </c>
      <c r="N71" s="293"/>
      <c r="O71" s="40"/>
      <c r="P71" s="40"/>
      <c r="Q71" s="40"/>
      <c r="R71" s="198"/>
    </row>
    <row r="72" spans="2:18" ht="18" x14ac:dyDescent="0.35">
      <c r="B72" s="173"/>
      <c r="C72" s="189">
        <v>0.38541666666666669</v>
      </c>
      <c r="D72" s="61" t="s">
        <v>126</v>
      </c>
      <c r="E72" s="26" t="s">
        <v>218</v>
      </c>
      <c r="F72" s="41"/>
      <c r="G72" s="41"/>
      <c r="H72" s="41"/>
      <c r="I72" s="47"/>
      <c r="J72" s="47"/>
      <c r="K72" s="338">
        <v>0.38541666666666669</v>
      </c>
      <c r="L72" s="284" t="s">
        <v>126</v>
      </c>
      <c r="M72" s="285" t="s">
        <v>212</v>
      </c>
      <c r="N72" s="339"/>
      <c r="O72" s="193"/>
      <c r="P72" s="39"/>
      <c r="Q72" s="40"/>
      <c r="R72" s="198"/>
    </row>
    <row r="73" spans="2:18" ht="18" x14ac:dyDescent="0.35">
      <c r="B73" s="173"/>
      <c r="C73" s="189">
        <v>0.38541666666666669</v>
      </c>
      <c r="D73" s="61" t="s">
        <v>127</v>
      </c>
      <c r="E73" s="26" t="s">
        <v>220</v>
      </c>
      <c r="F73" s="41"/>
      <c r="G73" s="41"/>
      <c r="H73" s="41"/>
      <c r="I73" s="47"/>
      <c r="J73" s="47"/>
      <c r="K73" s="338">
        <v>0.38541666666666669</v>
      </c>
      <c r="L73" s="284" t="s">
        <v>127</v>
      </c>
      <c r="M73" s="285" t="s">
        <v>284</v>
      </c>
      <c r="N73" s="339"/>
      <c r="O73" s="208"/>
      <c r="P73" s="39"/>
      <c r="Q73" s="40"/>
      <c r="R73" s="198"/>
    </row>
    <row r="74" spans="2:18" ht="18" x14ac:dyDescent="0.35">
      <c r="B74" s="173"/>
      <c r="C74" s="189">
        <v>0.42708333333333331</v>
      </c>
      <c r="D74" s="61" t="s">
        <v>126</v>
      </c>
      <c r="E74" s="26" t="s">
        <v>221</v>
      </c>
      <c r="F74" s="41"/>
      <c r="G74" s="41"/>
      <c r="H74" s="41"/>
      <c r="I74" s="47"/>
      <c r="J74" s="47"/>
      <c r="K74" s="338">
        <v>0.42708333333333331</v>
      </c>
      <c r="L74" s="284" t="s">
        <v>126</v>
      </c>
      <c r="M74" s="285" t="s">
        <v>285</v>
      </c>
      <c r="N74" s="339"/>
      <c r="O74" s="39"/>
      <c r="P74" s="39"/>
      <c r="Q74" s="40"/>
      <c r="R74" s="198"/>
    </row>
    <row r="75" spans="2:18" ht="17.399999999999999" x14ac:dyDescent="0.3">
      <c r="B75" s="173"/>
      <c r="C75" s="189">
        <v>0.42708333333333331</v>
      </c>
      <c r="D75" s="61" t="s">
        <v>127</v>
      </c>
      <c r="E75" s="26" t="s">
        <v>141</v>
      </c>
      <c r="F75" s="40"/>
      <c r="G75" s="40"/>
      <c r="H75" s="40"/>
      <c r="I75" s="40"/>
      <c r="J75" s="40"/>
      <c r="K75" s="338">
        <v>0.42708333333333331</v>
      </c>
      <c r="L75" s="284" t="s">
        <v>127</v>
      </c>
      <c r="M75" s="285" t="s">
        <v>286</v>
      </c>
      <c r="N75" s="339"/>
      <c r="O75" s="40"/>
      <c r="P75" s="40"/>
      <c r="Q75" s="40"/>
      <c r="R75" s="198"/>
    </row>
    <row r="76" spans="2:18" ht="17.399999999999999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98"/>
    </row>
  </sheetData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zoomScale="80" zoomScaleNormal="75" zoomScaleSheetLayoutView="80" workbookViewId="0">
      <selection activeCell="I64" sqref="I64"/>
    </sheetView>
  </sheetViews>
  <sheetFormatPr defaultRowHeight="13.2" x14ac:dyDescent="0.25"/>
  <cols>
    <col min="1" max="1" width="0.88671875" customWidth="1"/>
    <col min="2" max="2" width="1.5546875" customWidth="1"/>
    <col min="3" max="3" width="14.6640625" customWidth="1"/>
    <col min="4" max="4" width="13.5546875" customWidth="1"/>
    <col min="5" max="5" width="17" customWidth="1"/>
    <col min="6" max="6" width="6.109375" customWidth="1"/>
    <col min="7" max="7" width="6.21875" customWidth="1"/>
    <col min="8" max="8" width="6.44140625" customWidth="1"/>
    <col min="9" max="9" width="9.6640625" customWidth="1"/>
    <col min="10" max="10" width="8.88671875" customWidth="1"/>
    <col min="11" max="11" width="9.6640625" customWidth="1"/>
    <col min="12" max="12" width="20.44140625" customWidth="1"/>
    <col min="13" max="13" width="15.109375" customWidth="1"/>
    <col min="14" max="14" width="10" customWidth="1"/>
    <col min="15" max="15" width="16.88671875" customWidth="1"/>
    <col min="16" max="16" width="2.6640625" customWidth="1"/>
  </cols>
  <sheetData>
    <row r="1" spans="1:16" ht="24" customHeight="1" x14ac:dyDescent="0.45">
      <c r="B1" s="173"/>
      <c r="C1" s="14"/>
      <c r="D1" s="28"/>
      <c r="E1" s="158"/>
      <c r="F1" s="158"/>
      <c r="G1" s="158"/>
      <c r="H1" s="158"/>
      <c r="I1" s="159" t="s">
        <v>97</v>
      </c>
      <c r="J1" s="159"/>
      <c r="K1" s="159"/>
      <c r="L1" s="159"/>
      <c r="M1" s="30" t="s">
        <v>715</v>
      </c>
      <c r="N1" s="28"/>
      <c r="O1" s="28"/>
      <c r="P1" s="28"/>
    </row>
    <row r="2" spans="1:16" ht="18.600000000000001" customHeight="1" x14ac:dyDescent="0.4">
      <c r="B2" s="173"/>
      <c r="M2" s="421"/>
      <c r="N2" s="294"/>
      <c r="P2" s="31"/>
    </row>
    <row r="3" spans="1:16" ht="17.399999999999999" x14ac:dyDescent="0.3">
      <c r="B3" s="173"/>
      <c r="E3" s="107"/>
      <c r="F3" s="37"/>
      <c r="L3" s="107"/>
      <c r="M3" s="107"/>
      <c r="P3" s="112"/>
    </row>
    <row r="4" spans="1:16" ht="17.399999999999999" x14ac:dyDescent="0.3">
      <c r="A4" s="1"/>
      <c r="B4" s="173"/>
      <c r="E4" s="107"/>
      <c r="L4" s="107"/>
      <c r="M4" s="107"/>
      <c r="P4" s="112"/>
    </row>
    <row r="5" spans="1:16" ht="18" thickBot="1" x14ac:dyDescent="0.35">
      <c r="B5" s="173"/>
      <c r="E5" s="135" t="s">
        <v>146</v>
      </c>
      <c r="F5" s="136"/>
      <c r="L5" s="135" t="s">
        <v>152</v>
      </c>
      <c r="M5" s="135"/>
      <c r="N5" s="136"/>
      <c r="P5" s="112"/>
    </row>
    <row r="6" spans="1:16" ht="17.399999999999999" x14ac:dyDescent="0.3">
      <c r="B6" s="173"/>
      <c r="E6" s="137" t="s">
        <v>556</v>
      </c>
      <c r="L6" s="137" t="s">
        <v>506</v>
      </c>
      <c r="M6" s="137"/>
      <c r="P6" s="112"/>
    </row>
    <row r="7" spans="1:16" ht="17.399999999999999" x14ac:dyDescent="0.3">
      <c r="A7" s="9"/>
      <c r="B7" s="173"/>
      <c r="E7" s="33" t="s">
        <v>353</v>
      </c>
      <c r="L7" s="33" t="s">
        <v>1563</v>
      </c>
      <c r="M7" s="33"/>
      <c r="P7" s="112"/>
    </row>
    <row r="8" spans="1:16" ht="17.399999999999999" x14ac:dyDescent="0.3">
      <c r="B8" s="173"/>
      <c r="E8" s="33" t="s">
        <v>360</v>
      </c>
      <c r="F8" s="422">
        <v>35</v>
      </c>
      <c r="L8" s="33" t="s">
        <v>450</v>
      </c>
      <c r="M8" s="423">
        <v>28</v>
      </c>
      <c r="N8" s="188"/>
      <c r="P8" s="112"/>
    </row>
    <row r="9" spans="1:16" ht="17.399999999999999" x14ac:dyDescent="0.3">
      <c r="B9" s="173"/>
      <c r="E9" s="33" t="s">
        <v>359</v>
      </c>
      <c r="F9" s="422">
        <v>29</v>
      </c>
      <c r="L9" s="33" t="s">
        <v>451</v>
      </c>
      <c r="M9" s="424">
        <v>48</v>
      </c>
      <c r="N9" s="188"/>
      <c r="P9" s="112"/>
    </row>
    <row r="10" spans="1:16" ht="18.600000000000001" customHeight="1" x14ac:dyDescent="0.3">
      <c r="B10" s="173"/>
      <c r="E10" s="188" t="s">
        <v>37</v>
      </c>
      <c r="F10" s="422">
        <v>2</v>
      </c>
      <c r="L10" s="33" t="s">
        <v>452</v>
      </c>
      <c r="M10" s="423">
        <v>6</v>
      </c>
      <c r="N10" s="188"/>
      <c r="P10" s="112"/>
    </row>
    <row r="11" spans="1:16" ht="18" customHeight="1" x14ac:dyDescent="0.3">
      <c r="B11" s="173"/>
      <c r="E11" s="188" t="s">
        <v>358</v>
      </c>
      <c r="F11" s="422">
        <f>SUM(F8:F9)</f>
        <v>64</v>
      </c>
      <c r="L11" s="33" t="s">
        <v>361</v>
      </c>
      <c r="M11" s="187">
        <v>1.71</v>
      </c>
      <c r="P11" s="112"/>
    </row>
    <row r="12" spans="1:16" ht="17.399999999999999" x14ac:dyDescent="0.3">
      <c r="B12" s="173"/>
      <c r="P12" s="112"/>
    </row>
    <row r="13" spans="1:16" ht="17.399999999999999" x14ac:dyDescent="0.3">
      <c r="B13" s="173"/>
      <c r="P13" s="112"/>
    </row>
    <row r="14" spans="1:16" ht="15.6" customHeight="1" x14ac:dyDescent="0.3">
      <c r="B14" s="173"/>
      <c r="P14" s="112"/>
    </row>
    <row r="15" spans="1:16" ht="27.6" customHeight="1" x14ac:dyDescent="0.4">
      <c r="B15" s="173"/>
      <c r="C15" s="160" t="s">
        <v>147</v>
      </c>
      <c r="D15" s="160"/>
      <c r="E15" s="159"/>
      <c r="F15" s="28"/>
      <c r="G15" s="99"/>
      <c r="H15" s="99"/>
      <c r="I15" s="30" t="s">
        <v>715</v>
      </c>
      <c r="J15" s="29"/>
      <c r="K15" s="29"/>
      <c r="L15" s="173"/>
      <c r="M15" s="114"/>
      <c r="N15" s="115"/>
      <c r="O15" s="31"/>
      <c r="P15" s="112"/>
    </row>
    <row r="16" spans="1:16" ht="15.6" customHeight="1" x14ac:dyDescent="0.3">
      <c r="B16" s="173"/>
      <c r="C16" s="4"/>
      <c r="D16" s="4"/>
      <c r="E16" s="33"/>
      <c r="F16" s="61" t="s">
        <v>90</v>
      </c>
      <c r="G16" s="61" t="s">
        <v>91</v>
      </c>
      <c r="H16" s="61" t="s">
        <v>92</v>
      </c>
      <c r="I16" s="61" t="s">
        <v>93</v>
      </c>
      <c r="J16" s="61" t="s">
        <v>74</v>
      </c>
      <c r="K16" s="46" t="s">
        <v>58</v>
      </c>
      <c r="L16" s="39" t="s">
        <v>98</v>
      </c>
      <c r="M16" s="48" t="s">
        <v>1562</v>
      </c>
      <c r="N16" s="100"/>
      <c r="O16" s="100"/>
      <c r="P16" s="112"/>
    </row>
    <row r="17" spans="1:16" ht="15.6" customHeight="1" x14ac:dyDescent="0.3">
      <c r="A17" s="8"/>
      <c r="B17" s="173"/>
      <c r="C17" s="9"/>
      <c r="D17" s="33" t="s">
        <v>379</v>
      </c>
      <c r="E17" s="24"/>
      <c r="F17" s="22">
        <v>15</v>
      </c>
      <c r="G17" s="22">
        <v>2</v>
      </c>
      <c r="H17" s="22">
        <v>5</v>
      </c>
      <c r="I17" s="22">
        <v>64</v>
      </c>
      <c r="J17" s="22">
        <v>33</v>
      </c>
      <c r="K17" s="35">
        <f t="shared" ref="K17:K24" si="0">F17*2+H17*1</f>
        <v>35</v>
      </c>
      <c r="L17" s="22">
        <v>117</v>
      </c>
      <c r="M17" s="22">
        <v>34</v>
      </c>
      <c r="N17" s="22"/>
      <c r="O17" s="214"/>
      <c r="P17" s="112"/>
    </row>
    <row r="18" spans="1:16" ht="15.6" customHeight="1" x14ac:dyDescent="0.3">
      <c r="A18" s="9"/>
      <c r="B18" s="173"/>
      <c r="C18" s="9"/>
      <c r="D18" s="33" t="s">
        <v>322</v>
      </c>
      <c r="E18" s="24"/>
      <c r="F18" s="109">
        <v>10</v>
      </c>
      <c r="G18" s="109">
        <v>7</v>
      </c>
      <c r="H18" s="109">
        <v>5</v>
      </c>
      <c r="I18" s="22">
        <v>65</v>
      </c>
      <c r="J18" s="22">
        <v>50</v>
      </c>
      <c r="K18" s="35">
        <f t="shared" si="0"/>
        <v>25</v>
      </c>
      <c r="L18" s="22">
        <v>113</v>
      </c>
      <c r="M18" s="109">
        <v>16</v>
      </c>
      <c r="N18" s="109"/>
      <c r="O18" s="214"/>
      <c r="P18" s="112"/>
    </row>
    <row r="19" spans="1:16" ht="15.6" customHeight="1" x14ac:dyDescent="0.3">
      <c r="A19" s="9"/>
      <c r="B19" s="173"/>
      <c r="C19" s="9"/>
      <c r="D19" s="33" t="s">
        <v>124</v>
      </c>
      <c r="E19" s="24"/>
      <c r="F19" s="22">
        <v>8</v>
      </c>
      <c r="G19" s="22">
        <v>5</v>
      </c>
      <c r="H19" s="22">
        <v>9</v>
      </c>
      <c r="I19" s="22">
        <v>67</v>
      </c>
      <c r="J19" s="22">
        <v>60</v>
      </c>
      <c r="K19" s="35">
        <f t="shared" si="0"/>
        <v>25</v>
      </c>
      <c r="L19" s="22">
        <v>103</v>
      </c>
      <c r="M19" s="22">
        <v>16</v>
      </c>
      <c r="N19" s="22"/>
      <c r="O19" s="214"/>
      <c r="P19" s="112"/>
    </row>
    <row r="20" spans="1:16" ht="15.6" customHeight="1" x14ac:dyDescent="0.3">
      <c r="A20" s="8"/>
      <c r="B20" s="173"/>
      <c r="C20" s="9"/>
      <c r="D20" s="33" t="s">
        <v>89</v>
      </c>
      <c r="E20" s="24"/>
      <c r="F20" s="109">
        <v>8</v>
      </c>
      <c r="G20" s="109">
        <v>11</v>
      </c>
      <c r="H20" s="109">
        <v>3</v>
      </c>
      <c r="I20" s="22">
        <v>55</v>
      </c>
      <c r="J20" s="22">
        <v>69</v>
      </c>
      <c r="K20" s="35">
        <f t="shared" si="0"/>
        <v>19</v>
      </c>
      <c r="L20" s="22">
        <v>77</v>
      </c>
      <c r="M20" s="109">
        <v>32</v>
      </c>
      <c r="N20" s="109"/>
      <c r="O20" s="214"/>
      <c r="P20" s="112"/>
    </row>
    <row r="21" spans="1:16" ht="15.6" customHeight="1" x14ac:dyDescent="0.3">
      <c r="A21" s="8"/>
      <c r="B21" s="173"/>
      <c r="C21" s="9"/>
      <c r="D21" s="33" t="s">
        <v>530</v>
      </c>
      <c r="E21" s="24"/>
      <c r="F21" s="109">
        <v>7</v>
      </c>
      <c r="G21" s="109">
        <v>10</v>
      </c>
      <c r="H21" s="109">
        <v>5</v>
      </c>
      <c r="I21" s="22">
        <v>50</v>
      </c>
      <c r="J21" s="22">
        <v>59</v>
      </c>
      <c r="K21" s="35">
        <f t="shared" si="0"/>
        <v>19</v>
      </c>
      <c r="L21" s="22">
        <v>65</v>
      </c>
      <c r="M21" s="109">
        <v>44</v>
      </c>
      <c r="N21" s="109"/>
      <c r="O21" s="214"/>
      <c r="P21" s="112"/>
    </row>
    <row r="22" spans="1:16" ht="15.6" customHeight="1" x14ac:dyDescent="0.3">
      <c r="A22" s="9"/>
      <c r="B22" s="173"/>
      <c r="C22" s="9"/>
      <c r="D22" s="33" t="s">
        <v>154</v>
      </c>
      <c r="E22" s="24"/>
      <c r="F22" s="109">
        <v>5</v>
      </c>
      <c r="G22" s="109">
        <v>8</v>
      </c>
      <c r="H22" s="109">
        <v>9</v>
      </c>
      <c r="I22" s="22">
        <v>57</v>
      </c>
      <c r="J22" s="22">
        <v>64</v>
      </c>
      <c r="K22" s="35">
        <f t="shared" si="0"/>
        <v>19</v>
      </c>
      <c r="L22" s="22">
        <v>81</v>
      </c>
      <c r="M22" s="109">
        <v>48</v>
      </c>
      <c r="N22" s="109"/>
      <c r="O22" s="214"/>
      <c r="P22" s="112"/>
    </row>
    <row r="23" spans="1:16" ht="15.6" customHeight="1" x14ac:dyDescent="0.3">
      <c r="A23" s="8"/>
      <c r="B23" s="173"/>
      <c r="C23" s="9"/>
      <c r="D23" s="33" t="s">
        <v>129</v>
      </c>
      <c r="E23" s="24"/>
      <c r="F23" s="109">
        <v>6</v>
      </c>
      <c r="G23" s="109">
        <v>10</v>
      </c>
      <c r="H23" s="109">
        <v>6</v>
      </c>
      <c r="I23" s="22">
        <v>65</v>
      </c>
      <c r="J23" s="22">
        <v>69</v>
      </c>
      <c r="K23" s="35">
        <f t="shared" si="0"/>
        <v>18</v>
      </c>
      <c r="L23" s="22">
        <v>88</v>
      </c>
      <c r="M23" s="109">
        <v>28</v>
      </c>
      <c r="N23" s="109"/>
      <c r="O23" s="214"/>
      <c r="P23" s="112"/>
    </row>
    <row r="24" spans="1:16" ht="15.6" customHeight="1" thickBot="1" x14ac:dyDescent="0.35">
      <c r="A24" s="9"/>
      <c r="B24" s="173"/>
      <c r="C24" s="9"/>
      <c r="D24" s="33" t="s">
        <v>477</v>
      </c>
      <c r="E24" s="24"/>
      <c r="F24" s="50">
        <v>6</v>
      </c>
      <c r="G24" s="50">
        <v>12</v>
      </c>
      <c r="H24" s="50">
        <v>4</v>
      </c>
      <c r="I24" s="22">
        <v>51</v>
      </c>
      <c r="J24" s="22">
        <v>70</v>
      </c>
      <c r="K24" s="35">
        <f t="shared" si="0"/>
        <v>16</v>
      </c>
      <c r="L24" s="22">
        <v>71</v>
      </c>
      <c r="M24" s="50">
        <v>46</v>
      </c>
      <c r="N24" s="50"/>
      <c r="O24" s="214"/>
      <c r="P24" s="112"/>
    </row>
    <row r="25" spans="1:16" ht="21.6" customHeight="1" thickBot="1" x14ac:dyDescent="0.35">
      <c r="A25" s="9"/>
      <c r="B25" s="173"/>
      <c r="C25" s="9"/>
      <c r="D25" s="21"/>
      <c r="E25" s="21"/>
      <c r="F25" s="62">
        <f>SUM(F17:F24)</f>
        <v>65</v>
      </c>
      <c r="G25" s="62">
        <f>SUM(G17:G24)</f>
        <v>65</v>
      </c>
      <c r="H25" s="62">
        <f>SUM(H17:H24)</f>
        <v>46</v>
      </c>
      <c r="I25" s="62">
        <f>SUM(I17:I24)</f>
        <v>474</v>
      </c>
      <c r="J25" s="62">
        <f>SUM(J17:J24)</f>
        <v>474</v>
      </c>
      <c r="K25" s="111"/>
      <c r="L25" s="62">
        <f>SUM(L17:L24)</f>
        <v>715</v>
      </c>
      <c r="M25" s="62">
        <f>SUM(M17:M24)</f>
        <v>264</v>
      </c>
      <c r="N25" s="62"/>
      <c r="O25" s="108"/>
      <c r="P25" s="112"/>
    </row>
    <row r="26" spans="1:16" ht="15.6" customHeight="1" thickTop="1" x14ac:dyDescent="0.3">
      <c r="A26" s="9"/>
      <c r="B26" s="173"/>
      <c r="C26" s="4"/>
      <c r="D26" s="4"/>
      <c r="E26" s="116"/>
      <c r="F26" s="117"/>
      <c r="G26" s="117"/>
      <c r="H26" s="117"/>
      <c r="I26" s="108"/>
      <c r="J26" s="108"/>
      <c r="K26" s="117"/>
      <c r="L26" s="117"/>
      <c r="M26" s="108"/>
      <c r="N26" s="108"/>
      <c r="O26" s="4"/>
      <c r="P26" s="118"/>
    </row>
    <row r="27" spans="1:16" ht="21.6" customHeight="1" thickBot="1" x14ac:dyDescent="0.45">
      <c r="A27" s="9"/>
      <c r="B27" s="173"/>
      <c r="C27" s="4"/>
      <c r="D27" s="4"/>
      <c r="E27" s="116"/>
      <c r="G27" s="131" t="s">
        <v>148</v>
      </c>
      <c r="H27" s="132"/>
      <c r="I27" s="132"/>
      <c r="J27" s="133"/>
      <c r="K27" s="134"/>
      <c r="L27" s="134"/>
      <c r="M27" s="108"/>
      <c r="N27" s="108"/>
      <c r="O27" s="4"/>
      <c r="P27" s="118"/>
    </row>
    <row r="28" spans="1:16" ht="18.600000000000001" customHeight="1" x14ac:dyDescent="0.35">
      <c r="A28" s="9"/>
      <c r="B28" s="173"/>
      <c r="C28" s="4"/>
      <c r="D28" s="4"/>
      <c r="E28" s="116"/>
      <c r="F28" s="41" t="s">
        <v>179</v>
      </c>
      <c r="G28" s="33" t="s">
        <v>379</v>
      </c>
      <c r="H28" s="121"/>
      <c r="I28" s="121"/>
      <c r="J28" s="120"/>
      <c r="K28" s="117"/>
      <c r="L28" s="117"/>
      <c r="M28" s="108"/>
      <c r="N28" s="108"/>
      <c r="O28" s="4"/>
      <c r="P28" s="118"/>
    </row>
    <row r="29" spans="1:16" ht="18.600000000000001" customHeight="1" x14ac:dyDescent="0.35">
      <c r="A29" s="9"/>
      <c r="B29" s="173"/>
      <c r="C29" s="4"/>
      <c r="D29" s="4"/>
      <c r="E29" s="116"/>
      <c r="F29" s="41" t="s">
        <v>178</v>
      </c>
      <c r="G29" s="33" t="s">
        <v>322</v>
      </c>
      <c r="H29" s="121"/>
      <c r="I29" s="121"/>
      <c r="J29" s="120"/>
      <c r="K29" s="117"/>
      <c r="L29" s="117"/>
      <c r="M29" s="108"/>
      <c r="N29" s="108"/>
      <c r="O29" s="4"/>
      <c r="P29" s="118"/>
    </row>
    <row r="30" spans="1:16" ht="15.6" customHeight="1" x14ac:dyDescent="0.3">
      <c r="A30" s="9"/>
      <c r="B30" s="173"/>
      <c r="C30" s="4"/>
      <c r="D30" s="4"/>
      <c r="E30" s="116"/>
      <c r="F30" s="117"/>
      <c r="G30" s="117"/>
      <c r="H30" s="117"/>
      <c r="I30" s="108"/>
      <c r="J30" s="108"/>
      <c r="K30" s="117"/>
      <c r="L30" s="117"/>
      <c r="M30" s="108"/>
      <c r="N30" s="108"/>
      <c r="O30" s="4"/>
      <c r="P30" s="118"/>
    </row>
    <row r="31" spans="1:16" ht="15.6" customHeight="1" x14ac:dyDescent="0.3">
      <c r="A31" s="9"/>
      <c r="B31" s="173"/>
      <c r="C31" s="4"/>
      <c r="D31" s="4"/>
      <c r="E31" s="24"/>
      <c r="F31" s="117"/>
      <c r="G31" s="117"/>
      <c r="H31" s="117"/>
      <c r="I31" s="108"/>
      <c r="J31" s="108"/>
      <c r="K31" s="117"/>
      <c r="L31" s="117"/>
      <c r="M31" s="108"/>
      <c r="N31" s="108"/>
      <c r="O31" s="4"/>
      <c r="P31" s="118"/>
    </row>
    <row r="32" spans="1:16" ht="15.6" customHeight="1" x14ac:dyDescent="0.3">
      <c r="A32" s="8"/>
      <c r="B32" s="173"/>
      <c r="C32" s="4"/>
      <c r="D32" s="4"/>
      <c r="E32" s="24"/>
      <c r="F32" s="117"/>
      <c r="G32" s="117"/>
      <c r="H32" s="117"/>
      <c r="I32" s="108"/>
      <c r="J32" s="108"/>
      <c r="K32" s="117"/>
      <c r="L32" s="117"/>
      <c r="M32" s="108"/>
      <c r="N32" s="108"/>
      <c r="O32" s="4"/>
      <c r="P32" s="118"/>
    </row>
    <row r="33" spans="1:16" ht="26.4" customHeight="1" x14ac:dyDescent="0.4">
      <c r="A33" s="9"/>
      <c r="B33" s="173"/>
      <c r="C33" s="160" t="s">
        <v>149</v>
      </c>
      <c r="D33" s="159"/>
      <c r="E33" s="28"/>
      <c r="F33" s="28"/>
      <c r="G33" s="28"/>
      <c r="H33" s="28"/>
      <c r="I33" s="30" t="s">
        <v>715</v>
      </c>
      <c r="J33" s="29"/>
      <c r="K33" s="29"/>
      <c r="L33" s="29"/>
      <c r="M33" s="28"/>
      <c r="N33" s="31"/>
      <c r="O33" s="173"/>
      <c r="P33" s="118"/>
    </row>
    <row r="34" spans="1:16" ht="15.6" customHeight="1" x14ac:dyDescent="0.3">
      <c r="A34" s="9"/>
      <c r="B34" s="173"/>
      <c r="C34" s="7"/>
      <c r="D34" s="33"/>
      <c r="E34" s="33"/>
      <c r="F34" s="61" t="s">
        <v>90</v>
      </c>
      <c r="G34" s="61" t="s">
        <v>91</v>
      </c>
      <c r="H34" s="61" t="s">
        <v>92</v>
      </c>
      <c r="I34" s="61" t="s">
        <v>93</v>
      </c>
      <c r="J34" s="61" t="s">
        <v>74</v>
      </c>
      <c r="K34" s="46" t="s">
        <v>58</v>
      </c>
      <c r="L34" s="39" t="s">
        <v>98</v>
      </c>
      <c r="M34" s="48" t="s">
        <v>55</v>
      </c>
      <c r="N34" s="110"/>
      <c r="P34" s="118"/>
    </row>
    <row r="35" spans="1:16" ht="15.6" customHeight="1" x14ac:dyDescent="0.3">
      <c r="A35" s="9"/>
      <c r="B35" s="173"/>
      <c r="C35" s="9"/>
      <c r="D35" s="33" t="s">
        <v>322</v>
      </c>
      <c r="E35" s="24"/>
      <c r="F35" s="22">
        <v>6</v>
      </c>
      <c r="G35" s="22">
        <v>1</v>
      </c>
      <c r="H35" s="22">
        <v>1</v>
      </c>
      <c r="I35" s="22">
        <v>35</v>
      </c>
      <c r="J35" s="22">
        <v>14</v>
      </c>
      <c r="K35" s="35">
        <f t="shared" ref="K35:K42" si="1">F35*2+H35*1</f>
        <v>13</v>
      </c>
      <c r="L35" s="22">
        <f>165-L18</f>
        <v>52</v>
      </c>
      <c r="M35" s="109">
        <f>32-M18</f>
        <v>16</v>
      </c>
      <c r="N35" s="22"/>
      <c r="O35" s="22"/>
      <c r="P35" s="118"/>
    </row>
    <row r="36" spans="1:16" ht="15.6" customHeight="1" x14ac:dyDescent="0.3">
      <c r="A36" s="9"/>
      <c r="B36" s="173"/>
      <c r="C36" s="9"/>
      <c r="D36" s="33" t="s">
        <v>129</v>
      </c>
      <c r="E36" s="24"/>
      <c r="F36" s="22">
        <v>5</v>
      </c>
      <c r="G36" s="22">
        <v>2</v>
      </c>
      <c r="H36" s="22">
        <v>1</v>
      </c>
      <c r="I36" s="22">
        <v>25</v>
      </c>
      <c r="J36" s="22">
        <v>26</v>
      </c>
      <c r="K36" s="35">
        <f t="shared" si="1"/>
        <v>11</v>
      </c>
      <c r="L36" s="22">
        <f>124-L23</f>
        <v>36</v>
      </c>
      <c r="M36" s="22">
        <f>44-M23</f>
        <v>16</v>
      </c>
      <c r="N36" s="22"/>
      <c r="O36" s="22"/>
      <c r="P36" s="118"/>
    </row>
    <row r="37" spans="1:16" ht="15.6" customHeight="1" x14ac:dyDescent="0.3">
      <c r="A37" s="9"/>
      <c r="B37" s="173"/>
      <c r="C37" s="9"/>
      <c r="D37" s="33" t="s">
        <v>124</v>
      </c>
      <c r="E37" s="24"/>
      <c r="F37" s="22">
        <v>5</v>
      </c>
      <c r="G37" s="22">
        <v>3</v>
      </c>
      <c r="H37" s="22">
        <v>0</v>
      </c>
      <c r="I37" s="22">
        <v>22</v>
      </c>
      <c r="J37" s="22">
        <v>19</v>
      </c>
      <c r="K37" s="35">
        <f t="shared" si="1"/>
        <v>10</v>
      </c>
      <c r="L37" s="22">
        <f>140-L19</f>
        <v>37</v>
      </c>
      <c r="M37" s="22">
        <f>40-M19</f>
        <v>24</v>
      </c>
      <c r="N37" s="22"/>
      <c r="O37" s="22"/>
      <c r="P37" s="118"/>
    </row>
    <row r="38" spans="1:16" ht="15.6" customHeight="1" x14ac:dyDescent="0.3">
      <c r="A38" s="8"/>
      <c r="B38" s="173"/>
      <c r="C38" s="9"/>
      <c r="D38" s="33" t="s">
        <v>530</v>
      </c>
      <c r="E38" s="24"/>
      <c r="F38" s="22">
        <v>3</v>
      </c>
      <c r="G38" s="22">
        <v>3</v>
      </c>
      <c r="H38" s="22">
        <v>2</v>
      </c>
      <c r="I38" s="22">
        <v>26</v>
      </c>
      <c r="J38" s="22">
        <v>24</v>
      </c>
      <c r="K38" s="35">
        <f t="shared" si="1"/>
        <v>8</v>
      </c>
      <c r="L38" s="22">
        <f>105-L21</f>
        <v>40</v>
      </c>
      <c r="M38" s="109">
        <f>60-M21</f>
        <v>16</v>
      </c>
      <c r="N38" s="22"/>
      <c r="O38" s="22"/>
      <c r="P38" s="118"/>
    </row>
    <row r="39" spans="1:16" ht="15.6" customHeight="1" x14ac:dyDescent="0.3">
      <c r="A39" s="9"/>
      <c r="B39" s="173"/>
      <c r="C39" s="9"/>
      <c r="D39" s="33" t="s">
        <v>154</v>
      </c>
      <c r="E39" s="24"/>
      <c r="F39" s="22">
        <v>3</v>
      </c>
      <c r="G39" s="22">
        <v>4</v>
      </c>
      <c r="H39" s="22">
        <v>1</v>
      </c>
      <c r="I39" s="22">
        <v>22</v>
      </c>
      <c r="J39" s="22">
        <v>23</v>
      </c>
      <c r="K39" s="35">
        <f t="shared" si="1"/>
        <v>7</v>
      </c>
      <c r="L39" s="22">
        <f>112-L22</f>
        <v>31</v>
      </c>
      <c r="M39" s="109">
        <f>66-M22</f>
        <v>18</v>
      </c>
      <c r="N39" s="22"/>
      <c r="O39" s="22"/>
      <c r="P39" s="118"/>
    </row>
    <row r="40" spans="1:16" ht="15.6" customHeight="1" x14ac:dyDescent="0.3">
      <c r="A40" s="8"/>
      <c r="B40" s="173"/>
      <c r="C40" s="9"/>
      <c r="D40" s="33" t="s">
        <v>89</v>
      </c>
      <c r="E40" s="24"/>
      <c r="F40" s="22">
        <v>2</v>
      </c>
      <c r="G40" s="22">
        <v>3</v>
      </c>
      <c r="H40" s="22">
        <v>3</v>
      </c>
      <c r="I40" s="22">
        <v>23</v>
      </c>
      <c r="J40" s="22">
        <v>28</v>
      </c>
      <c r="K40" s="35">
        <f t="shared" si="1"/>
        <v>7</v>
      </c>
      <c r="L40" s="22">
        <f>109-L20</f>
        <v>32</v>
      </c>
      <c r="M40" s="22">
        <f>46-M20</f>
        <v>14</v>
      </c>
      <c r="N40" s="22"/>
      <c r="O40" s="22"/>
      <c r="P40" s="118"/>
    </row>
    <row r="41" spans="1:16" ht="15.6" customHeight="1" x14ac:dyDescent="0.3">
      <c r="A41" s="9"/>
      <c r="B41" s="173"/>
      <c r="C41" s="9"/>
      <c r="D41" s="33" t="s">
        <v>379</v>
      </c>
      <c r="E41" s="24"/>
      <c r="F41" s="22">
        <v>2</v>
      </c>
      <c r="G41" s="22">
        <v>3</v>
      </c>
      <c r="H41" s="22">
        <v>3</v>
      </c>
      <c r="I41" s="22">
        <v>21</v>
      </c>
      <c r="J41" s="22">
        <v>21</v>
      </c>
      <c r="K41" s="35">
        <f t="shared" si="1"/>
        <v>7</v>
      </c>
      <c r="L41" s="22">
        <f>154-L17</f>
        <v>37</v>
      </c>
      <c r="M41" s="22">
        <f>46-M17</f>
        <v>12</v>
      </c>
      <c r="N41" s="22"/>
      <c r="O41" s="22"/>
      <c r="P41" s="118"/>
    </row>
    <row r="42" spans="1:16" ht="15.6" customHeight="1" thickBot="1" x14ac:dyDescent="0.35">
      <c r="A42" s="9"/>
      <c r="B42" s="173"/>
      <c r="C42" s="9"/>
      <c r="D42" s="33" t="s">
        <v>477</v>
      </c>
      <c r="E42" s="24"/>
      <c r="F42" s="22">
        <v>0</v>
      </c>
      <c r="G42" s="22">
        <v>7</v>
      </c>
      <c r="H42" s="22">
        <v>1</v>
      </c>
      <c r="I42" s="22">
        <v>19</v>
      </c>
      <c r="J42" s="22">
        <v>38</v>
      </c>
      <c r="K42" s="35">
        <f t="shared" si="1"/>
        <v>1</v>
      </c>
      <c r="L42" s="22">
        <f>98-L24</f>
        <v>27</v>
      </c>
      <c r="M42" s="50">
        <f>62-M24</f>
        <v>16</v>
      </c>
      <c r="N42" s="22"/>
      <c r="O42" s="109"/>
      <c r="P42" s="122"/>
    </row>
    <row r="43" spans="1:16" ht="21.6" customHeight="1" thickBot="1" x14ac:dyDescent="0.35">
      <c r="A43" s="8"/>
      <c r="B43" s="173"/>
      <c r="C43" s="4"/>
      <c r="D43" s="62"/>
      <c r="E43" s="62"/>
      <c r="F43" s="62">
        <f>SUM(F35:F42)</f>
        <v>26</v>
      </c>
      <c r="G43" s="62">
        <f>SUM(G35:G42)</f>
        <v>26</v>
      </c>
      <c r="H43" s="62">
        <f>SUM(H35:H42)</f>
        <v>12</v>
      </c>
      <c r="I43" s="62">
        <f>SUM(I35:I42)</f>
        <v>193</v>
      </c>
      <c r="J43" s="62">
        <f>SUM(J35:J42)</f>
        <v>193</v>
      </c>
      <c r="K43" s="111"/>
      <c r="L43" s="62">
        <f>SUM(L35:L42)</f>
        <v>292</v>
      </c>
      <c r="M43" s="62">
        <f>SUM(M35:M42)</f>
        <v>132</v>
      </c>
      <c r="N43" s="62"/>
      <c r="O43" s="151"/>
      <c r="P43" s="122"/>
    </row>
    <row r="44" spans="1:16" ht="15.6" customHeight="1" thickTop="1" x14ac:dyDescent="0.3">
      <c r="A44" s="9"/>
      <c r="B44" s="173"/>
      <c r="C44" s="39"/>
      <c r="D44" s="33"/>
      <c r="E44" s="209"/>
      <c r="F44" s="108"/>
      <c r="G44" s="9"/>
      <c r="H44" s="41"/>
      <c r="I44" s="151"/>
      <c r="J44" s="151"/>
      <c r="K44" s="151"/>
      <c r="L44" s="86"/>
      <c r="M44" s="151"/>
      <c r="N44" s="151"/>
      <c r="O44" s="151"/>
      <c r="P44" s="122"/>
    </row>
    <row r="45" spans="1:16" ht="31.2" customHeight="1" thickBot="1" x14ac:dyDescent="0.45">
      <c r="A45" s="9"/>
      <c r="B45" s="173"/>
      <c r="C45" s="39"/>
      <c r="D45" s="33"/>
      <c r="E45" s="209"/>
      <c r="G45" s="127" t="s">
        <v>150</v>
      </c>
      <c r="H45" s="128"/>
      <c r="I45" s="129"/>
      <c r="J45" s="130"/>
      <c r="K45" s="151"/>
      <c r="L45" s="86"/>
      <c r="M45" s="151"/>
      <c r="N45" s="151"/>
      <c r="O45" s="151"/>
      <c r="P45" s="122"/>
    </row>
    <row r="46" spans="1:16" ht="17.25" customHeight="1" x14ac:dyDescent="0.4">
      <c r="A46" s="8"/>
      <c r="B46" s="173"/>
      <c r="C46" s="39"/>
      <c r="D46" s="33"/>
      <c r="E46" s="209"/>
      <c r="F46" s="41" t="s">
        <v>179</v>
      </c>
      <c r="G46" s="33" t="s">
        <v>322</v>
      </c>
      <c r="H46" s="123"/>
      <c r="I46" s="124"/>
      <c r="J46" s="125"/>
      <c r="K46" s="151"/>
      <c r="L46" s="86"/>
      <c r="M46" s="151"/>
      <c r="N46" s="151"/>
      <c r="O46" s="151"/>
      <c r="P46" s="122"/>
    </row>
    <row r="47" spans="1:16" ht="15.6" customHeight="1" x14ac:dyDescent="0.4">
      <c r="A47" s="8"/>
      <c r="B47" s="173"/>
      <c r="C47" s="39"/>
      <c r="D47" s="33"/>
      <c r="E47" s="209"/>
      <c r="F47" s="41" t="s">
        <v>458</v>
      </c>
      <c r="G47" s="33" t="s">
        <v>129</v>
      </c>
      <c r="H47" s="123"/>
      <c r="I47" s="124"/>
      <c r="J47" s="125"/>
      <c r="K47" s="151"/>
      <c r="L47" s="86"/>
      <c r="M47" s="151"/>
      <c r="N47" s="151"/>
      <c r="O47" s="151"/>
      <c r="P47" s="122"/>
    </row>
    <row r="48" spans="1:16" ht="15.6" customHeight="1" x14ac:dyDescent="0.35">
      <c r="A48" s="9"/>
      <c r="B48" s="173"/>
      <c r="C48" s="39"/>
      <c r="D48" s="41"/>
      <c r="E48" s="150"/>
      <c r="F48" s="41"/>
      <c r="G48" s="124"/>
      <c r="H48" s="124"/>
      <c r="I48" s="151"/>
      <c r="J48" s="151"/>
      <c r="K48" s="151"/>
      <c r="L48" s="151"/>
      <c r="M48" s="151"/>
      <c r="N48" s="151"/>
      <c r="O48" s="151"/>
      <c r="P48" s="122"/>
    </row>
    <row r="49" spans="1:16" ht="29.4" customHeight="1" x14ac:dyDescent="0.45">
      <c r="A49" s="9"/>
      <c r="B49" s="173"/>
      <c r="C49" s="160"/>
      <c r="D49" s="159" t="s">
        <v>151</v>
      </c>
      <c r="E49" s="158"/>
      <c r="F49" s="28"/>
      <c r="G49" s="28"/>
      <c r="H49" s="28"/>
      <c r="I49" s="30" t="s">
        <v>715</v>
      </c>
      <c r="J49" s="29"/>
      <c r="K49" s="29"/>
      <c r="L49" s="29"/>
      <c r="M49" s="28"/>
      <c r="N49" s="31"/>
      <c r="O49" s="122"/>
      <c r="P49" s="122"/>
    </row>
    <row r="50" spans="1:16" ht="15.6" customHeight="1" x14ac:dyDescent="0.3">
      <c r="A50" s="8"/>
      <c r="B50" s="173"/>
      <c r="C50" s="4"/>
      <c r="D50" s="4"/>
      <c r="E50" s="4"/>
      <c r="F50" s="4"/>
      <c r="G50" s="4"/>
      <c r="H50" s="4"/>
      <c r="I50" s="4"/>
      <c r="J50" s="4"/>
      <c r="K50" s="14"/>
      <c r="L50" s="4"/>
      <c r="M50" s="4"/>
      <c r="N50" s="4"/>
      <c r="P50" s="118"/>
    </row>
    <row r="51" spans="1:16" ht="15.6" customHeight="1" x14ac:dyDescent="0.3">
      <c r="A51" s="9"/>
      <c r="B51" s="173"/>
      <c r="C51" s="7"/>
      <c r="D51" s="33"/>
      <c r="E51" s="33"/>
      <c r="F51" s="61" t="s">
        <v>90</v>
      </c>
      <c r="G51" s="61" t="s">
        <v>91</v>
      </c>
      <c r="H51" s="61" t="s">
        <v>92</v>
      </c>
      <c r="I51" s="61" t="s">
        <v>144</v>
      </c>
      <c r="J51" s="61" t="s">
        <v>145</v>
      </c>
      <c r="K51" s="46" t="s">
        <v>58</v>
      </c>
      <c r="L51" s="39" t="s">
        <v>98</v>
      </c>
      <c r="M51" s="48" t="s">
        <v>55</v>
      </c>
      <c r="N51" s="110"/>
      <c r="O51" s="151"/>
      <c r="P51" s="118"/>
    </row>
    <row r="52" spans="1:16" ht="15.6" customHeight="1" x14ac:dyDescent="0.3">
      <c r="A52" s="9"/>
      <c r="B52" s="173"/>
      <c r="C52" s="9"/>
      <c r="D52" s="33" t="s">
        <v>379</v>
      </c>
      <c r="E52" s="24"/>
      <c r="F52" s="22">
        <v>17</v>
      </c>
      <c r="G52" s="22">
        <v>5</v>
      </c>
      <c r="H52" s="22">
        <v>8</v>
      </c>
      <c r="I52" s="22">
        <v>85</v>
      </c>
      <c r="J52" s="22">
        <v>54</v>
      </c>
      <c r="K52" s="35">
        <f t="shared" ref="K52:K59" si="2">F52*2+H52*1</f>
        <v>42</v>
      </c>
      <c r="L52" s="22">
        <v>154</v>
      </c>
      <c r="M52" s="22">
        <v>46</v>
      </c>
      <c r="N52" s="22"/>
      <c r="O52" s="37"/>
      <c r="P52" s="118"/>
    </row>
    <row r="53" spans="1:16" ht="15.6" customHeight="1" x14ac:dyDescent="0.3">
      <c r="A53" s="9"/>
      <c r="B53" s="173"/>
      <c r="C53" s="9"/>
      <c r="D53" s="33" t="s">
        <v>322</v>
      </c>
      <c r="E53" s="24"/>
      <c r="F53" s="22">
        <v>16</v>
      </c>
      <c r="G53" s="22">
        <v>8</v>
      </c>
      <c r="H53" s="22">
        <v>6</v>
      </c>
      <c r="I53" s="22">
        <v>100</v>
      </c>
      <c r="J53" s="22">
        <v>64</v>
      </c>
      <c r="K53" s="35">
        <f t="shared" si="2"/>
        <v>38</v>
      </c>
      <c r="L53" s="22">
        <v>165</v>
      </c>
      <c r="M53" s="109">
        <v>32</v>
      </c>
      <c r="N53" s="22"/>
      <c r="P53" s="118"/>
    </row>
    <row r="54" spans="1:16" ht="15.6" customHeight="1" x14ac:dyDescent="0.3">
      <c r="A54" s="8"/>
      <c r="B54" s="173"/>
      <c r="C54" s="9"/>
      <c r="D54" s="33" t="s">
        <v>124</v>
      </c>
      <c r="E54" s="24"/>
      <c r="F54" s="22">
        <v>13</v>
      </c>
      <c r="G54" s="22">
        <v>8</v>
      </c>
      <c r="H54" s="22">
        <v>9</v>
      </c>
      <c r="I54" s="22">
        <v>89</v>
      </c>
      <c r="J54" s="22">
        <v>79</v>
      </c>
      <c r="K54" s="35">
        <f t="shared" si="2"/>
        <v>35</v>
      </c>
      <c r="L54" s="22">
        <v>140</v>
      </c>
      <c r="M54" s="22">
        <v>40</v>
      </c>
      <c r="N54" s="22"/>
      <c r="O54" s="177"/>
      <c r="P54" s="118"/>
    </row>
    <row r="55" spans="1:16" ht="15.6" customHeight="1" x14ac:dyDescent="0.3">
      <c r="A55" s="8"/>
      <c r="B55" s="173"/>
      <c r="C55" s="9"/>
      <c r="D55" s="33" t="s">
        <v>129</v>
      </c>
      <c r="E55" s="24"/>
      <c r="F55" s="22">
        <v>11</v>
      </c>
      <c r="G55" s="22">
        <v>12</v>
      </c>
      <c r="H55" s="22">
        <v>7</v>
      </c>
      <c r="I55" s="22">
        <v>90</v>
      </c>
      <c r="J55" s="22">
        <v>95</v>
      </c>
      <c r="K55" s="35">
        <f t="shared" si="2"/>
        <v>29</v>
      </c>
      <c r="L55" s="22">
        <v>124</v>
      </c>
      <c r="M55" s="22">
        <v>44</v>
      </c>
      <c r="N55" s="109"/>
      <c r="O55" s="44"/>
      <c r="P55" s="118"/>
    </row>
    <row r="56" spans="1:16" ht="15.6" customHeight="1" x14ac:dyDescent="0.3">
      <c r="A56" s="8"/>
      <c r="B56" s="173"/>
      <c r="C56" s="9"/>
      <c r="D56" s="33" t="s">
        <v>530</v>
      </c>
      <c r="E56" s="24"/>
      <c r="F56" s="22">
        <v>10</v>
      </c>
      <c r="G56" s="22">
        <v>13</v>
      </c>
      <c r="H56" s="22">
        <v>7</v>
      </c>
      <c r="I56" s="22">
        <v>76</v>
      </c>
      <c r="J56" s="22">
        <v>83</v>
      </c>
      <c r="K56" s="35">
        <f t="shared" si="2"/>
        <v>27</v>
      </c>
      <c r="L56" s="22">
        <v>105</v>
      </c>
      <c r="M56" s="109">
        <v>60</v>
      </c>
      <c r="N56" s="22"/>
      <c r="O56" s="177"/>
      <c r="P56" s="118"/>
    </row>
    <row r="57" spans="1:16" ht="15.6" customHeight="1" x14ac:dyDescent="0.3">
      <c r="A57" s="9"/>
      <c r="B57" s="173"/>
      <c r="C57" s="9"/>
      <c r="D57" s="33" t="s">
        <v>89</v>
      </c>
      <c r="E57" s="24"/>
      <c r="F57" s="22">
        <v>10</v>
      </c>
      <c r="G57" s="22">
        <v>14</v>
      </c>
      <c r="H57" s="22">
        <v>6</v>
      </c>
      <c r="I57" s="22">
        <v>78</v>
      </c>
      <c r="J57" s="22">
        <v>97</v>
      </c>
      <c r="K57" s="35">
        <f t="shared" si="2"/>
        <v>26</v>
      </c>
      <c r="L57" s="22">
        <v>109</v>
      </c>
      <c r="M57" s="22">
        <v>46</v>
      </c>
      <c r="N57" s="109"/>
      <c r="O57" s="177"/>
      <c r="P57" s="118"/>
    </row>
    <row r="58" spans="1:16" ht="15.6" customHeight="1" x14ac:dyDescent="0.3">
      <c r="A58" s="9"/>
      <c r="B58" s="173"/>
      <c r="C58" s="9"/>
      <c r="D58" s="33" t="s">
        <v>154</v>
      </c>
      <c r="E58" s="24"/>
      <c r="F58" s="22">
        <v>8</v>
      </c>
      <c r="G58" s="22">
        <v>12</v>
      </c>
      <c r="H58" s="22">
        <v>10</v>
      </c>
      <c r="I58" s="22">
        <v>79</v>
      </c>
      <c r="J58" s="22">
        <v>87</v>
      </c>
      <c r="K58" s="35">
        <f t="shared" si="2"/>
        <v>26</v>
      </c>
      <c r="L58" s="22">
        <v>112</v>
      </c>
      <c r="M58" s="109">
        <v>66</v>
      </c>
      <c r="N58" s="109"/>
      <c r="O58" s="177"/>
      <c r="P58" s="118"/>
    </row>
    <row r="59" spans="1:16" ht="15.6" customHeight="1" thickBot="1" x14ac:dyDescent="0.35">
      <c r="A59" s="9"/>
      <c r="B59" s="173"/>
      <c r="C59" s="9"/>
      <c r="D59" s="33" t="s">
        <v>477</v>
      </c>
      <c r="E59" s="24"/>
      <c r="F59" s="22">
        <v>6</v>
      </c>
      <c r="G59" s="22">
        <v>19</v>
      </c>
      <c r="H59" s="22">
        <v>5</v>
      </c>
      <c r="I59" s="22">
        <v>70</v>
      </c>
      <c r="J59" s="22">
        <v>108</v>
      </c>
      <c r="K59" s="35">
        <f t="shared" si="2"/>
        <v>17</v>
      </c>
      <c r="L59" s="22">
        <v>98</v>
      </c>
      <c r="M59" s="50">
        <v>62</v>
      </c>
      <c r="N59" s="50"/>
      <c r="O59" s="177"/>
      <c r="P59" s="118"/>
    </row>
    <row r="60" spans="1:16" ht="16.2" customHeight="1" thickBot="1" x14ac:dyDescent="0.35">
      <c r="A60" s="9"/>
      <c r="B60" s="112"/>
      <c r="C60" s="112"/>
      <c r="D60" s="62"/>
      <c r="E60" s="62"/>
      <c r="F60" s="62">
        <f>SUM(F52:F59)</f>
        <v>91</v>
      </c>
      <c r="G60" s="62">
        <f>SUM(G52:G59)</f>
        <v>91</v>
      </c>
      <c r="H60" s="62">
        <f>SUM(H52:H59)</f>
        <v>58</v>
      </c>
      <c r="I60" s="62">
        <f>SUM(I52:I59)</f>
        <v>667</v>
      </c>
      <c r="J60" s="62">
        <f>SUM(J52:J59)</f>
        <v>667</v>
      </c>
      <c r="K60" s="62"/>
      <c r="L60" s="62">
        <f>SUM(L52:L59)</f>
        <v>1007</v>
      </c>
      <c r="M60" s="62">
        <f>SUM(M52:M59)</f>
        <v>396</v>
      </c>
      <c r="N60" s="62"/>
      <c r="O60" s="118"/>
      <c r="P60" s="118"/>
    </row>
    <row r="61" spans="1:16" ht="18.600000000000001" customHeight="1" thickTop="1" x14ac:dyDescent="0.3">
      <c r="A61" s="9"/>
      <c r="B61" s="60"/>
      <c r="P61" s="118"/>
    </row>
    <row r="62" spans="1:16" ht="15.6" customHeight="1" x14ac:dyDescent="0.35">
      <c r="A62" s="9"/>
      <c r="B62" s="210"/>
      <c r="K62" s="224"/>
      <c r="L62" s="376" t="s">
        <v>1564</v>
      </c>
      <c r="M62" s="224"/>
      <c r="N62" s="224"/>
      <c r="P62" s="118"/>
    </row>
    <row r="63" spans="1:16" ht="15.6" customHeight="1" x14ac:dyDescent="0.3">
      <c r="A63" s="9"/>
      <c r="B63" s="60"/>
      <c r="K63" s="335" t="s">
        <v>1565</v>
      </c>
      <c r="L63" s="284" t="s">
        <v>404</v>
      </c>
      <c r="M63" s="336">
        <v>42989</v>
      </c>
      <c r="N63" s="337"/>
      <c r="P63" s="118"/>
    </row>
    <row r="64" spans="1:16" ht="15.6" customHeight="1" x14ac:dyDescent="0.3">
      <c r="A64" s="9"/>
      <c r="B64" s="173"/>
      <c r="K64" s="284" t="s">
        <v>81</v>
      </c>
      <c r="L64" s="284" t="s">
        <v>79</v>
      </c>
      <c r="M64" s="304" t="s">
        <v>107</v>
      </c>
      <c r="N64" s="293"/>
      <c r="P64" s="118"/>
    </row>
    <row r="65" spans="2:16" ht="17.399999999999999" x14ac:dyDescent="0.3">
      <c r="B65" s="173"/>
      <c r="K65" s="338">
        <v>0.38541666666666669</v>
      </c>
      <c r="L65" s="284" t="s">
        <v>126</v>
      </c>
      <c r="M65" s="285" t="s">
        <v>212</v>
      </c>
      <c r="N65" s="339"/>
      <c r="P65" s="118"/>
    </row>
    <row r="66" spans="2:16" ht="17.399999999999999" x14ac:dyDescent="0.3">
      <c r="B66" s="173"/>
      <c r="K66" s="338">
        <v>0.38541666666666669</v>
      </c>
      <c r="L66" s="284" t="s">
        <v>127</v>
      </c>
      <c r="M66" s="285" t="s">
        <v>284</v>
      </c>
      <c r="N66" s="339"/>
      <c r="P66" s="118"/>
    </row>
    <row r="67" spans="2:16" ht="17.399999999999999" x14ac:dyDescent="0.3">
      <c r="B67" s="173"/>
      <c r="K67" s="338">
        <v>0.42708333333333331</v>
      </c>
      <c r="L67" s="284" t="s">
        <v>126</v>
      </c>
      <c r="M67" s="285" t="s">
        <v>285</v>
      </c>
      <c r="N67" s="339"/>
      <c r="P67" s="118"/>
    </row>
    <row r="68" spans="2:16" ht="17.399999999999999" x14ac:dyDescent="0.3">
      <c r="B68" s="173"/>
      <c r="K68" s="338">
        <v>0.42708333333333331</v>
      </c>
      <c r="L68" s="284" t="s">
        <v>127</v>
      </c>
      <c r="M68" s="285" t="s">
        <v>286</v>
      </c>
      <c r="N68" s="339"/>
      <c r="P68" s="118"/>
    </row>
    <row r="69" spans="2:16" x14ac:dyDescent="0.25">
      <c r="B69" s="173"/>
      <c r="P69" s="118"/>
    </row>
    <row r="70" spans="2:16" ht="17.399999999999999" x14ac:dyDescent="0.3"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</row>
  </sheetData>
  <sortState ref="C52:M58">
    <sortCondition ref="C52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view="pageBreakPreview" topLeftCell="N46" zoomScale="80" zoomScaleNormal="75" zoomScaleSheetLayoutView="80" workbookViewId="0">
      <selection activeCell="X69" sqref="X69:AA75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44140625" customWidth="1"/>
    <col min="13" max="13" width="26.44140625" customWidth="1"/>
    <col min="14" max="14" width="0.88671875" customWidth="1"/>
    <col min="15" max="15" width="1.5546875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6.44140625" customWidth="1"/>
    <col min="22" max="22" width="6.88671875" customWidth="1"/>
    <col min="23" max="23" width="4" customWidth="1"/>
    <col min="24" max="24" width="12.88671875" customWidth="1"/>
    <col min="25" max="25" width="18.44140625" customWidth="1"/>
    <col min="26" max="26" width="15.109375" customWidth="1"/>
    <col min="27" max="27" width="7.44140625" customWidth="1"/>
    <col min="28" max="29" width="6.5546875" customWidth="1"/>
    <col min="30" max="30" width="6" customWidth="1"/>
    <col min="31" max="31" width="1.5546875" customWidth="1"/>
  </cols>
  <sheetData>
    <row r="1" spans="1:31" ht="24" customHeight="1" thickBot="1" x14ac:dyDescent="0.45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42828</v>
      </c>
      <c r="O1" s="173"/>
      <c r="P1" s="382" t="s">
        <v>73</v>
      </c>
      <c r="Q1" s="382"/>
      <c r="R1" s="382" t="s">
        <v>57</v>
      </c>
      <c r="S1" s="383" t="s">
        <v>478</v>
      </c>
      <c r="T1" s="384" t="s">
        <v>75</v>
      </c>
      <c r="U1" s="384" t="s">
        <v>74</v>
      </c>
      <c r="V1" s="384" t="s">
        <v>76</v>
      </c>
      <c r="W1" s="385" t="s">
        <v>77</v>
      </c>
      <c r="X1" s="384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457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28</v>
      </c>
      <c r="U2" s="39">
        <v>48</v>
      </c>
      <c r="V2" s="39">
        <v>6</v>
      </c>
      <c r="W2" s="39">
        <v>0</v>
      </c>
      <c r="X2" s="199">
        <f t="shared" ref="X2:X10" si="0">U2/T2</f>
        <v>1.7142857142857142</v>
      </c>
      <c r="Y2" s="380" t="s">
        <v>422</v>
      </c>
      <c r="Z2" s="245"/>
      <c r="AA2" s="379" t="s">
        <v>90</v>
      </c>
      <c r="AB2" s="379" t="s">
        <v>91</v>
      </c>
      <c r="AC2" s="379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25</v>
      </c>
      <c r="U3" s="39">
        <v>59</v>
      </c>
      <c r="V3" s="39">
        <v>0</v>
      </c>
      <c r="W3" s="39">
        <v>2</v>
      </c>
      <c r="X3" s="199">
        <f t="shared" si="0"/>
        <v>2.36</v>
      </c>
      <c r="Y3" s="220" t="s">
        <v>379</v>
      </c>
      <c r="Z3" s="4"/>
      <c r="AA3" s="9">
        <v>15</v>
      </c>
      <c r="AB3" s="9">
        <v>2</v>
      </c>
      <c r="AC3" s="9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6</v>
      </c>
      <c r="E4" s="22">
        <v>1</v>
      </c>
      <c r="F4" s="22">
        <v>1</v>
      </c>
      <c r="G4" s="22">
        <v>35</v>
      </c>
      <c r="H4" s="22">
        <v>14</v>
      </c>
      <c r="I4" s="35">
        <f t="shared" ref="I4:I10" si="1">D4*2+F4*1</f>
        <v>13</v>
      </c>
      <c r="J4" s="22">
        <f>(AA$38)</f>
        <v>100</v>
      </c>
      <c r="K4" s="22">
        <f>50+H4</f>
        <v>64</v>
      </c>
      <c r="L4" s="109">
        <f>(AB$38)</f>
        <v>165</v>
      </c>
      <c r="M4" s="109">
        <f>(AD$38)</f>
        <v>32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28</v>
      </c>
      <c r="U4" s="39">
        <v>72</v>
      </c>
      <c r="V4" s="39">
        <v>1</v>
      </c>
      <c r="W4" s="39">
        <v>1</v>
      </c>
      <c r="X4" s="199">
        <f>U4/T4</f>
        <v>2.5714285714285716</v>
      </c>
      <c r="Y4" s="220" t="s">
        <v>322</v>
      </c>
      <c r="Z4" s="7"/>
      <c r="AA4" s="9">
        <v>10</v>
      </c>
      <c r="AB4" s="9">
        <v>7</v>
      </c>
      <c r="AC4" s="9">
        <v>5</v>
      </c>
      <c r="AD4" s="243">
        <f t="shared" ref="AD4:AD10" si="2">AA4*2+AC4*1</f>
        <v>25</v>
      </c>
      <c r="AE4" s="173"/>
    </row>
    <row r="5" spans="1:31" ht="17.399999999999999" x14ac:dyDescent="0.3">
      <c r="A5" s="9"/>
      <c r="B5" s="225" t="s">
        <v>129</v>
      </c>
      <c r="C5" s="24"/>
      <c r="D5" s="22">
        <v>5</v>
      </c>
      <c r="E5" s="22">
        <v>2</v>
      </c>
      <c r="F5" s="22">
        <v>1</v>
      </c>
      <c r="G5" s="22">
        <v>25</v>
      </c>
      <c r="H5" s="22">
        <v>26</v>
      </c>
      <c r="I5" s="35">
        <f t="shared" si="1"/>
        <v>11</v>
      </c>
      <c r="J5" s="22">
        <f>(S$25)</f>
        <v>90</v>
      </c>
      <c r="K5" s="22">
        <f>69+H5</f>
        <v>95</v>
      </c>
      <c r="L5" s="109">
        <f>(T$25)</f>
        <v>124</v>
      </c>
      <c r="M5" s="109">
        <f>(V$25)</f>
        <v>44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27</v>
      </c>
      <c r="U5" s="39">
        <v>74</v>
      </c>
      <c r="V5" s="39">
        <v>0</v>
      </c>
      <c r="W5" s="39">
        <v>3</v>
      </c>
      <c r="X5" s="199">
        <f>U5/T5</f>
        <v>2.7407407407407409</v>
      </c>
      <c r="Y5" s="220" t="s">
        <v>124</v>
      </c>
      <c r="Z5" s="7"/>
      <c r="AA5" s="9">
        <v>8</v>
      </c>
      <c r="AB5" s="9">
        <v>5</v>
      </c>
      <c r="AC5" s="9">
        <v>9</v>
      </c>
      <c r="AD5" s="243">
        <f t="shared" si="2"/>
        <v>25</v>
      </c>
      <c r="AE5" s="173"/>
    </row>
    <row r="6" spans="1:31" ht="17.399999999999999" x14ac:dyDescent="0.3">
      <c r="A6" s="8"/>
      <c r="B6" s="225" t="s">
        <v>124</v>
      </c>
      <c r="C6" s="24"/>
      <c r="D6" s="22">
        <v>5</v>
      </c>
      <c r="E6" s="22">
        <v>3</v>
      </c>
      <c r="F6" s="22">
        <v>0</v>
      </c>
      <c r="G6" s="22">
        <v>22</v>
      </c>
      <c r="H6" s="22">
        <v>19</v>
      </c>
      <c r="I6" s="35">
        <f t="shared" si="1"/>
        <v>10</v>
      </c>
      <c r="J6" s="22">
        <f>(AA$25)</f>
        <v>89</v>
      </c>
      <c r="K6" s="22">
        <f>60+H6</f>
        <v>79</v>
      </c>
      <c r="L6" s="109">
        <f>(AB$25)</f>
        <v>140</v>
      </c>
      <c r="M6" s="109">
        <f>(AD$25)</f>
        <v>40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>U6/T6</f>
        <v>2.8</v>
      </c>
      <c r="Y6" s="220" t="s">
        <v>89</v>
      </c>
      <c r="Z6" s="7"/>
      <c r="AA6" s="9">
        <v>8</v>
      </c>
      <c r="AB6" s="9">
        <v>11</v>
      </c>
      <c r="AC6" s="9">
        <v>3</v>
      </c>
      <c r="AD6" s="243">
        <f t="shared" si="2"/>
        <v>19</v>
      </c>
      <c r="AE6" s="173"/>
    </row>
    <row r="7" spans="1:31" ht="17.399999999999999" x14ac:dyDescent="0.3">
      <c r="A7" s="8"/>
      <c r="B7" s="33" t="s">
        <v>530</v>
      </c>
      <c r="C7" s="24"/>
      <c r="D7" s="22">
        <v>3</v>
      </c>
      <c r="E7" s="22">
        <v>3</v>
      </c>
      <c r="F7" s="22">
        <v>2</v>
      </c>
      <c r="G7" s="22">
        <v>26</v>
      </c>
      <c r="H7" s="22">
        <v>24</v>
      </c>
      <c r="I7" s="35">
        <f t="shared" si="1"/>
        <v>8</v>
      </c>
      <c r="J7" s="22">
        <f>(S$50)</f>
        <v>76</v>
      </c>
      <c r="K7" s="22">
        <f>59+H7</f>
        <v>83</v>
      </c>
      <c r="L7" s="109">
        <f>(T$50)</f>
        <v>105</v>
      </c>
      <c r="M7" s="109">
        <f>(V$50)</f>
        <v>60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29</v>
      </c>
      <c r="U7" s="39">
        <v>90</v>
      </c>
      <c r="V7" s="39">
        <v>0</v>
      </c>
      <c r="W7" s="39">
        <v>1</v>
      </c>
      <c r="X7" s="199">
        <f>U7/T7</f>
        <v>3.103448275862069</v>
      </c>
      <c r="Y7" s="41" t="s">
        <v>530</v>
      </c>
      <c r="Z7" s="7"/>
      <c r="AA7" s="9">
        <v>7</v>
      </c>
      <c r="AB7" s="9">
        <v>10</v>
      </c>
      <c r="AC7" s="9">
        <v>5</v>
      </c>
      <c r="AD7" s="243">
        <f t="shared" si="2"/>
        <v>19</v>
      </c>
      <c r="AE7" s="173"/>
    </row>
    <row r="8" spans="1:31" ht="18" x14ac:dyDescent="0.35">
      <c r="A8" s="8"/>
      <c r="B8" s="33" t="s">
        <v>154</v>
      </c>
      <c r="C8" s="65"/>
      <c r="D8" s="22">
        <v>3</v>
      </c>
      <c r="E8" s="22">
        <v>4</v>
      </c>
      <c r="F8" s="22">
        <v>1</v>
      </c>
      <c r="G8" s="22">
        <v>22</v>
      </c>
      <c r="H8" s="22">
        <v>23</v>
      </c>
      <c r="I8" s="35">
        <f t="shared" si="1"/>
        <v>7</v>
      </c>
      <c r="J8" s="22">
        <f>(S$62)</f>
        <v>79</v>
      </c>
      <c r="K8" s="22">
        <f>64+H8</f>
        <v>87</v>
      </c>
      <c r="L8" s="22">
        <f>(T$62)</f>
        <v>112</v>
      </c>
      <c r="M8" s="22">
        <f>(V$62)</f>
        <v>66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29</v>
      </c>
      <c r="U8" s="39">
        <v>94</v>
      </c>
      <c r="V8" s="39">
        <v>0</v>
      </c>
      <c r="W8" s="39">
        <v>0</v>
      </c>
      <c r="X8" s="199">
        <f>U8/T8</f>
        <v>3.2413793103448274</v>
      </c>
      <c r="Y8" s="41" t="s">
        <v>154</v>
      </c>
      <c r="Z8" s="178"/>
      <c r="AA8" s="9">
        <v>5</v>
      </c>
      <c r="AB8" s="9">
        <v>8</v>
      </c>
      <c r="AC8" s="9">
        <v>9</v>
      </c>
      <c r="AD8" s="243">
        <f t="shared" si="2"/>
        <v>19</v>
      </c>
      <c r="AE8" s="173"/>
    </row>
    <row r="9" spans="1:31" ht="17.399999999999999" x14ac:dyDescent="0.3">
      <c r="A9" s="9"/>
      <c r="B9" s="225" t="s">
        <v>89</v>
      </c>
      <c r="C9" s="24"/>
      <c r="D9" s="22">
        <v>2</v>
      </c>
      <c r="E9" s="22">
        <v>3</v>
      </c>
      <c r="F9" s="22">
        <v>3</v>
      </c>
      <c r="G9" s="22">
        <v>23</v>
      </c>
      <c r="H9" s="22">
        <v>28</v>
      </c>
      <c r="I9" s="35">
        <f t="shared" si="1"/>
        <v>7</v>
      </c>
      <c r="J9" s="22">
        <f>(AA$50)</f>
        <v>78</v>
      </c>
      <c r="K9" s="22">
        <f>69+H9</f>
        <v>97</v>
      </c>
      <c r="L9" s="109">
        <f>(AB$50)</f>
        <v>109</v>
      </c>
      <c r="M9" s="109">
        <f>(AD$50)</f>
        <v>46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28</v>
      </c>
      <c r="U9" s="39">
        <v>104</v>
      </c>
      <c r="V9" s="39">
        <v>1</v>
      </c>
      <c r="W9" s="39">
        <v>0</v>
      </c>
      <c r="X9" s="199">
        <f t="shared" si="0"/>
        <v>3.7142857142857144</v>
      </c>
      <c r="Y9" s="220" t="s">
        <v>129</v>
      </c>
      <c r="Z9" s="7"/>
      <c r="AA9" s="9">
        <v>6</v>
      </c>
      <c r="AB9" s="9">
        <v>10</v>
      </c>
      <c r="AC9" s="9">
        <v>6</v>
      </c>
      <c r="AD9" s="243">
        <f t="shared" si="2"/>
        <v>18</v>
      </c>
      <c r="AE9" s="173"/>
    </row>
    <row r="10" spans="1:31" ht="18.600000000000001" customHeight="1" thickBot="1" x14ac:dyDescent="0.35">
      <c r="A10" s="9"/>
      <c r="B10" s="225" t="s">
        <v>379</v>
      </c>
      <c r="D10" s="22">
        <v>2</v>
      </c>
      <c r="E10" s="22">
        <v>3</v>
      </c>
      <c r="F10" s="22">
        <v>3</v>
      </c>
      <c r="G10" s="22">
        <v>21</v>
      </c>
      <c r="H10" s="22">
        <v>21</v>
      </c>
      <c r="I10" s="35">
        <f t="shared" si="1"/>
        <v>7</v>
      </c>
      <c r="J10" s="22">
        <f>(S$38)</f>
        <v>85</v>
      </c>
      <c r="K10" s="22">
        <f>33+H10</f>
        <v>54</v>
      </c>
      <c r="L10" s="109">
        <f>(T$38)</f>
        <v>154</v>
      </c>
      <c r="M10" s="109">
        <f>(V$38)</f>
        <v>46</v>
      </c>
      <c r="O10" s="78"/>
      <c r="P10" s="129" t="s">
        <v>108</v>
      </c>
      <c r="Q10" s="129" t="s">
        <v>17</v>
      </c>
      <c r="R10" s="129"/>
      <c r="S10" s="381"/>
      <c r="T10" s="208">
        <v>31</v>
      </c>
      <c r="U10" s="39">
        <v>76</v>
      </c>
      <c r="V10" s="39">
        <v>3</v>
      </c>
      <c r="W10" s="39">
        <v>0</v>
      </c>
      <c r="X10" s="199">
        <f t="shared" si="0"/>
        <v>2.4516129032258065</v>
      </c>
      <c r="Y10" s="41" t="s">
        <v>477</v>
      </c>
      <c r="Z10" s="4"/>
      <c r="AA10" s="9">
        <v>6</v>
      </c>
      <c r="AB10" s="9">
        <v>12</v>
      </c>
      <c r="AC10" s="9">
        <v>4</v>
      </c>
      <c r="AD10" s="245">
        <f t="shared" si="2"/>
        <v>16</v>
      </c>
      <c r="AE10" s="173"/>
    </row>
    <row r="11" spans="1:31" ht="18" customHeight="1" thickBot="1" x14ac:dyDescent="0.35">
      <c r="A11" s="128"/>
      <c r="B11" s="33" t="s">
        <v>477</v>
      </c>
      <c r="D11" s="22">
        <v>0</v>
      </c>
      <c r="E11" s="22">
        <v>7</v>
      </c>
      <c r="F11" s="22">
        <v>1</v>
      </c>
      <c r="G11" s="22">
        <v>19</v>
      </c>
      <c r="H11" s="22">
        <v>38</v>
      </c>
      <c r="I11" s="35">
        <f t="shared" ref="I11" si="3">D11*2+F11*1</f>
        <v>1</v>
      </c>
      <c r="J11" s="109">
        <f>(AA$62)</f>
        <v>70</v>
      </c>
      <c r="K11" s="22">
        <f>70+H11</f>
        <v>108</v>
      </c>
      <c r="L11" s="109">
        <f>(AB$62)</f>
        <v>98</v>
      </c>
      <c r="M11" s="109">
        <f>(AD$62)</f>
        <v>62</v>
      </c>
      <c r="O11" s="78"/>
      <c r="P11" s="173"/>
      <c r="Q11" s="173"/>
      <c r="R11" s="54" t="s">
        <v>35</v>
      </c>
      <c r="S11" s="200"/>
      <c r="T11" s="194">
        <f>SUM(T2:T10)</f>
        <v>240</v>
      </c>
      <c r="U11" s="194">
        <f>SUM(U2:U10)</f>
        <v>659</v>
      </c>
      <c r="V11" s="194">
        <f>SUM(V2:V10)</f>
        <v>11</v>
      </c>
      <c r="W11" s="194">
        <f>SUM(W2:W10)</f>
        <v>8</v>
      </c>
      <c r="X11" s="201">
        <f>(U11+W11)/T11</f>
        <v>2.7791666666666668</v>
      </c>
      <c r="Y11" s="17"/>
      <c r="Z11" s="17"/>
      <c r="AA11" s="17">
        <f>SUM(AA3:AA10)</f>
        <v>65</v>
      </c>
      <c r="AB11" s="17">
        <f>SUM(AB3:AB10)</f>
        <v>65</v>
      </c>
      <c r="AC11" s="17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26</v>
      </c>
      <c r="E12" s="62">
        <f>SUM(E4:E11)</f>
        <v>26</v>
      </c>
      <c r="F12" s="62">
        <f>SUM(F4:F11)</f>
        <v>12</v>
      </c>
      <c r="G12" s="246">
        <f>SUM(G4:G11)</f>
        <v>193</v>
      </c>
      <c r="H12" s="246">
        <f>SUM(H4:H11)</f>
        <v>193</v>
      </c>
      <c r="I12" s="247"/>
      <c r="J12" s="246">
        <f>SUM(J4:J11)</f>
        <v>667</v>
      </c>
      <c r="K12" s="246">
        <f>SUM(K4:K11)</f>
        <v>667</v>
      </c>
      <c r="L12" s="62">
        <f>SUM(L4:L11)</f>
        <v>1007</v>
      </c>
      <c r="M12" s="62">
        <f>SUM(M4:M11)</f>
        <v>396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1451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17</v>
      </c>
      <c r="T14" s="343">
        <v>15</v>
      </c>
      <c r="U14" s="166">
        <f t="shared" ref="U14:U38" si="4">SUM(S14:T14)</f>
        <v>32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17</v>
      </c>
      <c r="AB14" s="342">
        <v>26</v>
      </c>
      <c r="AC14" s="166">
        <f t="shared" ref="AC14:AC37" si="5">SUM(AA14:AB14)</f>
        <v>43</v>
      </c>
      <c r="AD14" s="39">
        <v>6</v>
      </c>
      <c r="AE14" s="173"/>
    </row>
    <row r="15" spans="1:31" ht="15.6" customHeight="1" x14ac:dyDescent="0.35">
      <c r="A15" s="46" t="s">
        <v>38</v>
      </c>
      <c r="B15" s="33" t="s">
        <v>129</v>
      </c>
      <c r="C15" s="65"/>
      <c r="D15" s="22">
        <v>2</v>
      </c>
      <c r="E15" s="9">
        <v>1</v>
      </c>
      <c r="F15" s="41" t="s">
        <v>786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25</v>
      </c>
      <c r="T15" s="343">
        <v>13</v>
      </c>
      <c r="U15" s="166">
        <f t="shared" si="4"/>
        <v>38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20</v>
      </c>
      <c r="AB15" s="342">
        <v>12</v>
      </c>
      <c r="AC15" s="166">
        <f>SUM(AA15:AB15)</f>
        <v>32</v>
      </c>
      <c r="AD15" s="39">
        <v>6</v>
      </c>
      <c r="AE15" s="173"/>
    </row>
    <row r="16" spans="1:31" ht="15.6" customHeight="1" x14ac:dyDescent="0.3">
      <c r="A16" s="39" t="s">
        <v>37</v>
      </c>
      <c r="B16" s="240" t="s">
        <v>1467</v>
      </c>
      <c r="C16" s="240" t="s">
        <v>172</v>
      </c>
      <c r="D16" s="22"/>
      <c r="E16" s="9">
        <v>2</v>
      </c>
      <c r="F16" s="41" t="s">
        <v>1227</v>
      </c>
      <c r="J16" s="4"/>
      <c r="O16" s="212"/>
      <c r="P16" s="41" t="s">
        <v>669</v>
      </c>
      <c r="Q16" s="41" t="s">
        <v>383</v>
      </c>
      <c r="R16" s="48" t="s">
        <v>130</v>
      </c>
      <c r="S16" s="343">
        <v>13</v>
      </c>
      <c r="T16" s="343">
        <v>14</v>
      </c>
      <c r="U16" s="166">
        <f>SUM(S16:T16)</f>
        <v>27</v>
      </c>
      <c r="V16" s="39">
        <v>2</v>
      </c>
      <c r="W16" s="166"/>
      <c r="X16" s="41" t="s">
        <v>628</v>
      </c>
      <c r="Y16" s="41" t="s">
        <v>340</v>
      </c>
      <c r="Z16" s="41" t="s">
        <v>117</v>
      </c>
      <c r="AA16" s="342">
        <v>16</v>
      </c>
      <c r="AB16" s="342">
        <v>14</v>
      </c>
      <c r="AC16" s="166">
        <f>SUM(AA16:AB16)</f>
        <v>30</v>
      </c>
      <c r="AD16" s="39">
        <v>4</v>
      </c>
      <c r="AE16" s="173"/>
    </row>
    <row r="17" spans="1:31" ht="15.6" customHeight="1" x14ac:dyDescent="0.3">
      <c r="A17" s="39"/>
      <c r="B17" s="240" t="s">
        <v>549</v>
      </c>
      <c r="C17" s="240" t="s">
        <v>216</v>
      </c>
      <c r="D17" s="48"/>
      <c r="E17" s="9"/>
      <c r="F17" s="41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14</v>
      </c>
      <c r="T17" s="343">
        <v>12</v>
      </c>
      <c r="U17" s="166">
        <f>SUM(S17:T17)</f>
        <v>26</v>
      </c>
      <c r="V17" s="39">
        <v>10</v>
      </c>
      <c r="W17" s="166"/>
      <c r="X17" s="41" t="s">
        <v>634</v>
      </c>
      <c r="Y17" s="41" t="s">
        <v>183</v>
      </c>
      <c r="Z17" s="41" t="s">
        <v>117</v>
      </c>
      <c r="AA17" s="342">
        <v>4</v>
      </c>
      <c r="AB17" s="342">
        <v>24</v>
      </c>
      <c r="AC17" s="166">
        <f>SUM(AA17:AB17)</f>
        <v>28</v>
      </c>
      <c r="AD17" s="39"/>
      <c r="AE17" s="173"/>
    </row>
    <row r="18" spans="1:31" ht="15.6" customHeight="1" x14ac:dyDescent="0.3">
      <c r="B18" s="240" t="s">
        <v>483</v>
      </c>
      <c r="C18" s="240" t="s">
        <v>1331</v>
      </c>
      <c r="N18" s="9"/>
      <c r="O18" s="212"/>
      <c r="P18" s="41" t="s">
        <v>668</v>
      </c>
      <c r="Q18" s="41" t="s">
        <v>104</v>
      </c>
      <c r="R18" s="207" t="s">
        <v>130</v>
      </c>
      <c r="S18" s="343">
        <v>13</v>
      </c>
      <c r="T18" s="343">
        <v>13</v>
      </c>
      <c r="U18" s="166">
        <f t="shared" si="4"/>
        <v>26</v>
      </c>
      <c r="V18" s="39">
        <v>4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B19" s="240" t="s">
        <v>549</v>
      </c>
      <c r="C19" s="240" t="s">
        <v>174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5</v>
      </c>
      <c r="T19" s="343">
        <v>10</v>
      </c>
      <c r="U19" s="166">
        <f t="shared" si="4"/>
        <v>15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16</v>
      </c>
      <c r="AC19" s="166">
        <f t="shared" si="5"/>
        <v>22</v>
      </c>
      <c r="AD19" s="39">
        <v>6</v>
      </c>
      <c r="AE19" s="173"/>
    </row>
    <row r="20" spans="1:31" ht="15.6" customHeight="1" x14ac:dyDescent="0.3">
      <c r="N20" s="8"/>
      <c r="O20" s="213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13</v>
      </c>
      <c r="U20" s="166">
        <f t="shared" si="4"/>
        <v>15</v>
      </c>
      <c r="V20" s="39">
        <v>8</v>
      </c>
      <c r="W20" s="166"/>
      <c r="X20" s="41" t="s">
        <v>629</v>
      </c>
      <c r="Y20" s="41" t="s">
        <v>614</v>
      </c>
      <c r="Z20" s="48" t="s">
        <v>117</v>
      </c>
      <c r="AA20" s="342">
        <v>8</v>
      </c>
      <c r="AB20" s="342">
        <v>13</v>
      </c>
      <c r="AC20" s="166">
        <f t="shared" si="5"/>
        <v>21</v>
      </c>
      <c r="AD20" s="39">
        <v>2</v>
      </c>
      <c r="AE20" s="59"/>
    </row>
    <row r="21" spans="1:31" ht="15.6" customHeight="1" x14ac:dyDescent="0.3">
      <c r="A21" s="39" t="s">
        <v>136</v>
      </c>
      <c r="B21" s="33" t="s">
        <v>322</v>
      </c>
      <c r="D21" s="108">
        <v>7</v>
      </c>
      <c r="E21" s="9">
        <v>1</v>
      </c>
      <c r="F21" s="41" t="s">
        <v>1469</v>
      </c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10</v>
      </c>
      <c r="U21" s="166">
        <f t="shared" si="4"/>
        <v>11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5.6" customHeight="1" x14ac:dyDescent="0.3">
      <c r="A22" s="193" t="s">
        <v>37</v>
      </c>
      <c r="B22" s="41" t="s">
        <v>83</v>
      </c>
      <c r="C22" s="41"/>
      <c r="D22" s="108"/>
      <c r="E22" s="9">
        <v>1</v>
      </c>
      <c r="F22" s="41" t="s">
        <v>1468</v>
      </c>
      <c r="N22" s="9"/>
      <c r="O22" s="212"/>
      <c r="P22" s="41" t="s">
        <v>671</v>
      </c>
      <c r="Q22" s="48" t="s">
        <v>99</v>
      </c>
      <c r="R22" s="41" t="s">
        <v>130</v>
      </c>
      <c r="S22" s="343"/>
      <c r="T22" s="343">
        <v>11</v>
      </c>
      <c r="U22" s="166">
        <f t="shared" si="4"/>
        <v>11</v>
      </c>
      <c r="V22" s="39">
        <v>6</v>
      </c>
      <c r="W22" s="166"/>
      <c r="X22" s="150" t="s">
        <v>631</v>
      </c>
      <c r="Y22" s="150" t="s">
        <v>49</v>
      </c>
      <c r="Z22" s="48" t="s">
        <v>117</v>
      </c>
      <c r="AA22" s="342"/>
      <c r="AB22" s="342">
        <v>9</v>
      </c>
      <c r="AC22" s="166">
        <f>SUM(AA22:AB22)</f>
        <v>9</v>
      </c>
      <c r="AD22" s="39">
        <v>4</v>
      </c>
      <c r="AE22" s="210"/>
    </row>
    <row r="23" spans="1:31" ht="15.6" customHeight="1" x14ac:dyDescent="0.3">
      <c r="B23" s="41"/>
      <c r="C23" s="41"/>
      <c r="E23" s="9">
        <v>1</v>
      </c>
      <c r="F23" s="41" t="s">
        <v>958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7</v>
      </c>
      <c r="U23" s="166">
        <f t="shared" si="4"/>
        <v>7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5</v>
      </c>
      <c r="AC23" s="166">
        <f>SUM(AA23:AB23)</f>
        <v>6</v>
      </c>
      <c r="AD23" s="39"/>
      <c r="AE23" s="210"/>
    </row>
    <row r="24" spans="1:31" ht="15.6" customHeight="1" x14ac:dyDescent="0.3">
      <c r="E24" s="9">
        <v>2</v>
      </c>
      <c r="F24" s="41" t="s">
        <v>1470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6</v>
      </c>
      <c r="U24" s="166">
        <f t="shared" si="4"/>
        <v>6</v>
      </c>
      <c r="V24" s="39">
        <v>2</v>
      </c>
      <c r="W24" s="166"/>
      <c r="X24" s="41" t="s">
        <v>632</v>
      </c>
      <c r="Y24" s="41" t="s">
        <v>32</v>
      </c>
      <c r="Z24" s="48" t="s">
        <v>117</v>
      </c>
      <c r="AA24" s="342"/>
      <c r="AB24" s="342">
        <v>6</v>
      </c>
      <c r="AC24" s="166">
        <f t="shared" si="5"/>
        <v>6</v>
      </c>
      <c r="AD24" s="39">
        <v>8</v>
      </c>
      <c r="AE24" s="210"/>
    </row>
    <row r="25" spans="1:31" ht="15.6" customHeight="1" thickBot="1" x14ac:dyDescent="0.35">
      <c r="E25" s="9">
        <v>2</v>
      </c>
      <c r="F25" s="41" t="s">
        <v>980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90</v>
      </c>
      <c r="T25" s="219">
        <f>SUM(T14:T24)</f>
        <v>124</v>
      </c>
      <c r="U25" s="219">
        <f t="shared" si="4"/>
        <v>214</v>
      </c>
      <c r="V25" s="219">
        <f>SUM(V14:V24)</f>
        <v>44</v>
      </c>
      <c r="W25" s="219"/>
      <c r="X25" s="217" t="s">
        <v>405</v>
      </c>
      <c r="Y25" s="217"/>
      <c r="Z25" s="217" t="s">
        <v>117</v>
      </c>
      <c r="AA25" s="219">
        <f>SUM(AA14:AA24)</f>
        <v>89</v>
      </c>
      <c r="AB25" s="219">
        <f>SUM(AB14:AB24)</f>
        <v>140</v>
      </c>
      <c r="AC25" s="219">
        <f t="shared" si="5"/>
        <v>229</v>
      </c>
      <c r="AD25" s="219">
        <f>SUM(AD14:AD24)</f>
        <v>40</v>
      </c>
      <c r="AE25" s="210"/>
    </row>
    <row r="26" spans="1:31" ht="15.6" customHeight="1" x14ac:dyDescent="0.3">
      <c r="E26" s="9">
        <v>2</v>
      </c>
      <c r="F26" s="41" t="s">
        <v>1366</v>
      </c>
      <c r="N26" s="9"/>
      <c r="O26" s="213"/>
      <c r="P26" s="215" t="s">
        <v>116</v>
      </c>
      <c r="Q26" s="216"/>
      <c r="R26" s="216" t="s">
        <v>468</v>
      </c>
      <c r="S26" s="342">
        <v>5</v>
      </c>
      <c r="T26" s="342">
        <v>4</v>
      </c>
      <c r="U26" s="166">
        <f t="shared" si="4"/>
        <v>9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16</v>
      </c>
      <c r="AB26" s="342">
        <v>16</v>
      </c>
      <c r="AC26" s="166">
        <f t="shared" si="5"/>
        <v>32</v>
      </c>
      <c r="AD26" s="222"/>
      <c r="AE26" s="210"/>
    </row>
    <row r="27" spans="1:31" ht="15.6" customHeight="1" x14ac:dyDescent="0.3">
      <c r="E27" s="9">
        <v>2</v>
      </c>
      <c r="F27" s="41" t="s">
        <v>1471</v>
      </c>
      <c r="M27" s="48"/>
      <c r="N27" s="9"/>
      <c r="O27" s="212"/>
      <c r="P27" s="41" t="s">
        <v>677</v>
      </c>
      <c r="Q27" s="41" t="s">
        <v>131</v>
      </c>
      <c r="R27" s="41" t="s">
        <v>116</v>
      </c>
      <c r="S27" s="342">
        <v>24</v>
      </c>
      <c r="T27" s="342">
        <v>20</v>
      </c>
      <c r="U27" s="166">
        <f t="shared" si="4"/>
        <v>44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35</v>
      </c>
      <c r="AB27" s="342">
        <v>29</v>
      </c>
      <c r="AC27" s="166">
        <f t="shared" si="5"/>
        <v>64</v>
      </c>
      <c r="AD27" s="222">
        <v>2</v>
      </c>
      <c r="AE27" s="210"/>
    </row>
    <row r="28" spans="1:31" ht="15.6" customHeight="1" x14ac:dyDescent="0.3">
      <c r="N28" s="9"/>
      <c r="O28" s="212"/>
      <c r="P28" s="41" t="s">
        <v>678</v>
      </c>
      <c r="Q28" s="84" t="s">
        <v>185</v>
      </c>
      <c r="R28" s="48" t="s">
        <v>116</v>
      </c>
      <c r="S28" s="342">
        <v>25</v>
      </c>
      <c r="T28" s="342">
        <v>10</v>
      </c>
      <c r="U28" s="166">
        <f t="shared" si="4"/>
        <v>35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5"/>
        <v>33</v>
      </c>
      <c r="AD28" s="222">
        <v>2</v>
      </c>
      <c r="AE28" s="210"/>
    </row>
    <row r="29" spans="1:31" ht="15.6" customHeight="1" x14ac:dyDescent="0.3">
      <c r="A29" s="69"/>
      <c r="B29" s="149"/>
      <c r="C29" s="71"/>
      <c r="D29" s="142"/>
      <c r="E29" s="67" t="s">
        <v>50</v>
      </c>
      <c r="F29" s="67"/>
      <c r="G29" s="66"/>
      <c r="H29" s="66"/>
      <c r="I29" s="66"/>
      <c r="J29" s="68"/>
      <c r="K29" s="66"/>
      <c r="L29" s="66"/>
      <c r="M29" s="66"/>
      <c r="N29" s="9"/>
      <c r="O29" s="212"/>
      <c r="P29" s="41" t="s">
        <v>528</v>
      </c>
      <c r="Q29" s="48" t="s">
        <v>33</v>
      </c>
      <c r="R29" s="41" t="s">
        <v>116</v>
      </c>
      <c r="S29" s="342">
        <v>6</v>
      </c>
      <c r="T29" s="342">
        <v>25</v>
      </c>
      <c r="U29" s="166">
        <f t="shared" si="4"/>
        <v>31</v>
      </c>
      <c r="V29" s="39">
        <v>2</v>
      </c>
      <c r="W29" s="166"/>
      <c r="X29" s="41" t="s">
        <v>638</v>
      </c>
      <c r="Y29" s="41" t="s">
        <v>490</v>
      </c>
      <c r="Z29" s="41" t="s">
        <v>54</v>
      </c>
      <c r="AA29" s="342">
        <v>1</v>
      </c>
      <c r="AB29" s="342">
        <v>22</v>
      </c>
      <c r="AC29" s="166">
        <f>SUM(AA29:AB29)</f>
        <v>23</v>
      </c>
      <c r="AD29" s="222">
        <v>2</v>
      </c>
      <c r="AE29" s="210"/>
    </row>
    <row r="30" spans="1:31" ht="15.6" customHeight="1" x14ac:dyDescent="0.3">
      <c r="A30" s="46" t="s">
        <v>39</v>
      </c>
      <c r="B30" s="225" t="s">
        <v>124</v>
      </c>
      <c r="D30" s="22">
        <v>3</v>
      </c>
      <c r="E30" s="8">
        <v>1</v>
      </c>
      <c r="F30" s="41" t="s">
        <v>1477</v>
      </c>
      <c r="G30" s="41"/>
      <c r="M30" s="26"/>
      <c r="N30" s="9"/>
      <c r="O30" s="212"/>
      <c r="P30" s="41" t="s">
        <v>474</v>
      </c>
      <c r="Q30" s="152" t="s">
        <v>85</v>
      </c>
      <c r="R30" s="41" t="s">
        <v>116</v>
      </c>
      <c r="S30" s="342">
        <v>8</v>
      </c>
      <c r="T30" s="342">
        <v>18</v>
      </c>
      <c r="U30" s="166">
        <f>SUM(S30:T30)</f>
        <v>26</v>
      </c>
      <c r="V30" s="39">
        <v>4</v>
      </c>
      <c r="W30" s="166"/>
      <c r="X30" s="41" t="s">
        <v>643</v>
      </c>
      <c r="Y30" s="152" t="s">
        <v>121</v>
      </c>
      <c r="Z30" s="41" t="s">
        <v>54</v>
      </c>
      <c r="AA30" s="342">
        <v>5</v>
      </c>
      <c r="AB30" s="342">
        <v>17</v>
      </c>
      <c r="AC30" s="166">
        <f>SUM(AA30:AB30)</f>
        <v>22</v>
      </c>
      <c r="AD30" s="222"/>
      <c r="AE30" s="210"/>
    </row>
    <row r="31" spans="1:31" ht="15.6" customHeight="1" x14ac:dyDescent="0.3">
      <c r="A31" s="49" t="s">
        <v>37</v>
      </c>
      <c r="B31" s="240" t="s">
        <v>1361</v>
      </c>
      <c r="C31" s="240" t="s">
        <v>199</v>
      </c>
      <c r="E31" s="8">
        <v>2</v>
      </c>
      <c r="F31" s="41" t="s">
        <v>1478</v>
      </c>
      <c r="M31" s="26"/>
      <c r="N31" s="9"/>
      <c r="O31" s="212"/>
      <c r="P31" s="41" t="s">
        <v>680</v>
      </c>
      <c r="Q31" s="41" t="s">
        <v>112</v>
      </c>
      <c r="R31" s="41" t="s">
        <v>116</v>
      </c>
      <c r="S31" s="342">
        <v>4</v>
      </c>
      <c r="T31" s="342">
        <v>21</v>
      </c>
      <c r="U31" s="166">
        <f>SUM(S31:T31)</f>
        <v>25</v>
      </c>
      <c r="V31" s="39">
        <v>4</v>
      </c>
      <c r="W31" s="166"/>
      <c r="X31" s="41" t="s">
        <v>1045</v>
      </c>
      <c r="Y31" s="41" t="s">
        <v>1008</v>
      </c>
      <c r="Z31" s="41" t="s">
        <v>54</v>
      </c>
      <c r="AA31" s="342">
        <v>9</v>
      </c>
      <c r="AB31" s="342">
        <v>11</v>
      </c>
      <c r="AC31" s="166">
        <f>SUM(AA31:AB31)</f>
        <v>20</v>
      </c>
      <c r="AD31" s="222">
        <v>6</v>
      </c>
      <c r="AE31" s="210"/>
    </row>
    <row r="32" spans="1:31" ht="15.6" customHeight="1" x14ac:dyDescent="0.3">
      <c r="E32" s="8">
        <v>2</v>
      </c>
      <c r="F32" s="41" t="s">
        <v>1477</v>
      </c>
      <c r="K32" s="227"/>
      <c r="L32" s="227"/>
      <c r="M32" s="386"/>
      <c r="N32" s="8"/>
      <c r="O32" s="213"/>
      <c r="P32" s="41" t="s">
        <v>682</v>
      </c>
      <c r="Q32" s="41" t="s">
        <v>384</v>
      </c>
      <c r="R32" s="41" t="s">
        <v>116</v>
      </c>
      <c r="S32" s="342">
        <v>9</v>
      </c>
      <c r="T32" s="342">
        <v>13</v>
      </c>
      <c r="U32" s="166">
        <f>SUM(S32:T32)</f>
        <v>22</v>
      </c>
      <c r="V32" s="39">
        <v>6</v>
      </c>
      <c r="W32" s="166"/>
      <c r="X32" s="41" t="s">
        <v>641</v>
      </c>
      <c r="Y32" s="41" t="s">
        <v>574</v>
      </c>
      <c r="Z32" s="41" t="s">
        <v>54</v>
      </c>
      <c r="AA32" s="342">
        <v>9</v>
      </c>
      <c r="AB32" s="342">
        <v>10</v>
      </c>
      <c r="AC32" s="166">
        <f>SUM(AA32:AB32)</f>
        <v>19</v>
      </c>
      <c r="AD32" s="222"/>
      <c r="AE32" s="210"/>
    </row>
    <row r="33" spans="1:31" ht="15.6" customHeight="1" x14ac:dyDescent="0.3">
      <c r="K33" s="227"/>
      <c r="L33" s="227"/>
      <c r="M33" s="227"/>
      <c r="N33" s="9"/>
      <c r="O33" s="212"/>
      <c r="P33" s="41" t="s">
        <v>529</v>
      </c>
      <c r="Q33" s="41" t="s">
        <v>26</v>
      </c>
      <c r="R33" s="41" t="s">
        <v>116</v>
      </c>
      <c r="S33" s="342">
        <v>1</v>
      </c>
      <c r="T33" s="342">
        <v>16</v>
      </c>
      <c r="U33" s="166">
        <f>SUM(S33:T33)</f>
        <v>17</v>
      </c>
      <c r="V33" s="39">
        <v>6</v>
      </c>
      <c r="W33" s="166"/>
      <c r="X33" s="41" t="s">
        <v>636</v>
      </c>
      <c r="Y33" s="41" t="s">
        <v>103</v>
      </c>
      <c r="Z33" s="41" t="s">
        <v>54</v>
      </c>
      <c r="AA33" s="342">
        <v>13</v>
      </c>
      <c r="AB33" s="342">
        <v>4</v>
      </c>
      <c r="AC33" s="166">
        <f>SUM(AA33:AB33)</f>
        <v>17</v>
      </c>
      <c r="AD33" s="222"/>
      <c r="AE33" s="210"/>
    </row>
    <row r="34" spans="1:31" ht="15.6" customHeight="1" x14ac:dyDescent="0.3">
      <c r="A34" s="39"/>
      <c r="B34" s="33" t="s">
        <v>177</v>
      </c>
      <c r="C34" s="88"/>
      <c r="D34" s="235">
        <v>1</v>
      </c>
      <c r="E34" s="89">
        <v>2</v>
      </c>
      <c r="F34" s="41" t="s">
        <v>1454</v>
      </c>
      <c r="M34" s="26"/>
      <c r="N34" s="9"/>
      <c r="O34" s="212"/>
      <c r="P34" s="41" t="s">
        <v>679</v>
      </c>
      <c r="Q34" s="41" t="s">
        <v>466</v>
      </c>
      <c r="R34" s="41" t="s">
        <v>116</v>
      </c>
      <c r="S34" s="342">
        <v>2</v>
      </c>
      <c r="T34" s="342">
        <v>12</v>
      </c>
      <c r="U34" s="166">
        <f>SUM(S34:T34)</f>
        <v>14</v>
      </c>
      <c r="V34" s="39">
        <v>4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13</v>
      </c>
      <c r="AC34" s="166">
        <f t="shared" si="5"/>
        <v>13</v>
      </c>
      <c r="AD34" s="222">
        <v>4</v>
      </c>
      <c r="AE34" s="210"/>
    </row>
    <row r="35" spans="1:31" ht="15.6" customHeight="1" x14ac:dyDescent="0.3">
      <c r="A35" s="49" t="s">
        <v>37</v>
      </c>
      <c r="B35" s="240" t="s">
        <v>578</v>
      </c>
      <c r="C35" s="240" t="s">
        <v>199</v>
      </c>
      <c r="E35" s="89"/>
      <c r="F35" s="220"/>
      <c r="N35" s="9"/>
      <c r="O35" s="213"/>
      <c r="P35" s="150" t="s">
        <v>681</v>
      </c>
      <c r="Q35" s="150" t="s">
        <v>100</v>
      </c>
      <c r="R35" s="41" t="s">
        <v>116</v>
      </c>
      <c r="S35" s="330">
        <v>1</v>
      </c>
      <c r="T35" s="354">
        <v>9</v>
      </c>
      <c r="U35" s="166">
        <f t="shared" si="4"/>
        <v>10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5"/>
        <v>9</v>
      </c>
      <c r="AD35" s="222"/>
      <c r="AE35" s="210"/>
    </row>
    <row r="36" spans="1:31" ht="15.6" customHeight="1" x14ac:dyDescent="0.3">
      <c r="B36" s="240"/>
      <c r="C36" s="240"/>
      <c r="E36" s="89"/>
      <c r="F36" s="41"/>
      <c r="N36" s="9"/>
      <c r="O36" s="213"/>
      <c r="P36" s="41" t="s">
        <v>683</v>
      </c>
      <c r="Q36" s="154" t="s">
        <v>135</v>
      </c>
      <c r="R36" s="41" t="s">
        <v>116</v>
      </c>
      <c r="S36" s="342"/>
      <c r="T36" s="342">
        <v>4</v>
      </c>
      <c r="U36" s="166">
        <f t="shared" si="4"/>
        <v>4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6</v>
      </c>
      <c r="AC36" s="166">
        <f t="shared" si="5"/>
        <v>7</v>
      </c>
      <c r="AD36" s="222">
        <v>4</v>
      </c>
      <c r="AE36" s="210"/>
    </row>
    <row r="37" spans="1:31" ht="15.6" customHeight="1" x14ac:dyDescent="0.3"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3</v>
      </c>
      <c r="AC37" s="166">
        <f t="shared" si="5"/>
        <v>6</v>
      </c>
      <c r="AD37" s="222">
        <v>12</v>
      </c>
      <c r="AE37" s="210"/>
    </row>
    <row r="38" spans="1:31" ht="15.6" customHeight="1" thickBot="1" x14ac:dyDescent="0.35">
      <c r="A38" s="72" t="s">
        <v>137</v>
      </c>
      <c r="B38" s="149"/>
      <c r="C38" s="148"/>
      <c r="D38" s="142"/>
      <c r="E38" s="67" t="s">
        <v>50</v>
      </c>
      <c r="F38" s="67"/>
      <c r="G38" s="74"/>
      <c r="H38" s="74"/>
      <c r="I38" s="74"/>
      <c r="J38" s="75"/>
      <c r="K38" s="74"/>
      <c r="L38" s="74"/>
      <c r="M38" s="74"/>
      <c r="N38" s="8"/>
      <c r="O38" s="213"/>
      <c r="P38" s="217" t="s">
        <v>405</v>
      </c>
      <c r="Q38" s="217"/>
      <c r="R38" s="217" t="s">
        <v>116</v>
      </c>
      <c r="S38" s="219">
        <f>SUM(S26:S37)</f>
        <v>85</v>
      </c>
      <c r="T38" s="219">
        <f>SUM(T26:T37)</f>
        <v>154</v>
      </c>
      <c r="U38" s="219">
        <f t="shared" si="4"/>
        <v>239</v>
      </c>
      <c r="V38" s="219">
        <f>SUM(V26:V37)</f>
        <v>46</v>
      </c>
      <c r="W38" s="219"/>
      <c r="X38" s="217" t="s">
        <v>405</v>
      </c>
      <c r="Y38" s="217"/>
      <c r="Z38" s="217" t="s">
        <v>54</v>
      </c>
      <c r="AA38" s="219">
        <f>SUM(AA26:AA37)</f>
        <v>100</v>
      </c>
      <c r="AB38" s="219">
        <f t="shared" ref="AB38:AD38" si="6">SUM(AB26:AB37)</f>
        <v>165</v>
      </c>
      <c r="AC38" s="219">
        <f t="shared" si="6"/>
        <v>265</v>
      </c>
      <c r="AD38" s="219">
        <f t="shared" si="6"/>
        <v>32</v>
      </c>
      <c r="AE38" s="210"/>
    </row>
    <row r="39" spans="1:31" ht="15.6" customHeight="1" x14ac:dyDescent="0.3">
      <c r="A39" s="46" t="s">
        <v>40</v>
      </c>
      <c r="B39" s="33" t="s">
        <v>154</v>
      </c>
      <c r="D39" s="22">
        <v>1</v>
      </c>
      <c r="E39" s="8">
        <v>1</v>
      </c>
      <c r="F39" s="41" t="s">
        <v>1463</v>
      </c>
      <c r="G39" s="151"/>
      <c r="H39" s="151"/>
      <c r="I39" s="90"/>
      <c r="J39" s="90"/>
      <c r="K39" s="90"/>
      <c r="L39" s="90"/>
      <c r="M39" s="90"/>
      <c r="N39" s="9"/>
      <c r="O39" s="213"/>
      <c r="P39" s="215" t="s">
        <v>533</v>
      </c>
      <c r="Q39" s="216"/>
      <c r="R39" s="216" t="s">
        <v>534</v>
      </c>
      <c r="S39" s="347">
        <v>14</v>
      </c>
      <c r="T39" s="347">
        <v>21</v>
      </c>
      <c r="U39" s="166">
        <f t="shared" ref="U39:U49" si="7">SUM(S39:T39)</f>
        <v>35</v>
      </c>
      <c r="V39" s="39">
        <v>24</v>
      </c>
      <c r="W39" s="367"/>
      <c r="X39" s="215" t="s">
        <v>53</v>
      </c>
      <c r="Y39" s="215"/>
      <c r="Z39" s="215" t="s">
        <v>471</v>
      </c>
      <c r="AA39" s="343">
        <v>7</v>
      </c>
      <c r="AB39" s="343">
        <v>7</v>
      </c>
      <c r="AC39" s="166">
        <f>SUM(AA39:AB39)</f>
        <v>14</v>
      </c>
      <c r="AD39" s="39">
        <v>6</v>
      </c>
      <c r="AE39" s="210"/>
    </row>
    <row r="40" spans="1:31" ht="15.6" customHeight="1" x14ac:dyDescent="0.3">
      <c r="A40" s="39" t="s">
        <v>37</v>
      </c>
      <c r="B40" s="240" t="s">
        <v>1464</v>
      </c>
      <c r="C40" s="240"/>
      <c r="D40" s="9"/>
      <c r="E40" s="8"/>
      <c r="F40" s="41"/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18</v>
      </c>
      <c r="U40" s="166">
        <f t="shared" si="7"/>
        <v>30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28</v>
      </c>
      <c r="AB40" s="343">
        <v>16</v>
      </c>
      <c r="AC40" s="166">
        <f>SUM(AA40:AB40)</f>
        <v>44</v>
      </c>
      <c r="AD40" s="39">
        <v>2</v>
      </c>
      <c r="AE40" s="210"/>
    </row>
    <row r="41" spans="1:31" ht="15.6" customHeight="1" x14ac:dyDescent="0.3">
      <c r="E41" s="8"/>
      <c r="F41" s="41"/>
      <c r="N41" s="9"/>
      <c r="O41" s="213"/>
      <c r="P41" s="41" t="s">
        <v>495</v>
      </c>
      <c r="Q41" s="41" t="s">
        <v>110</v>
      </c>
      <c r="R41" s="41" t="s">
        <v>533</v>
      </c>
      <c r="S41" s="344">
        <v>15</v>
      </c>
      <c r="T41" s="343">
        <v>14</v>
      </c>
      <c r="U41" s="166">
        <f t="shared" si="7"/>
        <v>29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25</v>
      </c>
      <c r="AC41" s="166">
        <f>SUM(AA41:AB41)</f>
        <v>37</v>
      </c>
      <c r="AD41" s="39">
        <v>4</v>
      </c>
      <c r="AE41" s="210"/>
    </row>
    <row r="42" spans="1:31" ht="15.6" customHeight="1" x14ac:dyDescent="0.3">
      <c r="A42" s="49"/>
      <c r="B42" s="225" t="s">
        <v>89</v>
      </c>
      <c r="C42" s="43"/>
      <c r="D42" s="109">
        <v>1</v>
      </c>
      <c r="E42" s="8">
        <v>1</v>
      </c>
      <c r="F42" s="220" t="s">
        <v>1466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13</v>
      </c>
      <c r="T42" s="343">
        <v>10</v>
      </c>
      <c r="U42" s="166">
        <f t="shared" si="7"/>
        <v>23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11</v>
      </c>
      <c r="AB42" s="343">
        <v>14</v>
      </c>
      <c r="AC42" s="166">
        <f t="shared" ref="AC42:AC49" si="8">SUM(AA42:AB42)</f>
        <v>25</v>
      </c>
      <c r="AD42" s="39">
        <v>2</v>
      </c>
      <c r="AE42" s="210"/>
    </row>
    <row r="43" spans="1:31" ht="15.6" customHeight="1" x14ac:dyDescent="0.3">
      <c r="A43" s="49" t="s">
        <v>37</v>
      </c>
      <c r="B43" s="240" t="s">
        <v>1465</v>
      </c>
      <c r="C43" s="352" t="s">
        <v>172</v>
      </c>
      <c r="D43" s="109"/>
      <c r="E43" s="89"/>
      <c r="F43" s="220"/>
      <c r="N43" s="8"/>
      <c r="O43" s="212"/>
      <c r="P43" s="41" t="s">
        <v>536</v>
      </c>
      <c r="Q43" s="41" t="s">
        <v>496</v>
      </c>
      <c r="R43" s="41" t="s">
        <v>533</v>
      </c>
      <c r="S43" s="344">
        <v>8</v>
      </c>
      <c r="T43" s="344">
        <v>11</v>
      </c>
      <c r="U43" s="166">
        <f t="shared" si="7"/>
        <v>19</v>
      </c>
      <c r="V43" s="39">
        <v>6</v>
      </c>
      <c r="W43" s="216"/>
      <c r="X43" s="41" t="s">
        <v>647</v>
      </c>
      <c r="Y43" s="41" t="s">
        <v>67</v>
      </c>
      <c r="Z43" s="41" t="s">
        <v>53</v>
      </c>
      <c r="AA43" s="343">
        <v>9</v>
      </c>
      <c r="AB43" s="343">
        <v>9</v>
      </c>
      <c r="AC43" s="166">
        <f>SUM(AA43:AB43)</f>
        <v>18</v>
      </c>
      <c r="AD43" s="39">
        <v>10</v>
      </c>
      <c r="AE43" s="210"/>
    </row>
    <row r="44" spans="1:31" ht="15.6" customHeight="1" x14ac:dyDescent="0.3">
      <c r="F44" s="41"/>
      <c r="N44" s="9"/>
      <c r="O44" s="212"/>
      <c r="P44" s="41" t="s">
        <v>687</v>
      </c>
      <c r="Q44" s="41" t="s">
        <v>31</v>
      </c>
      <c r="R44" s="41" t="s">
        <v>533</v>
      </c>
      <c r="S44" s="343">
        <v>5</v>
      </c>
      <c r="T44" s="344">
        <v>12</v>
      </c>
      <c r="U44" s="166">
        <f t="shared" si="7"/>
        <v>17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5</v>
      </c>
      <c r="AB44" s="343">
        <v>9</v>
      </c>
      <c r="AC44" s="166">
        <f>SUM(AA44:AB44)</f>
        <v>14</v>
      </c>
      <c r="AD44" s="39">
        <v>4</v>
      </c>
      <c r="AE44" s="210"/>
    </row>
    <row r="45" spans="1:31" ht="15.6" customHeight="1" x14ac:dyDescent="0.3">
      <c r="A45" s="72"/>
      <c r="B45" s="149"/>
      <c r="C45" s="67"/>
      <c r="D45" s="142"/>
      <c r="E45" s="67" t="s">
        <v>50</v>
      </c>
      <c r="F45" s="73"/>
      <c r="G45" s="74"/>
      <c r="H45" s="74"/>
      <c r="I45" s="74"/>
      <c r="J45" s="75"/>
      <c r="K45" s="74"/>
      <c r="L45" s="74"/>
      <c r="M45" s="74"/>
      <c r="N45" s="9"/>
      <c r="O45" s="213"/>
      <c r="P45" s="41" t="s">
        <v>685</v>
      </c>
      <c r="Q45" s="41" t="s">
        <v>504</v>
      </c>
      <c r="R45" s="41" t="s">
        <v>533</v>
      </c>
      <c r="S45" s="343">
        <v>8</v>
      </c>
      <c r="T45" s="344">
        <v>8</v>
      </c>
      <c r="U45" s="166">
        <f t="shared" si="7"/>
        <v>16</v>
      </c>
      <c r="V45" s="39">
        <v>4</v>
      </c>
      <c r="W45" s="216"/>
      <c r="X45" s="150" t="s">
        <v>538</v>
      </c>
      <c r="Y45" s="150" t="s">
        <v>173</v>
      </c>
      <c r="Z45" s="41" t="s">
        <v>53</v>
      </c>
      <c r="AA45" s="343">
        <v>2</v>
      </c>
      <c r="AB45" s="344">
        <v>11</v>
      </c>
      <c r="AC45" s="166">
        <f>SUM(AA45:AB45)</f>
        <v>13</v>
      </c>
      <c r="AD45" s="39">
        <v>6</v>
      </c>
      <c r="AE45" s="210"/>
    </row>
    <row r="46" spans="1:31" ht="17.25" customHeight="1" x14ac:dyDescent="0.3">
      <c r="A46" s="46" t="s">
        <v>41</v>
      </c>
      <c r="B46" s="225" t="s">
        <v>530</v>
      </c>
      <c r="D46" s="22">
        <v>5</v>
      </c>
      <c r="E46" s="9">
        <v>1</v>
      </c>
      <c r="F46" s="41" t="s">
        <v>1458</v>
      </c>
      <c r="G46" s="40"/>
      <c r="H46" s="44"/>
      <c r="I46" s="44"/>
      <c r="J46" s="45"/>
      <c r="K46" s="44"/>
      <c r="L46" s="44"/>
      <c r="M46" s="44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 t="shared" si="7"/>
        <v>5</v>
      </c>
      <c r="V46" s="39">
        <v>10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8"/>
        <v>9</v>
      </c>
      <c r="AD46" s="39">
        <v>2</v>
      </c>
      <c r="AE46" s="210"/>
    </row>
    <row r="47" spans="1:31" ht="15.6" customHeight="1" x14ac:dyDescent="0.3">
      <c r="A47" s="49" t="s">
        <v>37</v>
      </c>
      <c r="B47" s="176" t="s">
        <v>83</v>
      </c>
      <c r="C47" s="43"/>
      <c r="D47" s="22"/>
      <c r="E47" s="9">
        <v>1</v>
      </c>
      <c r="F47" s="41" t="s">
        <v>1459</v>
      </c>
      <c r="G47" s="40"/>
      <c r="H47" s="44"/>
      <c r="I47" s="40"/>
      <c r="J47" s="42"/>
      <c r="K47" s="44"/>
      <c r="L47" s="44"/>
      <c r="M47" s="37"/>
      <c r="N47" s="8"/>
      <c r="O47" s="212"/>
      <c r="P47" s="41" t="s">
        <v>1142</v>
      </c>
      <c r="Q47" s="41" t="s">
        <v>167</v>
      </c>
      <c r="R47" s="41" t="s">
        <v>533</v>
      </c>
      <c r="S47" s="343"/>
      <c r="T47" s="344">
        <v>4</v>
      </c>
      <c r="U47" s="166">
        <f t="shared" si="7"/>
        <v>4</v>
      </c>
      <c r="V47" s="39"/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4</v>
      </c>
      <c r="AC47" s="166">
        <f t="shared" si="8"/>
        <v>6</v>
      </c>
      <c r="AD47" s="39">
        <v>8</v>
      </c>
      <c r="AE47" s="210"/>
    </row>
    <row r="48" spans="1:31" ht="15.6" customHeight="1" x14ac:dyDescent="0.3">
      <c r="E48" s="9">
        <v>2</v>
      </c>
      <c r="F48" s="41" t="s">
        <v>1460</v>
      </c>
      <c r="N48" s="9"/>
      <c r="O48" s="213"/>
      <c r="P48" s="41" t="s">
        <v>535</v>
      </c>
      <c r="Q48" s="41" t="s">
        <v>492</v>
      </c>
      <c r="R48" s="41" t="s">
        <v>533</v>
      </c>
      <c r="S48" s="343">
        <v>1</v>
      </c>
      <c r="T48" s="344">
        <v>2</v>
      </c>
      <c r="U48" s="166">
        <f t="shared" si="7"/>
        <v>3</v>
      </c>
      <c r="V48" s="39">
        <v>2</v>
      </c>
      <c r="W48" s="216"/>
      <c r="X48" s="41" t="s">
        <v>650</v>
      </c>
      <c r="Y48" s="41" t="s">
        <v>24</v>
      </c>
      <c r="Z48" s="48" t="s">
        <v>53</v>
      </c>
      <c r="AA48" s="343"/>
      <c r="AB48" s="344">
        <v>5</v>
      </c>
      <c r="AC48" s="166">
        <f t="shared" si="8"/>
        <v>5</v>
      </c>
      <c r="AD48" s="39">
        <v>2</v>
      </c>
      <c r="AE48" s="210"/>
    </row>
    <row r="49" spans="1:31" ht="16.95" customHeight="1" x14ac:dyDescent="0.3">
      <c r="E49" s="9">
        <v>2</v>
      </c>
      <c r="F49" s="41" t="s">
        <v>1462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 t="shared" si="7"/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2</v>
      </c>
      <c r="AC49" s="166">
        <f t="shared" si="8"/>
        <v>2</v>
      </c>
      <c r="AD49" s="39"/>
      <c r="AE49" s="210"/>
    </row>
    <row r="50" spans="1:31" ht="15.6" customHeight="1" thickBot="1" x14ac:dyDescent="0.35">
      <c r="E50" s="9">
        <v>2</v>
      </c>
      <c r="F50" s="41" t="s">
        <v>1461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76</v>
      </c>
      <c r="T50" s="219">
        <f>SUM(T39:T49)</f>
        <v>105</v>
      </c>
      <c r="U50" s="219">
        <f>SUM(U39:U49)</f>
        <v>181</v>
      </c>
      <c r="V50" s="219">
        <f>SUM(V39:V49)</f>
        <v>60</v>
      </c>
      <c r="W50" s="218"/>
      <c r="X50" s="218" t="s">
        <v>405</v>
      </c>
      <c r="Y50" s="218"/>
      <c r="Z50" s="218" t="s">
        <v>53</v>
      </c>
      <c r="AA50" s="219">
        <f>SUM(AA39:AA49)</f>
        <v>78</v>
      </c>
      <c r="AB50" s="219">
        <f>SUM(AB39:AB49)</f>
        <v>109</v>
      </c>
      <c r="AC50" s="219">
        <f>SUM(AC39:AC49)</f>
        <v>187</v>
      </c>
      <c r="AD50" s="219">
        <f>SUM(AD39:AD49)</f>
        <v>46</v>
      </c>
      <c r="AE50" s="210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18</v>
      </c>
      <c r="T51" s="345">
        <v>14</v>
      </c>
      <c r="U51" s="166">
        <f t="shared" ref="U51:U61" si="9">SUM(S51:T51)</f>
        <v>32</v>
      </c>
      <c r="V51" s="39">
        <v>16</v>
      </c>
      <c r="W51" s="367"/>
      <c r="X51" s="277" t="s">
        <v>461</v>
      </c>
      <c r="Y51" s="277"/>
      <c r="Z51" s="277" t="s">
        <v>462</v>
      </c>
      <c r="AA51" s="343">
        <v>13</v>
      </c>
      <c r="AB51" s="344">
        <v>14</v>
      </c>
      <c r="AC51" s="166">
        <f t="shared" ref="AC51:AC61" si="10">SUM(AA51:AB51)</f>
        <v>27</v>
      </c>
      <c r="AD51" s="39">
        <v>16</v>
      </c>
      <c r="AE51" s="210"/>
    </row>
    <row r="52" spans="1:31" ht="15.6" customHeight="1" x14ac:dyDescent="0.3">
      <c r="B52" s="291" t="s">
        <v>477</v>
      </c>
      <c r="D52" s="214">
        <v>3</v>
      </c>
      <c r="E52" s="9">
        <v>2</v>
      </c>
      <c r="F52" s="41" t="s">
        <v>1455</v>
      </c>
      <c r="N52" s="9"/>
      <c r="O52" s="212"/>
      <c r="P52" s="41" t="s">
        <v>691</v>
      </c>
      <c r="Q52" s="41" t="s">
        <v>620</v>
      </c>
      <c r="R52" s="41" t="s">
        <v>164</v>
      </c>
      <c r="S52" s="343">
        <v>27</v>
      </c>
      <c r="T52" s="344">
        <v>9</v>
      </c>
      <c r="U52" s="166">
        <f t="shared" si="9"/>
        <v>36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23</v>
      </c>
      <c r="AB52" s="344">
        <v>8</v>
      </c>
      <c r="AC52" s="166">
        <f>SUM(AA52:AB52)</f>
        <v>31</v>
      </c>
      <c r="AD52" s="39">
        <v>20</v>
      </c>
      <c r="AE52" s="210"/>
    </row>
    <row r="53" spans="1:31" ht="15.6" customHeight="1" x14ac:dyDescent="0.3">
      <c r="A53" s="193" t="s">
        <v>37</v>
      </c>
      <c r="B53" s="84" t="s">
        <v>83</v>
      </c>
      <c r="C53" s="43"/>
      <c r="D53" s="214"/>
      <c r="E53" s="9">
        <v>2</v>
      </c>
      <c r="F53" s="41" t="s">
        <v>1456</v>
      </c>
      <c r="N53" s="9"/>
      <c r="O53" s="60"/>
      <c r="P53" s="41" t="s">
        <v>475</v>
      </c>
      <c r="Q53" s="41" t="s">
        <v>115</v>
      </c>
      <c r="R53" s="41" t="s">
        <v>164</v>
      </c>
      <c r="S53" s="343">
        <v>11</v>
      </c>
      <c r="T53" s="344">
        <v>12</v>
      </c>
      <c r="U53" s="166">
        <f t="shared" si="9"/>
        <v>23</v>
      </c>
      <c r="V53" s="39">
        <v>8</v>
      </c>
      <c r="W53" s="277"/>
      <c r="X53" s="41" t="s">
        <v>472</v>
      </c>
      <c r="Y53" s="41" t="s">
        <v>465</v>
      </c>
      <c r="Z53" s="41" t="s">
        <v>461</v>
      </c>
      <c r="AA53" s="343">
        <v>11</v>
      </c>
      <c r="AB53" s="344">
        <v>10</v>
      </c>
      <c r="AC53" s="166">
        <f>SUM(AA53:AB53)</f>
        <v>21</v>
      </c>
      <c r="AD53" s="39">
        <v>2</v>
      </c>
      <c r="AE53" s="210"/>
    </row>
    <row r="54" spans="1:31" ht="15.6" customHeight="1" x14ac:dyDescent="0.3">
      <c r="E54" s="9">
        <v>2</v>
      </c>
      <c r="F54" s="41" t="s">
        <v>1457</v>
      </c>
      <c r="N54" s="8"/>
      <c r="O54" s="213"/>
      <c r="P54" s="150" t="s">
        <v>494</v>
      </c>
      <c r="Q54" s="41" t="s">
        <v>182</v>
      </c>
      <c r="R54" s="48" t="s">
        <v>164</v>
      </c>
      <c r="S54" s="343">
        <v>10</v>
      </c>
      <c r="T54" s="343">
        <v>11</v>
      </c>
      <c r="U54" s="166">
        <f t="shared" si="9"/>
        <v>21</v>
      </c>
      <c r="V54" s="39">
        <v>4</v>
      </c>
      <c r="W54" s="277"/>
      <c r="X54" s="41" t="s">
        <v>540</v>
      </c>
      <c r="Y54" s="41" t="s">
        <v>386</v>
      </c>
      <c r="Z54" s="41" t="s">
        <v>461</v>
      </c>
      <c r="AA54" s="343">
        <v>6</v>
      </c>
      <c r="AB54" s="344">
        <v>15</v>
      </c>
      <c r="AC54" s="166">
        <f>SUM(AA54:AB54)</f>
        <v>21</v>
      </c>
      <c r="AD54" s="39"/>
      <c r="AE54" s="210"/>
    </row>
    <row r="55" spans="1:31" ht="15.6" customHeight="1" x14ac:dyDescent="0.3"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17</v>
      </c>
      <c r="U55" s="166">
        <f t="shared" si="9"/>
        <v>19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17</v>
      </c>
      <c r="AC55" s="166">
        <f>SUM(AA55:AB55)</f>
        <v>20</v>
      </c>
      <c r="AD55" s="39">
        <v>4</v>
      </c>
      <c r="AE55" s="210"/>
    </row>
    <row r="56" spans="1:31" ht="15.6" customHeight="1" x14ac:dyDescent="0.3">
      <c r="A56" s="102"/>
      <c r="B56" s="103"/>
      <c r="C56" s="103"/>
      <c r="D56" s="143"/>
      <c r="E56" s="104"/>
      <c r="F56" s="103"/>
      <c r="G56" s="105"/>
      <c r="H56" s="105"/>
      <c r="I56" s="105"/>
      <c r="J56" s="106"/>
      <c r="K56" s="105"/>
      <c r="L56" s="105"/>
      <c r="M56" s="104"/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13</v>
      </c>
      <c r="U56" s="166">
        <f t="shared" si="9"/>
        <v>17</v>
      </c>
      <c r="V56" s="39">
        <v>6</v>
      </c>
      <c r="W56" s="277"/>
      <c r="X56" s="41" t="s">
        <v>654</v>
      </c>
      <c r="Y56" s="41" t="s">
        <v>617</v>
      </c>
      <c r="Z56" s="41" t="s">
        <v>461</v>
      </c>
      <c r="AA56" s="343">
        <v>8</v>
      </c>
      <c r="AB56" s="344">
        <v>3</v>
      </c>
      <c r="AC56" s="166">
        <f t="shared" si="10"/>
        <v>11</v>
      </c>
      <c r="AD56" s="39">
        <v>4</v>
      </c>
      <c r="AE56" s="210"/>
    </row>
    <row r="57" spans="1:31" ht="15.6" customHeight="1" x14ac:dyDescent="0.35">
      <c r="C57" s="41" t="s">
        <v>319</v>
      </c>
      <c r="D57" s="98">
        <f>SUM(D15:D56)</f>
        <v>23</v>
      </c>
      <c r="E57" s="21"/>
      <c r="F57" s="41" t="s">
        <v>335</v>
      </c>
      <c r="G57" s="33"/>
      <c r="H57" s="47"/>
      <c r="I57" s="61">
        <v>8</v>
      </c>
      <c r="J57" s="22"/>
      <c r="N57" s="9"/>
      <c r="O57" s="213"/>
      <c r="P57" s="41" t="s">
        <v>476</v>
      </c>
      <c r="Q57" s="41" t="s">
        <v>68</v>
      </c>
      <c r="R57" s="41" t="s">
        <v>164</v>
      </c>
      <c r="S57" s="343">
        <v>3</v>
      </c>
      <c r="T57" s="344">
        <v>13</v>
      </c>
      <c r="U57" s="166">
        <f t="shared" si="9"/>
        <v>16</v>
      </c>
      <c r="V57" s="39">
        <v>2</v>
      </c>
      <c r="W57" s="277"/>
      <c r="X57" s="41" t="s">
        <v>795</v>
      </c>
      <c r="Y57" s="84" t="s">
        <v>143</v>
      </c>
      <c r="Z57" s="41" t="s">
        <v>461</v>
      </c>
      <c r="AA57" s="343"/>
      <c r="AB57" s="344">
        <v>11</v>
      </c>
      <c r="AC57" s="166">
        <f t="shared" si="10"/>
        <v>11</v>
      </c>
      <c r="AD57" s="39">
        <v>8</v>
      </c>
      <c r="AE57" s="210"/>
    </row>
    <row r="58" spans="1:31" ht="15.6" customHeight="1" x14ac:dyDescent="0.3"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9"/>
        <v>9</v>
      </c>
      <c r="V58" s="39">
        <v>4</v>
      </c>
      <c r="W58" s="277"/>
      <c r="X58" s="41" t="s">
        <v>537</v>
      </c>
      <c r="Y58" s="41" t="s">
        <v>65</v>
      </c>
      <c r="Z58" s="41" t="s">
        <v>461</v>
      </c>
      <c r="AA58" s="343">
        <v>4</v>
      </c>
      <c r="AB58" s="344">
        <v>6</v>
      </c>
      <c r="AC58" s="166">
        <f t="shared" si="10"/>
        <v>10</v>
      </c>
      <c r="AD58" s="39">
        <v>2</v>
      </c>
      <c r="AE58" s="210"/>
    </row>
    <row r="59" spans="1:31" ht="15.6" customHeight="1" x14ac:dyDescent="0.3">
      <c r="D59" s="282" t="s">
        <v>1453</v>
      </c>
      <c r="E59" s="321"/>
      <c r="F59" s="321"/>
      <c r="G59" s="321"/>
      <c r="H59" s="224"/>
      <c r="I59" s="224"/>
      <c r="J59" s="224"/>
      <c r="K59" s="224"/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7</v>
      </c>
      <c r="U59" s="166">
        <f t="shared" si="9"/>
        <v>8</v>
      </c>
      <c r="V59" s="39">
        <v>2</v>
      </c>
      <c r="W59" s="277"/>
      <c r="X59" s="41" t="s">
        <v>657</v>
      </c>
      <c r="Y59" s="41" t="s">
        <v>45</v>
      </c>
      <c r="Z59" s="41" t="s">
        <v>461</v>
      </c>
      <c r="AA59" s="343">
        <v>2</v>
      </c>
      <c r="AB59" s="344">
        <v>6</v>
      </c>
      <c r="AC59" s="166">
        <f t="shared" si="10"/>
        <v>8</v>
      </c>
      <c r="AD59" s="39">
        <v>2</v>
      </c>
      <c r="AE59" s="210"/>
    </row>
    <row r="60" spans="1:31" ht="16.2" customHeight="1" x14ac:dyDescent="0.35">
      <c r="D60" s="282" t="s">
        <v>456</v>
      </c>
      <c r="E60" s="321"/>
      <c r="F60" s="321"/>
      <c r="G60" s="321"/>
      <c r="H60" s="224"/>
      <c r="I60" s="322"/>
      <c r="J60" s="322"/>
      <c r="K60" s="224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6</v>
      </c>
      <c r="U60" s="166">
        <f t="shared" si="9"/>
        <v>7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5</v>
      </c>
      <c r="AC60" s="166">
        <f t="shared" si="10"/>
        <v>5</v>
      </c>
      <c r="AD60" s="39">
        <v>2</v>
      </c>
      <c r="AE60" s="210"/>
    </row>
    <row r="61" spans="1:31" ht="18.600000000000001" customHeight="1" x14ac:dyDescent="0.3"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9"/>
        <v>3</v>
      </c>
      <c r="V61" s="39"/>
      <c r="W61" s="277"/>
      <c r="X61" s="41" t="s">
        <v>1383</v>
      </c>
      <c r="Y61" s="41" t="s">
        <v>1384</v>
      </c>
      <c r="Z61" s="41" t="s">
        <v>461</v>
      </c>
      <c r="AA61" s="343"/>
      <c r="AB61" s="344">
        <v>3</v>
      </c>
      <c r="AC61" s="166">
        <f t="shared" si="10"/>
        <v>3</v>
      </c>
      <c r="AD61" s="39">
        <v>2</v>
      </c>
      <c r="AE61" s="210"/>
    </row>
    <row r="62" spans="1:31" ht="15.6" customHeight="1" thickBot="1" x14ac:dyDescent="0.4">
      <c r="D62" s="33" t="s">
        <v>345</v>
      </c>
      <c r="J62" s="273"/>
      <c r="K62" s="273"/>
      <c r="N62" s="9"/>
      <c r="O62" s="210"/>
      <c r="P62" s="218" t="s">
        <v>405</v>
      </c>
      <c r="Q62" s="218"/>
      <c r="R62" s="218" t="s">
        <v>164</v>
      </c>
      <c r="S62" s="219">
        <f>SUM(S51:S61)</f>
        <v>79</v>
      </c>
      <c r="T62" s="219">
        <f>SUM(T51:T61)</f>
        <v>112</v>
      </c>
      <c r="U62" s="219">
        <f>SUM(U51:U61)</f>
        <v>191</v>
      </c>
      <c r="V62" s="219">
        <f>SUM(V51:V61)</f>
        <v>66</v>
      </c>
      <c r="W62" s="218"/>
      <c r="X62" s="218" t="s">
        <v>405</v>
      </c>
      <c r="Y62" s="218"/>
      <c r="Z62" s="218" t="s">
        <v>463</v>
      </c>
      <c r="AA62" s="219">
        <f>SUM(AA51:AA61)</f>
        <v>70</v>
      </c>
      <c r="AB62" s="219">
        <f>SUM(AB51:AB61)</f>
        <v>98</v>
      </c>
      <c r="AC62" s="219">
        <f>SUM(AC51:AC61)</f>
        <v>168</v>
      </c>
      <c r="AD62" s="219">
        <f>SUM(AD51:AD61)</f>
        <v>62</v>
      </c>
      <c r="AE62" s="210"/>
    </row>
    <row r="63" spans="1:31" ht="15.6" customHeight="1" thickBot="1" x14ac:dyDescent="0.4">
      <c r="D63" s="33" t="s">
        <v>1452</v>
      </c>
      <c r="J63" s="271"/>
      <c r="K63" s="271"/>
      <c r="N63" s="9"/>
      <c r="O63" s="60"/>
      <c r="P63" s="161"/>
      <c r="Q63" s="161"/>
      <c r="R63" s="161"/>
      <c r="S63" s="194">
        <f>S25+S38+S50+S62</f>
        <v>330</v>
      </c>
      <c r="T63" s="194">
        <f>T25+T38+T50+T62</f>
        <v>495</v>
      </c>
      <c r="U63" s="194">
        <f>U25+U38+U50+U62</f>
        <v>825</v>
      </c>
      <c r="V63" s="194">
        <f>V25+V38+V50+V62</f>
        <v>216</v>
      </c>
      <c r="W63" s="355"/>
      <c r="X63" s="195"/>
      <c r="Y63" s="54"/>
      <c r="Z63" s="54"/>
      <c r="AA63" s="194">
        <f>AA25+AA38+AA50+AA62</f>
        <v>337</v>
      </c>
      <c r="AB63" s="194">
        <f>AB25+AB38+AB50+AB62</f>
        <v>512</v>
      </c>
      <c r="AC63" s="194">
        <f>AC25+AC38+AC50+AC62</f>
        <v>849</v>
      </c>
      <c r="AD63" s="194">
        <f>AD25+AD38+AD50+AD62</f>
        <v>180</v>
      </c>
      <c r="AE63" s="210"/>
    </row>
    <row r="64" spans="1:31" ht="15.6" customHeight="1" thickTop="1" x14ac:dyDescent="0.3">
      <c r="N64" s="9"/>
      <c r="O64" s="173"/>
      <c r="W64" s="166"/>
      <c r="X64" s="196" t="s">
        <v>387</v>
      </c>
      <c r="Y64" s="192"/>
      <c r="Z64" s="192"/>
      <c r="AA64" s="369">
        <f>S63+AA63</f>
        <v>667</v>
      </c>
      <c r="AB64" s="369">
        <f>T63+AB63</f>
        <v>1007</v>
      </c>
      <c r="AC64" s="369">
        <f>U63+AC63</f>
        <v>1674</v>
      </c>
      <c r="AD64" s="369">
        <f>V63+AD63</f>
        <v>396</v>
      </c>
      <c r="AE64" s="198"/>
    </row>
    <row r="65" spans="1:31" ht="15.6" customHeight="1" x14ac:dyDescent="0.3">
      <c r="O65" s="173"/>
      <c r="AE65" s="198"/>
    </row>
    <row r="66" spans="1:31" ht="15.6" customHeight="1" x14ac:dyDescent="0.3">
      <c r="D66" s="282" t="s">
        <v>1474</v>
      </c>
      <c r="E66" s="282"/>
      <c r="F66" s="282"/>
      <c r="G66" s="282"/>
      <c r="H66" s="282"/>
      <c r="I66" s="282"/>
      <c r="J66" s="282"/>
      <c r="K66" s="241"/>
      <c r="L66" s="241"/>
      <c r="O66" s="173"/>
      <c r="AE66" s="198"/>
    </row>
    <row r="67" spans="1:31" ht="15.6" customHeight="1" x14ac:dyDescent="0.3">
      <c r="D67" s="282" t="s">
        <v>1473</v>
      </c>
      <c r="E67" s="282"/>
      <c r="F67" s="282"/>
      <c r="G67" s="282"/>
      <c r="H67" s="282"/>
      <c r="I67" s="282"/>
      <c r="J67" s="282"/>
      <c r="K67" s="241"/>
      <c r="L67" s="241"/>
      <c r="O67" s="173"/>
      <c r="AE67" s="198"/>
    </row>
    <row r="68" spans="1:31" ht="15.6" customHeight="1" x14ac:dyDescent="0.35">
      <c r="O68" s="173"/>
      <c r="Q68" s="340" t="s">
        <v>605</v>
      </c>
      <c r="R68" s="292" t="s">
        <v>606</v>
      </c>
      <c r="AE68" s="198"/>
    </row>
    <row r="69" spans="1:31" ht="15.6" customHeight="1" x14ac:dyDescent="0.35">
      <c r="O69" s="173"/>
      <c r="Q69" s="341" t="s">
        <v>595</v>
      </c>
      <c r="R69" s="198" t="s">
        <v>442</v>
      </c>
      <c r="X69" s="224"/>
      <c r="Y69" s="334" t="s">
        <v>1449</v>
      </c>
      <c r="Z69" s="224"/>
      <c r="AA69" s="224"/>
      <c r="AE69" s="198"/>
    </row>
    <row r="70" spans="1:31" ht="15.6" customHeight="1" x14ac:dyDescent="0.35">
      <c r="D70" s="282" t="s">
        <v>1475</v>
      </c>
      <c r="E70" s="282"/>
      <c r="F70" s="282"/>
      <c r="G70" s="282"/>
      <c r="H70" s="282"/>
      <c r="I70" s="224"/>
      <c r="J70" s="224"/>
      <c r="O70" s="173"/>
      <c r="P70" s="156" t="s">
        <v>443</v>
      </c>
      <c r="Q70" s="46" t="s">
        <v>404</v>
      </c>
      <c r="R70" s="20">
        <v>42828</v>
      </c>
      <c r="S70" s="54"/>
      <c r="T70" s="54"/>
      <c r="U70" s="54"/>
      <c r="V70" s="320"/>
      <c r="W70" s="164"/>
      <c r="X70" s="335" t="s">
        <v>454</v>
      </c>
      <c r="Y70" s="284" t="s">
        <v>404</v>
      </c>
      <c r="Z70" s="336">
        <v>42989</v>
      </c>
      <c r="AA70" s="337"/>
      <c r="AB70" s="198"/>
      <c r="AC70" s="198"/>
      <c r="AD70" s="198"/>
      <c r="AE70" s="198"/>
    </row>
    <row r="71" spans="1:31" ht="18" x14ac:dyDescent="0.35">
      <c r="O71" s="173"/>
      <c r="P71" s="155" t="s">
        <v>81</v>
      </c>
      <c r="Q71" s="155" t="s">
        <v>79</v>
      </c>
      <c r="R71" s="208" t="s">
        <v>107</v>
      </c>
      <c r="S71" s="41"/>
      <c r="T71" s="41"/>
      <c r="U71" s="41"/>
      <c r="V71" s="47"/>
      <c r="W71" s="47"/>
      <c r="X71" s="284" t="s">
        <v>81</v>
      </c>
      <c r="Y71" s="284" t="s">
        <v>79</v>
      </c>
      <c r="Z71" s="304" t="s">
        <v>107</v>
      </c>
      <c r="AA71" s="293"/>
      <c r="AB71" s="40"/>
      <c r="AC71" s="40"/>
      <c r="AD71" s="40"/>
      <c r="AE71" s="198"/>
    </row>
    <row r="72" spans="1:31" ht="18" x14ac:dyDescent="0.35">
      <c r="O72" s="173"/>
      <c r="P72" s="189">
        <v>0.38541666666666669</v>
      </c>
      <c r="Q72" s="61" t="s">
        <v>126</v>
      </c>
      <c r="R72" s="26" t="s">
        <v>218</v>
      </c>
      <c r="S72" s="41"/>
      <c r="T72" s="41"/>
      <c r="U72" s="41"/>
      <c r="V72" s="47"/>
      <c r="W72" s="47"/>
      <c r="X72" s="338">
        <v>0.38541666666666669</v>
      </c>
      <c r="Y72" s="284" t="s">
        <v>126</v>
      </c>
      <c r="Z72" s="285" t="s">
        <v>212</v>
      </c>
      <c r="AA72" s="339"/>
      <c r="AB72" s="193"/>
      <c r="AC72" s="39"/>
      <c r="AD72" s="40"/>
      <c r="AE72" s="198"/>
    </row>
    <row r="73" spans="1:31" ht="18" x14ac:dyDescent="0.35">
      <c r="O73" s="173"/>
      <c r="P73" s="189">
        <v>0.38541666666666669</v>
      </c>
      <c r="Q73" s="61" t="s">
        <v>127</v>
      </c>
      <c r="R73" s="26" t="s">
        <v>220</v>
      </c>
      <c r="S73" s="41"/>
      <c r="T73" s="41"/>
      <c r="U73" s="41"/>
      <c r="V73" s="47"/>
      <c r="W73" s="47"/>
      <c r="X73" s="338">
        <v>0.38541666666666669</v>
      </c>
      <c r="Y73" s="284" t="s">
        <v>127</v>
      </c>
      <c r="Z73" s="285" t="s">
        <v>284</v>
      </c>
      <c r="AA73" s="339"/>
      <c r="AB73" s="208"/>
      <c r="AC73" s="39"/>
      <c r="AD73" s="40"/>
      <c r="AE73" s="198"/>
    </row>
    <row r="74" spans="1:31" ht="18" x14ac:dyDescent="0.35">
      <c r="O74" s="173"/>
      <c r="P74" s="189">
        <v>0.42708333333333331</v>
      </c>
      <c r="Q74" s="61" t="s">
        <v>126</v>
      </c>
      <c r="R74" s="26" t="s">
        <v>221</v>
      </c>
      <c r="S74" s="41"/>
      <c r="T74" s="41"/>
      <c r="U74" s="41"/>
      <c r="V74" s="47"/>
      <c r="W74" s="47"/>
      <c r="X74" s="338">
        <v>0.42708333333333331</v>
      </c>
      <c r="Y74" s="284" t="s">
        <v>126</v>
      </c>
      <c r="Z74" s="285" t="s">
        <v>285</v>
      </c>
      <c r="AA74" s="339"/>
      <c r="AB74" s="39"/>
      <c r="AC74" s="39"/>
      <c r="AD74" s="40"/>
      <c r="AE74" s="198"/>
    </row>
    <row r="75" spans="1:31" ht="17.399999999999999" x14ac:dyDescent="0.3">
      <c r="O75" s="173"/>
      <c r="P75" s="189">
        <v>0.42708333333333331</v>
      </c>
      <c r="Q75" s="61" t="s">
        <v>127</v>
      </c>
      <c r="R75" s="26" t="s">
        <v>141</v>
      </c>
      <c r="S75" s="40"/>
      <c r="T75" s="40"/>
      <c r="U75" s="40"/>
      <c r="V75" s="40"/>
      <c r="W75" s="40"/>
      <c r="X75" s="338">
        <v>0.42708333333333331</v>
      </c>
      <c r="Y75" s="284" t="s">
        <v>127</v>
      </c>
      <c r="Z75" s="285" t="s">
        <v>286</v>
      </c>
      <c r="AA75" s="339"/>
      <c r="AB75" s="40"/>
      <c r="AC75" s="40"/>
      <c r="AD75" s="40"/>
      <c r="AE75" s="198"/>
    </row>
    <row r="76" spans="1:31" ht="17.399999999999999" x14ac:dyDescent="0.3"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98"/>
    </row>
    <row r="77" spans="1:31" ht="17.399999999999999" x14ac:dyDescent="0.3">
      <c r="A77" s="166" t="s">
        <v>1476</v>
      </c>
      <c r="B77" s="163" t="s">
        <v>394</v>
      </c>
      <c r="C77" s="163"/>
      <c r="D77" s="46" t="s">
        <v>57</v>
      </c>
      <c r="E77" s="46" t="s">
        <v>51</v>
      </c>
      <c r="F77" s="46" t="s">
        <v>52</v>
      </c>
      <c r="G77" s="163" t="s">
        <v>58</v>
      </c>
      <c r="H77" s="163" t="s">
        <v>390</v>
      </c>
      <c r="I77" s="163"/>
      <c r="J77" s="163"/>
      <c r="K77" s="163"/>
      <c r="L77" s="163"/>
      <c r="M77" s="163"/>
      <c r="P77" s="64"/>
      <c r="Q77" s="64"/>
      <c r="R77" s="38"/>
    </row>
    <row r="78" spans="1:31" ht="17.399999999999999" x14ac:dyDescent="0.3">
      <c r="A78" s="39"/>
      <c r="B78" s="150" t="s">
        <v>551</v>
      </c>
      <c r="C78" s="220" t="s">
        <v>138</v>
      </c>
      <c r="D78" s="220" t="s">
        <v>54</v>
      </c>
      <c r="E78" s="330">
        <v>35</v>
      </c>
      <c r="F78" s="330">
        <v>29</v>
      </c>
      <c r="G78" s="166">
        <f t="shared" ref="G78:G80" si="11">SUM(E78:F78)</f>
        <v>64</v>
      </c>
      <c r="H78" s="39">
        <v>2</v>
      </c>
      <c r="I78" s="41"/>
      <c r="J78" s="61"/>
      <c r="K78" s="61"/>
      <c r="P78" s="7"/>
      <c r="Q78" s="7"/>
      <c r="R78" s="7"/>
    </row>
    <row r="79" spans="1:31" ht="17.399999999999999" x14ac:dyDescent="0.3">
      <c r="A79" s="39"/>
      <c r="B79" s="41" t="s">
        <v>552</v>
      </c>
      <c r="C79" s="220" t="s">
        <v>527</v>
      </c>
      <c r="D79" s="221" t="s">
        <v>53</v>
      </c>
      <c r="E79" s="222">
        <v>28</v>
      </c>
      <c r="F79" s="222">
        <v>16</v>
      </c>
      <c r="G79" s="166">
        <f t="shared" si="11"/>
        <v>44</v>
      </c>
      <c r="H79" s="39">
        <v>2</v>
      </c>
      <c r="I79" s="41"/>
      <c r="J79" s="41"/>
      <c r="K79" s="41"/>
      <c r="L79" s="163" t="s">
        <v>389</v>
      </c>
      <c r="M79" s="41"/>
      <c r="P79" s="5"/>
      <c r="Q79" s="5"/>
      <c r="R79" s="7"/>
    </row>
    <row r="80" spans="1:31" ht="15.6" x14ac:dyDescent="0.3">
      <c r="A80" s="39"/>
      <c r="B80" s="221" t="s">
        <v>132</v>
      </c>
      <c r="C80" s="220" t="s">
        <v>131</v>
      </c>
      <c r="D80" s="220" t="s">
        <v>116</v>
      </c>
      <c r="E80" s="330">
        <v>24</v>
      </c>
      <c r="F80" s="330">
        <v>20</v>
      </c>
      <c r="G80" s="166">
        <f t="shared" si="11"/>
        <v>44</v>
      </c>
      <c r="H80" s="39">
        <v>2</v>
      </c>
      <c r="I80" s="41"/>
      <c r="J80" s="41"/>
      <c r="K80" s="41"/>
      <c r="L80" s="41" t="s">
        <v>83</v>
      </c>
      <c r="M80" s="220"/>
      <c r="P80" s="5"/>
      <c r="Q80" s="5"/>
      <c r="R80" s="7"/>
    </row>
    <row r="81" spans="1:18" ht="15.6" x14ac:dyDescent="0.3">
      <c r="A81" s="39"/>
      <c r="B81" s="41" t="s">
        <v>63</v>
      </c>
      <c r="C81" s="256" t="s">
        <v>297</v>
      </c>
      <c r="D81" s="221" t="s">
        <v>130</v>
      </c>
      <c r="E81" s="49">
        <v>25</v>
      </c>
      <c r="F81" s="49">
        <v>13</v>
      </c>
      <c r="G81" s="166">
        <f>SUM(E81:F81)</f>
        <v>38</v>
      </c>
      <c r="H81" s="39">
        <v>6</v>
      </c>
      <c r="I81" s="40"/>
      <c r="J81" s="40"/>
      <c r="K81" s="40"/>
      <c r="L81" s="41"/>
      <c r="M81" s="220"/>
      <c r="P81" s="5"/>
      <c r="Q81" s="5"/>
      <c r="R81" s="7"/>
    </row>
    <row r="82" spans="1:18" ht="15.6" x14ac:dyDescent="0.3">
      <c r="A82" s="39"/>
      <c r="B82" s="41" t="s">
        <v>66</v>
      </c>
      <c r="C82" s="220" t="s">
        <v>505</v>
      </c>
      <c r="D82" s="220" t="s">
        <v>53</v>
      </c>
      <c r="E82" s="49">
        <v>12</v>
      </c>
      <c r="F82" s="193">
        <v>25</v>
      </c>
      <c r="G82" s="166">
        <f>SUM(E82:F82)</f>
        <v>37</v>
      </c>
      <c r="H82" s="39">
        <v>4</v>
      </c>
      <c r="I82" s="40"/>
      <c r="J82" s="40"/>
      <c r="K82" s="40"/>
      <c r="L82" s="41"/>
      <c r="M82" s="41"/>
      <c r="P82" s="7"/>
      <c r="Q82" s="7"/>
      <c r="R82" s="7"/>
    </row>
    <row r="83" spans="1:18" ht="15.6" x14ac:dyDescent="0.3">
      <c r="A83" s="39"/>
      <c r="B83" s="220" t="s">
        <v>950</v>
      </c>
      <c r="C83" s="220" t="s">
        <v>620</v>
      </c>
      <c r="D83" s="220" t="s">
        <v>164</v>
      </c>
      <c r="E83" s="49">
        <v>27</v>
      </c>
      <c r="F83" s="193">
        <v>9</v>
      </c>
      <c r="G83" s="166">
        <f>SUM(E83:F83)</f>
        <v>36</v>
      </c>
      <c r="H83" s="39">
        <v>24</v>
      </c>
      <c r="I83" s="40"/>
      <c r="J83" s="40"/>
      <c r="K83" s="40"/>
      <c r="P83" s="7"/>
      <c r="Q83" s="7"/>
      <c r="R83" s="7"/>
    </row>
    <row r="84" spans="1:18" ht="15.6" x14ac:dyDescent="0.3">
      <c r="A84" s="39"/>
      <c r="B84" s="150" t="s">
        <v>817</v>
      </c>
      <c r="C84" s="256" t="s">
        <v>185</v>
      </c>
      <c r="D84" s="221" t="s">
        <v>116</v>
      </c>
      <c r="E84" s="330">
        <v>25</v>
      </c>
      <c r="F84" s="330">
        <v>10</v>
      </c>
      <c r="G84" s="166">
        <f t="shared" ref="G84:G102" si="12">SUM(E84:F84)</f>
        <v>35</v>
      </c>
      <c r="H84" s="39">
        <v>6</v>
      </c>
      <c r="I84" s="40"/>
      <c r="J84" s="40"/>
      <c r="K84" s="40"/>
    </row>
    <row r="85" spans="1:18" ht="15.6" x14ac:dyDescent="0.3">
      <c r="A85" s="39"/>
      <c r="B85" s="41" t="s">
        <v>1035</v>
      </c>
      <c r="C85" s="220" t="s">
        <v>332</v>
      </c>
      <c r="D85" s="221" t="s">
        <v>54</v>
      </c>
      <c r="E85" s="330">
        <v>7</v>
      </c>
      <c r="F85" s="330">
        <v>26</v>
      </c>
      <c r="G85" s="166">
        <f t="shared" si="12"/>
        <v>33</v>
      </c>
      <c r="H85" s="39">
        <v>2</v>
      </c>
      <c r="I85" s="40"/>
      <c r="J85" s="40"/>
      <c r="K85" s="41"/>
      <c r="M85" s="40"/>
    </row>
    <row r="86" spans="1:18" ht="17.399999999999999" x14ac:dyDescent="0.3">
      <c r="A86" s="39"/>
      <c r="B86" s="41" t="s">
        <v>539</v>
      </c>
      <c r="C86" s="256" t="s">
        <v>613</v>
      </c>
      <c r="D86" s="220" t="s">
        <v>117</v>
      </c>
      <c r="E86" s="330">
        <v>20</v>
      </c>
      <c r="F86" s="330">
        <v>12</v>
      </c>
      <c r="G86" s="166">
        <f t="shared" ref="G86:G98" si="13">SUM(E86:F86)</f>
        <v>32</v>
      </c>
      <c r="H86" s="39">
        <v>4</v>
      </c>
      <c r="I86" s="40"/>
      <c r="J86" s="40"/>
      <c r="K86" s="40"/>
      <c r="L86" s="163" t="s">
        <v>84</v>
      </c>
      <c r="M86" s="48"/>
    </row>
    <row r="87" spans="1:18" ht="15.6" x14ac:dyDescent="0.3">
      <c r="A87" s="39"/>
      <c r="B87" s="41" t="s">
        <v>867</v>
      </c>
      <c r="C87" s="220" t="s">
        <v>616</v>
      </c>
      <c r="D87" s="220" t="s">
        <v>461</v>
      </c>
      <c r="E87" s="49">
        <v>23</v>
      </c>
      <c r="F87" s="193">
        <v>8</v>
      </c>
      <c r="G87" s="166">
        <f t="shared" si="13"/>
        <v>31</v>
      </c>
      <c r="H87" s="39">
        <v>20</v>
      </c>
      <c r="I87" s="40"/>
      <c r="J87" s="40"/>
      <c r="K87" s="40"/>
      <c r="L87" s="240" t="s">
        <v>561</v>
      </c>
      <c r="M87" s="240" t="s">
        <v>533</v>
      </c>
    </row>
    <row r="88" spans="1:18" ht="15.6" x14ac:dyDescent="0.3">
      <c r="A88" s="39"/>
      <c r="B88" s="41" t="s">
        <v>1152</v>
      </c>
      <c r="C88" s="48" t="s">
        <v>33</v>
      </c>
      <c r="D88" s="220" t="s">
        <v>116</v>
      </c>
      <c r="E88" s="330">
        <v>6</v>
      </c>
      <c r="F88" s="330">
        <v>25</v>
      </c>
      <c r="G88" s="166">
        <f t="shared" si="13"/>
        <v>31</v>
      </c>
      <c r="H88" s="39">
        <v>4</v>
      </c>
      <c r="I88" s="40"/>
      <c r="L88" s="326" t="s">
        <v>1472</v>
      </c>
      <c r="M88" s="240" t="s">
        <v>54</v>
      </c>
    </row>
    <row r="89" spans="1:18" ht="15.6" x14ac:dyDescent="0.3">
      <c r="A89" s="39"/>
      <c r="B89" s="41" t="s">
        <v>493</v>
      </c>
      <c r="C89" s="220" t="s">
        <v>340</v>
      </c>
      <c r="D89" s="220" t="s">
        <v>117</v>
      </c>
      <c r="E89" s="330">
        <v>16</v>
      </c>
      <c r="F89" s="330">
        <v>14</v>
      </c>
      <c r="G89" s="166">
        <f t="shared" si="13"/>
        <v>30</v>
      </c>
      <c r="H89" s="39">
        <v>4</v>
      </c>
      <c r="I89" s="40"/>
      <c r="L89" s="152"/>
      <c r="M89" s="48"/>
    </row>
    <row r="90" spans="1:18" ht="15.6" x14ac:dyDescent="0.3">
      <c r="A90" s="39"/>
      <c r="B90" s="41" t="s">
        <v>567</v>
      </c>
      <c r="C90" s="220" t="s">
        <v>110</v>
      </c>
      <c r="D90" s="220" t="s">
        <v>533</v>
      </c>
      <c r="E90" s="49">
        <v>12</v>
      </c>
      <c r="F90" s="49">
        <v>18</v>
      </c>
      <c r="G90" s="166">
        <f t="shared" si="13"/>
        <v>30</v>
      </c>
      <c r="H90" s="39">
        <v>4</v>
      </c>
      <c r="I90" s="40"/>
      <c r="K90" s="39"/>
      <c r="M90" s="41"/>
    </row>
    <row r="91" spans="1:18" ht="15.6" x14ac:dyDescent="0.3">
      <c r="A91" s="39"/>
      <c r="B91" s="220" t="s">
        <v>499</v>
      </c>
      <c r="C91" s="41" t="s">
        <v>110</v>
      </c>
      <c r="D91" s="220" t="s">
        <v>533</v>
      </c>
      <c r="E91" s="193">
        <v>15</v>
      </c>
      <c r="F91" s="49">
        <v>14</v>
      </c>
      <c r="G91" s="166">
        <f t="shared" si="13"/>
        <v>29</v>
      </c>
      <c r="H91" s="39">
        <v>4</v>
      </c>
      <c r="M91" s="41"/>
    </row>
    <row r="92" spans="1:18" ht="15.6" x14ac:dyDescent="0.3">
      <c r="A92" s="39"/>
      <c r="B92" s="41" t="s">
        <v>553</v>
      </c>
      <c r="C92" s="220" t="s">
        <v>183</v>
      </c>
      <c r="D92" s="220" t="s">
        <v>117</v>
      </c>
      <c r="E92" s="330">
        <v>4</v>
      </c>
      <c r="F92" s="330">
        <v>24</v>
      </c>
      <c r="G92" s="166">
        <f>SUM(E92:F92)</f>
        <v>28</v>
      </c>
      <c r="H92" s="39"/>
      <c r="L92" s="41"/>
      <c r="M92" s="41"/>
    </row>
    <row r="93" spans="1:18" ht="17.399999999999999" x14ac:dyDescent="0.3">
      <c r="A93" s="39"/>
      <c r="B93" s="220" t="s">
        <v>706</v>
      </c>
      <c r="C93" s="41" t="s">
        <v>383</v>
      </c>
      <c r="D93" s="221" t="s">
        <v>130</v>
      </c>
      <c r="E93" s="49">
        <v>13</v>
      </c>
      <c r="F93" s="49">
        <v>14</v>
      </c>
      <c r="G93" s="166">
        <f>SUM(E93:F93)</f>
        <v>27</v>
      </c>
      <c r="H93" s="39">
        <v>2</v>
      </c>
      <c r="L93" s="163" t="s">
        <v>156</v>
      </c>
    </row>
    <row r="94" spans="1:18" ht="15.6" x14ac:dyDescent="0.3">
      <c r="A94" s="39"/>
      <c r="B94" s="220" t="s">
        <v>793</v>
      </c>
      <c r="C94" s="41" t="s">
        <v>531</v>
      </c>
      <c r="D94" s="220" t="s">
        <v>130</v>
      </c>
      <c r="E94" s="49">
        <v>14</v>
      </c>
      <c r="F94" s="49">
        <v>12</v>
      </c>
      <c r="G94" s="166">
        <f t="shared" si="13"/>
        <v>26</v>
      </c>
      <c r="H94" s="39">
        <v>10</v>
      </c>
      <c r="L94" s="240" t="s">
        <v>83</v>
      </c>
      <c r="M94" s="240"/>
    </row>
    <row r="95" spans="1:18" ht="15.6" x14ac:dyDescent="0.3">
      <c r="A95" s="39"/>
      <c r="B95" s="220" t="s">
        <v>63</v>
      </c>
      <c r="C95" s="41" t="s">
        <v>104</v>
      </c>
      <c r="D95" s="220" t="s">
        <v>130</v>
      </c>
      <c r="E95" s="49">
        <v>13</v>
      </c>
      <c r="F95" s="49">
        <v>13</v>
      </c>
      <c r="G95" s="166">
        <f t="shared" si="13"/>
        <v>26</v>
      </c>
      <c r="H95" s="39">
        <v>4</v>
      </c>
      <c r="I95" s="41"/>
    </row>
    <row r="96" spans="1:18" ht="15.6" x14ac:dyDescent="0.3">
      <c r="A96" s="39"/>
      <c r="B96" s="220" t="s">
        <v>550</v>
      </c>
      <c r="C96" s="152" t="s">
        <v>85</v>
      </c>
      <c r="D96" s="220" t="s">
        <v>116</v>
      </c>
      <c r="E96" s="330">
        <v>8</v>
      </c>
      <c r="F96" s="330">
        <v>18</v>
      </c>
      <c r="G96" s="166">
        <f t="shared" si="13"/>
        <v>26</v>
      </c>
      <c r="H96" s="39">
        <v>2</v>
      </c>
    </row>
    <row r="97" spans="1:13" ht="15.6" x14ac:dyDescent="0.3">
      <c r="A97" s="39"/>
      <c r="B97" s="220" t="s">
        <v>564</v>
      </c>
      <c r="C97" s="41" t="s">
        <v>72</v>
      </c>
      <c r="D97" s="220" t="s">
        <v>53</v>
      </c>
      <c r="E97" s="49">
        <v>11</v>
      </c>
      <c r="F97" s="49">
        <v>14</v>
      </c>
      <c r="G97" s="166">
        <f t="shared" si="13"/>
        <v>25</v>
      </c>
      <c r="H97" s="39">
        <v>2</v>
      </c>
    </row>
    <row r="98" spans="1:13" ht="15.6" x14ac:dyDescent="0.3">
      <c r="A98" s="39"/>
      <c r="B98" s="41" t="s">
        <v>554</v>
      </c>
      <c r="C98" s="41" t="s">
        <v>112</v>
      </c>
      <c r="D98" s="220" t="s">
        <v>116</v>
      </c>
      <c r="E98" s="330">
        <v>4</v>
      </c>
      <c r="F98" s="330">
        <v>21</v>
      </c>
      <c r="G98" s="166">
        <f t="shared" si="13"/>
        <v>25</v>
      </c>
      <c r="H98" s="39">
        <v>4</v>
      </c>
    </row>
    <row r="99" spans="1:13" ht="15.6" x14ac:dyDescent="0.3">
      <c r="A99" s="39"/>
      <c r="B99" s="41" t="s">
        <v>1169</v>
      </c>
      <c r="C99" s="41" t="s">
        <v>120</v>
      </c>
      <c r="D99" s="220" t="s">
        <v>117</v>
      </c>
      <c r="E99" s="330">
        <v>16</v>
      </c>
      <c r="F99" s="330">
        <v>7</v>
      </c>
      <c r="G99" s="166">
        <f t="shared" si="12"/>
        <v>23</v>
      </c>
      <c r="H99" s="39">
        <v>2</v>
      </c>
    </row>
    <row r="100" spans="1:13" ht="15.6" x14ac:dyDescent="0.3">
      <c r="A100" s="39"/>
      <c r="B100" s="220" t="s">
        <v>498</v>
      </c>
      <c r="C100" s="41" t="s">
        <v>464</v>
      </c>
      <c r="D100" s="220" t="s">
        <v>533</v>
      </c>
      <c r="E100" s="49">
        <v>13</v>
      </c>
      <c r="F100" s="49">
        <v>10</v>
      </c>
      <c r="G100" s="166">
        <f t="shared" si="12"/>
        <v>23</v>
      </c>
      <c r="H100" s="39"/>
    </row>
    <row r="101" spans="1:13" ht="15.6" x14ac:dyDescent="0.3">
      <c r="A101" s="39"/>
      <c r="B101" s="220" t="s">
        <v>66</v>
      </c>
      <c r="C101" s="41" t="s">
        <v>115</v>
      </c>
      <c r="D101" s="220" t="s">
        <v>164</v>
      </c>
      <c r="E101" s="49">
        <v>11</v>
      </c>
      <c r="F101" s="193">
        <v>12</v>
      </c>
      <c r="G101" s="166">
        <f t="shared" si="12"/>
        <v>23</v>
      </c>
      <c r="H101" s="39">
        <v>8</v>
      </c>
    </row>
    <row r="102" spans="1:13" ht="15.6" x14ac:dyDescent="0.3">
      <c r="A102" s="39"/>
      <c r="B102" s="220" t="s">
        <v>705</v>
      </c>
      <c r="C102" s="41" t="s">
        <v>490</v>
      </c>
      <c r="D102" s="220" t="s">
        <v>54</v>
      </c>
      <c r="E102" s="49">
        <v>1</v>
      </c>
      <c r="F102" s="193">
        <v>22</v>
      </c>
      <c r="G102" s="166">
        <f t="shared" si="12"/>
        <v>23</v>
      </c>
      <c r="H102" s="39">
        <v>2</v>
      </c>
    </row>
    <row r="103" spans="1:13" ht="15.6" x14ac:dyDescent="0.3">
      <c r="A103" s="145"/>
      <c r="B103" s="145"/>
      <c r="C103" s="145"/>
      <c r="D103" s="145"/>
      <c r="E103" s="145"/>
      <c r="F103" s="145"/>
      <c r="G103" s="166"/>
      <c r="H103" s="166"/>
      <c r="I103" s="145"/>
      <c r="J103" s="145"/>
      <c r="K103" s="145"/>
      <c r="L103" s="145"/>
      <c r="M103" s="145"/>
    </row>
  </sheetData>
  <sortState ref="A92:H93">
    <sortCondition ref="A91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view="pageBreakPreview" topLeftCell="A11" zoomScale="80" zoomScaleNormal="75" zoomScaleSheetLayoutView="80" workbookViewId="0">
      <selection activeCell="S2" sqref="S2"/>
    </sheetView>
  </sheetViews>
  <sheetFormatPr defaultRowHeight="13.2" x14ac:dyDescent="0.25"/>
  <cols>
    <col min="1" max="1" width="13.109375" customWidth="1"/>
    <col min="2" max="2" width="17.332031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6640625" customWidth="1"/>
    <col min="13" max="13" width="24.109375" customWidth="1"/>
    <col min="14" max="14" width="0.88671875" customWidth="1"/>
    <col min="15" max="15" width="2.44140625" customWidth="1"/>
    <col min="16" max="16" width="14.6640625" customWidth="1"/>
    <col min="17" max="17" width="15" customWidth="1"/>
    <col min="18" max="18" width="14.554687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8.6640625" customWidth="1"/>
    <col min="26" max="26" width="15.44140625" customWidth="1"/>
    <col min="27" max="27" width="7.44140625" customWidth="1"/>
    <col min="28" max="28" width="6.5546875" customWidth="1"/>
    <col min="29" max="29" width="6.88671875" customWidth="1"/>
    <col min="30" max="30" width="7.44140625" customWidth="1"/>
    <col min="31" max="31" width="0.109375" hidden="1" customWidth="1"/>
  </cols>
  <sheetData>
    <row r="1" spans="1:31" ht="24" customHeight="1" thickBot="1" x14ac:dyDescent="0.45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42828</v>
      </c>
      <c r="O1" s="173"/>
      <c r="P1" s="382" t="s">
        <v>73</v>
      </c>
      <c r="Q1" s="382"/>
      <c r="R1" s="382" t="s">
        <v>57</v>
      </c>
      <c r="S1" s="383" t="s">
        <v>478</v>
      </c>
      <c r="T1" s="384" t="s">
        <v>75</v>
      </c>
      <c r="U1" s="384" t="s">
        <v>74</v>
      </c>
      <c r="V1" s="384" t="s">
        <v>76</v>
      </c>
      <c r="W1" s="385" t="s">
        <v>77</v>
      </c>
      <c r="X1" s="384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455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27</v>
      </c>
      <c r="U2" s="39">
        <v>45</v>
      </c>
      <c r="V2" s="39">
        <v>6</v>
      </c>
      <c r="W2" s="39">
        <v>0</v>
      </c>
      <c r="X2" s="199">
        <f t="shared" ref="X2:X10" si="0">U2/T2</f>
        <v>1.6666666666666667</v>
      </c>
      <c r="Y2" s="380" t="s">
        <v>422</v>
      </c>
      <c r="Z2" s="245"/>
      <c r="AA2" s="379" t="s">
        <v>90</v>
      </c>
      <c r="AB2" s="379" t="s">
        <v>91</v>
      </c>
      <c r="AC2" s="379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24</v>
      </c>
      <c r="U3" s="39">
        <v>57</v>
      </c>
      <c r="V3" s="39">
        <v>0</v>
      </c>
      <c r="W3" s="39">
        <v>2</v>
      </c>
      <c r="X3" s="199">
        <f t="shared" si="0"/>
        <v>2.375</v>
      </c>
      <c r="Y3" s="220" t="s">
        <v>379</v>
      </c>
      <c r="Z3" s="4"/>
      <c r="AA3" s="9">
        <v>15</v>
      </c>
      <c r="AB3" s="9">
        <v>2</v>
      </c>
      <c r="AC3" s="9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129</v>
      </c>
      <c r="C4" s="24"/>
      <c r="D4" s="22">
        <v>5</v>
      </c>
      <c r="E4" s="22">
        <v>1</v>
      </c>
      <c r="F4" s="22">
        <v>1</v>
      </c>
      <c r="G4" s="22">
        <v>23</v>
      </c>
      <c r="H4" s="22">
        <v>19</v>
      </c>
      <c r="I4" s="35">
        <f t="shared" ref="I4:I10" si="1">D4*2+F4*1</f>
        <v>11</v>
      </c>
      <c r="J4" s="22">
        <f>(S$25)</f>
        <v>88</v>
      </c>
      <c r="K4" s="22">
        <f>69+H4</f>
        <v>88</v>
      </c>
      <c r="L4" s="109">
        <f>(T$25)</f>
        <v>122</v>
      </c>
      <c r="M4" s="109">
        <f>(V$25)</f>
        <v>36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27</v>
      </c>
      <c r="U4" s="39">
        <v>71</v>
      </c>
      <c r="V4" s="39">
        <v>1</v>
      </c>
      <c r="W4" s="39">
        <v>1</v>
      </c>
      <c r="X4" s="199">
        <f>U4/T4</f>
        <v>2.6296296296296298</v>
      </c>
      <c r="Y4" s="220" t="s">
        <v>322</v>
      </c>
      <c r="Z4" s="7"/>
      <c r="AA4" s="9">
        <v>10</v>
      </c>
      <c r="AB4" s="9">
        <v>7</v>
      </c>
      <c r="AC4" s="9">
        <v>5</v>
      </c>
      <c r="AD4" s="243">
        <f t="shared" ref="AD4:AD10" si="2">AA4*2+AC4*1</f>
        <v>25</v>
      </c>
      <c r="AE4" s="173"/>
    </row>
    <row r="5" spans="1:31" ht="17.399999999999999" x14ac:dyDescent="0.3">
      <c r="A5" s="9"/>
      <c r="B5" s="225" t="s">
        <v>322</v>
      </c>
      <c r="C5" s="24"/>
      <c r="D5" s="22">
        <v>5</v>
      </c>
      <c r="E5" s="22">
        <v>1</v>
      </c>
      <c r="F5" s="22">
        <v>1</v>
      </c>
      <c r="G5" s="22">
        <v>28</v>
      </c>
      <c r="H5" s="22">
        <v>12</v>
      </c>
      <c r="I5" s="35">
        <f t="shared" si="1"/>
        <v>11</v>
      </c>
      <c r="J5" s="22">
        <f>(AA$38)</f>
        <v>93</v>
      </c>
      <c r="K5" s="22">
        <f>50+H5</f>
        <v>62</v>
      </c>
      <c r="L5" s="109">
        <f>(AB$38)</f>
        <v>156</v>
      </c>
      <c r="M5" s="109">
        <f>(AD$38)</f>
        <v>32</v>
      </c>
      <c r="O5" s="210"/>
      <c r="P5" s="41" t="s">
        <v>22</v>
      </c>
      <c r="Q5" s="41" t="s">
        <v>128</v>
      </c>
      <c r="R5" s="220" t="s">
        <v>533</v>
      </c>
      <c r="S5" s="39"/>
      <c r="T5" s="208">
        <v>15</v>
      </c>
      <c r="U5" s="39">
        <v>42</v>
      </c>
      <c r="V5" s="39">
        <v>0</v>
      </c>
      <c r="W5" s="39">
        <v>1</v>
      </c>
      <c r="X5" s="199">
        <f>U5/T5</f>
        <v>2.8</v>
      </c>
      <c r="Y5" s="220" t="s">
        <v>124</v>
      </c>
      <c r="Z5" s="7"/>
      <c r="AA5" s="9">
        <v>8</v>
      </c>
      <c r="AB5" s="9">
        <v>5</v>
      </c>
      <c r="AC5" s="9">
        <v>9</v>
      </c>
      <c r="AD5" s="243">
        <f t="shared" si="2"/>
        <v>25</v>
      </c>
      <c r="AE5" s="173"/>
    </row>
    <row r="6" spans="1:31" ht="18" customHeight="1" x14ac:dyDescent="0.3">
      <c r="A6" s="8"/>
      <c r="B6" s="225" t="s">
        <v>124</v>
      </c>
      <c r="C6" s="24"/>
      <c r="D6" s="22">
        <v>4</v>
      </c>
      <c r="E6" s="22">
        <v>3</v>
      </c>
      <c r="F6" s="22">
        <v>0</v>
      </c>
      <c r="G6" s="22">
        <v>19</v>
      </c>
      <c r="H6" s="22">
        <v>18</v>
      </c>
      <c r="I6" s="35">
        <f t="shared" si="1"/>
        <v>8</v>
      </c>
      <c r="J6" s="22">
        <f>(AA$25)</f>
        <v>86</v>
      </c>
      <c r="K6" s="22">
        <f>60+H6</f>
        <v>78</v>
      </c>
      <c r="L6" s="109">
        <f>(AB$25)</f>
        <v>135</v>
      </c>
      <c r="M6" s="109">
        <f>(AD$25)</f>
        <v>38</v>
      </c>
      <c r="O6" s="210"/>
      <c r="P6" s="41" t="s">
        <v>63</v>
      </c>
      <c r="Q6" s="41" t="s">
        <v>115</v>
      </c>
      <c r="R6" s="220" t="s">
        <v>164</v>
      </c>
      <c r="S6" s="39"/>
      <c r="T6" s="208">
        <v>26</v>
      </c>
      <c r="U6" s="39">
        <v>73</v>
      </c>
      <c r="V6" s="39">
        <v>0</v>
      </c>
      <c r="W6" s="39">
        <v>3</v>
      </c>
      <c r="X6" s="199">
        <f>U6/T6</f>
        <v>2.8076923076923075</v>
      </c>
      <c r="Y6" s="220" t="s">
        <v>89</v>
      </c>
      <c r="Z6" s="7"/>
      <c r="AA6" s="9">
        <v>8</v>
      </c>
      <c r="AB6" s="9">
        <v>11</v>
      </c>
      <c r="AC6" s="9">
        <v>3</v>
      </c>
      <c r="AD6" s="243">
        <f t="shared" si="2"/>
        <v>19</v>
      </c>
      <c r="AE6" s="173"/>
    </row>
    <row r="7" spans="1:31" ht="17.399999999999999" x14ac:dyDescent="0.3">
      <c r="A7" s="9"/>
      <c r="B7" s="225" t="s">
        <v>379</v>
      </c>
      <c r="D7" s="22">
        <v>2</v>
      </c>
      <c r="E7" s="22">
        <v>2</v>
      </c>
      <c r="F7" s="22">
        <v>3</v>
      </c>
      <c r="G7" s="22">
        <v>20</v>
      </c>
      <c r="H7" s="22">
        <v>18</v>
      </c>
      <c r="I7" s="35">
        <f t="shared" si="1"/>
        <v>7</v>
      </c>
      <c r="J7" s="22">
        <f>(S$38)</f>
        <v>84</v>
      </c>
      <c r="K7" s="22">
        <f>33+H7</f>
        <v>51</v>
      </c>
      <c r="L7" s="109">
        <f>(T$38)</f>
        <v>152</v>
      </c>
      <c r="M7" s="109">
        <f>(V$38)</f>
        <v>44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28</v>
      </c>
      <c r="U7" s="39">
        <v>83</v>
      </c>
      <c r="V7" s="39">
        <v>0</v>
      </c>
      <c r="W7" s="39">
        <v>1</v>
      </c>
      <c r="X7" s="199">
        <f>U7/T7</f>
        <v>2.9642857142857144</v>
      </c>
      <c r="Y7" s="41" t="s">
        <v>530</v>
      </c>
      <c r="Z7" s="7"/>
      <c r="AA7" s="9">
        <v>7</v>
      </c>
      <c r="AB7" s="9">
        <v>10</v>
      </c>
      <c r="AC7" s="9">
        <v>5</v>
      </c>
      <c r="AD7" s="243">
        <f t="shared" si="2"/>
        <v>19</v>
      </c>
      <c r="AE7" s="173"/>
    </row>
    <row r="8" spans="1:31" ht="18" customHeight="1" x14ac:dyDescent="0.35">
      <c r="A8" s="8"/>
      <c r="B8" s="33" t="s">
        <v>154</v>
      </c>
      <c r="C8" s="65"/>
      <c r="D8" s="22">
        <v>3</v>
      </c>
      <c r="E8" s="22">
        <v>4</v>
      </c>
      <c r="F8" s="22">
        <v>0</v>
      </c>
      <c r="G8" s="22">
        <v>21</v>
      </c>
      <c r="H8" s="22">
        <v>22</v>
      </c>
      <c r="I8" s="35">
        <f t="shared" si="1"/>
        <v>6</v>
      </c>
      <c r="J8" s="22">
        <f>(S$62)</f>
        <v>78</v>
      </c>
      <c r="K8" s="22">
        <f>64+H8</f>
        <v>86</v>
      </c>
      <c r="L8" s="22">
        <f>(T$62)</f>
        <v>111</v>
      </c>
      <c r="M8" s="22">
        <f>(V$62)</f>
        <v>64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28</v>
      </c>
      <c r="U8" s="39">
        <v>93</v>
      </c>
      <c r="V8" s="39">
        <v>0</v>
      </c>
      <c r="W8" s="39">
        <v>0</v>
      </c>
      <c r="X8" s="199">
        <f>U8/T8</f>
        <v>3.3214285714285716</v>
      </c>
      <c r="Y8" s="41" t="s">
        <v>154</v>
      </c>
      <c r="Z8" s="178"/>
      <c r="AA8" s="9">
        <v>5</v>
      </c>
      <c r="AB8" s="9">
        <v>8</v>
      </c>
      <c r="AC8" s="9">
        <v>9</v>
      </c>
      <c r="AD8" s="243">
        <f t="shared" si="2"/>
        <v>19</v>
      </c>
      <c r="AE8" s="173"/>
    </row>
    <row r="9" spans="1:31" ht="17.399999999999999" x14ac:dyDescent="0.3">
      <c r="A9" s="9"/>
      <c r="B9" s="225" t="s">
        <v>89</v>
      </c>
      <c r="C9" s="24"/>
      <c r="D9" s="22">
        <v>2</v>
      </c>
      <c r="E9" s="22">
        <v>3</v>
      </c>
      <c r="F9" s="22">
        <v>2</v>
      </c>
      <c r="G9" s="22">
        <v>22</v>
      </c>
      <c r="H9" s="22">
        <v>27</v>
      </c>
      <c r="I9" s="35">
        <f t="shared" si="1"/>
        <v>6</v>
      </c>
      <c r="J9" s="22">
        <f>(AA$50)</f>
        <v>77</v>
      </c>
      <c r="K9" s="22">
        <f>69+H9</f>
        <v>96</v>
      </c>
      <c r="L9" s="109">
        <f>(AB$50)</f>
        <v>107</v>
      </c>
      <c r="M9" s="109">
        <f>(AD$50)</f>
        <v>44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27</v>
      </c>
      <c r="U9" s="39">
        <v>99</v>
      </c>
      <c r="V9" s="39">
        <v>1</v>
      </c>
      <c r="W9" s="39">
        <v>0</v>
      </c>
      <c r="X9" s="199">
        <f t="shared" si="0"/>
        <v>3.6666666666666665</v>
      </c>
      <c r="Y9" s="220" t="s">
        <v>129</v>
      </c>
      <c r="Z9" s="7"/>
      <c r="AA9" s="9">
        <v>6</v>
      </c>
      <c r="AB9" s="9">
        <v>10</v>
      </c>
      <c r="AC9" s="9">
        <v>6</v>
      </c>
      <c r="AD9" s="243">
        <f t="shared" si="2"/>
        <v>18</v>
      </c>
      <c r="AE9" s="173"/>
    </row>
    <row r="10" spans="1:31" ht="18" customHeight="1" thickBot="1" x14ac:dyDescent="0.35">
      <c r="A10" s="8"/>
      <c r="B10" s="33" t="s">
        <v>530</v>
      </c>
      <c r="C10" s="24"/>
      <c r="D10" s="22">
        <v>2</v>
      </c>
      <c r="E10" s="22">
        <v>3</v>
      </c>
      <c r="F10" s="22">
        <v>2</v>
      </c>
      <c r="G10" s="22">
        <v>21</v>
      </c>
      <c r="H10" s="22">
        <v>21</v>
      </c>
      <c r="I10" s="35">
        <f t="shared" si="1"/>
        <v>6</v>
      </c>
      <c r="J10" s="22">
        <f>(S$50)</f>
        <v>71</v>
      </c>
      <c r="K10" s="22">
        <f>59+H10</f>
        <v>80</v>
      </c>
      <c r="L10" s="109">
        <f>(T$50)</f>
        <v>100</v>
      </c>
      <c r="M10" s="109">
        <f>(V$50)</f>
        <v>60</v>
      </c>
      <c r="O10" s="78"/>
      <c r="P10" s="129" t="s">
        <v>108</v>
      </c>
      <c r="Q10" s="129" t="s">
        <v>17</v>
      </c>
      <c r="R10" s="129"/>
      <c r="S10" s="381"/>
      <c r="T10" s="208">
        <v>30</v>
      </c>
      <c r="U10" s="39">
        <v>73</v>
      </c>
      <c r="V10" s="39">
        <v>3</v>
      </c>
      <c r="W10" s="39">
        <v>0</v>
      </c>
      <c r="X10" s="199">
        <f t="shared" si="0"/>
        <v>2.4333333333333331</v>
      </c>
      <c r="Y10" s="41" t="s">
        <v>477</v>
      </c>
      <c r="Z10" s="4"/>
      <c r="AA10" s="9">
        <v>6</v>
      </c>
      <c r="AB10" s="9">
        <v>12</v>
      </c>
      <c r="AC10" s="9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6</v>
      </c>
      <c r="F11" s="22">
        <v>1</v>
      </c>
      <c r="G11" s="22">
        <v>16</v>
      </c>
      <c r="H11" s="22">
        <v>33</v>
      </c>
      <c r="I11" s="35">
        <f t="shared" ref="I11" si="3">D11*2+F11*1</f>
        <v>1</v>
      </c>
      <c r="J11" s="109">
        <f>(AA$62)</f>
        <v>67</v>
      </c>
      <c r="K11" s="22">
        <f>70+H11</f>
        <v>103</v>
      </c>
      <c r="L11" s="109">
        <f>(AB$62)</f>
        <v>92</v>
      </c>
      <c r="M11" s="109">
        <f>(AD$62)</f>
        <v>62</v>
      </c>
      <c r="O11" s="78"/>
      <c r="P11" s="173"/>
      <c r="Q11" s="173"/>
      <c r="R11" s="54" t="s">
        <v>35</v>
      </c>
      <c r="S11" s="200"/>
      <c r="T11" s="194">
        <f>SUM(T2:T10)</f>
        <v>232</v>
      </c>
      <c r="U11" s="194">
        <f>SUM(U2:U10)</f>
        <v>636</v>
      </c>
      <c r="V11" s="194">
        <f>SUM(V2:V10)</f>
        <v>11</v>
      </c>
      <c r="W11" s="194">
        <f>SUM(W2:W10)</f>
        <v>8</v>
      </c>
      <c r="X11" s="201">
        <f>(U11+W11)/T11</f>
        <v>2.7758620689655173</v>
      </c>
      <c r="Y11" s="17"/>
      <c r="Z11" s="17"/>
      <c r="AA11" s="17">
        <f>SUM(AA3:AA10)</f>
        <v>65</v>
      </c>
      <c r="AB11" s="17">
        <f>SUM(AB3:AB10)</f>
        <v>65</v>
      </c>
      <c r="AC11" s="17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23</v>
      </c>
      <c r="E12" s="62">
        <f>SUM(E4:E11)</f>
        <v>23</v>
      </c>
      <c r="F12" s="62">
        <f>SUM(F4:F11)</f>
        <v>10</v>
      </c>
      <c r="G12" s="246">
        <f>SUM(G4:G11)</f>
        <v>170</v>
      </c>
      <c r="H12" s="246">
        <f>SUM(H4:H11)</f>
        <v>170</v>
      </c>
      <c r="I12" s="247"/>
      <c r="J12" s="246">
        <f>SUM(J4:J11)</f>
        <v>644</v>
      </c>
      <c r="K12" s="246">
        <f>SUM(K4:K11)</f>
        <v>644</v>
      </c>
      <c r="L12" s="62">
        <f>SUM(L4:L11)</f>
        <v>975</v>
      </c>
      <c r="M12" s="62">
        <f>SUM(M4:M11)</f>
        <v>380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1392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17</v>
      </c>
      <c r="T14" s="343">
        <v>15</v>
      </c>
      <c r="U14" s="166">
        <f t="shared" ref="U14:U43" si="4">SUM(S14:T14)</f>
        <v>32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16</v>
      </c>
      <c r="AB14" s="342">
        <v>24</v>
      </c>
      <c r="AC14" s="166">
        <f t="shared" ref="AC14:AC37" si="5">SUM(AA14:AB14)</f>
        <v>40</v>
      </c>
      <c r="AD14" s="39">
        <v>6</v>
      </c>
      <c r="AE14" s="173"/>
    </row>
    <row r="15" spans="1:31" ht="15.6" customHeight="1" x14ac:dyDescent="0.35">
      <c r="A15" s="46" t="s">
        <v>38</v>
      </c>
      <c r="B15" s="33" t="s">
        <v>89</v>
      </c>
      <c r="C15" s="65"/>
      <c r="D15" s="22">
        <v>4</v>
      </c>
      <c r="E15" s="9">
        <v>1</v>
      </c>
      <c r="F15" s="220" t="s">
        <v>1444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24</v>
      </c>
      <c r="T15" s="343">
        <v>13</v>
      </c>
      <c r="U15" s="166">
        <f t="shared" si="4"/>
        <v>37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18</v>
      </c>
      <c r="AB15" s="342">
        <v>12</v>
      </c>
      <c r="AC15" s="166">
        <f>SUM(AA15:AB15)</f>
        <v>30</v>
      </c>
      <c r="AD15" s="39">
        <v>6</v>
      </c>
      <c r="AE15" s="173"/>
    </row>
    <row r="16" spans="1:31" ht="15.6" customHeight="1" x14ac:dyDescent="0.3">
      <c r="A16" s="39" t="s">
        <v>37</v>
      </c>
      <c r="B16" s="240" t="s">
        <v>999</v>
      </c>
      <c r="C16" s="240" t="s">
        <v>172</v>
      </c>
      <c r="D16" s="22"/>
      <c r="E16" s="9">
        <v>1</v>
      </c>
      <c r="F16" s="41" t="s">
        <v>1445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14</v>
      </c>
      <c r="T16" s="343">
        <v>12</v>
      </c>
      <c r="U16" s="166">
        <f t="shared" si="4"/>
        <v>26</v>
      </c>
      <c r="V16" s="39">
        <v>6</v>
      </c>
      <c r="W16" s="166"/>
      <c r="X16" s="41" t="s">
        <v>628</v>
      </c>
      <c r="Y16" s="41" t="s">
        <v>340</v>
      </c>
      <c r="Z16" s="41" t="s">
        <v>117</v>
      </c>
      <c r="AA16" s="342">
        <v>16</v>
      </c>
      <c r="AB16" s="342">
        <v>12</v>
      </c>
      <c r="AC16" s="166">
        <f>SUM(AA16:AB16)</f>
        <v>28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220" t="s">
        <v>1164</v>
      </c>
      <c r="J17" s="4"/>
      <c r="N17" s="8"/>
      <c r="O17" s="212"/>
      <c r="P17" s="41" t="s">
        <v>669</v>
      </c>
      <c r="Q17" s="41" t="s">
        <v>383</v>
      </c>
      <c r="R17" s="48" t="s">
        <v>130</v>
      </c>
      <c r="S17" s="343">
        <v>12</v>
      </c>
      <c r="T17" s="343">
        <v>14</v>
      </c>
      <c r="U17" s="166">
        <f t="shared" si="4"/>
        <v>26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4</v>
      </c>
      <c r="AB17" s="342">
        <v>23</v>
      </c>
      <c r="AC17" s="166">
        <f>SUM(AA17:AB17)</f>
        <v>27</v>
      </c>
      <c r="AD17" s="39"/>
      <c r="AE17" s="173"/>
    </row>
    <row r="18" spans="1:31" ht="15.6" customHeight="1" x14ac:dyDescent="0.3">
      <c r="E18" s="9">
        <v>2</v>
      </c>
      <c r="F18" s="41" t="s">
        <v>1420</v>
      </c>
      <c r="N18" s="9"/>
      <c r="O18" s="212"/>
      <c r="P18" s="41" t="s">
        <v>668</v>
      </c>
      <c r="Q18" s="41" t="s">
        <v>104</v>
      </c>
      <c r="R18" s="207" t="s">
        <v>130</v>
      </c>
      <c r="S18" s="343">
        <v>13</v>
      </c>
      <c r="T18" s="343">
        <v>11</v>
      </c>
      <c r="U18" s="166">
        <f t="shared" si="4"/>
        <v>24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N19" s="9"/>
      <c r="O19" s="212"/>
      <c r="P19" s="41" t="s">
        <v>672</v>
      </c>
      <c r="Q19" s="41" t="s">
        <v>208</v>
      </c>
      <c r="R19" s="207" t="s">
        <v>130</v>
      </c>
      <c r="S19" s="343">
        <v>5</v>
      </c>
      <c r="T19" s="343">
        <v>10</v>
      </c>
      <c r="U19" s="166">
        <f t="shared" si="4"/>
        <v>15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16</v>
      </c>
      <c r="AC19" s="166">
        <f t="shared" si="5"/>
        <v>22</v>
      </c>
      <c r="AD19" s="39">
        <v>4</v>
      </c>
      <c r="AE19" s="173"/>
    </row>
    <row r="20" spans="1:31" ht="15.6" customHeight="1" x14ac:dyDescent="0.3">
      <c r="A20" s="39" t="s">
        <v>136</v>
      </c>
      <c r="B20" s="33" t="s">
        <v>177</v>
      </c>
      <c r="C20" s="88"/>
      <c r="D20" s="108">
        <v>4</v>
      </c>
      <c r="E20" s="9">
        <v>1</v>
      </c>
      <c r="F20" s="41" t="s">
        <v>1416</v>
      </c>
      <c r="G20" s="41"/>
      <c r="N20" s="8"/>
      <c r="O20" s="212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13</v>
      </c>
      <c r="U20" s="166">
        <f t="shared" si="4"/>
        <v>15</v>
      </c>
      <c r="V20" s="39">
        <v>8</v>
      </c>
      <c r="W20" s="166"/>
      <c r="X20" s="41" t="s">
        <v>629</v>
      </c>
      <c r="Y20" s="41" t="s">
        <v>614</v>
      </c>
      <c r="Z20" s="48" t="s">
        <v>117</v>
      </c>
      <c r="AA20" s="342">
        <v>8</v>
      </c>
      <c r="AB20" s="342">
        <v>12</v>
      </c>
      <c r="AC20" s="166">
        <f t="shared" si="5"/>
        <v>20</v>
      </c>
      <c r="AD20" s="39">
        <v>2</v>
      </c>
      <c r="AE20" s="59"/>
    </row>
    <row r="21" spans="1:31" ht="15.6" customHeight="1" x14ac:dyDescent="0.3">
      <c r="A21" s="193" t="s">
        <v>37</v>
      </c>
      <c r="B21" s="41" t="s">
        <v>83</v>
      </c>
      <c r="C21" s="41"/>
      <c r="D21" s="108"/>
      <c r="E21" s="9">
        <v>2</v>
      </c>
      <c r="F21" s="220" t="s">
        <v>1417</v>
      </c>
      <c r="N21" s="8"/>
      <c r="O21" s="213"/>
      <c r="P21" s="41" t="s">
        <v>473</v>
      </c>
      <c r="Q21" s="48" t="s">
        <v>109</v>
      </c>
      <c r="R21" s="41" t="s">
        <v>130</v>
      </c>
      <c r="S21" s="343">
        <v>1</v>
      </c>
      <c r="T21" s="343">
        <v>10</v>
      </c>
      <c r="U21" s="166">
        <f t="shared" si="4"/>
        <v>11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5.6" customHeight="1" x14ac:dyDescent="0.3">
      <c r="E22" s="9">
        <v>2</v>
      </c>
      <c r="F22" s="41" t="s">
        <v>1418</v>
      </c>
      <c r="H22" s="227"/>
      <c r="I22" s="227"/>
      <c r="J22" s="227"/>
      <c r="K22" s="227"/>
      <c r="L22" s="227"/>
      <c r="M22" s="227"/>
      <c r="N22" s="9"/>
      <c r="O22" s="212"/>
      <c r="P22" s="41" t="s">
        <v>671</v>
      </c>
      <c r="Q22" s="48" t="s">
        <v>99</v>
      </c>
      <c r="R22" s="41" t="s">
        <v>130</v>
      </c>
      <c r="S22" s="343"/>
      <c r="T22" s="343">
        <v>11</v>
      </c>
      <c r="U22" s="166">
        <f t="shared" si="4"/>
        <v>11</v>
      </c>
      <c r="V22" s="39">
        <v>6</v>
      </c>
      <c r="W22" s="166"/>
      <c r="X22" s="150" t="s">
        <v>631</v>
      </c>
      <c r="Y22" s="150" t="s">
        <v>49</v>
      </c>
      <c r="Z22" s="48" t="s">
        <v>117</v>
      </c>
      <c r="AA22" s="342"/>
      <c r="AB22" s="342">
        <v>9</v>
      </c>
      <c r="AC22" s="166">
        <f>SUM(AA22:AB22)</f>
        <v>9</v>
      </c>
      <c r="AD22" s="39">
        <v>4</v>
      </c>
      <c r="AE22" s="210"/>
    </row>
    <row r="23" spans="1:31" ht="15.6" customHeight="1" x14ac:dyDescent="0.3">
      <c r="E23" s="9">
        <v>2</v>
      </c>
      <c r="F23" s="220" t="s">
        <v>1419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7</v>
      </c>
      <c r="U23" s="166">
        <f t="shared" si="4"/>
        <v>7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6</v>
      </c>
      <c r="AC23" s="166">
        <f>SUM(AA23:AB23)</f>
        <v>7</v>
      </c>
      <c r="AD23" s="39"/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6</v>
      </c>
      <c r="U24" s="166">
        <f t="shared" si="4"/>
        <v>6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6</v>
      </c>
      <c r="AC24" s="166">
        <f t="shared" si="5"/>
        <v>6</v>
      </c>
      <c r="AD24" s="39">
        <v>8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88</v>
      </c>
      <c r="T25" s="219">
        <f>SUM(T14:T24)</f>
        <v>122</v>
      </c>
      <c r="U25" s="219">
        <f t="shared" si="4"/>
        <v>210</v>
      </c>
      <c r="V25" s="219">
        <f>SUM(V14:V24)</f>
        <v>36</v>
      </c>
      <c r="W25" s="219"/>
      <c r="X25" s="217" t="s">
        <v>405</v>
      </c>
      <c r="Y25" s="217"/>
      <c r="Z25" s="217" t="s">
        <v>117</v>
      </c>
      <c r="AA25" s="219">
        <f>SUM(AA14:AA24)</f>
        <v>86</v>
      </c>
      <c r="AB25" s="219">
        <f>SUM(AB14:AB24)</f>
        <v>135</v>
      </c>
      <c r="AC25" s="219">
        <f t="shared" si="5"/>
        <v>221</v>
      </c>
      <c r="AD25" s="219">
        <f>SUM(AD14:AD24)</f>
        <v>38</v>
      </c>
      <c r="AE25" s="210"/>
    </row>
    <row r="26" spans="1:31" ht="15.6" customHeight="1" x14ac:dyDescent="0.3">
      <c r="A26" s="46" t="s">
        <v>39</v>
      </c>
      <c r="B26" s="33" t="s">
        <v>124</v>
      </c>
      <c r="D26" s="22">
        <v>5</v>
      </c>
      <c r="E26" s="8">
        <v>1</v>
      </c>
      <c r="F26" s="41" t="s">
        <v>1448</v>
      </c>
      <c r="G26" s="41"/>
      <c r="M26" s="37"/>
      <c r="N26" s="9"/>
      <c r="O26" s="213"/>
      <c r="P26" s="215" t="s">
        <v>116</v>
      </c>
      <c r="Q26" s="216"/>
      <c r="R26" s="216" t="s">
        <v>468</v>
      </c>
      <c r="S26" s="342">
        <v>5</v>
      </c>
      <c r="T26" s="342">
        <v>4</v>
      </c>
      <c r="U26" s="166">
        <f t="shared" si="4"/>
        <v>9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13</v>
      </c>
      <c r="AB26" s="342">
        <v>16</v>
      </c>
      <c r="AC26" s="166">
        <f t="shared" si="5"/>
        <v>29</v>
      </c>
      <c r="AD26" s="222"/>
      <c r="AE26" s="210"/>
    </row>
    <row r="27" spans="1:31" ht="15.6" customHeight="1" x14ac:dyDescent="0.3">
      <c r="A27" s="49" t="s">
        <v>37</v>
      </c>
      <c r="B27" s="240" t="s">
        <v>517</v>
      </c>
      <c r="C27" s="240" t="s">
        <v>172</v>
      </c>
      <c r="E27" s="8">
        <v>1</v>
      </c>
      <c r="F27" s="41" t="s">
        <v>1429</v>
      </c>
      <c r="G27" s="323"/>
      <c r="H27" s="323"/>
      <c r="I27" s="323"/>
      <c r="J27" s="323"/>
      <c r="N27" s="9"/>
      <c r="O27" s="212"/>
      <c r="P27" s="41" t="s">
        <v>677</v>
      </c>
      <c r="Q27" s="41" t="s">
        <v>131</v>
      </c>
      <c r="R27" s="41" t="s">
        <v>116</v>
      </c>
      <c r="S27" s="342">
        <v>24</v>
      </c>
      <c r="T27" s="342">
        <v>20</v>
      </c>
      <c r="U27" s="166">
        <f t="shared" si="4"/>
        <v>44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33</v>
      </c>
      <c r="AB27" s="342">
        <v>27</v>
      </c>
      <c r="AC27" s="166">
        <f t="shared" si="5"/>
        <v>60</v>
      </c>
      <c r="AD27" s="222">
        <v>2</v>
      </c>
      <c r="AE27" s="210"/>
    </row>
    <row r="28" spans="1:31" ht="15.6" customHeight="1" x14ac:dyDescent="0.3">
      <c r="B28" s="240" t="s">
        <v>1084</v>
      </c>
      <c r="C28" s="240" t="s">
        <v>174</v>
      </c>
      <c r="E28" s="8">
        <v>2</v>
      </c>
      <c r="F28" s="41" t="s">
        <v>1426</v>
      </c>
      <c r="G28" s="4"/>
      <c r="H28" s="4"/>
      <c r="I28" s="4"/>
      <c r="J28" s="4"/>
      <c r="K28" s="4"/>
      <c r="L28" s="4"/>
      <c r="M28" s="4"/>
      <c r="N28" s="9"/>
      <c r="O28" s="212"/>
      <c r="P28" s="41" t="s">
        <v>678</v>
      </c>
      <c r="Q28" s="84" t="s">
        <v>185</v>
      </c>
      <c r="R28" s="48" t="s">
        <v>116</v>
      </c>
      <c r="S28" s="342">
        <v>25</v>
      </c>
      <c r="T28" s="342">
        <v>10</v>
      </c>
      <c r="U28" s="166">
        <f t="shared" si="4"/>
        <v>35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5"/>
        <v>33</v>
      </c>
      <c r="AD28" s="222">
        <v>2</v>
      </c>
      <c r="AE28" s="210"/>
    </row>
    <row r="29" spans="1:31" ht="15.6" customHeight="1" x14ac:dyDescent="0.3">
      <c r="B29" s="240" t="s">
        <v>1291</v>
      </c>
      <c r="C29" s="240" t="s">
        <v>199</v>
      </c>
      <c r="E29" s="8">
        <v>2</v>
      </c>
      <c r="F29" s="41" t="s">
        <v>1428</v>
      </c>
      <c r="N29" s="9"/>
      <c r="O29" s="212"/>
      <c r="P29" s="41" t="s">
        <v>528</v>
      </c>
      <c r="Q29" s="48" t="s">
        <v>33</v>
      </c>
      <c r="R29" s="41" t="s">
        <v>116</v>
      </c>
      <c r="S29" s="342">
        <v>6</v>
      </c>
      <c r="T29" s="342">
        <v>24</v>
      </c>
      <c r="U29" s="166">
        <f t="shared" si="4"/>
        <v>30</v>
      </c>
      <c r="V29" s="39">
        <v>2</v>
      </c>
      <c r="W29" s="166"/>
      <c r="X29" s="41" t="s">
        <v>638</v>
      </c>
      <c r="Y29" s="41" t="s">
        <v>490</v>
      </c>
      <c r="Z29" s="41" t="s">
        <v>54</v>
      </c>
      <c r="AA29" s="342">
        <v>1</v>
      </c>
      <c r="AB29" s="342">
        <v>20</v>
      </c>
      <c r="AC29" s="166">
        <f>SUM(AA29:AB29)</f>
        <v>21</v>
      </c>
      <c r="AD29" s="222">
        <v>2</v>
      </c>
      <c r="AE29" s="210"/>
    </row>
    <row r="30" spans="1:31" ht="15.6" customHeight="1" x14ac:dyDescent="0.3">
      <c r="E30" s="8">
        <v>2</v>
      </c>
      <c r="F30" s="41" t="s">
        <v>1427</v>
      </c>
      <c r="N30" s="9"/>
      <c r="O30" s="212"/>
      <c r="P30" s="41" t="s">
        <v>474</v>
      </c>
      <c r="Q30" s="152" t="s">
        <v>85</v>
      </c>
      <c r="R30" s="41" t="s">
        <v>116</v>
      </c>
      <c r="S30" s="342">
        <v>8</v>
      </c>
      <c r="T30" s="342">
        <v>17</v>
      </c>
      <c r="U30" s="166">
        <f>SUM(S30:T30)</f>
        <v>25</v>
      </c>
      <c r="V30" s="39">
        <v>2</v>
      </c>
      <c r="W30" s="166"/>
      <c r="X30" s="41" t="s">
        <v>643</v>
      </c>
      <c r="Y30" s="152" t="s">
        <v>121</v>
      </c>
      <c r="Z30" s="41" t="s">
        <v>54</v>
      </c>
      <c r="AA30" s="342">
        <v>5</v>
      </c>
      <c r="AB30" s="342">
        <v>15</v>
      </c>
      <c r="AC30" s="166">
        <f>SUM(AA30:AB30)</f>
        <v>20</v>
      </c>
      <c r="AD30" s="222"/>
      <c r="AE30" s="210"/>
    </row>
    <row r="31" spans="1:31" ht="15.6" customHeight="1" x14ac:dyDescent="0.3">
      <c r="N31" s="9"/>
      <c r="O31" s="212"/>
      <c r="P31" s="41" t="s">
        <v>680</v>
      </c>
      <c r="Q31" s="41" t="s">
        <v>112</v>
      </c>
      <c r="R31" s="41" t="s">
        <v>116</v>
      </c>
      <c r="S31" s="342">
        <v>4</v>
      </c>
      <c r="T31" s="342">
        <v>21</v>
      </c>
      <c r="U31" s="166">
        <f>SUM(S31:T31)</f>
        <v>25</v>
      </c>
      <c r="V31" s="39">
        <v>4</v>
      </c>
      <c r="W31" s="166"/>
      <c r="X31" s="41" t="s">
        <v>641</v>
      </c>
      <c r="Y31" s="41" t="s">
        <v>574</v>
      </c>
      <c r="Z31" s="41" t="s">
        <v>54</v>
      </c>
      <c r="AA31" s="342">
        <v>9</v>
      </c>
      <c r="AB31" s="342">
        <v>10</v>
      </c>
      <c r="AC31" s="166">
        <f>SUM(AA31:AB31)</f>
        <v>19</v>
      </c>
      <c r="AD31" s="222"/>
      <c r="AE31" s="210"/>
    </row>
    <row r="32" spans="1:31" ht="15.6" customHeight="1" x14ac:dyDescent="0.3">
      <c r="A32" s="39"/>
      <c r="B32" s="225" t="s">
        <v>530</v>
      </c>
      <c r="D32" s="235">
        <v>3</v>
      </c>
      <c r="E32" s="8">
        <v>1</v>
      </c>
      <c r="F32" s="41" t="s">
        <v>1431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9</v>
      </c>
      <c r="T32" s="342">
        <v>13</v>
      </c>
      <c r="U32" s="166">
        <f>SUM(S32:T32)</f>
        <v>22</v>
      </c>
      <c r="V32" s="39">
        <v>6</v>
      </c>
      <c r="W32" s="166"/>
      <c r="X32" s="41" t="s">
        <v>636</v>
      </c>
      <c r="Y32" s="41" t="s">
        <v>103</v>
      </c>
      <c r="Z32" s="41" t="s">
        <v>54</v>
      </c>
      <c r="AA32" s="342">
        <v>13</v>
      </c>
      <c r="AB32" s="342">
        <v>4</v>
      </c>
      <c r="AC32" s="166">
        <f>SUM(AA32:AB32)</f>
        <v>17</v>
      </c>
      <c r="AD32" s="222"/>
      <c r="AE32" s="210"/>
    </row>
    <row r="33" spans="1:31" ht="15.6" customHeight="1" x14ac:dyDescent="0.3">
      <c r="A33" s="49" t="s">
        <v>37</v>
      </c>
      <c r="B33" s="240" t="s">
        <v>1430</v>
      </c>
      <c r="C33" s="240" t="s">
        <v>195</v>
      </c>
      <c r="E33" s="89">
        <v>1</v>
      </c>
      <c r="F33" s="41" t="s">
        <v>1432</v>
      </c>
      <c r="N33" s="9"/>
      <c r="O33" s="212"/>
      <c r="P33" s="41" t="s">
        <v>529</v>
      </c>
      <c r="Q33" s="41" t="s">
        <v>26</v>
      </c>
      <c r="R33" s="41" t="s">
        <v>116</v>
      </c>
      <c r="S33" s="342">
        <v>1</v>
      </c>
      <c r="T33" s="342">
        <v>16</v>
      </c>
      <c r="U33" s="166">
        <f>SUM(S33:T33)</f>
        <v>17</v>
      </c>
      <c r="V33" s="39">
        <v>6</v>
      </c>
      <c r="W33" s="166"/>
      <c r="X33" s="41" t="s">
        <v>1045</v>
      </c>
      <c r="Y33" s="41" t="s">
        <v>1008</v>
      </c>
      <c r="Z33" s="41" t="s">
        <v>54</v>
      </c>
      <c r="AA33" s="342">
        <v>7</v>
      </c>
      <c r="AB33" s="342">
        <v>10</v>
      </c>
      <c r="AC33" s="166">
        <f>SUM(AA33:AB33)</f>
        <v>17</v>
      </c>
      <c r="AD33" s="222">
        <v>6</v>
      </c>
      <c r="AE33" s="210"/>
    </row>
    <row r="34" spans="1:31" ht="15.6" customHeight="1" x14ac:dyDescent="0.3">
      <c r="B34" s="41"/>
      <c r="C34" s="41"/>
      <c r="E34" s="89">
        <v>1</v>
      </c>
      <c r="F34" s="41" t="s">
        <v>1433</v>
      </c>
      <c r="N34" s="9"/>
      <c r="O34" s="213"/>
      <c r="P34" s="41" t="s">
        <v>679</v>
      </c>
      <c r="Q34" s="41" t="s">
        <v>466</v>
      </c>
      <c r="R34" s="41" t="s">
        <v>116</v>
      </c>
      <c r="S34" s="342">
        <v>2</v>
      </c>
      <c r="T34" s="342">
        <v>12</v>
      </c>
      <c r="U34" s="166">
        <f>SUM(S34:T34)</f>
        <v>14</v>
      </c>
      <c r="V34" s="39">
        <v>4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12</v>
      </c>
      <c r="AC34" s="166">
        <f t="shared" si="5"/>
        <v>12</v>
      </c>
      <c r="AD34" s="222">
        <v>4</v>
      </c>
      <c r="AE34" s="210"/>
    </row>
    <row r="35" spans="1:31" ht="15.6" customHeight="1" x14ac:dyDescent="0.3">
      <c r="N35" s="9"/>
      <c r="O35" s="213"/>
      <c r="P35" s="150" t="s">
        <v>681</v>
      </c>
      <c r="Q35" s="150" t="s">
        <v>100</v>
      </c>
      <c r="R35" s="41" t="s">
        <v>116</v>
      </c>
      <c r="S35" s="330"/>
      <c r="T35" s="354">
        <v>9</v>
      </c>
      <c r="U35" s="166">
        <f t="shared" si="4"/>
        <v>9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5"/>
        <v>9</v>
      </c>
      <c r="AD35" s="222"/>
      <c r="AE35" s="210"/>
    </row>
    <row r="36" spans="1:31" ht="15.6" customHeight="1" x14ac:dyDescent="0.3">
      <c r="A36" s="72" t="s">
        <v>137</v>
      </c>
      <c r="B36" s="149"/>
      <c r="C36" s="148"/>
      <c r="D36" s="142"/>
      <c r="E36" s="67" t="s">
        <v>50</v>
      </c>
      <c r="F36" s="67"/>
      <c r="G36" s="74"/>
      <c r="H36" s="74"/>
      <c r="I36" s="74"/>
      <c r="J36" s="75"/>
      <c r="K36" s="74"/>
      <c r="L36" s="74"/>
      <c r="M36" s="74"/>
      <c r="N36" s="9"/>
      <c r="O36" s="212"/>
      <c r="P36" s="41" t="s">
        <v>683</v>
      </c>
      <c r="Q36" s="154" t="s">
        <v>135</v>
      </c>
      <c r="R36" s="41" t="s">
        <v>116</v>
      </c>
      <c r="S36" s="342"/>
      <c r="T36" s="342">
        <v>4</v>
      </c>
      <c r="U36" s="166">
        <f t="shared" si="4"/>
        <v>4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6</v>
      </c>
      <c r="AC36" s="166">
        <f t="shared" si="5"/>
        <v>7</v>
      </c>
      <c r="AD36" s="222">
        <v>4</v>
      </c>
      <c r="AE36" s="210"/>
    </row>
    <row r="37" spans="1:31" ht="15.6" customHeight="1" x14ac:dyDescent="0.3">
      <c r="A37" s="46" t="s">
        <v>40</v>
      </c>
      <c r="B37" s="33" t="s">
        <v>88</v>
      </c>
      <c r="D37" s="22">
        <v>4</v>
      </c>
      <c r="E37" s="8">
        <v>1</v>
      </c>
      <c r="F37" s="41" t="s">
        <v>1421</v>
      </c>
      <c r="G37" s="151"/>
      <c r="H37" s="151"/>
      <c r="I37" s="90"/>
      <c r="J37" s="90"/>
      <c r="K37" s="90"/>
      <c r="L37" s="90"/>
      <c r="M37" s="90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5"/>
        <v>5</v>
      </c>
      <c r="AD37" s="222">
        <v>12</v>
      </c>
      <c r="AE37" s="210"/>
    </row>
    <row r="38" spans="1:31" ht="15.6" customHeight="1" thickBot="1" x14ac:dyDescent="0.35">
      <c r="A38" s="39" t="s">
        <v>37</v>
      </c>
      <c r="B38" s="240" t="s">
        <v>83</v>
      </c>
      <c r="C38" s="41"/>
      <c r="D38" s="9"/>
      <c r="E38" s="8">
        <v>1</v>
      </c>
      <c r="F38" s="41" t="s">
        <v>1393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84</v>
      </c>
      <c r="T38" s="219">
        <f>SUM(T26:T37)</f>
        <v>152</v>
      </c>
      <c r="U38" s="219">
        <f t="shared" si="4"/>
        <v>236</v>
      </c>
      <c r="V38" s="219">
        <f>SUM(V26:V37)</f>
        <v>44</v>
      </c>
      <c r="W38" s="219"/>
      <c r="X38" s="217" t="s">
        <v>405</v>
      </c>
      <c r="Y38" s="217"/>
      <c r="Z38" s="217" t="s">
        <v>54</v>
      </c>
      <c r="AA38" s="219">
        <f>SUM(AA26:AA37)</f>
        <v>93</v>
      </c>
      <c r="AB38" s="219">
        <f t="shared" ref="AB38:AD38" si="6">SUM(AB26:AB37)</f>
        <v>156</v>
      </c>
      <c r="AC38" s="219">
        <f t="shared" si="6"/>
        <v>249</v>
      </c>
      <c r="AD38" s="219">
        <f t="shared" si="6"/>
        <v>32</v>
      </c>
      <c r="AE38" s="210"/>
    </row>
    <row r="39" spans="1:31" ht="15.6" customHeight="1" x14ac:dyDescent="0.3">
      <c r="E39" s="8">
        <v>2</v>
      </c>
      <c r="F39" s="41" t="s">
        <v>1366</v>
      </c>
      <c r="N39" s="9"/>
      <c r="O39" s="213"/>
      <c r="P39" s="215" t="s">
        <v>533</v>
      </c>
      <c r="Q39" s="216"/>
      <c r="R39" s="216" t="s">
        <v>534</v>
      </c>
      <c r="S39" s="347">
        <v>13</v>
      </c>
      <c r="T39" s="347">
        <v>21</v>
      </c>
      <c r="U39" s="166">
        <f>SUM(S39:T39)</f>
        <v>34</v>
      </c>
      <c r="V39" s="39">
        <v>24</v>
      </c>
      <c r="W39" s="367"/>
      <c r="X39" s="215" t="s">
        <v>53</v>
      </c>
      <c r="Y39" s="215"/>
      <c r="Z39" s="215" t="s">
        <v>471</v>
      </c>
      <c r="AA39" s="343">
        <v>7</v>
      </c>
      <c r="AB39" s="343">
        <v>5</v>
      </c>
      <c r="AC39" s="166">
        <f>SUM(AA39:AB39)</f>
        <v>12</v>
      </c>
      <c r="AD39" s="39">
        <v>6</v>
      </c>
      <c r="AE39" s="210"/>
    </row>
    <row r="40" spans="1:31" ht="15.6" customHeight="1" x14ac:dyDescent="0.3">
      <c r="E40" s="8">
        <v>2</v>
      </c>
      <c r="F40" s="41" t="s">
        <v>1422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16</v>
      </c>
      <c r="U40" s="166">
        <f>SUM(S40:T40)</f>
        <v>28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28</v>
      </c>
      <c r="AB40" s="343">
        <v>16</v>
      </c>
      <c r="AC40" s="166">
        <f>SUM(AA40:AB40)</f>
        <v>44</v>
      </c>
      <c r="AD40" s="39">
        <v>2</v>
      </c>
      <c r="AE40" s="210"/>
    </row>
    <row r="41" spans="1:31" ht="15.6" customHeight="1" x14ac:dyDescent="0.3">
      <c r="N41" s="9"/>
      <c r="O41" s="212"/>
      <c r="P41" s="41" t="s">
        <v>495</v>
      </c>
      <c r="Q41" s="41" t="s">
        <v>110</v>
      </c>
      <c r="R41" s="41" t="s">
        <v>533</v>
      </c>
      <c r="S41" s="344">
        <v>15</v>
      </c>
      <c r="T41" s="343">
        <v>12</v>
      </c>
      <c r="U41" s="166">
        <f>SUM(S41:T41)</f>
        <v>27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25</v>
      </c>
      <c r="AC41" s="166">
        <f>SUM(AA41:AB41)</f>
        <v>37</v>
      </c>
      <c r="AD41" s="39">
        <v>4</v>
      </c>
      <c r="AE41" s="210"/>
    </row>
    <row r="42" spans="1:31" ht="15.6" customHeight="1" x14ac:dyDescent="0.3">
      <c r="A42" s="49"/>
      <c r="B42" s="33" t="s">
        <v>169</v>
      </c>
      <c r="C42" s="43"/>
      <c r="D42" s="109">
        <v>2</v>
      </c>
      <c r="E42" s="8">
        <v>2</v>
      </c>
      <c r="F42" s="41" t="s">
        <v>1424</v>
      </c>
      <c r="N42" s="9"/>
      <c r="O42" s="213"/>
      <c r="P42" s="41" t="s">
        <v>510</v>
      </c>
      <c r="Q42" s="41" t="s">
        <v>464</v>
      </c>
      <c r="R42" s="41" t="s">
        <v>533</v>
      </c>
      <c r="S42" s="343">
        <v>13</v>
      </c>
      <c r="T42" s="343">
        <v>10</v>
      </c>
      <c r="U42" s="166">
        <f t="shared" si="4"/>
        <v>23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11</v>
      </c>
      <c r="AB42" s="343">
        <v>14</v>
      </c>
      <c r="AC42" s="166">
        <f t="shared" ref="AC42:AC49" si="7">SUM(AA42:AB42)</f>
        <v>25</v>
      </c>
      <c r="AD42" s="39">
        <v>2</v>
      </c>
      <c r="AE42" s="210"/>
    </row>
    <row r="43" spans="1:31" ht="15.6" customHeight="1" x14ac:dyDescent="0.3">
      <c r="A43" s="49" t="s">
        <v>37</v>
      </c>
      <c r="B43" s="240" t="s">
        <v>1425</v>
      </c>
      <c r="C43" s="352" t="s">
        <v>174</v>
      </c>
      <c r="D43" s="109"/>
      <c r="E43" s="8">
        <v>2</v>
      </c>
      <c r="F43" s="41" t="s">
        <v>1423</v>
      </c>
      <c r="G43" s="227"/>
      <c r="H43" s="227"/>
      <c r="I43" s="227"/>
      <c r="J43" s="227"/>
      <c r="K43" s="227"/>
      <c r="L43" s="227"/>
      <c r="M43" s="227"/>
      <c r="N43" s="8"/>
      <c r="O43" s="212"/>
      <c r="P43" s="41" t="s">
        <v>685</v>
      </c>
      <c r="Q43" s="41" t="s">
        <v>504</v>
      </c>
      <c r="R43" s="41" t="s">
        <v>533</v>
      </c>
      <c r="S43" s="343">
        <v>8</v>
      </c>
      <c r="T43" s="344">
        <v>8</v>
      </c>
      <c r="U43" s="166">
        <f t="shared" si="4"/>
        <v>16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8</v>
      </c>
      <c r="AB43" s="343">
        <v>9</v>
      </c>
      <c r="AC43" s="166">
        <f>SUM(AA43:AB43)</f>
        <v>17</v>
      </c>
      <c r="AD43" s="39">
        <v>10</v>
      </c>
      <c r="AE43" s="210"/>
    </row>
    <row r="44" spans="1:31" ht="15.6" customHeight="1" x14ac:dyDescent="0.3">
      <c r="B44" s="240" t="s">
        <v>859</v>
      </c>
      <c r="C44" s="352" t="s">
        <v>174</v>
      </c>
      <c r="E44" s="8"/>
      <c r="F44" s="41"/>
      <c r="N44" s="9"/>
      <c r="O44" s="213"/>
      <c r="P44" s="41" t="s">
        <v>687</v>
      </c>
      <c r="Q44" s="41" t="s">
        <v>31</v>
      </c>
      <c r="R44" s="41" t="s">
        <v>533</v>
      </c>
      <c r="S44" s="343">
        <v>5</v>
      </c>
      <c r="T44" s="344">
        <v>11</v>
      </c>
      <c r="U44" s="166">
        <f t="shared" ref="U44:U49" si="8">SUM(S44:T44)</f>
        <v>16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5</v>
      </c>
      <c r="AB44" s="343">
        <v>9</v>
      </c>
      <c r="AC44" s="166">
        <f>SUM(AA44:AB44)</f>
        <v>14</v>
      </c>
      <c r="AD44" s="39">
        <v>4</v>
      </c>
      <c r="AE44" s="210"/>
    </row>
    <row r="45" spans="1:31" ht="15.6" customHeight="1" x14ac:dyDescent="0.3">
      <c r="B45" s="240" t="s">
        <v>603</v>
      </c>
      <c r="C45" s="352" t="s">
        <v>174</v>
      </c>
      <c r="F45" s="41"/>
      <c r="N45" s="9"/>
      <c r="O45" s="212"/>
      <c r="P45" s="41" t="s">
        <v>536</v>
      </c>
      <c r="Q45" s="41" t="s">
        <v>496</v>
      </c>
      <c r="R45" s="41" t="s">
        <v>533</v>
      </c>
      <c r="S45" s="344">
        <v>4</v>
      </c>
      <c r="T45" s="344">
        <v>11</v>
      </c>
      <c r="U45" s="166">
        <f t="shared" si="8"/>
        <v>15</v>
      </c>
      <c r="V45" s="39">
        <v>6</v>
      </c>
      <c r="W45" s="216"/>
      <c r="X45" s="150" t="s">
        <v>538</v>
      </c>
      <c r="Y45" s="150" t="s">
        <v>173</v>
      </c>
      <c r="Z45" s="41" t="s">
        <v>53</v>
      </c>
      <c r="AA45" s="343">
        <v>2</v>
      </c>
      <c r="AB45" s="344">
        <v>11</v>
      </c>
      <c r="AC45" s="166">
        <f>SUM(AA45:AB45)</f>
        <v>13</v>
      </c>
      <c r="AD45" s="39">
        <v>6</v>
      </c>
      <c r="AE45" s="210"/>
    </row>
    <row r="46" spans="1:31" ht="17.25" customHeight="1" x14ac:dyDescent="0.3"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 t="shared" si="8"/>
        <v>5</v>
      </c>
      <c r="V46" s="39">
        <v>10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7"/>
        <v>9</v>
      </c>
      <c r="AD46" s="39"/>
      <c r="AE46" s="210"/>
    </row>
    <row r="47" spans="1:31" ht="15.6" customHeight="1" x14ac:dyDescent="0.3">
      <c r="A47" s="72"/>
      <c r="B47" s="149"/>
      <c r="C47" s="67"/>
      <c r="D47" s="142"/>
      <c r="E47" s="67" t="s">
        <v>50</v>
      </c>
      <c r="F47" s="73"/>
      <c r="G47" s="74"/>
      <c r="H47" s="74"/>
      <c r="I47" s="74"/>
      <c r="J47" s="75"/>
      <c r="K47" s="74"/>
      <c r="L47" s="74"/>
      <c r="M47" s="74"/>
      <c r="N47" s="8"/>
      <c r="O47" s="213"/>
      <c r="P47" s="41" t="s">
        <v>535</v>
      </c>
      <c r="Q47" s="41" t="s">
        <v>492</v>
      </c>
      <c r="R47" s="41" t="s">
        <v>533</v>
      </c>
      <c r="S47" s="343">
        <v>1</v>
      </c>
      <c r="T47" s="344">
        <v>2</v>
      </c>
      <c r="U47" s="166">
        <f t="shared" si="8"/>
        <v>3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4</v>
      </c>
      <c r="AC47" s="166">
        <f t="shared" si="7"/>
        <v>6</v>
      </c>
      <c r="AD47" s="39">
        <v>8</v>
      </c>
      <c r="AE47" s="210"/>
    </row>
    <row r="48" spans="1:31" ht="15.6" customHeight="1" x14ac:dyDescent="0.3">
      <c r="A48" s="46" t="s">
        <v>41</v>
      </c>
      <c r="B48" s="33" t="s">
        <v>129</v>
      </c>
      <c r="C48" s="41"/>
      <c r="D48" s="22">
        <v>6</v>
      </c>
      <c r="E48" s="9">
        <v>1</v>
      </c>
      <c r="F48" s="41" t="s">
        <v>1440</v>
      </c>
      <c r="G48" s="40"/>
      <c r="H48" s="44"/>
      <c r="I48" s="44"/>
      <c r="J48" s="45"/>
      <c r="K48" s="44"/>
      <c r="L48" s="44"/>
      <c r="M48" s="44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4</v>
      </c>
      <c r="U48" s="166">
        <f t="shared" si="8"/>
        <v>4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5</v>
      </c>
      <c r="AC48" s="166">
        <f t="shared" si="7"/>
        <v>5</v>
      </c>
      <c r="AD48" s="39">
        <v>2</v>
      </c>
      <c r="AE48" s="210"/>
    </row>
    <row r="49" spans="1:31" ht="16.95" customHeight="1" x14ac:dyDescent="0.3">
      <c r="A49" s="49" t="s">
        <v>37</v>
      </c>
      <c r="B49" s="176" t="s">
        <v>557</v>
      </c>
      <c r="C49" s="275" t="s">
        <v>174</v>
      </c>
      <c r="D49" s="22"/>
      <c r="E49" s="9">
        <v>1</v>
      </c>
      <c r="F49" s="41" t="s">
        <v>1446</v>
      </c>
      <c r="G49" s="40"/>
      <c r="H49" s="44"/>
      <c r="I49" s="40"/>
      <c r="J49" s="42"/>
      <c r="K49" s="44"/>
      <c r="L49" s="44"/>
      <c r="M49" s="37"/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 t="shared" si="8"/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2</v>
      </c>
      <c r="AC49" s="166">
        <f t="shared" si="7"/>
        <v>2</v>
      </c>
      <c r="AD49" s="39"/>
      <c r="AE49" s="210"/>
    </row>
    <row r="50" spans="1:31" ht="15.6" customHeight="1" thickBot="1" x14ac:dyDescent="0.35">
      <c r="B50" s="150"/>
      <c r="C50" s="41"/>
      <c r="E50" s="9">
        <v>2</v>
      </c>
      <c r="F50" s="41" t="s">
        <v>1443</v>
      </c>
      <c r="N50" s="33"/>
      <c r="O50" s="213"/>
      <c r="P50" s="218" t="s">
        <v>405</v>
      </c>
      <c r="Q50" s="218"/>
      <c r="R50" s="218" t="s">
        <v>533</v>
      </c>
      <c r="S50" s="219">
        <f>SUM(S39:S49)</f>
        <v>71</v>
      </c>
      <c r="T50" s="219">
        <f>SUM(T39:T49)</f>
        <v>100</v>
      </c>
      <c r="U50" s="219">
        <f>SUM(U39:U49)</f>
        <v>171</v>
      </c>
      <c r="V50" s="219">
        <f>SUM(V39:V49)</f>
        <v>60</v>
      </c>
      <c r="W50" s="218"/>
      <c r="X50" s="218" t="s">
        <v>405</v>
      </c>
      <c r="Y50" s="218"/>
      <c r="Z50" s="218" t="s">
        <v>53</v>
      </c>
      <c r="AA50" s="219">
        <f>SUM(AA39:AA49)</f>
        <v>77</v>
      </c>
      <c r="AB50" s="219">
        <f>SUM(AB39:AB49)</f>
        <v>107</v>
      </c>
      <c r="AC50" s="219">
        <f>SUM(AC39:AC49)</f>
        <v>184</v>
      </c>
      <c r="AD50" s="219">
        <f>SUM(AD39:AD49)</f>
        <v>44</v>
      </c>
      <c r="AE50" s="210"/>
    </row>
    <row r="51" spans="1:31" ht="15.6" customHeight="1" x14ac:dyDescent="0.35">
      <c r="E51" s="9">
        <v>2</v>
      </c>
      <c r="F51" s="41" t="s">
        <v>1441</v>
      </c>
      <c r="N51" s="273"/>
      <c r="O51" s="212"/>
      <c r="P51" s="277" t="s">
        <v>164</v>
      </c>
      <c r="Q51" s="277"/>
      <c r="R51" s="277" t="s">
        <v>460</v>
      </c>
      <c r="S51" s="345">
        <v>18</v>
      </c>
      <c r="T51" s="345">
        <v>13</v>
      </c>
      <c r="U51" s="166">
        <f t="shared" ref="U51:U61" si="9">SUM(S51:T51)</f>
        <v>31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13</v>
      </c>
      <c r="AB51" s="344">
        <v>11</v>
      </c>
      <c r="AC51" s="166">
        <f t="shared" ref="AC51:AC61" si="10">SUM(AA51:AB51)</f>
        <v>24</v>
      </c>
      <c r="AD51" s="39">
        <v>16</v>
      </c>
      <c r="AE51" s="210"/>
    </row>
    <row r="52" spans="1:31" ht="15.6" customHeight="1" x14ac:dyDescent="0.35">
      <c r="E52" s="9">
        <v>2</v>
      </c>
      <c r="F52" s="41" t="s">
        <v>1447</v>
      </c>
      <c r="N52" s="271"/>
      <c r="O52" s="212"/>
      <c r="P52" s="41" t="s">
        <v>691</v>
      </c>
      <c r="Q52" s="41" t="s">
        <v>620</v>
      </c>
      <c r="R52" s="41" t="s">
        <v>164</v>
      </c>
      <c r="S52" s="343">
        <v>27</v>
      </c>
      <c r="T52" s="344">
        <v>9</v>
      </c>
      <c r="U52" s="166">
        <f t="shared" si="9"/>
        <v>36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22</v>
      </c>
      <c r="AB52" s="344">
        <v>7</v>
      </c>
      <c r="AC52" s="166">
        <f t="shared" si="10"/>
        <v>29</v>
      </c>
      <c r="AD52" s="39">
        <v>20</v>
      </c>
      <c r="AE52" s="210"/>
    </row>
    <row r="53" spans="1:31" ht="15.6" customHeight="1" x14ac:dyDescent="0.3">
      <c r="E53" s="9">
        <v>2</v>
      </c>
      <c r="F53" s="41" t="s">
        <v>1442</v>
      </c>
      <c r="N53" s="9"/>
      <c r="O53" s="213"/>
      <c r="P53" s="41" t="s">
        <v>475</v>
      </c>
      <c r="Q53" s="41" t="s">
        <v>115</v>
      </c>
      <c r="R53" s="41" t="s">
        <v>164</v>
      </c>
      <c r="S53" s="343">
        <v>11</v>
      </c>
      <c r="T53" s="344">
        <v>12</v>
      </c>
      <c r="U53" s="166">
        <f t="shared" si="9"/>
        <v>23</v>
      </c>
      <c r="V53" s="39">
        <v>8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15</v>
      </c>
      <c r="AC53" s="166">
        <f t="shared" ref="AC53:AC58" si="11">SUM(AA53:AB53)</f>
        <v>20</v>
      </c>
      <c r="AD53" s="39"/>
      <c r="AE53" s="210"/>
    </row>
    <row r="54" spans="1:31" ht="15.6" customHeight="1" x14ac:dyDescent="0.3">
      <c r="N54" s="8"/>
      <c r="O54" s="60"/>
      <c r="P54" s="150" t="s">
        <v>494</v>
      </c>
      <c r="Q54" s="41" t="s">
        <v>182</v>
      </c>
      <c r="R54" s="48" t="s">
        <v>164</v>
      </c>
      <c r="S54" s="343">
        <v>10</v>
      </c>
      <c r="T54" s="343">
        <v>11</v>
      </c>
      <c r="U54" s="166">
        <f t="shared" si="9"/>
        <v>21</v>
      </c>
      <c r="V54" s="39">
        <v>4</v>
      </c>
      <c r="W54" s="277"/>
      <c r="X54" s="41" t="s">
        <v>391</v>
      </c>
      <c r="Y54" s="152" t="s">
        <v>28</v>
      </c>
      <c r="Z54" s="41" t="s">
        <v>461</v>
      </c>
      <c r="AA54" s="343">
        <v>3</v>
      </c>
      <c r="AB54" s="344">
        <v>17</v>
      </c>
      <c r="AC54" s="166">
        <f t="shared" si="11"/>
        <v>20</v>
      </c>
      <c r="AD54" s="39">
        <v>4</v>
      </c>
      <c r="AE54" s="210"/>
    </row>
    <row r="55" spans="1:31" ht="15.6" customHeight="1" x14ac:dyDescent="0.3">
      <c r="B55" s="33" t="s">
        <v>477</v>
      </c>
      <c r="C55" s="56"/>
      <c r="D55" s="214">
        <v>5</v>
      </c>
      <c r="E55" s="9">
        <v>1</v>
      </c>
      <c r="F55" s="41" t="s">
        <v>1436</v>
      </c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17</v>
      </c>
      <c r="U55" s="166">
        <f t="shared" si="9"/>
        <v>19</v>
      </c>
      <c r="V55" s="39"/>
      <c r="W55" s="277"/>
      <c r="X55" s="41" t="s">
        <v>472</v>
      </c>
      <c r="Y55" s="41" t="s">
        <v>465</v>
      </c>
      <c r="Z55" s="41" t="s">
        <v>461</v>
      </c>
      <c r="AA55" s="343">
        <v>10</v>
      </c>
      <c r="AB55" s="344">
        <v>9</v>
      </c>
      <c r="AC55" s="166">
        <f t="shared" si="11"/>
        <v>19</v>
      </c>
      <c r="AD55" s="39">
        <v>2</v>
      </c>
      <c r="AE55" s="210"/>
    </row>
    <row r="56" spans="1:31" ht="15.6" customHeight="1" x14ac:dyDescent="0.3">
      <c r="A56" s="193" t="s">
        <v>37</v>
      </c>
      <c r="B56" s="84" t="s">
        <v>1434</v>
      </c>
      <c r="C56" s="43" t="s">
        <v>172</v>
      </c>
      <c r="D56" s="214"/>
      <c r="E56" s="9">
        <v>1</v>
      </c>
      <c r="F56" s="41" t="s">
        <v>1438</v>
      </c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13</v>
      </c>
      <c r="U56" s="166">
        <f t="shared" si="9"/>
        <v>17</v>
      </c>
      <c r="V56" s="39">
        <v>6</v>
      </c>
      <c r="W56" s="277"/>
      <c r="X56" s="41" t="s">
        <v>654</v>
      </c>
      <c r="Y56" s="41" t="s">
        <v>617</v>
      </c>
      <c r="Z56" s="41" t="s">
        <v>461</v>
      </c>
      <c r="AA56" s="343">
        <v>8</v>
      </c>
      <c r="AB56" s="344">
        <v>3</v>
      </c>
      <c r="AC56" s="166">
        <f t="shared" si="11"/>
        <v>11</v>
      </c>
      <c r="AD56" s="39">
        <v>4</v>
      </c>
      <c r="AE56" s="210"/>
    </row>
    <row r="57" spans="1:31" ht="15.6" customHeight="1" x14ac:dyDescent="0.3">
      <c r="E57" s="9">
        <v>2</v>
      </c>
      <c r="F57" s="41" t="s">
        <v>1439</v>
      </c>
      <c r="N57" s="9"/>
      <c r="O57" s="213"/>
      <c r="P57" s="41" t="s">
        <v>476</v>
      </c>
      <c r="Q57" s="41" t="s">
        <v>68</v>
      </c>
      <c r="R57" s="41" t="s">
        <v>164</v>
      </c>
      <c r="S57" s="343">
        <v>2</v>
      </c>
      <c r="T57" s="344">
        <v>13</v>
      </c>
      <c r="U57" s="166">
        <f t="shared" si="9"/>
        <v>15</v>
      </c>
      <c r="V57" s="39">
        <v>2</v>
      </c>
      <c r="W57" s="277"/>
      <c r="X57" s="41" t="s">
        <v>795</v>
      </c>
      <c r="Y57" s="84" t="s">
        <v>143</v>
      </c>
      <c r="Z57" s="41" t="s">
        <v>461</v>
      </c>
      <c r="AA57" s="343"/>
      <c r="AB57" s="344">
        <v>11</v>
      </c>
      <c r="AC57" s="166">
        <f t="shared" si="11"/>
        <v>11</v>
      </c>
      <c r="AD57" s="39">
        <v>8</v>
      </c>
      <c r="AE57" s="210"/>
    </row>
    <row r="58" spans="1:31" ht="15.6" customHeight="1" x14ac:dyDescent="0.3">
      <c r="E58" s="9">
        <v>2</v>
      </c>
      <c r="F58" s="41" t="s">
        <v>782</v>
      </c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9"/>
        <v>9</v>
      </c>
      <c r="V58" s="39">
        <v>4</v>
      </c>
      <c r="W58" s="277"/>
      <c r="X58" s="41" t="s">
        <v>537</v>
      </c>
      <c r="Y58" s="41" t="s">
        <v>65</v>
      </c>
      <c r="Z58" s="41" t="s">
        <v>461</v>
      </c>
      <c r="AA58" s="343">
        <v>4</v>
      </c>
      <c r="AB58" s="344">
        <v>6</v>
      </c>
      <c r="AC58" s="166">
        <f t="shared" si="11"/>
        <v>10</v>
      </c>
      <c r="AD58" s="39">
        <v>2</v>
      </c>
      <c r="AE58" s="210"/>
    </row>
    <row r="59" spans="1:31" ht="15.6" customHeight="1" x14ac:dyDescent="0.3">
      <c r="E59" s="9">
        <v>2</v>
      </c>
      <c r="F59" s="41" t="s">
        <v>1437</v>
      </c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7</v>
      </c>
      <c r="U59" s="166">
        <f t="shared" si="9"/>
        <v>8</v>
      </c>
      <c r="V59" s="39">
        <v>2</v>
      </c>
      <c r="W59" s="277"/>
      <c r="X59" s="41" t="s">
        <v>657</v>
      </c>
      <c r="Y59" s="41" t="s">
        <v>45</v>
      </c>
      <c r="Z59" s="41" t="s">
        <v>461</v>
      </c>
      <c r="AA59" s="343">
        <v>2</v>
      </c>
      <c r="AB59" s="344">
        <v>6</v>
      </c>
      <c r="AC59" s="166">
        <f t="shared" si="10"/>
        <v>8</v>
      </c>
      <c r="AD59" s="39">
        <v>2</v>
      </c>
      <c r="AE59" s="210"/>
    </row>
    <row r="60" spans="1:31" ht="16.2" customHeight="1" x14ac:dyDescent="0.3">
      <c r="A60" s="39"/>
      <c r="B60" s="41"/>
      <c r="C60" s="220"/>
      <c r="D60" s="221"/>
      <c r="E60" s="330"/>
      <c r="F60" s="330"/>
      <c r="H60" s="39"/>
      <c r="I60" s="40"/>
      <c r="J60" s="40"/>
      <c r="K60" s="41"/>
      <c r="M60" s="40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6</v>
      </c>
      <c r="U60" s="166">
        <f t="shared" si="9"/>
        <v>7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10"/>
        <v>4</v>
      </c>
      <c r="AD60" s="39">
        <v>2</v>
      </c>
      <c r="AE60" s="210"/>
    </row>
    <row r="61" spans="1:31" ht="18.600000000000001" customHeight="1" x14ac:dyDescent="0.3">
      <c r="A61" s="102"/>
      <c r="B61" s="103"/>
      <c r="C61" s="103"/>
      <c r="D61" s="143"/>
      <c r="E61" s="104"/>
      <c r="F61" s="103"/>
      <c r="G61" s="105"/>
      <c r="H61" s="105"/>
      <c r="I61" s="105"/>
      <c r="J61" s="106"/>
      <c r="K61" s="106"/>
      <c r="L61" s="105"/>
      <c r="M61" s="104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9"/>
        <v>3</v>
      </c>
      <c r="V61" s="39"/>
      <c r="W61" s="277"/>
      <c r="X61" s="41" t="s">
        <v>1383</v>
      </c>
      <c r="Y61" s="41" t="s">
        <v>1384</v>
      </c>
      <c r="Z61" s="41" t="s">
        <v>461</v>
      </c>
      <c r="AA61" s="343"/>
      <c r="AB61" s="344">
        <v>3</v>
      </c>
      <c r="AC61" s="166">
        <f t="shared" si="10"/>
        <v>3</v>
      </c>
      <c r="AD61" s="39">
        <v>2</v>
      </c>
      <c r="AE61" s="210"/>
    </row>
    <row r="62" spans="1:31" ht="15.6" customHeight="1" thickBot="1" x14ac:dyDescent="0.4">
      <c r="C62" s="41" t="s">
        <v>319</v>
      </c>
      <c r="D62" s="98">
        <f>SUM(D15:D61)</f>
        <v>33</v>
      </c>
      <c r="E62" s="21"/>
      <c r="F62" s="41" t="s">
        <v>335</v>
      </c>
      <c r="G62" s="33"/>
      <c r="H62" s="47"/>
      <c r="I62" s="61">
        <v>10</v>
      </c>
      <c r="J62" s="22"/>
      <c r="K62" s="9"/>
      <c r="N62" s="9"/>
      <c r="O62" s="210"/>
      <c r="P62" s="218" t="s">
        <v>405</v>
      </c>
      <c r="Q62" s="218"/>
      <c r="R62" s="218" t="s">
        <v>164</v>
      </c>
      <c r="S62" s="219">
        <f>SUM(S51:S61)</f>
        <v>78</v>
      </c>
      <c r="T62" s="219">
        <f>SUM(T51:T61)</f>
        <v>111</v>
      </c>
      <c r="U62" s="219">
        <f>SUM(U51:U61)</f>
        <v>189</v>
      </c>
      <c r="V62" s="219">
        <f>SUM(V51:V61)</f>
        <v>64</v>
      </c>
      <c r="W62" s="218"/>
      <c r="X62" s="218" t="s">
        <v>405</v>
      </c>
      <c r="Y62" s="218"/>
      <c r="Z62" s="218" t="s">
        <v>463</v>
      </c>
      <c r="AA62" s="219">
        <f>SUM(AA51:AA61)</f>
        <v>67</v>
      </c>
      <c r="AB62" s="219">
        <f>SUM(AB51:AB61)</f>
        <v>92</v>
      </c>
      <c r="AC62" s="219">
        <f>SUM(AC51:AC61)</f>
        <v>159</v>
      </c>
      <c r="AD62" s="219">
        <f>SUM(AD51:AD61)</f>
        <v>62</v>
      </c>
      <c r="AE62" s="210"/>
    </row>
    <row r="63" spans="1:31" ht="15.6" customHeight="1" thickBot="1" x14ac:dyDescent="0.35">
      <c r="A63" s="39"/>
      <c r="B63" s="220"/>
      <c r="C63" s="152"/>
      <c r="D63" s="220"/>
      <c r="E63" s="330"/>
      <c r="F63" s="330"/>
      <c r="G63" s="41"/>
      <c r="H63" s="39"/>
      <c r="I63" s="41"/>
      <c r="N63" s="9"/>
      <c r="O63" s="60"/>
      <c r="P63" s="161"/>
      <c r="Q63" s="161"/>
      <c r="R63" s="161"/>
      <c r="S63" s="194">
        <f>S25+S38+S50+S62</f>
        <v>321</v>
      </c>
      <c r="T63" s="194">
        <f>T25+T38+T50+T62</f>
        <v>485</v>
      </c>
      <c r="U63" s="194">
        <f>U25+U38+U50+U62</f>
        <v>806</v>
      </c>
      <c r="V63" s="194">
        <f>V25+V38+V50+V62</f>
        <v>204</v>
      </c>
      <c r="W63" s="355"/>
      <c r="X63" s="195"/>
      <c r="Y63" s="54"/>
      <c r="Z63" s="54"/>
      <c r="AA63" s="194">
        <f>AA25+AA38+AA50+AA62</f>
        <v>323</v>
      </c>
      <c r="AB63" s="194">
        <f>AB25+AB38+AB50+AB62</f>
        <v>490</v>
      </c>
      <c r="AC63" s="194">
        <f>AC25+AC38+AC50+AC62</f>
        <v>813</v>
      </c>
      <c r="AD63" s="194">
        <f>AD25+AD38+AD50+AD62</f>
        <v>176</v>
      </c>
      <c r="AE63" s="210"/>
    </row>
    <row r="64" spans="1:31" ht="15.6" customHeight="1" thickTop="1" x14ac:dyDescent="0.3">
      <c r="A64" s="39"/>
      <c r="B64" s="220"/>
      <c r="C64" s="152"/>
      <c r="D64" s="220"/>
      <c r="E64" s="330"/>
      <c r="F64" s="330"/>
      <c r="G64" s="41"/>
      <c r="H64" s="39"/>
      <c r="I64" s="41"/>
      <c r="N64" s="9"/>
      <c r="O64" s="173"/>
      <c r="W64" s="166"/>
      <c r="X64" s="196" t="s">
        <v>387</v>
      </c>
      <c r="Y64" s="192"/>
      <c r="Z64" s="192"/>
      <c r="AA64" s="369">
        <f>S63+AA63</f>
        <v>644</v>
      </c>
      <c r="AB64" s="369">
        <f>T63+AB63</f>
        <v>975</v>
      </c>
      <c r="AC64" s="369">
        <f>U63+AC63</f>
        <v>1619</v>
      </c>
      <c r="AD64" s="369">
        <f>V63+AD63</f>
        <v>380</v>
      </c>
      <c r="AE64" s="198"/>
    </row>
    <row r="65" spans="1:31" ht="15.6" customHeight="1" x14ac:dyDescent="0.3">
      <c r="A65" s="39"/>
      <c r="B65" s="220"/>
      <c r="C65" s="152"/>
      <c r="D65" s="220"/>
      <c r="E65" s="330"/>
      <c r="F65" s="330"/>
      <c r="G65" s="41"/>
      <c r="H65" s="41"/>
      <c r="I65" s="41"/>
      <c r="O65" s="173"/>
      <c r="AE65" s="198"/>
    </row>
    <row r="66" spans="1:31" ht="15.6" customHeight="1" x14ac:dyDescent="0.3">
      <c r="A66" s="39"/>
      <c r="B66" s="220"/>
      <c r="C66" s="152"/>
      <c r="D66" s="220"/>
      <c r="E66" s="330"/>
      <c r="F66" s="330"/>
      <c r="G66" s="41"/>
      <c r="H66" s="41"/>
      <c r="I66" s="41"/>
      <c r="O66" s="173"/>
      <c r="AE66" s="198"/>
    </row>
    <row r="67" spans="1:31" ht="15.6" customHeight="1" x14ac:dyDescent="0.3">
      <c r="A67" s="39"/>
      <c r="B67" s="220"/>
      <c r="C67" s="152"/>
      <c r="D67" s="220"/>
      <c r="E67" s="330"/>
      <c r="F67" s="330"/>
      <c r="G67" s="41"/>
      <c r="H67" s="41"/>
      <c r="I67" s="41"/>
      <c r="O67" s="173"/>
    </row>
    <row r="68" spans="1:31" ht="15.6" customHeight="1" x14ac:dyDescent="0.35">
      <c r="A68" s="39"/>
      <c r="B68" s="220"/>
      <c r="C68" s="152"/>
      <c r="D68" s="220"/>
      <c r="E68" s="330"/>
      <c r="F68" s="330"/>
      <c r="G68" s="41"/>
      <c r="H68" s="41"/>
      <c r="I68" s="41"/>
      <c r="O68" s="173"/>
      <c r="Q68" s="340" t="s">
        <v>605</v>
      </c>
      <c r="R68" s="292" t="s">
        <v>606</v>
      </c>
      <c r="AE68" s="198"/>
    </row>
    <row r="69" spans="1:31" ht="15.6" customHeight="1" x14ac:dyDescent="0.35">
      <c r="A69" s="39"/>
      <c r="B69" s="220"/>
      <c r="C69" s="152"/>
      <c r="D69" s="220"/>
      <c r="E69" s="330"/>
      <c r="F69" s="330"/>
      <c r="G69" s="41"/>
      <c r="H69" s="39"/>
      <c r="I69" s="41"/>
      <c r="O69" s="173"/>
      <c r="Q69" s="341" t="s">
        <v>595</v>
      </c>
      <c r="R69" s="198" t="s">
        <v>442</v>
      </c>
      <c r="X69" s="224"/>
      <c r="Y69" s="334" t="s">
        <v>1449</v>
      </c>
      <c r="Z69" s="224"/>
      <c r="AA69" s="224"/>
      <c r="AE69" s="198"/>
    </row>
    <row r="70" spans="1:31" ht="15.6" customHeight="1" x14ac:dyDescent="0.35">
      <c r="A70" s="39"/>
      <c r="B70" s="220"/>
      <c r="C70" s="152"/>
      <c r="D70" s="220"/>
      <c r="E70" s="330"/>
      <c r="F70" s="330"/>
      <c r="G70" s="41"/>
      <c r="H70" s="39"/>
      <c r="I70" s="41"/>
      <c r="O70" s="173"/>
      <c r="P70" s="156" t="s">
        <v>443</v>
      </c>
      <c r="Q70" s="46" t="s">
        <v>404</v>
      </c>
      <c r="R70" s="20">
        <v>42828</v>
      </c>
      <c r="S70" s="54"/>
      <c r="T70" s="54"/>
      <c r="U70" s="54"/>
      <c r="V70" s="320"/>
      <c r="W70" s="164"/>
      <c r="X70" s="335" t="s">
        <v>454</v>
      </c>
      <c r="Y70" s="284" t="s">
        <v>404</v>
      </c>
      <c r="Z70" s="336">
        <v>42989</v>
      </c>
      <c r="AA70" s="337"/>
      <c r="AB70" s="198"/>
      <c r="AC70" s="198"/>
      <c r="AD70" s="198"/>
      <c r="AE70" s="198"/>
    </row>
    <row r="71" spans="1:31" ht="18" x14ac:dyDescent="0.35">
      <c r="A71" s="39"/>
      <c r="B71" s="41"/>
      <c r="C71" s="41"/>
      <c r="D71" s="220"/>
      <c r="E71" s="330"/>
      <c r="F71" s="330"/>
      <c r="G71" s="41"/>
      <c r="H71" s="39"/>
      <c r="O71" s="173"/>
      <c r="P71" s="155" t="s">
        <v>81</v>
      </c>
      <c r="Q71" s="155" t="s">
        <v>79</v>
      </c>
      <c r="R71" s="208" t="s">
        <v>107</v>
      </c>
      <c r="S71" s="41"/>
      <c r="T71" s="41"/>
      <c r="U71" s="41"/>
      <c r="V71" s="47"/>
      <c r="W71" s="47"/>
      <c r="X71" s="284" t="s">
        <v>81</v>
      </c>
      <c r="Y71" s="284" t="s">
        <v>79</v>
      </c>
      <c r="Z71" s="304" t="s">
        <v>107</v>
      </c>
      <c r="AA71" s="293"/>
      <c r="AB71" s="40"/>
      <c r="AC71" s="40"/>
      <c r="AD71" s="40"/>
      <c r="AE71" s="198"/>
    </row>
    <row r="72" spans="1:31" ht="18" x14ac:dyDescent="0.35">
      <c r="A72" s="39"/>
      <c r="B72" s="220"/>
      <c r="C72" s="41"/>
      <c r="D72" s="220"/>
      <c r="E72" s="49"/>
      <c r="F72" s="49"/>
      <c r="G72" s="41"/>
      <c r="H72" s="39"/>
      <c r="O72" s="173"/>
      <c r="P72" s="189">
        <v>0.38541666666666669</v>
      </c>
      <c r="Q72" s="61" t="s">
        <v>126</v>
      </c>
      <c r="R72" s="26" t="s">
        <v>218</v>
      </c>
      <c r="S72" s="41"/>
      <c r="T72" s="41"/>
      <c r="U72" s="41"/>
      <c r="V72" s="47"/>
      <c r="W72" s="47"/>
      <c r="X72" s="338">
        <v>0.38541666666666669</v>
      </c>
      <c r="Y72" s="284" t="s">
        <v>126</v>
      </c>
      <c r="Z72" s="285" t="s">
        <v>212</v>
      </c>
      <c r="AA72" s="339"/>
      <c r="AB72" s="193"/>
      <c r="AC72" s="39"/>
      <c r="AD72" s="40"/>
      <c r="AE72" s="198"/>
    </row>
    <row r="73" spans="1:31" ht="18" x14ac:dyDescent="0.35">
      <c r="A73" s="39"/>
      <c r="B73" s="220"/>
      <c r="C73" s="41"/>
      <c r="D73" s="220"/>
      <c r="E73" s="49"/>
      <c r="F73" s="49"/>
      <c r="G73" s="41"/>
      <c r="H73" s="39"/>
      <c r="O73" s="173"/>
      <c r="P73" s="189">
        <v>0.38541666666666669</v>
      </c>
      <c r="Q73" s="61" t="s">
        <v>127</v>
      </c>
      <c r="R73" s="26" t="s">
        <v>220</v>
      </c>
      <c r="S73" s="41"/>
      <c r="T73" s="41"/>
      <c r="U73" s="41"/>
      <c r="V73" s="47"/>
      <c r="W73" s="47"/>
      <c r="X73" s="338">
        <v>0.38541666666666669</v>
      </c>
      <c r="Y73" s="284" t="s">
        <v>127</v>
      </c>
      <c r="Z73" s="285" t="s">
        <v>284</v>
      </c>
      <c r="AA73" s="339"/>
      <c r="AB73" s="208"/>
      <c r="AC73" s="39"/>
      <c r="AD73" s="40"/>
      <c r="AE73" s="198"/>
    </row>
    <row r="74" spans="1:31" ht="18" x14ac:dyDescent="0.35">
      <c r="A74" s="39"/>
      <c r="B74" s="220"/>
      <c r="C74" s="41"/>
      <c r="D74" s="220"/>
      <c r="E74" s="49"/>
      <c r="F74" s="193"/>
      <c r="G74" s="41"/>
      <c r="H74" s="39"/>
      <c r="O74" s="173"/>
      <c r="P74" s="189">
        <v>0.42708333333333331</v>
      </c>
      <c r="Q74" s="61" t="s">
        <v>126</v>
      </c>
      <c r="R74" s="26" t="s">
        <v>221</v>
      </c>
      <c r="S74" s="41"/>
      <c r="T74" s="41"/>
      <c r="U74" s="41"/>
      <c r="V74" s="47"/>
      <c r="W74" s="47"/>
      <c r="X74" s="338">
        <v>0.42708333333333331</v>
      </c>
      <c r="Y74" s="284" t="s">
        <v>126</v>
      </c>
      <c r="Z74" s="285" t="s">
        <v>285</v>
      </c>
      <c r="AA74" s="339"/>
      <c r="AB74" s="39"/>
      <c r="AC74" s="39"/>
      <c r="AD74" s="40"/>
      <c r="AE74" s="198"/>
    </row>
    <row r="75" spans="1:31" ht="17.399999999999999" x14ac:dyDescent="0.3">
      <c r="A75" s="39"/>
      <c r="B75" s="220"/>
      <c r="C75" s="41"/>
      <c r="D75" s="220"/>
      <c r="E75" s="49"/>
      <c r="F75" s="49"/>
      <c r="G75" s="41"/>
      <c r="H75" s="39"/>
      <c r="O75" s="173"/>
      <c r="P75" s="189">
        <v>0.42708333333333331</v>
      </c>
      <c r="Q75" s="61" t="s">
        <v>127</v>
      </c>
      <c r="R75" s="26" t="s">
        <v>141</v>
      </c>
      <c r="S75" s="40"/>
      <c r="T75" s="40"/>
      <c r="U75" s="40"/>
      <c r="V75" s="40"/>
      <c r="W75" s="40"/>
      <c r="X75" s="338">
        <v>0.42708333333333331</v>
      </c>
      <c r="Y75" s="284" t="s">
        <v>127</v>
      </c>
      <c r="Z75" s="285" t="s">
        <v>286</v>
      </c>
      <c r="AA75" s="339"/>
      <c r="AB75" s="40"/>
      <c r="AC75" s="40"/>
      <c r="AD75" s="40"/>
      <c r="AE75" s="198"/>
    </row>
    <row r="76" spans="1:31" ht="15.6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7.399999999999999" x14ac:dyDescent="0.3">
      <c r="A77" s="166" t="s">
        <v>1450</v>
      </c>
      <c r="B77" s="163" t="s">
        <v>394</v>
      </c>
      <c r="C77" s="163"/>
      <c r="D77" s="46" t="s">
        <v>57</v>
      </c>
      <c r="E77" s="46" t="s">
        <v>51</v>
      </c>
      <c r="F77" s="46" t="s">
        <v>52</v>
      </c>
      <c r="G77" s="163" t="s">
        <v>58</v>
      </c>
      <c r="H77" s="163" t="s">
        <v>390</v>
      </c>
      <c r="I77" s="163"/>
      <c r="J77" s="163"/>
      <c r="K77" s="163"/>
      <c r="L77" s="163"/>
      <c r="M77" s="163"/>
      <c r="P77" s="64"/>
      <c r="Q77" s="64"/>
      <c r="R77" s="38"/>
    </row>
    <row r="78" spans="1:31" ht="17.399999999999999" x14ac:dyDescent="0.3">
      <c r="A78" s="39"/>
      <c r="B78" s="150" t="s">
        <v>551</v>
      </c>
      <c r="C78" s="220" t="s">
        <v>138</v>
      </c>
      <c r="D78" s="220" t="s">
        <v>54</v>
      </c>
      <c r="E78" s="330">
        <v>33</v>
      </c>
      <c r="F78" s="330">
        <v>27</v>
      </c>
      <c r="G78" s="166">
        <f t="shared" ref="G78:G80" si="12">SUM(E78:F78)</f>
        <v>60</v>
      </c>
      <c r="H78" s="39">
        <v>2</v>
      </c>
      <c r="I78" s="41"/>
      <c r="J78" s="61"/>
      <c r="K78" s="61"/>
      <c r="P78" s="7"/>
      <c r="Q78" s="7"/>
      <c r="R78" s="7"/>
    </row>
    <row r="79" spans="1:31" ht="17.399999999999999" x14ac:dyDescent="0.3">
      <c r="A79" s="39"/>
      <c r="B79" s="41" t="s">
        <v>552</v>
      </c>
      <c r="C79" s="220" t="s">
        <v>527</v>
      </c>
      <c r="D79" s="221" t="s">
        <v>53</v>
      </c>
      <c r="E79" s="222">
        <v>28</v>
      </c>
      <c r="F79" s="222">
        <v>16</v>
      </c>
      <c r="G79" s="166">
        <f t="shared" si="12"/>
        <v>44</v>
      </c>
      <c r="H79" s="39">
        <v>2</v>
      </c>
      <c r="I79" s="41"/>
      <c r="J79" s="41"/>
      <c r="K79" s="41"/>
      <c r="L79" s="163" t="s">
        <v>389</v>
      </c>
      <c r="M79" s="41"/>
      <c r="P79" s="5"/>
      <c r="Q79" s="5"/>
      <c r="R79" s="7"/>
    </row>
    <row r="80" spans="1:31" ht="15.6" x14ac:dyDescent="0.3">
      <c r="A80" s="39"/>
      <c r="B80" s="221" t="s">
        <v>132</v>
      </c>
      <c r="C80" s="220" t="s">
        <v>131</v>
      </c>
      <c r="D80" s="220" t="s">
        <v>116</v>
      </c>
      <c r="E80" s="330">
        <v>24</v>
      </c>
      <c r="F80" s="330">
        <v>20</v>
      </c>
      <c r="G80" s="166">
        <f t="shared" si="12"/>
        <v>44</v>
      </c>
      <c r="H80" s="39">
        <v>2</v>
      </c>
      <c r="I80" s="41"/>
      <c r="J80" s="41"/>
      <c r="K80" s="41"/>
      <c r="L80" s="41" t="s">
        <v>83</v>
      </c>
      <c r="M80" s="220"/>
      <c r="P80" s="5"/>
      <c r="Q80" s="5"/>
      <c r="R80" s="7"/>
    </row>
    <row r="81" spans="1:18" ht="15.6" x14ac:dyDescent="0.3">
      <c r="A81" s="39"/>
      <c r="B81" s="41" t="s">
        <v>63</v>
      </c>
      <c r="C81" s="256" t="s">
        <v>297</v>
      </c>
      <c r="D81" s="221" t="s">
        <v>130</v>
      </c>
      <c r="E81" s="49">
        <v>24</v>
      </c>
      <c r="F81" s="49">
        <v>13</v>
      </c>
      <c r="G81" s="166">
        <f>SUM(E81:F81)</f>
        <v>37</v>
      </c>
      <c r="H81" s="39">
        <v>6</v>
      </c>
      <c r="I81" s="40"/>
      <c r="J81" s="40"/>
      <c r="K81" s="40"/>
      <c r="L81" s="41"/>
      <c r="M81" s="220"/>
      <c r="P81" s="5"/>
      <c r="Q81" s="5"/>
      <c r="R81" s="7"/>
    </row>
    <row r="82" spans="1:18" ht="15.6" x14ac:dyDescent="0.3">
      <c r="A82" s="39"/>
      <c r="B82" s="41" t="s">
        <v>66</v>
      </c>
      <c r="C82" s="220" t="s">
        <v>505</v>
      </c>
      <c r="D82" s="220" t="s">
        <v>53</v>
      </c>
      <c r="E82" s="49">
        <v>12</v>
      </c>
      <c r="F82" s="193">
        <v>25</v>
      </c>
      <c r="G82" s="166">
        <f>SUM(E82:F82)</f>
        <v>37</v>
      </c>
      <c r="H82" s="39">
        <v>4</v>
      </c>
      <c r="I82" s="40"/>
      <c r="J82" s="40"/>
      <c r="K82" s="40"/>
      <c r="L82" s="41"/>
      <c r="M82" s="41"/>
      <c r="P82" s="7"/>
      <c r="Q82" s="7"/>
      <c r="R82" s="7"/>
    </row>
    <row r="83" spans="1:18" ht="15.6" x14ac:dyDescent="0.3">
      <c r="A83" s="39"/>
      <c r="B83" s="220" t="s">
        <v>950</v>
      </c>
      <c r="C83" s="220" t="s">
        <v>620</v>
      </c>
      <c r="D83" s="220" t="s">
        <v>164</v>
      </c>
      <c r="E83" s="49">
        <v>27</v>
      </c>
      <c r="F83" s="193">
        <v>9</v>
      </c>
      <c r="G83" s="166">
        <f>SUM(E83:F83)</f>
        <v>36</v>
      </c>
      <c r="H83" s="39">
        <v>24</v>
      </c>
      <c r="I83" s="40"/>
      <c r="J83" s="40"/>
      <c r="K83" s="40"/>
      <c r="P83" s="7"/>
      <c r="Q83" s="7"/>
      <c r="R83" s="7"/>
    </row>
    <row r="84" spans="1:18" ht="15.6" x14ac:dyDescent="0.3">
      <c r="A84" s="39"/>
      <c r="B84" s="150" t="s">
        <v>817</v>
      </c>
      <c r="C84" s="256" t="s">
        <v>185</v>
      </c>
      <c r="D84" s="221" t="s">
        <v>116</v>
      </c>
      <c r="E84" s="330">
        <v>25</v>
      </c>
      <c r="F84" s="330">
        <v>10</v>
      </c>
      <c r="G84" s="166">
        <f t="shared" ref="G84:G101" si="13">SUM(E84:F84)</f>
        <v>35</v>
      </c>
      <c r="H84" s="39">
        <v>6</v>
      </c>
      <c r="I84" s="40"/>
      <c r="J84" s="40"/>
      <c r="K84" s="40"/>
    </row>
    <row r="85" spans="1:18" ht="15.6" x14ac:dyDescent="0.3">
      <c r="A85" s="39"/>
      <c r="B85" s="41" t="s">
        <v>1035</v>
      </c>
      <c r="C85" s="220" t="s">
        <v>332</v>
      </c>
      <c r="D85" s="221" t="s">
        <v>54</v>
      </c>
      <c r="E85" s="330">
        <v>7</v>
      </c>
      <c r="F85" s="330">
        <v>26</v>
      </c>
      <c r="G85" s="166">
        <f t="shared" si="13"/>
        <v>33</v>
      </c>
      <c r="H85" s="39">
        <v>2</v>
      </c>
      <c r="I85" s="40"/>
      <c r="J85" s="40"/>
      <c r="K85" s="41"/>
      <c r="M85" s="40"/>
    </row>
    <row r="86" spans="1:18" ht="17.399999999999999" x14ac:dyDescent="0.3">
      <c r="A86" s="39"/>
      <c r="B86" s="41" t="s">
        <v>867</v>
      </c>
      <c r="C86" s="220" t="s">
        <v>616</v>
      </c>
      <c r="D86" s="220" t="s">
        <v>461</v>
      </c>
      <c r="E86" s="49">
        <v>22</v>
      </c>
      <c r="F86" s="193">
        <v>10</v>
      </c>
      <c r="G86" s="166">
        <f t="shared" si="13"/>
        <v>32</v>
      </c>
      <c r="H86" s="39">
        <v>20</v>
      </c>
      <c r="I86" s="40"/>
      <c r="J86" s="40"/>
      <c r="K86" s="40"/>
      <c r="L86" s="163" t="s">
        <v>84</v>
      </c>
      <c r="M86" s="48"/>
    </row>
    <row r="87" spans="1:18" ht="15.6" x14ac:dyDescent="0.3">
      <c r="A87" s="39"/>
      <c r="B87" s="41" t="s">
        <v>539</v>
      </c>
      <c r="C87" s="256" t="s">
        <v>613</v>
      </c>
      <c r="D87" s="220" t="s">
        <v>117</v>
      </c>
      <c r="E87" s="330">
        <v>18</v>
      </c>
      <c r="F87" s="330">
        <v>12</v>
      </c>
      <c r="G87" s="166">
        <f t="shared" si="13"/>
        <v>30</v>
      </c>
      <c r="H87" s="39">
        <v>4</v>
      </c>
      <c r="I87" s="40"/>
      <c r="J87" s="40"/>
      <c r="K87" s="40"/>
      <c r="L87" s="240" t="s">
        <v>1414</v>
      </c>
      <c r="M87" s="240" t="s">
        <v>117</v>
      </c>
    </row>
    <row r="88" spans="1:18" ht="15.6" x14ac:dyDescent="0.3">
      <c r="A88" s="39"/>
      <c r="B88" s="41" t="s">
        <v>1152</v>
      </c>
      <c r="C88" s="48" t="s">
        <v>33</v>
      </c>
      <c r="D88" s="220" t="s">
        <v>116</v>
      </c>
      <c r="E88" s="330">
        <v>6</v>
      </c>
      <c r="F88" s="330">
        <v>24</v>
      </c>
      <c r="G88" s="166">
        <f t="shared" si="13"/>
        <v>30</v>
      </c>
      <c r="H88" s="39">
        <v>2</v>
      </c>
      <c r="I88" s="40"/>
      <c r="L88" s="152"/>
      <c r="M88" s="40"/>
    </row>
    <row r="89" spans="1:18" ht="15.6" x14ac:dyDescent="0.3">
      <c r="A89" s="39"/>
      <c r="B89" s="41" t="s">
        <v>493</v>
      </c>
      <c r="C89" s="220" t="s">
        <v>340</v>
      </c>
      <c r="D89" s="220" t="s">
        <v>117</v>
      </c>
      <c r="E89" s="330">
        <v>16</v>
      </c>
      <c r="F89" s="330">
        <v>12</v>
      </c>
      <c r="G89" s="166">
        <f t="shared" si="13"/>
        <v>28</v>
      </c>
      <c r="H89" s="39">
        <v>4</v>
      </c>
      <c r="I89" s="40"/>
      <c r="L89" s="152"/>
      <c r="M89" s="48"/>
    </row>
    <row r="90" spans="1:18" ht="15.6" x14ac:dyDescent="0.3">
      <c r="A90" s="39"/>
      <c r="B90" s="41" t="s">
        <v>567</v>
      </c>
      <c r="C90" s="220" t="s">
        <v>110</v>
      </c>
      <c r="D90" s="220" t="s">
        <v>533</v>
      </c>
      <c r="E90" s="49">
        <v>12</v>
      </c>
      <c r="F90" s="49">
        <v>16</v>
      </c>
      <c r="G90" s="166">
        <f t="shared" si="13"/>
        <v>28</v>
      </c>
      <c r="H90" s="39">
        <v>4</v>
      </c>
      <c r="I90" s="40"/>
      <c r="K90" s="39"/>
      <c r="M90" s="41"/>
    </row>
    <row r="91" spans="1:18" ht="15.6" x14ac:dyDescent="0.3">
      <c r="A91" s="39"/>
      <c r="B91" s="220" t="s">
        <v>499</v>
      </c>
      <c r="C91" s="41" t="s">
        <v>110</v>
      </c>
      <c r="D91" s="220" t="s">
        <v>533</v>
      </c>
      <c r="E91" s="193">
        <v>15</v>
      </c>
      <c r="F91" s="49">
        <v>12</v>
      </c>
      <c r="G91" s="166">
        <f t="shared" si="13"/>
        <v>27</v>
      </c>
      <c r="H91" s="39">
        <v>4</v>
      </c>
      <c r="M91" s="41"/>
    </row>
    <row r="92" spans="1:18" ht="15.6" x14ac:dyDescent="0.3">
      <c r="A92" s="39"/>
      <c r="B92" s="41" t="s">
        <v>553</v>
      </c>
      <c r="C92" s="220" t="s">
        <v>183</v>
      </c>
      <c r="D92" s="220" t="s">
        <v>117</v>
      </c>
      <c r="E92" s="330">
        <v>4</v>
      </c>
      <c r="F92" s="330">
        <v>23</v>
      </c>
      <c r="G92" s="166">
        <f t="shared" si="13"/>
        <v>27</v>
      </c>
      <c r="H92" s="39"/>
      <c r="L92" s="41"/>
      <c r="M92" s="41"/>
    </row>
    <row r="93" spans="1:18" ht="17.399999999999999" x14ac:dyDescent="0.3">
      <c r="A93" s="39"/>
      <c r="B93" s="220" t="s">
        <v>793</v>
      </c>
      <c r="C93" s="41" t="s">
        <v>531</v>
      </c>
      <c r="D93" s="220" t="s">
        <v>130</v>
      </c>
      <c r="E93" s="49">
        <v>14</v>
      </c>
      <c r="F93" s="49">
        <v>12</v>
      </c>
      <c r="G93" s="166">
        <f t="shared" ref="G93:G98" si="14">SUM(E93:F93)</f>
        <v>26</v>
      </c>
      <c r="H93" s="39">
        <v>6</v>
      </c>
      <c r="L93" s="163" t="s">
        <v>156</v>
      </c>
    </row>
    <row r="94" spans="1:18" ht="15.6" x14ac:dyDescent="0.3">
      <c r="A94" s="39"/>
      <c r="B94" s="220" t="s">
        <v>706</v>
      </c>
      <c r="C94" s="41" t="s">
        <v>383</v>
      </c>
      <c r="D94" s="48" t="s">
        <v>130</v>
      </c>
      <c r="E94" s="49">
        <v>12</v>
      </c>
      <c r="F94" s="49">
        <v>14</v>
      </c>
      <c r="G94" s="166">
        <f t="shared" si="14"/>
        <v>26</v>
      </c>
      <c r="H94" s="39">
        <v>2</v>
      </c>
      <c r="L94" s="240" t="s">
        <v>1435</v>
      </c>
      <c r="M94" s="240" t="s">
        <v>130</v>
      </c>
    </row>
    <row r="95" spans="1:18" ht="15.6" x14ac:dyDescent="0.3">
      <c r="A95" s="39"/>
      <c r="B95" s="220" t="s">
        <v>564</v>
      </c>
      <c r="C95" s="41" t="s">
        <v>72</v>
      </c>
      <c r="D95" s="220" t="s">
        <v>53</v>
      </c>
      <c r="E95" s="49">
        <v>11</v>
      </c>
      <c r="F95" s="49">
        <v>14</v>
      </c>
      <c r="G95" s="166">
        <f t="shared" si="14"/>
        <v>25</v>
      </c>
      <c r="H95" s="39">
        <v>2</v>
      </c>
      <c r="I95" s="41"/>
    </row>
    <row r="96" spans="1:18" ht="15.6" x14ac:dyDescent="0.3">
      <c r="A96" s="39"/>
      <c r="B96" s="220" t="s">
        <v>550</v>
      </c>
      <c r="C96" s="152" t="s">
        <v>85</v>
      </c>
      <c r="D96" s="220" t="s">
        <v>116</v>
      </c>
      <c r="E96" s="330">
        <v>8</v>
      </c>
      <c r="F96" s="330">
        <v>17</v>
      </c>
      <c r="G96" s="166">
        <f t="shared" si="14"/>
        <v>25</v>
      </c>
      <c r="H96" s="39">
        <v>2</v>
      </c>
    </row>
    <row r="97" spans="1:13" ht="15.6" x14ac:dyDescent="0.3">
      <c r="A97" s="39"/>
      <c r="B97" s="41" t="s">
        <v>554</v>
      </c>
      <c r="C97" s="41" t="s">
        <v>112</v>
      </c>
      <c r="D97" s="220" t="s">
        <v>116</v>
      </c>
      <c r="E97" s="330">
        <v>4</v>
      </c>
      <c r="F97" s="330">
        <v>21</v>
      </c>
      <c r="G97" s="166">
        <f t="shared" si="14"/>
        <v>25</v>
      </c>
      <c r="H97" s="39">
        <v>4</v>
      </c>
    </row>
    <row r="98" spans="1:13" ht="15.6" x14ac:dyDescent="0.3">
      <c r="A98" s="39"/>
      <c r="B98" s="220" t="s">
        <v>63</v>
      </c>
      <c r="C98" s="41" t="s">
        <v>104</v>
      </c>
      <c r="D98" s="220" t="s">
        <v>130</v>
      </c>
      <c r="E98" s="49">
        <v>13</v>
      </c>
      <c r="F98" s="49">
        <v>11</v>
      </c>
      <c r="G98" s="166">
        <f t="shared" si="14"/>
        <v>24</v>
      </c>
      <c r="H98" s="39">
        <v>2</v>
      </c>
    </row>
    <row r="99" spans="1:13" ht="15.6" x14ac:dyDescent="0.3">
      <c r="A99" s="39"/>
      <c r="B99" s="41" t="s">
        <v>1169</v>
      </c>
      <c r="C99" s="41" t="s">
        <v>120</v>
      </c>
      <c r="D99" s="220" t="s">
        <v>117</v>
      </c>
      <c r="E99" s="330">
        <v>16</v>
      </c>
      <c r="F99" s="330">
        <v>7</v>
      </c>
      <c r="G99" s="166">
        <f t="shared" si="13"/>
        <v>23</v>
      </c>
      <c r="H99" s="39">
        <v>2</v>
      </c>
    </row>
    <row r="100" spans="1:13" ht="15.6" x14ac:dyDescent="0.3">
      <c r="A100" s="39"/>
      <c r="B100" s="220" t="s">
        <v>498</v>
      </c>
      <c r="C100" s="41" t="s">
        <v>464</v>
      </c>
      <c r="D100" s="220" t="s">
        <v>533</v>
      </c>
      <c r="E100" s="49">
        <v>13</v>
      </c>
      <c r="F100" s="49">
        <v>10</v>
      </c>
      <c r="G100" s="166">
        <f t="shared" si="13"/>
        <v>23</v>
      </c>
      <c r="H100" s="39"/>
    </row>
    <row r="101" spans="1:13" ht="15.6" x14ac:dyDescent="0.3">
      <c r="A101" s="39"/>
      <c r="B101" s="220" t="s">
        <v>66</v>
      </c>
      <c r="C101" s="41" t="s">
        <v>115</v>
      </c>
      <c r="D101" s="220" t="s">
        <v>164</v>
      </c>
      <c r="E101" s="49">
        <v>11</v>
      </c>
      <c r="F101" s="193">
        <v>12</v>
      </c>
      <c r="G101" s="166">
        <f t="shared" si="13"/>
        <v>23</v>
      </c>
      <c r="H101" s="39">
        <v>8</v>
      </c>
    </row>
    <row r="102" spans="1:13" ht="15.6" x14ac:dyDescent="0.3">
      <c r="A102" s="145"/>
      <c r="B102" s="145"/>
      <c r="C102" s="145"/>
      <c r="D102" s="145"/>
      <c r="E102" s="145"/>
      <c r="F102" s="145"/>
      <c r="G102" s="166"/>
      <c r="H102" s="166"/>
      <c r="I102" s="145"/>
      <c r="J102" s="145"/>
      <c r="K102" s="145"/>
      <c r="L102" s="145"/>
      <c r="M102" s="145"/>
    </row>
  </sheetData>
  <sortState ref="A93:H98">
    <sortCondition ref="A93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view="pageBreakPreview" topLeftCell="I1" zoomScale="77" zoomScaleNormal="75" zoomScaleSheetLayoutView="77" workbookViewId="0">
      <selection activeCell="J29" sqref="J29:J30"/>
    </sheetView>
  </sheetViews>
  <sheetFormatPr defaultRowHeight="13.2" x14ac:dyDescent="0.25"/>
  <cols>
    <col min="1" max="1" width="12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33203125" customWidth="1"/>
    <col min="12" max="12" width="21.6640625" customWidth="1"/>
    <col min="13" max="13" width="19.66406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3.8867187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3.5546875" customWidth="1"/>
    <col min="24" max="24" width="12.88671875" customWidth="1"/>
    <col min="25" max="25" width="16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 t="s">
        <v>1389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447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26</v>
      </c>
      <c r="U2" s="39">
        <v>41</v>
      </c>
      <c r="V2" s="39">
        <v>6</v>
      </c>
      <c r="W2" s="39">
        <v>0</v>
      </c>
      <c r="X2" s="199">
        <f t="shared" ref="X2:X10" si="0">U2/T2</f>
        <v>1.5769230769230769</v>
      </c>
      <c r="Y2" s="312" t="s">
        <v>422</v>
      </c>
      <c r="Z2" s="243"/>
      <c r="AA2" s="379" t="s">
        <v>90</v>
      </c>
      <c r="AB2" s="379" t="s">
        <v>91</v>
      </c>
      <c r="AC2" s="379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23</v>
      </c>
      <c r="U3" s="39">
        <v>55</v>
      </c>
      <c r="V3" s="39">
        <v>0</v>
      </c>
      <c r="W3" s="39">
        <v>2</v>
      </c>
      <c r="X3" s="199">
        <f t="shared" si="0"/>
        <v>2.3913043478260869</v>
      </c>
      <c r="Y3" s="220" t="s">
        <v>379</v>
      </c>
      <c r="Z3" s="4"/>
      <c r="AA3" s="9">
        <v>15</v>
      </c>
      <c r="AB3" s="9">
        <v>2</v>
      </c>
      <c r="AC3" s="9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4</v>
      </c>
      <c r="E4" s="22">
        <v>1</v>
      </c>
      <c r="F4" s="22">
        <v>1</v>
      </c>
      <c r="G4" s="22">
        <v>24</v>
      </c>
      <c r="H4" s="22">
        <v>10</v>
      </c>
      <c r="I4" s="35">
        <f t="shared" ref="I4:I11" si="1">D4*2+F4*1</f>
        <v>9</v>
      </c>
      <c r="J4" s="22">
        <f>(AA$38)</f>
        <v>89</v>
      </c>
      <c r="K4" s="22">
        <f>50+H4</f>
        <v>60</v>
      </c>
      <c r="L4" s="109">
        <f>(AB$38)</f>
        <v>150</v>
      </c>
      <c r="M4" s="109">
        <f>(AD$38)</f>
        <v>32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26</v>
      </c>
      <c r="U4" s="39">
        <v>68</v>
      </c>
      <c r="V4" s="39">
        <v>1</v>
      </c>
      <c r="W4" s="39">
        <v>1</v>
      </c>
      <c r="X4" s="199">
        <f>U4/T4</f>
        <v>2.6153846153846154</v>
      </c>
      <c r="Y4" s="220" t="s">
        <v>322</v>
      </c>
      <c r="Z4" s="7"/>
      <c r="AA4" s="9">
        <v>10</v>
      </c>
      <c r="AB4" s="9">
        <v>7</v>
      </c>
      <c r="AC4" s="9">
        <v>5</v>
      </c>
      <c r="AD4" s="243">
        <f t="shared" ref="AD4:AD10" si="2">AA4*2+AC4*1</f>
        <v>25</v>
      </c>
      <c r="AE4" s="173"/>
    </row>
    <row r="5" spans="1:31" ht="17.399999999999999" x14ac:dyDescent="0.3">
      <c r="A5" s="9"/>
      <c r="B5" s="225" t="s">
        <v>129</v>
      </c>
      <c r="C5" s="24"/>
      <c r="D5" s="22">
        <v>4</v>
      </c>
      <c r="E5" s="22">
        <v>1</v>
      </c>
      <c r="F5" s="22">
        <v>1</v>
      </c>
      <c r="G5" s="22">
        <v>17</v>
      </c>
      <c r="H5" s="22">
        <v>14</v>
      </c>
      <c r="I5" s="35">
        <f t="shared" si="1"/>
        <v>9</v>
      </c>
      <c r="J5" s="22">
        <f>(S$25)</f>
        <v>82</v>
      </c>
      <c r="K5" s="22">
        <f>69+H5</f>
        <v>83</v>
      </c>
      <c r="L5" s="109">
        <f>(T$25)</f>
        <v>110</v>
      </c>
      <c r="M5" s="109">
        <f>(V$25)</f>
        <v>34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25</v>
      </c>
      <c r="U5" s="39">
        <v>69</v>
      </c>
      <c r="V5" s="39">
        <v>0</v>
      </c>
      <c r="W5" s="39">
        <v>3</v>
      </c>
      <c r="X5" s="199">
        <f>U5/T5</f>
        <v>2.76</v>
      </c>
      <c r="Y5" s="220" t="s">
        <v>124</v>
      </c>
      <c r="Z5" s="7"/>
      <c r="AA5" s="9">
        <v>8</v>
      </c>
      <c r="AB5" s="9">
        <v>5</v>
      </c>
      <c r="AC5" s="9">
        <v>9</v>
      </c>
      <c r="AD5" s="243">
        <f t="shared" si="2"/>
        <v>25</v>
      </c>
      <c r="AE5" s="173"/>
    </row>
    <row r="6" spans="1:31" ht="18" x14ac:dyDescent="0.35">
      <c r="A6" s="8"/>
      <c r="B6" s="33" t="s">
        <v>154</v>
      </c>
      <c r="C6" s="65"/>
      <c r="D6" s="22">
        <v>3</v>
      </c>
      <c r="E6" s="22">
        <v>3</v>
      </c>
      <c r="F6" s="22">
        <v>0</v>
      </c>
      <c r="G6" s="22">
        <v>19</v>
      </c>
      <c r="H6" s="22">
        <v>18</v>
      </c>
      <c r="I6" s="35">
        <f>D6*2+F6*1</f>
        <v>6</v>
      </c>
      <c r="J6" s="22">
        <f>(S$62)</f>
        <v>76</v>
      </c>
      <c r="K6" s="22">
        <f>64+H6</f>
        <v>82</v>
      </c>
      <c r="L6" s="22">
        <f>(T$62)</f>
        <v>107</v>
      </c>
      <c r="M6" s="22">
        <f>(V$62)</f>
        <v>58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>U6/T6</f>
        <v>2.8</v>
      </c>
      <c r="Y6" s="220" t="s">
        <v>89</v>
      </c>
      <c r="Z6" s="7"/>
      <c r="AA6" s="9">
        <v>8</v>
      </c>
      <c r="AB6" s="9">
        <v>11</v>
      </c>
      <c r="AC6" s="9">
        <v>3</v>
      </c>
      <c r="AD6" s="243">
        <f t="shared" si="2"/>
        <v>19</v>
      </c>
      <c r="AE6" s="173"/>
    </row>
    <row r="7" spans="1:31" ht="17.399999999999999" x14ac:dyDescent="0.3">
      <c r="A7" s="8"/>
      <c r="B7" s="225" t="s">
        <v>124</v>
      </c>
      <c r="C7" s="24"/>
      <c r="D7" s="22">
        <v>3</v>
      </c>
      <c r="E7" s="22">
        <v>3</v>
      </c>
      <c r="F7" s="22">
        <v>0</v>
      </c>
      <c r="G7" s="22">
        <v>14</v>
      </c>
      <c r="H7" s="22">
        <v>15</v>
      </c>
      <c r="I7" s="35">
        <f>D7*2+F7*1</f>
        <v>6</v>
      </c>
      <c r="J7" s="22">
        <f>(AA$25)</f>
        <v>81</v>
      </c>
      <c r="K7" s="22">
        <f>60+H7</f>
        <v>75</v>
      </c>
      <c r="L7" s="109">
        <f>(AB$25)</f>
        <v>129</v>
      </c>
      <c r="M7" s="109">
        <f>(AD$25)</f>
        <v>32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27</v>
      </c>
      <c r="U7" s="39">
        <v>78</v>
      </c>
      <c r="V7" s="39">
        <v>0</v>
      </c>
      <c r="W7" s="39">
        <v>1</v>
      </c>
      <c r="X7" s="199">
        <f>U7/T7</f>
        <v>2.8888888888888888</v>
      </c>
      <c r="Y7" s="41" t="s">
        <v>530</v>
      </c>
      <c r="Z7" s="7"/>
      <c r="AA7" s="9">
        <v>7</v>
      </c>
      <c r="AB7" s="9">
        <v>10</v>
      </c>
      <c r="AC7" s="9">
        <v>5</v>
      </c>
      <c r="AD7" s="243">
        <f t="shared" si="2"/>
        <v>19</v>
      </c>
      <c r="AE7" s="173"/>
    </row>
    <row r="8" spans="1:31" ht="17.399999999999999" customHeight="1" x14ac:dyDescent="0.3">
      <c r="A8" s="8"/>
      <c r="B8" s="33" t="s">
        <v>530</v>
      </c>
      <c r="C8" s="24"/>
      <c r="D8" s="22">
        <v>2</v>
      </c>
      <c r="E8" s="22">
        <v>2</v>
      </c>
      <c r="F8" s="22">
        <v>2</v>
      </c>
      <c r="G8" s="22">
        <v>18</v>
      </c>
      <c r="H8" s="22">
        <v>16</v>
      </c>
      <c r="I8" s="35">
        <f>D8*2+F8*1</f>
        <v>6</v>
      </c>
      <c r="J8" s="22">
        <f>(S$50)</f>
        <v>68</v>
      </c>
      <c r="K8" s="22">
        <f>59+H8</f>
        <v>75</v>
      </c>
      <c r="L8" s="109">
        <f>(T$50)</f>
        <v>95</v>
      </c>
      <c r="M8" s="109">
        <f>(V$50)</f>
        <v>58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27</v>
      </c>
      <c r="U8" s="39">
        <v>89</v>
      </c>
      <c r="V8" s="39">
        <v>0</v>
      </c>
      <c r="W8" s="39">
        <v>0</v>
      </c>
      <c r="X8" s="199">
        <f>U8/T8</f>
        <v>3.2962962962962963</v>
      </c>
      <c r="Y8" s="41" t="s">
        <v>154</v>
      </c>
      <c r="Z8" s="178"/>
      <c r="AA8" s="9">
        <v>5</v>
      </c>
      <c r="AB8" s="9">
        <v>8</v>
      </c>
      <c r="AC8" s="9">
        <v>9</v>
      </c>
      <c r="AD8" s="243">
        <f t="shared" si="2"/>
        <v>19</v>
      </c>
      <c r="AE8" s="173"/>
    </row>
    <row r="9" spans="1:31" ht="18" customHeight="1" x14ac:dyDescent="0.3">
      <c r="A9" s="9"/>
      <c r="B9" s="225" t="s">
        <v>379</v>
      </c>
      <c r="D9" s="22">
        <v>2</v>
      </c>
      <c r="E9" s="22">
        <v>2</v>
      </c>
      <c r="F9" s="22">
        <v>2</v>
      </c>
      <c r="G9" s="22">
        <v>16</v>
      </c>
      <c r="H9" s="22">
        <v>14</v>
      </c>
      <c r="I9" s="35">
        <f>D9*2+F9*1</f>
        <v>6</v>
      </c>
      <c r="J9" s="22">
        <f>(S$38)</f>
        <v>80</v>
      </c>
      <c r="K9" s="22">
        <f>33+H9</f>
        <v>47</v>
      </c>
      <c r="L9" s="109">
        <f>(T$38)</f>
        <v>146</v>
      </c>
      <c r="M9" s="109">
        <f>(V$38)</f>
        <v>44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26</v>
      </c>
      <c r="U9" s="39">
        <v>93</v>
      </c>
      <c r="V9" s="39">
        <v>1</v>
      </c>
      <c r="W9" s="39">
        <v>0</v>
      </c>
      <c r="X9" s="199">
        <f t="shared" si="0"/>
        <v>3.5769230769230771</v>
      </c>
      <c r="Y9" s="220" t="s">
        <v>129</v>
      </c>
      <c r="Z9" s="7"/>
      <c r="AA9" s="9">
        <v>6</v>
      </c>
      <c r="AB9" s="9">
        <v>10</v>
      </c>
      <c r="AC9" s="9">
        <v>6</v>
      </c>
      <c r="AD9" s="243">
        <f t="shared" si="2"/>
        <v>18</v>
      </c>
      <c r="AE9" s="173"/>
    </row>
    <row r="10" spans="1:31" ht="18" thickBot="1" x14ac:dyDescent="0.35">
      <c r="A10" s="9"/>
      <c r="B10" s="225" t="s">
        <v>89</v>
      </c>
      <c r="C10" s="24"/>
      <c r="D10" s="22">
        <v>2</v>
      </c>
      <c r="E10" s="22">
        <v>3</v>
      </c>
      <c r="F10" s="22">
        <v>1</v>
      </c>
      <c r="G10" s="22">
        <v>18</v>
      </c>
      <c r="H10" s="22">
        <v>23</v>
      </c>
      <c r="I10" s="35">
        <f>D10*2+F10*1</f>
        <v>5</v>
      </c>
      <c r="J10" s="22">
        <f>(AA$50)</f>
        <v>73</v>
      </c>
      <c r="K10" s="22">
        <f>69+H10</f>
        <v>92</v>
      </c>
      <c r="L10" s="109">
        <f>(AB$50)</f>
        <v>100</v>
      </c>
      <c r="M10" s="109">
        <f>(AD$50)</f>
        <v>42</v>
      </c>
      <c r="O10" s="78"/>
      <c r="P10" s="41" t="s">
        <v>108</v>
      </c>
      <c r="Q10" s="41" t="s">
        <v>17</v>
      </c>
      <c r="R10" s="41"/>
      <c r="S10" s="39"/>
      <c r="T10" s="208">
        <v>29</v>
      </c>
      <c r="U10" s="39">
        <v>68</v>
      </c>
      <c r="V10" s="39">
        <v>3</v>
      </c>
      <c r="W10" s="39">
        <v>0</v>
      </c>
      <c r="X10" s="199">
        <f t="shared" si="0"/>
        <v>2.3448275862068964</v>
      </c>
      <c r="Y10" s="41" t="s">
        <v>477</v>
      </c>
      <c r="Z10" s="4"/>
      <c r="AA10" s="9">
        <v>6</v>
      </c>
      <c r="AB10" s="9">
        <v>12</v>
      </c>
      <c r="AC10" s="9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5</v>
      </c>
      <c r="F11" s="22">
        <v>1</v>
      </c>
      <c r="G11" s="22">
        <v>11</v>
      </c>
      <c r="H11" s="22">
        <v>27</v>
      </c>
      <c r="I11" s="35">
        <f t="shared" si="1"/>
        <v>1</v>
      </c>
      <c r="J11" s="109">
        <f>(AA$62)</f>
        <v>62</v>
      </c>
      <c r="K11" s="22">
        <f>70+H11</f>
        <v>97</v>
      </c>
      <c r="L11" s="109">
        <f>(AB$62)</f>
        <v>86</v>
      </c>
      <c r="M11" s="109">
        <f>(AD$62)</f>
        <v>60</v>
      </c>
      <c r="O11" s="78"/>
      <c r="P11" s="173"/>
      <c r="Q11" s="173"/>
      <c r="R11" s="54" t="s">
        <v>35</v>
      </c>
      <c r="S11" s="200"/>
      <c r="T11" s="194">
        <f>SUM(T2:T10)</f>
        <v>224</v>
      </c>
      <c r="U11" s="194">
        <f>SUM(U2:U10)</f>
        <v>603</v>
      </c>
      <c r="V11" s="194">
        <f>SUM(V2:V10)</f>
        <v>11</v>
      </c>
      <c r="W11" s="194">
        <f>SUM(W2:W10)</f>
        <v>8</v>
      </c>
      <c r="X11" s="201">
        <f>(U11+W11)/T11</f>
        <v>2.7276785714285716</v>
      </c>
      <c r="Y11" s="17"/>
      <c r="Z11" s="17"/>
      <c r="AA11" s="17">
        <f>SUM(AA3:AA10)</f>
        <v>65</v>
      </c>
      <c r="AB11" s="17">
        <f>SUM(AB3:AB10)</f>
        <v>65</v>
      </c>
      <c r="AC11" s="17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20</v>
      </c>
      <c r="E12" s="62">
        <f>SUM(E4:E11)</f>
        <v>20</v>
      </c>
      <c r="F12" s="62">
        <f>SUM(F4:F11)</f>
        <v>8</v>
      </c>
      <c r="G12" s="246">
        <f>SUM(G4:G11)</f>
        <v>137</v>
      </c>
      <c r="H12" s="246">
        <f>SUM(H4:H11)</f>
        <v>137</v>
      </c>
      <c r="I12" s="247"/>
      <c r="J12" s="246">
        <f>SUM(J4:J11)</f>
        <v>611</v>
      </c>
      <c r="K12" s="246">
        <f>SUM(K4:K11)</f>
        <v>611</v>
      </c>
      <c r="L12" s="62">
        <f>SUM(L4:L11)</f>
        <v>923</v>
      </c>
      <c r="M12" s="62">
        <f>SUM(M4:M11)</f>
        <v>360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1388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17</v>
      </c>
      <c r="T14" s="343">
        <v>15</v>
      </c>
      <c r="U14" s="166">
        <f t="shared" ref="U14:U45" si="3">SUM(S14:T14)</f>
        <v>32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13</v>
      </c>
      <c r="AB14" s="342">
        <v>21</v>
      </c>
      <c r="AC14" s="166">
        <f t="shared" ref="AC14:AC37" si="4">SUM(AA14:AB14)</f>
        <v>34</v>
      </c>
      <c r="AD14" s="39">
        <v>4</v>
      </c>
      <c r="AE14" s="173"/>
    </row>
    <row r="15" spans="1:31" ht="15.6" customHeight="1" x14ac:dyDescent="0.35">
      <c r="A15" s="46" t="s">
        <v>38</v>
      </c>
      <c r="B15" s="33" t="s">
        <v>124</v>
      </c>
      <c r="C15" s="65"/>
      <c r="D15" s="235">
        <v>4</v>
      </c>
      <c r="E15" s="8">
        <v>1</v>
      </c>
      <c r="F15" s="41" t="s">
        <v>1410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24</v>
      </c>
      <c r="T15" s="343">
        <v>11</v>
      </c>
      <c r="U15" s="166">
        <f t="shared" ref="U15:U23" si="5">SUM(S15:T15)</f>
        <v>35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17</v>
      </c>
      <c r="AB15" s="342">
        <v>12</v>
      </c>
      <c r="AC15" s="166">
        <f>SUM(AA15:AB15)</f>
        <v>29</v>
      </c>
      <c r="AD15" s="39">
        <v>6</v>
      </c>
      <c r="AE15" s="173"/>
    </row>
    <row r="16" spans="1:31" ht="15.6" customHeight="1" x14ac:dyDescent="0.3">
      <c r="A16" s="39" t="s">
        <v>37</v>
      </c>
      <c r="B16" s="240" t="s">
        <v>607</v>
      </c>
      <c r="C16" s="240" t="s">
        <v>172</v>
      </c>
      <c r="D16" s="22"/>
      <c r="E16" s="8">
        <v>2</v>
      </c>
      <c r="F16" s="41" t="s">
        <v>1412</v>
      </c>
      <c r="J16" s="4"/>
      <c r="N16">
        <v>1</v>
      </c>
      <c r="O16" s="212"/>
      <c r="P16" s="41" t="s">
        <v>532</v>
      </c>
      <c r="Q16" s="41" t="s">
        <v>531</v>
      </c>
      <c r="R16" s="41" t="s">
        <v>130</v>
      </c>
      <c r="S16" s="343">
        <v>12</v>
      </c>
      <c r="T16" s="343">
        <v>11</v>
      </c>
      <c r="U16" s="166">
        <f t="shared" si="5"/>
        <v>23</v>
      </c>
      <c r="V16" s="39">
        <v>6</v>
      </c>
      <c r="W16" s="166"/>
      <c r="X16" s="41" t="s">
        <v>628</v>
      </c>
      <c r="Y16" s="41" t="s">
        <v>340</v>
      </c>
      <c r="Z16" s="41" t="s">
        <v>117</v>
      </c>
      <c r="AA16" s="342">
        <v>16</v>
      </c>
      <c r="AB16" s="342">
        <v>12</v>
      </c>
      <c r="AC16" s="166">
        <f>SUM(AA16:AB16)</f>
        <v>28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8">
        <v>2</v>
      </c>
      <c r="F17" s="41" t="s">
        <v>1413</v>
      </c>
      <c r="J17" s="4"/>
      <c r="N17" s="8"/>
      <c r="O17" s="212"/>
      <c r="P17" s="41" t="s">
        <v>669</v>
      </c>
      <c r="Q17" s="41" t="s">
        <v>383</v>
      </c>
      <c r="R17" s="48" t="s">
        <v>130</v>
      </c>
      <c r="S17" s="343">
        <v>12</v>
      </c>
      <c r="T17" s="343">
        <v>10</v>
      </c>
      <c r="U17" s="166">
        <f t="shared" si="5"/>
        <v>22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4</v>
      </c>
      <c r="AB17" s="342">
        <v>23</v>
      </c>
      <c r="AC17" s="166">
        <f>SUM(AA17:AB17)</f>
        <v>27</v>
      </c>
      <c r="AD17" s="39"/>
      <c r="AE17" s="173"/>
    </row>
    <row r="18" spans="1:31" ht="15.6" customHeight="1" x14ac:dyDescent="0.3">
      <c r="E18" s="8">
        <v>2</v>
      </c>
      <c r="F18" s="41" t="s">
        <v>1411</v>
      </c>
      <c r="N18" s="9"/>
      <c r="O18" s="212"/>
      <c r="P18" s="41" t="s">
        <v>668</v>
      </c>
      <c r="Q18" s="41" t="s">
        <v>104</v>
      </c>
      <c r="R18" s="207" t="s">
        <v>130</v>
      </c>
      <c r="S18" s="343">
        <v>11</v>
      </c>
      <c r="T18" s="343">
        <v>11</v>
      </c>
      <c r="U18" s="166">
        <f t="shared" si="5"/>
        <v>22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10</v>
      </c>
      <c r="U19" s="166">
        <f t="shared" si="5"/>
        <v>13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15</v>
      </c>
      <c r="AC19" s="166">
        <f t="shared" si="4"/>
        <v>21</v>
      </c>
      <c r="AD19" s="39">
        <v>4</v>
      </c>
      <c r="AE19" s="173"/>
    </row>
    <row r="20" spans="1:31" ht="15.6" customHeight="1" x14ac:dyDescent="0.3">
      <c r="A20" s="39" t="s">
        <v>136</v>
      </c>
      <c r="B20" s="33" t="s">
        <v>477</v>
      </c>
      <c r="C20" s="88"/>
      <c r="D20" s="108">
        <v>2</v>
      </c>
      <c r="E20" s="9">
        <v>1</v>
      </c>
      <c r="F20" s="41" t="s">
        <v>1407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11</v>
      </c>
      <c r="U20" s="166">
        <f t="shared" si="5"/>
        <v>13</v>
      </c>
      <c r="V20" s="39">
        <v>8</v>
      </c>
      <c r="W20" s="166"/>
      <c r="X20" s="41" t="s">
        <v>629</v>
      </c>
      <c r="Y20" s="41" t="s">
        <v>614</v>
      </c>
      <c r="Z20" s="48" t="s">
        <v>117</v>
      </c>
      <c r="AA20" s="342">
        <v>7</v>
      </c>
      <c r="AB20" s="342">
        <v>11</v>
      </c>
      <c r="AC20" s="166">
        <f t="shared" si="4"/>
        <v>18</v>
      </c>
      <c r="AD20" s="39">
        <v>2</v>
      </c>
      <c r="AE20" s="59"/>
    </row>
    <row r="21" spans="1:31" ht="15.6" customHeight="1" x14ac:dyDescent="0.3">
      <c r="A21" s="193" t="s">
        <v>37</v>
      </c>
      <c r="B21" s="41" t="s">
        <v>1408</v>
      </c>
      <c r="C21" s="41" t="s">
        <v>172</v>
      </c>
      <c r="D21" s="108"/>
      <c r="E21" s="9">
        <v>1</v>
      </c>
      <c r="F21" s="41" t="s">
        <v>1406</v>
      </c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10</v>
      </c>
      <c r="U21" s="166">
        <f t="shared" si="5"/>
        <v>11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4"/>
        <v>9</v>
      </c>
      <c r="AD21" s="39">
        <v>2</v>
      </c>
      <c r="AE21" s="58"/>
    </row>
    <row r="22" spans="1:31" ht="15.6" customHeight="1" x14ac:dyDescent="0.3">
      <c r="B22" s="41" t="s">
        <v>1409</v>
      </c>
      <c r="C22" s="41" t="s">
        <v>172</v>
      </c>
      <c r="F22" s="41"/>
      <c r="N22" s="9"/>
      <c r="O22" s="213"/>
      <c r="P22" s="41" t="s">
        <v>671</v>
      </c>
      <c r="Q22" s="48" t="s">
        <v>99</v>
      </c>
      <c r="R22" s="41" t="s">
        <v>130</v>
      </c>
      <c r="S22" s="343"/>
      <c r="T22" s="343">
        <v>11</v>
      </c>
      <c r="U22" s="166">
        <f t="shared" si="5"/>
        <v>11</v>
      </c>
      <c r="V22" s="39">
        <v>4</v>
      </c>
      <c r="W22" s="166"/>
      <c r="X22" s="150" t="s">
        <v>631</v>
      </c>
      <c r="Y22" s="150" t="s">
        <v>49</v>
      </c>
      <c r="Z22" s="48" t="s">
        <v>117</v>
      </c>
      <c r="AA22" s="342"/>
      <c r="AB22" s="342">
        <v>8</v>
      </c>
      <c r="AC22" s="166">
        <f>SUM(AA22:AB22)</f>
        <v>8</v>
      </c>
      <c r="AD22" s="39">
        <v>2</v>
      </c>
      <c r="AE22" s="210"/>
    </row>
    <row r="23" spans="1:31" ht="15.6" customHeight="1" x14ac:dyDescent="0.3">
      <c r="B23" s="41" t="s">
        <v>1409</v>
      </c>
      <c r="C23" s="41" t="s">
        <v>194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6</v>
      </c>
      <c r="U23" s="166">
        <f t="shared" si="5"/>
        <v>6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6</v>
      </c>
      <c r="AC23" s="166">
        <f>SUM(AA23:AB23)</f>
        <v>7</v>
      </c>
      <c r="AD23" s="39"/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3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6</v>
      </c>
      <c r="AC24" s="166">
        <f t="shared" si="4"/>
        <v>6</v>
      </c>
      <c r="AD24" s="39">
        <v>6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82</v>
      </c>
      <c r="T25" s="219">
        <f>SUM(T14:T24)</f>
        <v>110</v>
      </c>
      <c r="U25" s="219">
        <f t="shared" si="3"/>
        <v>192</v>
      </c>
      <c r="V25" s="219">
        <f>SUM(V14:V24)</f>
        <v>34</v>
      </c>
      <c r="W25" s="219"/>
      <c r="X25" s="217" t="s">
        <v>405</v>
      </c>
      <c r="Y25" s="217"/>
      <c r="Z25" s="217" t="s">
        <v>117</v>
      </c>
      <c r="AA25" s="219">
        <f>SUM(AA14:AA24)</f>
        <v>81</v>
      </c>
      <c r="AB25" s="219">
        <f>SUM(AB14:AB24)</f>
        <v>129</v>
      </c>
      <c r="AC25" s="219">
        <f t="shared" si="4"/>
        <v>210</v>
      </c>
      <c r="AD25" s="219">
        <f>SUM(AD14:AD24)</f>
        <v>32</v>
      </c>
      <c r="AE25" s="210"/>
    </row>
    <row r="26" spans="1:31" ht="15.6" customHeight="1" x14ac:dyDescent="0.3">
      <c r="A26" s="46" t="s">
        <v>39</v>
      </c>
      <c r="B26" s="33" t="s">
        <v>177</v>
      </c>
      <c r="D26" s="22">
        <v>3</v>
      </c>
      <c r="E26" s="8">
        <v>1</v>
      </c>
      <c r="F26" s="220" t="s">
        <v>1404</v>
      </c>
      <c r="G26" s="41"/>
      <c r="M26" s="37"/>
      <c r="N26" s="9"/>
      <c r="O26" s="213"/>
      <c r="P26" s="215" t="s">
        <v>116</v>
      </c>
      <c r="Q26" s="216"/>
      <c r="R26" s="216" t="s">
        <v>468</v>
      </c>
      <c r="S26" s="342">
        <v>3</v>
      </c>
      <c r="T26" s="342">
        <v>4</v>
      </c>
      <c r="U26" s="166">
        <f t="shared" si="3"/>
        <v>7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11</v>
      </c>
      <c r="AB26" s="342">
        <v>15</v>
      </c>
      <c r="AC26" s="166">
        <f t="shared" si="4"/>
        <v>26</v>
      </c>
      <c r="AD26" s="222"/>
      <c r="AE26" s="210"/>
    </row>
    <row r="27" spans="1:31" ht="15.6" customHeight="1" x14ac:dyDescent="0.3">
      <c r="A27" s="49" t="s">
        <v>37</v>
      </c>
      <c r="B27" s="41" t="s">
        <v>83</v>
      </c>
      <c r="C27" s="41"/>
      <c r="E27" s="8">
        <v>1</v>
      </c>
      <c r="F27" s="220" t="s">
        <v>1014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24</v>
      </c>
      <c r="T27" s="342">
        <v>18</v>
      </c>
      <c r="U27" s="166">
        <f t="shared" si="3"/>
        <v>42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31</v>
      </c>
      <c r="AB27" s="342">
        <v>25</v>
      </c>
      <c r="AC27" s="166">
        <f t="shared" si="4"/>
        <v>56</v>
      </c>
      <c r="AD27" s="222">
        <v>2</v>
      </c>
      <c r="AE27" s="210"/>
    </row>
    <row r="28" spans="1:31" ht="15.6" customHeight="1" x14ac:dyDescent="0.3">
      <c r="E28" s="8">
        <v>2</v>
      </c>
      <c r="F28" s="41" t="s">
        <v>1405</v>
      </c>
      <c r="N28" s="9"/>
      <c r="O28" s="212"/>
      <c r="P28" s="41" t="s">
        <v>678</v>
      </c>
      <c r="Q28" s="84" t="s">
        <v>185</v>
      </c>
      <c r="R28" s="48" t="s">
        <v>116</v>
      </c>
      <c r="S28" s="342">
        <v>25</v>
      </c>
      <c r="T28" s="342">
        <v>10</v>
      </c>
      <c r="U28" s="166">
        <f t="shared" si="3"/>
        <v>35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4"/>
        <v>33</v>
      </c>
      <c r="AD28" s="222">
        <v>2</v>
      </c>
      <c r="AE28" s="210"/>
    </row>
    <row r="29" spans="1:31" ht="15.6" customHeight="1" x14ac:dyDescent="0.3">
      <c r="E29" s="8"/>
      <c r="F29" s="220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24</v>
      </c>
      <c r="U29" s="166">
        <f t="shared" si="3"/>
        <v>29</v>
      </c>
      <c r="V29" s="39">
        <v>2</v>
      </c>
      <c r="W29" s="166"/>
      <c r="X29" s="41" t="s">
        <v>638</v>
      </c>
      <c r="Y29" s="41" t="s">
        <v>490</v>
      </c>
      <c r="Z29" s="41" t="s">
        <v>54</v>
      </c>
      <c r="AA29" s="342">
        <v>1</v>
      </c>
      <c r="AB29" s="342">
        <v>19</v>
      </c>
      <c r="AC29" s="166">
        <f>SUM(AA29:AB29)</f>
        <v>20</v>
      </c>
      <c r="AD29" s="222">
        <v>2</v>
      </c>
      <c r="AE29" s="210"/>
    </row>
    <row r="30" spans="1:31" ht="15.6" customHeight="1" x14ac:dyDescent="0.3">
      <c r="A30" s="39"/>
      <c r="B30" s="33" t="s">
        <v>169</v>
      </c>
      <c r="D30" s="22">
        <v>0</v>
      </c>
      <c r="E30" s="89"/>
      <c r="F30" s="41"/>
      <c r="N30" s="9"/>
      <c r="O30" s="212"/>
      <c r="P30" s="41" t="s">
        <v>680</v>
      </c>
      <c r="Q30" s="41" t="s">
        <v>112</v>
      </c>
      <c r="R30" s="41" t="s">
        <v>116</v>
      </c>
      <c r="S30" s="342">
        <v>4</v>
      </c>
      <c r="T30" s="342">
        <v>21</v>
      </c>
      <c r="U30" s="166">
        <f t="shared" si="3"/>
        <v>25</v>
      </c>
      <c r="V30" s="39">
        <v>4</v>
      </c>
      <c r="W30" s="166"/>
      <c r="X30" s="41" t="s">
        <v>641</v>
      </c>
      <c r="Y30" s="41" t="s">
        <v>574</v>
      </c>
      <c r="Z30" s="41" t="s">
        <v>54</v>
      </c>
      <c r="AA30" s="342">
        <v>9</v>
      </c>
      <c r="AB30" s="342">
        <v>10</v>
      </c>
      <c r="AC30" s="166">
        <f>SUM(AA30:AB30)</f>
        <v>19</v>
      </c>
      <c r="AD30" s="222"/>
      <c r="AE30" s="210"/>
    </row>
    <row r="31" spans="1:31" ht="15.6" customHeight="1" x14ac:dyDescent="0.3">
      <c r="A31" s="49" t="s">
        <v>37</v>
      </c>
      <c r="B31" s="41" t="s">
        <v>83</v>
      </c>
      <c r="C31" s="41"/>
      <c r="F31" s="41"/>
      <c r="N31" s="9"/>
      <c r="O31" s="213"/>
      <c r="P31" s="41" t="s">
        <v>474</v>
      </c>
      <c r="Q31" s="152" t="s">
        <v>85</v>
      </c>
      <c r="R31" s="41" t="s">
        <v>116</v>
      </c>
      <c r="S31" s="342">
        <v>8</v>
      </c>
      <c r="T31" s="342">
        <v>16</v>
      </c>
      <c r="U31" s="166">
        <f t="shared" si="3"/>
        <v>24</v>
      </c>
      <c r="V31" s="39">
        <v>2</v>
      </c>
      <c r="W31" s="166"/>
      <c r="X31" s="41" t="s">
        <v>643</v>
      </c>
      <c r="Y31" s="152" t="s">
        <v>121</v>
      </c>
      <c r="Z31" s="41" t="s">
        <v>54</v>
      </c>
      <c r="AA31" s="342">
        <v>5</v>
      </c>
      <c r="AB31" s="342">
        <v>14</v>
      </c>
      <c r="AC31" s="166">
        <f>SUM(AA31:AB31)</f>
        <v>19</v>
      </c>
      <c r="AD31" s="222"/>
      <c r="AE31" s="210"/>
    </row>
    <row r="32" spans="1:31" ht="15.6" customHeight="1" x14ac:dyDescent="0.3">
      <c r="F32" s="41"/>
      <c r="N32" s="8"/>
      <c r="O32" s="212"/>
      <c r="P32" s="41" t="s">
        <v>682</v>
      </c>
      <c r="Q32" s="41" t="s">
        <v>384</v>
      </c>
      <c r="R32" s="41" t="s">
        <v>116</v>
      </c>
      <c r="S32" s="342">
        <v>8</v>
      </c>
      <c r="T32" s="342">
        <v>12</v>
      </c>
      <c r="U32" s="166">
        <f>SUM(S32:T32)</f>
        <v>20</v>
      </c>
      <c r="V32" s="39">
        <v>6</v>
      </c>
      <c r="W32" s="166"/>
      <c r="X32" s="41" t="s">
        <v>636</v>
      </c>
      <c r="Y32" s="41" t="s">
        <v>103</v>
      </c>
      <c r="Z32" s="41" t="s">
        <v>54</v>
      </c>
      <c r="AA32" s="342">
        <v>13</v>
      </c>
      <c r="AB32" s="342">
        <v>4</v>
      </c>
      <c r="AC32" s="166">
        <f>SUM(AA32:AB32)</f>
        <v>17</v>
      </c>
      <c r="AD32" s="222"/>
      <c r="AE32" s="210"/>
    </row>
    <row r="33" spans="1:31" ht="15.6" customHeight="1" x14ac:dyDescent="0.3">
      <c r="A33" s="72" t="s">
        <v>137</v>
      </c>
      <c r="B33" s="149"/>
      <c r="C33" s="148"/>
      <c r="D33" s="142"/>
      <c r="E33" s="67" t="s">
        <v>50</v>
      </c>
      <c r="F33" s="67"/>
      <c r="G33" s="74"/>
      <c r="H33" s="74"/>
      <c r="I33" s="74"/>
      <c r="J33" s="75"/>
      <c r="K33" s="74"/>
      <c r="L33" s="74"/>
      <c r="M33" s="74"/>
      <c r="N33" s="9"/>
      <c r="O33" s="212"/>
      <c r="P33" s="41" t="s">
        <v>529</v>
      </c>
      <c r="Q33" s="41" t="s">
        <v>26</v>
      </c>
      <c r="R33" s="41" t="s">
        <v>116</v>
      </c>
      <c r="S33" s="342">
        <v>1</v>
      </c>
      <c r="T33" s="342">
        <v>14</v>
      </c>
      <c r="U33" s="166">
        <f>SUM(S33:T33)</f>
        <v>15</v>
      </c>
      <c r="V33" s="39">
        <v>6</v>
      </c>
      <c r="W33" s="166"/>
      <c r="X33" s="41" t="s">
        <v>1045</v>
      </c>
      <c r="Y33" s="41" t="s">
        <v>1008</v>
      </c>
      <c r="Z33" s="41" t="s">
        <v>54</v>
      </c>
      <c r="AA33" s="342">
        <v>7</v>
      </c>
      <c r="AB33" s="342">
        <v>9</v>
      </c>
      <c r="AC33" s="166">
        <f>SUM(AA33:AB33)</f>
        <v>16</v>
      </c>
      <c r="AD33" s="222">
        <v>6</v>
      </c>
      <c r="AE33" s="210"/>
    </row>
    <row r="34" spans="1:31" ht="15.6" customHeight="1" x14ac:dyDescent="0.3">
      <c r="A34" s="46" t="s">
        <v>40</v>
      </c>
      <c r="B34" s="33" t="s">
        <v>89</v>
      </c>
      <c r="D34" s="235">
        <v>3</v>
      </c>
      <c r="E34" s="8">
        <v>1</v>
      </c>
      <c r="F34" s="220" t="s">
        <v>998</v>
      </c>
      <c r="G34" s="274"/>
      <c r="H34" s="274"/>
      <c r="I34" s="227"/>
      <c r="J34" s="227"/>
      <c r="K34" s="227"/>
      <c r="L34" s="227"/>
      <c r="M34" s="90"/>
      <c r="N34" s="9"/>
      <c r="O34" s="213"/>
      <c r="P34" s="41" t="s">
        <v>679</v>
      </c>
      <c r="Q34" s="41" t="s">
        <v>466</v>
      </c>
      <c r="R34" s="41" t="s">
        <v>116</v>
      </c>
      <c r="S34" s="342">
        <v>2</v>
      </c>
      <c r="T34" s="342">
        <v>12</v>
      </c>
      <c r="U34" s="166">
        <f>SUM(S34:T34)</f>
        <v>14</v>
      </c>
      <c r="V34" s="39">
        <v>4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12</v>
      </c>
      <c r="AC34" s="166">
        <f t="shared" si="4"/>
        <v>12</v>
      </c>
      <c r="AD34" s="222">
        <v>4</v>
      </c>
      <c r="AE34" s="210"/>
    </row>
    <row r="35" spans="1:31" ht="15.6" customHeight="1" x14ac:dyDescent="0.3">
      <c r="A35" s="39" t="s">
        <v>37</v>
      </c>
      <c r="B35" s="41" t="s">
        <v>83</v>
      </c>
      <c r="C35" s="41"/>
      <c r="D35" s="9"/>
      <c r="E35" s="8">
        <v>2</v>
      </c>
      <c r="F35" s="220" t="s">
        <v>1164</v>
      </c>
      <c r="G35" s="227"/>
      <c r="H35" s="227"/>
      <c r="I35" s="227"/>
      <c r="J35" s="227"/>
      <c r="K35" s="227"/>
      <c r="L35" s="227"/>
      <c r="N35" s="9"/>
      <c r="O35" s="212"/>
      <c r="P35" s="150" t="s">
        <v>681</v>
      </c>
      <c r="Q35" s="150" t="s">
        <v>100</v>
      </c>
      <c r="R35" s="41" t="s">
        <v>116</v>
      </c>
      <c r="S35" s="330"/>
      <c r="T35" s="354">
        <v>9</v>
      </c>
      <c r="U35" s="166">
        <f t="shared" si="3"/>
        <v>9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4"/>
        <v>9</v>
      </c>
      <c r="AD35" s="222"/>
      <c r="AE35" s="210"/>
    </row>
    <row r="36" spans="1:31" ht="15.6" customHeight="1" x14ac:dyDescent="0.3">
      <c r="E36" s="8">
        <v>2</v>
      </c>
      <c r="F36" s="41" t="s">
        <v>1400</v>
      </c>
      <c r="N36" s="9"/>
      <c r="O36" s="213"/>
      <c r="P36" s="41" t="s">
        <v>683</v>
      </c>
      <c r="Q36" s="154" t="s">
        <v>135</v>
      </c>
      <c r="R36" s="41" t="s">
        <v>116</v>
      </c>
      <c r="S36" s="342"/>
      <c r="T36" s="342">
        <v>4</v>
      </c>
      <c r="U36" s="166">
        <f t="shared" si="3"/>
        <v>4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6</v>
      </c>
      <c r="AC36" s="166">
        <f t="shared" si="4"/>
        <v>7</v>
      </c>
      <c r="AD36" s="222">
        <v>4</v>
      </c>
      <c r="AE36" s="210"/>
    </row>
    <row r="37" spans="1:31" ht="15.6" customHeight="1" x14ac:dyDescent="0.3">
      <c r="E37" s="8"/>
      <c r="F37" s="41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4"/>
        <v>5</v>
      </c>
      <c r="AD37" s="222">
        <v>12</v>
      </c>
      <c r="AE37" s="210"/>
    </row>
    <row r="38" spans="1:31" ht="15.6" customHeight="1" thickBot="1" x14ac:dyDescent="0.35">
      <c r="A38" s="49"/>
      <c r="B38" s="33" t="s">
        <v>129</v>
      </c>
      <c r="C38" s="43"/>
      <c r="D38" s="109">
        <v>5</v>
      </c>
      <c r="E38" s="8">
        <v>1</v>
      </c>
      <c r="F38" s="41" t="s">
        <v>791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80</v>
      </c>
      <c r="T38" s="219">
        <f>SUM(T26:T37)</f>
        <v>146</v>
      </c>
      <c r="U38" s="219">
        <f t="shared" si="3"/>
        <v>226</v>
      </c>
      <c r="V38" s="219">
        <f>SUM(V26:V37)</f>
        <v>44</v>
      </c>
      <c r="W38" s="219"/>
      <c r="X38" s="217" t="s">
        <v>405</v>
      </c>
      <c r="Y38" s="217"/>
      <c r="Z38" s="217" t="s">
        <v>54</v>
      </c>
      <c r="AA38" s="219">
        <f>SUM(AA26:AA37)</f>
        <v>89</v>
      </c>
      <c r="AB38" s="219">
        <f t="shared" ref="AB38:AD38" si="6">SUM(AB26:AB37)</f>
        <v>150</v>
      </c>
      <c r="AC38" s="219">
        <f t="shared" si="6"/>
        <v>239</v>
      </c>
      <c r="AD38" s="219">
        <f t="shared" si="6"/>
        <v>32</v>
      </c>
      <c r="AE38" s="210"/>
    </row>
    <row r="39" spans="1:31" ht="15.6" customHeight="1" x14ac:dyDescent="0.3">
      <c r="A39" s="49" t="s">
        <v>37</v>
      </c>
      <c r="B39" s="240" t="s">
        <v>559</v>
      </c>
      <c r="C39" s="352" t="s">
        <v>199</v>
      </c>
      <c r="D39" s="109"/>
      <c r="E39" s="8">
        <v>1</v>
      </c>
      <c r="F39" s="41" t="s">
        <v>1401</v>
      </c>
      <c r="N39" s="9"/>
      <c r="O39" s="213"/>
      <c r="P39" s="215" t="s">
        <v>533</v>
      </c>
      <c r="Q39" s="216"/>
      <c r="R39" s="216" t="s">
        <v>534</v>
      </c>
      <c r="S39" s="347">
        <v>13</v>
      </c>
      <c r="T39" s="347">
        <v>19</v>
      </c>
      <c r="U39" s="166">
        <f>SUM(S39:T39)</f>
        <v>32</v>
      </c>
      <c r="V39" s="39">
        <v>22</v>
      </c>
      <c r="W39" s="367"/>
      <c r="X39" s="215" t="s">
        <v>53</v>
      </c>
      <c r="Y39" s="215"/>
      <c r="Z39" s="215" t="s">
        <v>471</v>
      </c>
      <c r="AA39" s="343">
        <v>5</v>
      </c>
      <c r="AB39" s="343">
        <v>4</v>
      </c>
      <c r="AC39" s="166">
        <f>SUM(AA39:AB39)</f>
        <v>9</v>
      </c>
      <c r="AD39" s="39">
        <v>6</v>
      </c>
      <c r="AE39" s="210"/>
    </row>
    <row r="40" spans="1:31" ht="15.6" customHeight="1" x14ac:dyDescent="0.3">
      <c r="E40" s="8">
        <v>1</v>
      </c>
      <c r="F40" s="41" t="s">
        <v>1402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16</v>
      </c>
      <c r="U40" s="166">
        <f>SUM(S40:T40)</f>
        <v>28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26</v>
      </c>
      <c r="AB40" s="343">
        <v>16</v>
      </c>
      <c r="AC40" s="166">
        <f>SUM(AA40:AB40)</f>
        <v>42</v>
      </c>
      <c r="AD40" s="39">
        <v>2</v>
      </c>
      <c r="AE40" s="210"/>
    </row>
    <row r="41" spans="1:31" ht="15.6" customHeight="1" x14ac:dyDescent="0.3">
      <c r="E41" s="8">
        <v>2</v>
      </c>
      <c r="F41" s="41" t="s">
        <v>1415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15</v>
      </c>
      <c r="T41" s="343">
        <v>12</v>
      </c>
      <c r="U41" s="166">
        <f>SUM(S41:T41)</f>
        <v>27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24</v>
      </c>
      <c r="AC41" s="166">
        <f>SUM(AA41:AB41)</f>
        <v>36</v>
      </c>
      <c r="AD41" s="39">
        <v>4</v>
      </c>
      <c r="AE41" s="210"/>
    </row>
    <row r="42" spans="1:31" ht="15.6" customHeight="1" x14ac:dyDescent="0.3">
      <c r="E42" s="8">
        <v>2</v>
      </c>
      <c r="F42" s="41" t="s">
        <v>1403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13</v>
      </c>
      <c r="T42" s="343">
        <v>10</v>
      </c>
      <c r="U42" s="166">
        <f t="shared" si="3"/>
        <v>23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11</v>
      </c>
      <c r="AB42" s="343">
        <v>14</v>
      </c>
      <c r="AC42" s="166">
        <f t="shared" ref="AC42:AC49" si="7">SUM(AA42:AB42)</f>
        <v>25</v>
      </c>
      <c r="AD42" s="39">
        <v>2</v>
      </c>
      <c r="AE42" s="210"/>
    </row>
    <row r="43" spans="1:31" ht="15.6" customHeight="1" x14ac:dyDescent="0.3">
      <c r="N43" s="8"/>
      <c r="O43" s="213"/>
      <c r="P43" s="41" t="s">
        <v>685</v>
      </c>
      <c r="Q43" s="41" t="s">
        <v>504</v>
      </c>
      <c r="R43" s="41" t="s">
        <v>533</v>
      </c>
      <c r="S43" s="343">
        <v>8</v>
      </c>
      <c r="T43" s="344">
        <v>7</v>
      </c>
      <c r="U43" s="166">
        <f t="shared" si="3"/>
        <v>15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8</v>
      </c>
      <c r="AB43" s="343">
        <v>7</v>
      </c>
      <c r="AC43" s="166">
        <f>SUM(AA43:AB43)</f>
        <v>15</v>
      </c>
      <c r="AD43" s="39">
        <v>10</v>
      </c>
      <c r="AE43" s="210"/>
    </row>
    <row r="44" spans="1:31" ht="15.6" customHeight="1" x14ac:dyDescent="0.3">
      <c r="A44" s="72"/>
      <c r="B44" s="149"/>
      <c r="C44" s="67"/>
      <c r="D44" s="142"/>
      <c r="E44" s="67" t="s">
        <v>50</v>
      </c>
      <c r="F44" s="73"/>
      <c r="G44" s="74"/>
      <c r="H44" s="74"/>
      <c r="I44" s="74"/>
      <c r="J44" s="75"/>
      <c r="K44" s="74"/>
      <c r="L44" s="74"/>
      <c r="M44" s="74"/>
      <c r="N44" s="9"/>
      <c r="O44" s="213"/>
      <c r="P44" s="41" t="s">
        <v>536</v>
      </c>
      <c r="Q44" s="41" t="s">
        <v>496</v>
      </c>
      <c r="R44" s="41" t="s">
        <v>533</v>
      </c>
      <c r="S44" s="344">
        <v>4</v>
      </c>
      <c r="T44" s="344">
        <v>10</v>
      </c>
      <c r="U44" s="166">
        <f t="shared" si="3"/>
        <v>14</v>
      </c>
      <c r="V44" s="39">
        <v>6</v>
      </c>
      <c r="W44" s="216"/>
      <c r="X44" s="150" t="s">
        <v>538</v>
      </c>
      <c r="Y44" s="150" t="s">
        <v>173</v>
      </c>
      <c r="Z44" s="41" t="s">
        <v>53</v>
      </c>
      <c r="AA44" s="343">
        <v>2</v>
      </c>
      <c r="AB44" s="344">
        <v>11</v>
      </c>
      <c r="AC44" s="166">
        <f>SUM(AA44:AB44)</f>
        <v>13</v>
      </c>
      <c r="AD44" s="39">
        <v>6</v>
      </c>
      <c r="AE44" s="210"/>
    </row>
    <row r="45" spans="1:31" ht="15.6" customHeight="1" x14ac:dyDescent="0.3">
      <c r="A45" s="46" t="s">
        <v>41</v>
      </c>
      <c r="B45" s="33" t="s">
        <v>88</v>
      </c>
      <c r="C45" s="41"/>
      <c r="D45" s="22">
        <v>4</v>
      </c>
      <c r="E45" s="89">
        <v>2</v>
      </c>
      <c r="F45" s="41" t="s">
        <v>1393</v>
      </c>
      <c r="G45" s="40"/>
      <c r="H45" s="44"/>
      <c r="I45" s="44"/>
      <c r="J45" s="45"/>
      <c r="K45" s="44"/>
      <c r="L45" s="44"/>
      <c r="M45" s="44"/>
      <c r="N45" s="9"/>
      <c r="O45" s="212"/>
      <c r="P45" s="41" t="s">
        <v>687</v>
      </c>
      <c r="Q45" s="41" t="s">
        <v>31</v>
      </c>
      <c r="R45" s="41" t="s">
        <v>533</v>
      </c>
      <c r="S45" s="343">
        <v>3</v>
      </c>
      <c r="T45" s="344">
        <v>10</v>
      </c>
      <c r="U45" s="166">
        <f t="shared" si="3"/>
        <v>13</v>
      </c>
      <c r="V45" s="39">
        <v>4</v>
      </c>
      <c r="W45" s="216"/>
      <c r="X45" s="41" t="s">
        <v>649</v>
      </c>
      <c r="Y45" s="41" t="s">
        <v>114</v>
      </c>
      <c r="Z45" s="41" t="s">
        <v>53</v>
      </c>
      <c r="AA45" s="343">
        <v>5</v>
      </c>
      <c r="AB45" s="343">
        <v>7</v>
      </c>
      <c r="AC45" s="166">
        <f>SUM(AA45:AB45)</f>
        <v>12</v>
      </c>
      <c r="AD45" s="39">
        <v>4</v>
      </c>
      <c r="AE45" s="210"/>
    </row>
    <row r="46" spans="1:31" ht="17.25" customHeight="1" x14ac:dyDescent="0.3">
      <c r="A46" s="49" t="s">
        <v>37</v>
      </c>
      <c r="B46" s="176" t="s">
        <v>1398</v>
      </c>
      <c r="C46" s="275" t="s">
        <v>200</v>
      </c>
      <c r="D46" s="22"/>
      <c r="E46" s="89">
        <v>2</v>
      </c>
      <c r="F46" s="41" t="s">
        <v>1399</v>
      </c>
      <c r="G46" s="40"/>
      <c r="H46" s="44"/>
      <c r="I46" s="40"/>
      <c r="J46" s="42"/>
      <c r="K46" s="44"/>
      <c r="L46" s="44"/>
      <c r="M46" s="37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10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7"/>
        <v>9</v>
      </c>
      <c r="AD46" s="39"/>
      <c r="AE46" s="210"/>
    </row>
    <row r="47" spans="1:31" ht="15.6" customHeight="1" x14ac:dyDescent="0.3">
      <c r="B47" s="150"/>
      <c r="C47" s="43"/>
      <c r="E47" s="89">
        <v>2</v>
      </c>
      <c r="F47" s="41" t="s">
        <v>1395</v>
      </c>
      <c r="N47" s="8"/>
      <c r="O47" s="212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3</v>
      </c>
      <c r="AC47" s="166">
        <f t="shared" si="7"/>
        <v>5</v>
      </c>
      <c r="AD47" s="39">
        <v>6</v>
      </c>
      <c r="AE47" s="210"/>
    </row>
    <row r="48" spans="1:31" ht="15.6" customHeight="1" x14ac:dyDescent="0.3">
      <c r="E48" s="89">
        <v>2</v>
      </c>
      <c r="F48" s="41" t="s">
        <v>1394</v>
      </c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4</v>
      </c>
      <c r="U48" s="166">
        <f>SUM(S48:T48)</f>
        <v>4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5</v>
      </c>
      <c r="AC48" s="166">
        <f t="shared" si="7"/>
        <v>5</v>
      </c>
      <c r="AD48" s="39">
        <v>2</v>
      </c>
      <c r="AE48" s="210"/>
    </row>
    <row r="49" spans="1:31" ht="16.95" customHeight="1" x14ac:dyDescent="0.3"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2</v>
      </c>
      <c r="AC49" s="166">
        <f t="shared" si="7"/>
        <v>2</v>
      </c>
      <c r="AD49" s="39"/>
      <c r="AE49" s="210"/>
    </row>
    <row r="50" spans="1:31" ht="15.6" customHeight="1" thickBot="1" x14ac:dyDescent="0.35">
      <c r="B50" s="225" t="s">
        <v>530</v>
      </c>
      <c r="C50" s="56"/>
      <c r="D50" s="214">
        <v>1</v>
      </c>
      <c r="E50" s="9">
        <v>2</v>
      </c>
      <c r="F50" s="41" t="s">
        <v>1396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68</v>
      </c>
      <c r="T50" s="219">
        <f>SUM(T39:T49)</f>
        <v>95</v>
      </c>
      <c r="U50" s="219">
        <f>SUM(U39:U49)</f>
        <v>163</v>
      </c>
      <c r="V50" s="219">
        <f>SUM(V39:V49)</f>
        <v>58</v>
      </c>
      <c r="W50" s="218"/>
      <c r="X50" s="218" t="s">
        <v>405</v>
      </c>
      <c r="Y50" s="218"/>
      <c r="Z50" s="218" t="s">
        <v>53</v>
      </c>
      <c r="AA50" s="219">
        <f>SUM(AA39:AA49)</f>
        <v>73</v>
      </c>
      <c r="AB50" s="219">
        <f>SUM(AB39:AB49)</f>
        <v>100</v>
      </c>
      <c r="AC50" s="219">
        <f>SUM(AC39:AC49)</f>
        <v>173</v>
      </c>
      <c r="AD50" s="219">
        <f>SUM(AD39:AD49)</f>
        <v>42</v>
      </c>
      <c r="AE50" s="210"/>
    </row>
    <row r="51" spans="1:31" ht="15.6" customHeight="1" x14ac:dyDescent="0.3">
      <c r="A51" s="193" t="s">
        <v>37</v>
      </c>
      <c r="B51" s="176" t="s">
        <v>1397</v>
      </c>
      <c r="C51" s="275" t="s">
        <v>216</v>
      </c>
      <c r="D51" s="214"/>
      <c r="E51" s="9"/>
      <c r="F51" s="41"/>
      <c r="G51" s="227"/>
      <c r="H51" s="227"/>
      <c r="I51" s="227"/>
      <c r="J51" s="227"/>
      <c r="K51" s="227"/>
      <c r="N51" s="9"/>
      <c r="O51" s="212"/>
      <c r="P51" s="277" t="s">
        <v>164</v>
      </c>
      <c r="Q51" s="277"/>
      <c r="R51" s="277" t="s">
        <v>460</v>
      </c>
      <c r="S51" s="345">
        <v>16</v>
      </c>
      <c r="T51" s="345">
        <v>13</v>
      </c>
      <c r="U51" s="166">
        <f t="shared" ref="U51:U61" si="8">SUM(S51:T51)</f>
        <v>29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13</v>
      </c>
      <c r="AB51" s="344">
        <v>10</v>
      </c>
      <c r="AC51" s="166">
        <f t="shared" ref="AC51:AC61" si="9">SUM(AA51:AB51)</f>
        <v>23</v>
      </c>
      <c r="AD51" s="39">
        <v>16</v>
      </c>
      <c r="AE51" s="210"/>
    </row>
    <row r="52" spans="1:31" ht="15.6" customHeight="1" x14ac:dyDescent="0.3">
      <c r="B52" s="175" t="s">
        <v>561</v>
      </c>
      <c r="C52" s="275" t="s">
        <v>199</v>
      </c>
      <c r="E52" s="9"/>
      <c r="F52" s="41"/>
      <c r="N52" s="9"/>
      <c r="O52" s="60"/>
      <c r="P52" s="41" t="s">
        <v>691</v>
      </c>
      <c r="Q52" s="41" t="s">
        <v>620</v>
      </c>
      <c r="R52" s="41" t="s">
        <v>164</v>
      </c>
      <c r="S52" s="343">
        <v>27</v>
      </c>
      <c r="T52" s="344">
        <v>9</v>
      </c>
      <c r="U52" s="166">
        <f t="shared" si="8"/>
        <v>36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20</v>
      </c>
      <c r="AB52" s="344">
        <v>6</v>
      </c>
      <c r="AC52" s="166">
        <f t="shared" si="9"/>
        <v>26</v>
      </c>
      <c r="AD52" s="39">
        <v>20</v>
      </c>
      <c r="AE52" s="210"/>
    </row>
    <row r="53" spans="1:31" ht="13.2" customHeight="1" x14ac:dyDescent="0.3">
      <c r="N53" s="9"/>
      <c r="O53" s="212"/>
      <c r="P53" s="41" t="s">
        <v>475</v>
      </c>
      <c r="Q53" s="41" t="s">
        <v>115</v>
      </c>
      <c r="R53" s="41" t="s">
        <v>164</v>
      </c>
      <c r="S53" s="343">
        <v>11</v>
      </c>
      <c r="T53" s="344">
        <v>12</v>
      </c>
      <c r="U53" s="166">
        <f t="shared" si="8"/>
        <v>23</v>
      </c>
      <c r="V53" s="39">
        <v>6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15</v>
      </c>
      <c r="AC53" s="166">
        <f t="shared" si="9"/>
        <v>20</v>
      </c>
      <c r="AD53" s="39"/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150" t="s">
        <v>494</v>
      </c>
      <c r="Q54" s="41" t="s">
        <v>182</v>
      </c>
      <c r="R54" s="48" t="s">
        <v>164</v>
      </c>
      <c r="S54" s="343">
        <v>10</v>
      </c>
      <c r="T54" s="343">
        <v>10</v>
      </c>
      <c r="U54" s="166">
        <f t="shared" si="8"/>
        <v>20</v>
      </c>
      <c r="V54" s="39">
        <v>4</v>
      </c>
      <c r="W54" s="277"/>
      <c r="X54" s="41" t="s">
        <v>472</v>
      </c>
      <c r="Y54" s="41" t="s">
        <v>465</v>
      </c>
      <c r="Z54" s="41" t="s">
        <v>461</v>
      </c>
      <c r="AA54" s="343">
        <v>9</v>
      </c>
      <c r="AB54" s="344">
        <v>9</v>
      </c>
      <c r="AC54" s="166">
        <f t="shared" si="9"/>
        <v>18</v>
      </c>
      <c r="AD54" s="39">
        <v>2</v>
      </c>
      <c r="AE54" s="210"/>
    </row>
    <row r="55" spans="1:31" ht="15.6" customHeight="1" x14ac:dyDescent="0.35">
      <c r="C55" s="41" t="s">
        <v>319</v>
      </c>
      <c r="D55" s="98">
        <f>SUM(D15:D54)</f>
        <v>22</v>
      </c>
      <c r="E55" s="21"/>
      <c r="F55" s="41" t="s">
        <v>335</v>
      </c>
      <c r="G55" s="33"/>
      <c r="H55" s="47"/>
      <c r="I55" s="61">
        <v>8</v>
      </c>
      <c r="J55" s="22"/>
      <c r="N55" s="8"/>
      <c r="O55" s="213"/>
      <c r="P55" s="41" t="s">
        <v>696</v>
      </c>
      <c r="Q55" s="41" t="s">
        <v>19</v>
      </c>
      <c r="R55" s="48" t="s">
        <v>164</v>
      </c>
      <c r="S55" s="343">
        <v>2</v>
      </c>
      <c r="T55" s="344">
        <v>16</v>
      </c>
      <c r="U55" s="166">
        <f t="shared" si="8"/>
        <v>18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15</v>
      </c>
      <c r="AC55" s="166">
        <f t="shared" si="9"/>
        <v>18</v>
      </c>
      <c r="AD55" s="39">
        <v>4</v>
      </c>
      <c r="AE55" s="210"/>
    </row>
    <row r="56" spans="1:31" ht="15.6" customHeight="1" x14ac:dyDescent="0.3"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12</v>
      </c>
      <c r="U56" s="166">
        <f t="shared" si="8"/>
        <v>16</v>
      </c>
      <c r="V56" s="39">
        <v>4</v>
      </c>
      <c r="W56" s="277"/>
      <c r="X56" s="41" t="s">
        <v>537</v>
      </c>
      <c r="Y56" s="41" t="s">
        <v>65</v>
      </c>
      <c r="Z56" s="41" t="s">
        <v>461</v>
      </c>
      <c r="AA56" s="343">
        <v>4</v>
      </c>
      <c r="AB56" s="344">
        <v>6</v>
      </c>
      <c r="AC56" s="166">
        <f t="shared" si="9"/>
        <v>10</v>
      </c>
      <c r="AD56" s="39">
        <v>2</v>
      </c>
      <c r="AE56" s="210"/>
    </row>
    <row r="57" spans="1:31" ht="15.6" customHeight="1" x14ac:dyDescent="0.35">
      <c r="B57" s="33" t="s">
        <v>448</v>
      </c>
      <c r="C57" s="33"/>
      <c r="D57" s="33"/>
      <c r="M57" s="47"/>
      <c r="N57" s="9"/>
      <c r="O57" s="213"/>
      <c r="P57" s="41" t="s">
        <v>476</v>
      </c>
      <c r="Q57" s="41" t="s">
        <v>68</v>
      </c>
      <c r="R57" s="41" t="s">
        <v>164</v>
      </c>
      <c r="S57" s="343">
        <v>2</v>
      </c>
      <c r="T57" s="344">
        <v>12</v>
      </c>
      <c r="U57" s="166">
        <f t="shared" si="8"/>
        <v>14</v>
      </c>
      <c r="V57" s="39">
        <v>2</v>
      </c>
      <c r="W57" s="277"/>
      <c r="X57" s="41" t="s">
        <v>795</v>
      </c>
      <c r="Y57" s="84" t="s">
        <v>143</v>
      </c>
      <c r="Z57" s="41" t="s">
        <v>461</v>
      </c>
      <c r="AA57" s="343"/>
      <c r="AB57" s="344">
        <v>10</v>
      </c>
      <c r="AC57" s="166">
        <f t="shared" si="9"/>
        <v>10</v>
      </c>
      <c r="AD57" s="39">
        <v>8</v>
      </c>
      <c r="AE57" s="210"/>
    </row>
    <row r="58" spans="1:31" ht="15.6" customHeight="1" x14ac:dyDescent="0.35">
      <c r="B58" s="271" t="s">
        <v>1390</v>
      </c>
      <c r="M58" s="47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8"/>
        <v>9</v>
      </c>
      <c r="V58" s="39">
        <v>2</v>
      </c>
      <c r="W58" s="277"/>
      <c r="X58" s="41" t="s">
        <v>654</v>
      </c>
      <c r="Y58" s="41" t="s">
        <v>617</v>
      </c>
      <c r="Z58" s="41" t="s">
        <v>461</v>
      </c>
      <c r="AA58" s="343">
        <v>6</v>
      </c>
      <c r="AB58" s="344">
        <v>3</v>
      </c>
      <c r="AC58" s="166">
        <f t="shared" si="9"/>
        <v>9</v>
      </c>
      <c r="AD58" s="39">
        <v>4</v>
      </c>
      <c r="AE58" s="210"/>
    </row>
    <row r="59" spans="1:31" ht="15.6" customHeight="1" x14ac:dyDescent="0.35">
      <c r="B59" s="271" t="s">
        <v>453</v>
      </c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1"/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7</v>
      </c>
      <c r="U59" s="166">
        <f t="shared" si="8"/>
        <v>8</v>
      </c>
      <c r="V59" s="39">
        <v>2</v>
      </c>
      <c r="W59" s="277"/>
      <c r="X59" s="41" t="s">
        <v>657</v>
      </c>
      <c r="Y59" s="41" t="s">
        <v>45</v>
      </c>
      <c r="Z59" s="41" t="s">
        <v>461</v>
      </c>
      <c r="AA59" s="343">
        <v>2</v>
      </c>
      <c r="AB59" s="344">
        <v>6</v>
      </c>
      <c r="AC59" s="166">
        <f t="shared" si="9"/>
        <v>8</v>
      </c>
      <c r="AD59" s="39">
        <v>2</v>
      </c>
      <c r="AE59" s="210"/>
    </row>
    <row r="60" spans="1:31" ht="16.2" customHeight="1" x14ac:dyDescent="0.35">
      <c r="A60" s="248"/>
      <c r="B60" s="272" t="s">
        <v>1391</v>
      </c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28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6</v>
      </c>
      <c r="U60" s="166">
        <f t="shared" si="8"/>
        <v>7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8.600000000000001" customHeight="1" x14ac:dyDescent="0.35">
      <c r="A61" s="248"/>
      <c r="B61" s="271" t="s">
        <v>521</v>
      </c>
      <c r="C61" s="271"/>
      <c r="D61" s="271"/>
      <c r="E61" s="271"/>
      <c r="F61" s="271"/>
      <c r="G61" s="271"/>
      <c r="H61" s="271"/>
      <c r="I61" s="271"/>
      <c r="J61" s="271"/>
      <c r="K61" s="271"/>
      <c r="L61" s="273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8"/>
        <v>3</v>
      </c>
      <c r="V61" s="39"/>
      <c r="W61" s="277"/>
      <c r="X61" s="41" t="s">
        <v>1383</v>
      </c>
      <c r="Y61" s="41" t="s">
        <v>1384</v>
      </c>
      <c r="Z61" s="41" t="s">
        <v>461</v>
      </c>
      <c r="AA61" s="343"/>
      <c r="AB61" s="344">
        <v>2</v>
      </c>
      <c r="AC61" s="166">
        <f t="shared" si="9"/>
        <v>2</v>
      </c>
      <c r="AD61" s="39"/>
      <c r="AE61" s="210"/>
    </row>
    <row r="62" spans="1:31" ht="15.6" customHeight="1" thickBot="1" x14ac:dyDescent="0.4">
      <c r="B62" s="271" t="s">
        <v>449</v>
      </c>
      <c r="C62" s="271"/>
      <c r="D62" s="271"/>
      <c r="E62" s="271"/>
      <c r="F62" s="271"/>
      <c r="G62" s="271"/>
      <c r="H62" s="273"/>
      <c r="I62" s="273"/>
      <c r="J62" s="273"/>
      <c r="N62" s="9"/>
      <c r="O62" s="210"/>
      <c r="P62" s="218" t="s">
        <v>405</v>
      </c>
      <c r="Q62" s="218"/>
      <c r="R62" s="218" t="s">
        <v>164</v>
      </c>
      <c r="S62" s="219">
        <f>SUM(S51:S61)</f>
        <v>76</v>
      </c>
      <c r="T62" s="219">
        <f>SUM(T51:T61)</f>
        <v>107</v>
      </c>
      <c r="U62" s="219">
        <f>SUM(U51:U61)</f>
        <v>183</v>
      </c>
      <c r="V62" s="219">
        <f>SUM(V51:V61)</f>
        <v>58</v>
      </c>
      <c r="W62" s="218"/>
      <c r="X62" s="218" t="s">
        <v>405</v>
      </c>
      <c r="Y62" s="218"/>
      <c r="Z62" s="218" t="s">
        <v>463</v>
      </c>
      <c r="AA62" s="219">
        <f>SUM(AA51:AA61)</f>
        <v>62</v>
      </c>
      <c r="AB62" s="219">
        <f>SUM(AB51:AB61)</f>
        <v>86</v>
      </c>
      <c r="AC62" s="219">
        <f>SUM(AC51:AC61)</f>
        <v>148</v>
      </c>
      <c r="AD62" s="219">
        <f>SUM(AD51:AD61)</f>
        <v>60</v>
      </c>
      <c r="AE62" s="210"/>
    </row>
    <row r="63" spans="1:31" ht="15.6" customHeight="1" thickBot="1" x14ac:dyDescent="0.35">
      <c r="N63" s="9"/>
      <c r="O63" s="60"/>
      <c r="P63" s="161"/>
      <c r="Q63" s="161"/>
      <c r="R63" s="161"/>
      <c r="S63" s="194">
        <f>S25+S38+S50+S62</f>
        <v>306</v>
      </c>
      <c r="T63" s="194">
        <f>T25+T38+T50+T62</f>
        <v>458</v>
      </c>
      <c r="U63" s="194">
        <f>U25+U38+U50+U62</f>
        <v>764</v>
      </c>
      <c r="V63" s="194">
        <f>V25+V38+V50+V62</f>
        <v>194</v>
      </c>
      <c r="W63" s="355"/>
      <c r="X63" s="195"/>
      <c r="Y63" s="54"/>
      <c r="Z63" s="54"/>
      <c r="AA63" s="194">
        <f>AA25+AA38+AA50+AA62</f>
        <v>305</v>
      </c>
      <c r="AB63" s="194">
        <f>AB25+AB38+AB50+AB62</f>
        <v>465</v>
      </c>
      <c r="AC63" s="194">
        <f>AC25+AC38+AC50+AC62</f>
        <v>770</v>
      </c>
      <c r="AD63" s="194">
        <f>AD25+AD38+AD50+AD62</f>
        <v>166</v>
      </c>
      <c r="AE63" s="210"/>
    </row>
    <row r="64" spans="1:31" ht="15.6" customHeight="1" thickTop="1" x14ac:dyDescent="0.35">
      <c r="B64" s="258"/>
      <c r="C64" s="262"/>
      <c r="D64" s="263"/>
      <c r="E64" s="264"/>
      <c r="F64" s="262"/>
      <c r="G64" s="265"/>
      <c r="H64" s="266"/>
      <c r="I64" s="267"/>
      <c r="J64" s="268"/>
      <c r="K64" s="258"/>
      <c r="L64" s="258"/>
      <c r="N64" s="9"/>
      <c r="O64" s="173"/>
      <c r="W64" s="166"/>
      <c r="X64" s="196" t="s">
        <v>387</v>
      </c>
      <c r="Y64" s="192"/>
      <c r="Z64" s="192"/>
      <c r="AA64" s="369">
        <f>S63+AA63</f>
        <v>611</v>
      </c>
      <c r="AB64" s="369">
        <f>T63+AB63</f>
        <v>923</v>
      </c>
      <c r="AC64" s="369">
        <f>U63+AC63</f>
        <v>1534</v>
      </c>
      <c r="AD64" s="369">
        <f>V63+AD63</f>
        <v>360</v>
      </c>
      <c r="AE64" s="198"/>
    </row>
    <row r="65" spans="1:31" ht="15.6" customHeight="1" x14ac:dyDescent="0.4">
      <c r="B65" s="259" t="s">
        <v>1355</v>
      </c>
      <c r="C65" s="260"/>
      <c r="D65" s="260"/>
      <c r="E65" s="260"/>
      <c r="F65" s="260"/>
      <c r="G65" s="260"/>
      <c r="H65" s="260"/>
      <c r="I65" s="260"/>
      <c r="J65" s="261"/>
      <c r="K65" s="261"/>
      <c r="L65" s="261"/>
      <c r="O65" s="173"/>
      <c r="AE65" s="198"/>
    </row>
    <row r="66" spans="1:31" ht="15.6" customHeight="1" x14ac:dyDescent="0.35">
      <c r="B66" s="259"/>
      <c r="C66" s="268"/>
      <c r="D66" s="270"/>
      <c r="E66" s="262"/>
      <c r="F66" s="262"/>
      <c r="G66" s="262"/>
      <c r="H66" s="264"/>
      <c r="I66" s="264"/>
      <c r="J66" s="269"/>
      <c r="K66" s="268"/>
      <c r="L66" s="270"/>
      <c r="O66" s="173"/>
      <c r="AE66" s="198"/>
    </row>
    <row r="67" spans="1:31" ht="15.6" customHeight="1" x14ac:dyDescent="0.35">
      <c r="B67" s="259" t="s">
        <v>431</v>
      </c>
      <c r="C67" s="268"/>
      <c r="D67" s="270"/>
      <c r="E67" s="262"/>
      <c r="F67" s="262"/>
      <c r="G67" s="262"/>
      <c r="H67" s="264"/>
      <c r="I67" s="264"/>
      <c r="J67" s="269"/>
      <c r="K67" s="268"/>
      <c r="L67" s="270"/>
      <c r="O67" s="173"/>
      <c r="Z67" s="319" t="s">
        <v>520</v>
      </c>
      <c r="AE67" s="198"/>
    </row>
    <row r="68" spans="1:31" ht="15.6" customHeight="1" x14ac:dyDescent="0.3">
      <c r="O68" s="173"/>
      <c r="Q68" s="319" t="s">
        <v>601</v>
      </c>
      <c r="R68" s="318" t="s">
        <v>439</v>
      </c>
      <c r="Y68" s="33" t="s">
        <v>444</v>
      </c>
      <c r="Z68" s="198" t="s">
        <v>442</v>
      </c>
      <c r="AE68" s="198"/>
    </row>
    <row r="69" spans="1:31" ht="15.6" customHeight="1" x14ac:dyDescent="0.35">
      <c r="O69" s="173"/>
      <c r="P69" s="156" t="s">
        <v>440</v>
      </c>
      <c r="Q69" s="46" t="s">
        <v>404</v>
      </c>
      <c r="R69" s="20">
        <v>42821</v>
      </c>
      <c r="S69" s="54"/>
      <c r="T69" s="54"/>
      <c r="U69" s="54"/>
      <c r="V69" s="164"/>
      <c r="W69" s="164"/>
      <c r="X69" s="156" t="s">
        <v>443</v>
      </c>
      <c r="Y69" s="46" t="s">
        <v>404</v>
      </c>
      <c r="Z69" s="20">
        <v>42828</v>
      </c>
      <c r="AA69" s="198"/>
      <c r="AB69" s="198"/>
      <c r="AC69" s="198"/>
      <c r="AD69" s="198"/>
      <c r="AE69" s="198"/>
    </row>
    <row r="70" spans="1:31" ht="15.6" customHeight="1" x14ac:dyDescent="0.35">
      <c r="O70" s="173"/>
      <c r="P70" s="155" t="s">
        <v>81</v>
      </c>
      <c r="Q70" s="155" t="s">
        <v>79</v>
      </c>
      <c r="R70" s="208" t="s">
        <v>107</v>
      </c>
      <c r="S70" s="41"/>
      <c r="T70" s="41"/>
      <c r="U70" s="41"/>
      <c r="V70" s="47"/>
      <c r="W70" s="47"/>
      <c r="X70" s="155" t="s">
        <v>81</v>
      </c>
      <c r="Y70" s="155" t="s">
        <v>79</v>
      </c>
      <c r="Z70" s="208" t="s">
        <v>107</v>
      </c>
      <c r="AA70" s="40"/>
      <c r="AB70" s="40"/>
      <c r="AC70" s="40"/>
      <c r="AD70" s="40"/>
      <c r="AE70" s="198"/>
    </row>
    <row r="71" spans="1:31" ht="18" x14ac:dyDescent="0.35">
      <c r="O71" s="173"/>
      <c r="P71" s="189">
        <v>0.38541666666666669</v>
      </c>
      <c r="Q71" s="61" t="s">
        <v>126</v>
      </c>
      <c r="R71" s="26" t="s">
        <v>223</v>
      </c>
      <c r="S71" s="41"/>
      <c r="T71" s="41"/>
      <c r="U71" s="41"/>
      <c r="V71" s="47"/>
      <c r="W71" s="47"/>
      <c r="X71" s="189">
        <v>0.38541666666666669</v>
      </c>
      <c r="Y71" s="61" t="s">
        <v>126</v>
      </c>
      <c r="Z71" s="26" t="s">
        <v>445</v>
      </c>
      <c r="AA71" s="57"/>
      <c r="AB71" s="193"/>
      <c r="AC71" s="39"/>
      <c r="AD71" s="40"/>
      <c r="AE71" s="198"/>
    </row>
    <row r="72" spans="1:31" ht="18" x14ac:dyDescent="0.35">
      <c r="O72" s="173"/>
      <c r="P72" s="189">
        <v>0.38541666666666669</v>
      </c>
      <c r="Q72" s="61" t="s">
        <v>127</v>
      </c>
      <c r="R72" s="26" t="s">
        <v>224</v>
      </c>
      <c r="S72" s="41"/>
      <c r="T72" s="41"/>
      <c r="U72" s="41"/>
      <c r="V72" s="47"/>
      <c r="W72" s="47"/>
      <c r="X72" s="189">
        <v>0.38541666666666669</v>
      </c>
      <c r="Y72" s="61" t="s">
        <v>127</v>
      </c>
      <c r="Z72" s="26" t="s">
        <v>446</v>
      </c>
      <c r="AA72" s="57"/>
      <c r="AB72" s="208"/>
      <c r="AC72" s="39"/>
      <c r="AD72" s="40"/>
      <c r="AE72" s="198"/>
    </row>
    <row r="73" spans="1:31" ht="18" x14ac:dyDescent="0.35">
      <c r="O73" s="173"/>
      <c r="P73" s="189">
        <v>0.42708333333333331</v>
      </c>
      <c r="Q73" s="61" t="s">
        <v>126</v>
      </c>
      <c r="R73" s="26" t="s">
        <v>205</v>
      </c>
      <c r="S73" s="41"/>
      <c r="T73" s="41"/>
      <c r="U73" s="41"/>
      <c r="V73" s="47"/>
      <c r="W73" s="47"/>
      <c r="X73" s="189">
        <v>0.42708333333333331</v>
      </c>
      <c r="Y73" s="61" t="s">
        <v>126</v>
      </c>
      <c r="Z73" s="26"/>
      <c r="AA73" s="57"/>
      <c r="AB73" s="39"/>
      <c r="AC73" s="39"/>
      <c r="AD73" s="40"/>
      <c r="AE73" s="198"/>
    </row>
    <row r="74" spans="1:31" ht="17.399999999999999" x14ac:dyDescent="0.3">
      <c r="P74" s="189">
        <v>0.42708333333333331</v>
      </c>
      <c r="Q74" s="61" t="s">
        <v>127</v>
      </c>
      <c r="R74" s="26" t="s">
        <v>198</v>
      </c>
      <c r="S74" s="40"/>
      <c r="T74" s="40"/>
      <c r="U74" s="40"/>
      <c r="V74" s="40"/>
      <c r="W74" s="40"/>
      <c r="X74" s="189">
        <v>0.42708333333333331</v>
      </c>
      <c r="Y74" s="61" t="s">
        <v>127</v>
      </c>
      <c r="Z74" s="26"/>
      <c r="AA74" s="57"/>
      <c r="AB74" s="40"/>
      <c r="AC74" s="40"/>
      <c r="AD74" s="40"/>
    </row>
    <row r="75" spans="1:31" x14ac:dyDescent="0.25"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</row>
    <row r="77" spans="1:31" ht="17.399999999999999" x14ac:dyDescent="0.3">
      <c r="A77" s="166" t="s">
        <v>1385</v>
      </c>
      <c r="B77" s="163" t="s">
        <v>394</v>
      </c>
      <c r="C77" s="163"/>
      <c r="D77" s="46" t="s">
        <v>57</v>
      </c>
      <c r="E77" s="46" t="s">
        <v>51</v>
      </c>
      <c r="F77" s="46" t="s">
        <v>52</v>
      </c>
      <c r="G77" s="163" t="s">
        <v>58</v>
      </c>
      <c r="H77" s="163" t="s">
        <v>390</v>
      </c>
      <c r="I77" s="163"/>
      <c r="J77" s="163"/>
      <c r="K77" s="163"/>
      <c r="L77" s="163"/>
      <c r="M77" s="163"/>
      <c r="P77" s="64"/>
      <c r="Q77" s="64"/>
      <c r="R77" s="38"/>
    </row>
    <row r="78" spans="1:31" ht="17.399999999999999" x14ac:dyDescent="0.3">
      <c r="A78" s="39"/>
      <c r="B78" s="150" t="s">
        <v>551</v>
      </c>
      <c r="C78" s="220" t="s">
        <v>138</v>
      </c>
      <c r="D78" s="220" t="s">
        <v>54</v>
      </c>
      <c r="E78" s="330">
        <v>31</v>
      </c>
      <c r="F78" s="330">
        <v>25</v>
      </c>
      <c r="G78" s="166">
        <f t="shared" ref="G78:G80" si="10">SUM(E78:F78)</f>
        <v>56</v>
      </c>
      <c r="H78" s="39">
        <v>2</v>
      </c>
      <c r="I78" s="41"/>
      <c r="J78" s="61"/>
      <c r="K78" s="61"/>
      <c r="P78" s="7"/>
      <c r="Q78" s="7"/>
      <c r="R78" s="7"/>
    </row>
    <row r="79" spans="1:31" ht="17.399999999999999" x14ac:dyDescent="0.3">
      <c r="A79" s="39"/>
      <c r="B79" s="41" t="s">
        <v>552</v>
      </c>
      <c r="C79" s="220" t="s">
        <v>527</v>
      </c>
      <c r="D79" s="221" t="s">
        <v>53</v>
      </c>
      <c r="E79" s="222">
        <v>26</v>
      </c>
      <c r="F79" s="222">
        <v>16</v>
      </c>
      <c r="G79" s="166">
        <f t="shared" si="10"/>
        <v>42</v>
      </c>
      <c r="H79" s="39">
        <v>2</v>
      </c>
      <c r="I79" s="41"/>
      <c r="J79" s="41"/>
      <c r="K79" s="41"/>
      <c r="L79" s="163" t="s">
        <v>389</v>
      </c>
      <c r="M79" s="41"/>
      <c r="P79" s="5"/>
      <c r="Q79" s="5"/>
      <c r="R79" s="7"/>
    </row>
    <row r="80" spans="1:31" ht="15.6" x14ac:dyDescent="0.3">
      <c r="A80" s="39"/>
      <c r="B80" s="221" t="s">
        <v>132</v>
      </c>
      <c r="C80" s="220" t="s">
        <v>131</v>
      </c>
      <c r="D80" s="220" t="s">
        <v>116</v>
      </c>
      <c r="E80" s="330">
        <v>24</v>
      </c>
      <c r="F80" s="330">
        <v>18</v>
      </c>
      <c r="G80" s="166">
        <f t="shared" si="10"/>
        <v>42</v>
      </c>
      <c r="H80" s="39">
        <v>2</v>
      </c>
      <c r="I80" s="41"/>
      <c r="J80" s="41"/>
      <c r="K80" s="41"/>
      <c r="L80" s="41" t="s">
        <v>506</v>
      </c>
      <c r="M80" s="220" t="s">
        <v>116</v>
      </c>
      <c r="P80" s="5"/>
      <c r="Q80" s="5"/>
      <c r="R80" s="7"/>
    </row>
    <row r="81" spans="1:18" ht="15.6" x14ac:dyDescent="0.3">
      <c r="A81" s="39"/>
      <c r="B81" s="220" t="s">
        <v>950</v>
      </c>
      <c r="C81" s="220" t="s">
        <v>620</v>
      </c>
      <c r="D81" s="220" t="s">
        <v>164</v>
      </c>
      <c r="E81" s="49">
        <v>27</v>
      </c>
      <c r="F81" s="193">
        <v>9</v>
      </c>
      <c r="G81" s="166">
        <f t="shared" ref="G81:G85" si="11">SUM(E81:F81)</f>
        <v>36</v>
      </c>
      <c r="H81" s="39">
        <v>24</v>
      </c>
      <c r="I81" s="40"/>
      <c r="J81" s="40"/>
      <c r="K81" s="40"/>
      <c r="L81" s="41"/>
      <c r="M81" s="220"/>
      <c r="P81" s="5"/>
      <c r="Q81" s="5"/>
      <c r="R81" s="7"/>
    </row>
    <row r="82" spans="1:18" ht="15.6" x14ac:dyDescent="0.3">
      <c r="A82" s="39"/>
      <c r="B82" s="41" t="s">
        <v>66</v>
      </c>
      <c r="C82" s="220" t="s">
        <v>505</v>
      </c>
      <c r="D82" s="220" t="s">
        <v>53</v>
      </c>
      <c r="E82" s="49">
        <v>12</v>
      </c>
      <c r="F82" s="193">
        <v>24</v>
      </c>
      <c r="G82" s="166">
        <f t="shared" si="11"/>
        <v>36</v>
      </c>
      <c r="H82" s="39">
        <v>4</v>
      </c>
      <c r="I82" s="40"/>
      <c r="J82" s="40"/>
      <c r="K82" s="40"/>
      <c r="L82" s="41"/>
      <c r="M82" s="41"/>
      <c r="P82" s="7"/>
      <c r="Q82" s="7"/>
      <c r="R82" s="7"/>
    </row>
    <row r="83" spans="1:18" ht="15.6" x14ac:dyDescent="0.3">
      <c r="A83" s="39"/>
      <c r="B83" s="150" t="s">
        <v>817</v>
      </c>
      <c r="C83" s="256" t="s">
        <v>185</v>
      </c>
      <c r="D83" s="221" t="s">
        <v>116</v>
      </c>
      <c r="E83" s="330">
        <v>25</v>
      </c>
      <c r="F83" s="330">
        <v>10</v>
      </c>
      <c r="G83" s="166">
        <f t="shared" si="11"/>
        <v>35</v>
      </c>
      <c r="H83" s="39">
        <v>6</v>
      </c>
      <c r="I83" s="40"/>
      <c r="J83" s="40"/>
      <c r="K83" s="40"/>
      <c r="P83" s="7"/>
      <c r="Q83" s="7"/>
      <c r="R83" s="7"/>
    </row>
    <row r="84" spans="1:18" ht="15.6" x14ac:dyDescent="0.3">
      <c r="A84" s="39"/>
      <c r="B84" s="41" t="s">
        <v>63</v>
      </c>
      <c r="C84" s="256" t="s">
        <v>297</v>
      </c>
      <c r="D84" s="221" t="s">
        <v>130</v>
      </c>
      <c r="E84" s="49">
        <v>24</v>
      </c>
      <c r="F84" s="49">
        <v>11</v>
      </c>
      <c r="G84" s="166">
        <f t="shared" si="11"/>
        <v>35</v>
      </c>
      <c r="H84" s="39">
        <v>6</v>
      </c>
      <c r="I84" s="40"/>
      <c r="J84" s="40"/>
      <c r="K84" s="40"/>
    </row>
    <row r="85" spans="1:18" ht="15.6" x14ac:dyDescent="0.3">
      <c r="A85" s="39"/>
      <c r="B85" s="41" t="s">
        <v>1035</v>
      </c>
      <c r="C85" s="220" t="s">
        <v>332</v>
      </c>
      <c r="D85" s="221" t="s">
        <v>54</v>
      </c>
      <c r="E85" s="330">
        <v>7</v>
      </c>
      <c r="F85" s="330">
        <v>26</v>
      </c>
      <c r="G85" s="166">
        <f t="shared" si="11"/>
        <v>33</v>
      </c>
      <c r="H85" s="39">
        <v>2</v>
      </c>
      <c r="I85" s="40"/>
      <c r="J85" s="40"/>
      <c r="K85" s="41"/>
      <c r="M85" s="40"/>
    </row>
    <row r="86" spans="1:18" ht="17.399999999999999" x14ac:dyDescent="0.3">
      <c r="A86" s="39"/>
      <c r="B86" s="41" t="s">
        <v>867</v>
      </c>
      <c r="C86" s="220" t="s">
        <v>616</v>
      </c>
      <c r="D86" s="220" t="s">
        <v>461</v>
      </c>
      <c r="E86" s="49">
        <v>20</v>
      </c>
      <c r="F86" s="193">
        <v>9</v>
      </c>
      <c r="G86" s="166">
        <f t="shared" ref="G86:G100" si="12">SUM(E86:F86)</f>
        <v>29</v>
      </c>
      <c r="H86" s="39">
        <v>20</v>
      </c>
      <c r="I86" s="40"/>
      <c r="J86" s="40"/>
      <c r="K86" s="40"/>
      <c r="L86" s="163" t="s">
        <v>84</v>
      </c>
      <c r="M86" s="48"/>
    </row>
    <row r="87" spans="1:18" ht="15.6" x14ac:dyDescent="0.3">
      <c r="A87" s="39"/>
      <c r="B87" s="41" t="s">
        <v>539</v>
      </c>
      <c r="C87" s="256" t="s">
        <v>613</v>
      </c>
      <c r="D87" s="220" t="s">
        <v>117</v>
      </c>
      <c r="E87" s="330">
        <v>17</v>
      </c>
      <c r="F87" s="330">
        <v>12</v>
      </c>
      <c r="G87" s="166">
        <f t="shared" si="12"/>
        <v>29</v>
      </c>
      <c r="H87" s="39">
        <v>4</v>
      </c>
      <c r="I87" s="40"/>
      <c r="J87" s="40"/>
      <c r="K87" s="40"/>
      <c r="L87" s="152" t="s">
        <v>83</v>
      </c>
      <c r="M87" s="41"/>
    </row>
    <row r="88" spans="1:18" ht="15.6" x14ac:dyDescent="0.3">
      <c r="A88" s="39"/>
      <c r="B88" s="41" t="s">
        <v>1152</v>
      </c>
      <c r="C88" s="48" t="s">
        <v>33</v>
      </c>
      <c r="D88" s="220" t="s">
        <v>116</v>
      </c>
      <c r="E88" s="330">
        <v>5</v>
      </c>
      <c r="F88" s="330">
        <v>24</v>
      </c>
      <c r="G88" s="166">
        <f t="shared" si="12"/>
        <v>29</v>
      </c>
      <c r="H88" s="39">
        <v>2</v>
      </c>
      <c r="I88" s="40"/>
      <c r="L88" s="152"/>
      <c r="M88" s="40"/>
    </row>
    <row r="89" spans="1:18" ht="15.6" x14ac:dyDescent="0.3">
      <c r="A89" s="39"/>
      <c r="B89" s="41" t="s">
        <v>493</v>
      </c>
      <c r="C89" s="220" t="s">
        <v>340</v>
      </c>
      <c r="D89" s="220" t="s">
        <v>117</v>
      </c>
      <c r="E89" s="330">
        <v>16</v>
      </c>
      <c r="F89" s="330">
        <v>12</v>
      </c>
      <c r="G89" s="166">
        <f t="shared" si="12"/>
        <v>28</v>
      </c>
      <c r="H89" s="39">
        <v>4</v>
      </c>
      <c r="I89" s="40"/>
      <c r="L89" s="152"/>
      <c r="M89" s="48"/>
    </row>
    <row r="90" spans="1:18" ht="15.6" x14ac:dyDescent="0.3">
      <c r="A90" s="39"/>
      <c r="B90" s="41" t="s">
        <v>567</v>
      </c>
      <c r="C90" s="220" t="s">
        <v>110</v>
      </c>
      <c r="D90" s="220" t="s">
        <v>533</v>
      </c>
      <c r="E90" s="49">
        <v>12</v>
      </c>
      <c r="F90" s="49">
        <v>16</v>
      </c>
      <c r="G90" s="166">
        <f t="shared" si="12"/>
        <v>28</v>
      </c>
      <c r="H90" s="39">
        <v>4</v>
      </c>
      <c r="I90" s="40"/>
      <c r="K90" s="39"/>
      <c r="M90" s="41"/>
    </row>
    <row r="91" spans="1:18" ht="15.6" x14ac:dyDescent="0.3">
      <c r="A91" s="39"/>
      <c r="B91" s="220" t="s">
        <v>499</v>
      </c>
      <c r="C91" s="41" t="s">
        <v>110</v>
      </c>
      <c r="D91" s="220" t="s">
        <v>533</v>
      </c>
      <c r="E91" s="193">
        <v>15</v>
      </c>
      <c r="F91" s="49">
        <v>12</v>
      </c>
      <c r="G91" s="166">
        <f t="shared" si="12"/>
        <v>27</v>
      </c>
      <c r="H91" s="39">
        <v>4</v>
      </c>
      <c r="M91" s="41"/>
    </row>
    <row r="92" spans="1:18" ht="15.6" x14ac:dyDescent="0.3">
      <c r="A92" s="39"/>
      <c r="B92" s="41" t="s">
        <v>553</v>
      </c>
      <c r="C92" s="220" t="s">
        <v>183</v>
      </c>
      <c r="D92" s="220" t="s">
        <v>117</v>
      </c>
      <c r="E92" s="330">
        <v>4</v>
      </c>
      <c r="F92" s="330">
        <v>23</v>
      </c>
      <c r="G92" s="166">
        <f t="shared" si="12"/>
        <v>27</v>
      </c>
      <c r="H92" s="39"/>
      <c r="L92" s="41"/>
      <c r="M92" s="41"/>
    </row>
    <row r="93" spans="1:18" ht="17.399999999999999" x14ac:dyDescent="0.3">
      <c r="A93" s="39"/>
      <c r="B93" s="220" t="s">
        <v>564</v>
      </c>
      <c r="C93" s="41" t="s">
        <v>72</v>
      </c>
      <c r="D93" s="220" t="s">
        <v>53</v>
      </c>
      <c r="E93" s="49">
        <v>11</v>
      </c>
      <c r="F93" s="49">
        <v>14</v>
      </c>
      <c r="G93" s="166">
        <f t="shared" si="12"/>
        <v>25</v>
      </c>
      <c r="H93" s="39">
        <v>2</v>
      </c>
      <c r="L93" s="163" t="s">
        <v>156</v>
      </c>
    </row>
    <row r="94" spans="1:18" ht="15.6" x14ac:dyDescent="0.3">
      <c r="A94" s="39"/>
      <c r="B94" s="41" t="s">
        <v>554</v>
      </c>
      <c r="C94" s="41" t="s">
        <v>112</v>
      </c>
      <c r="D94" s="220" t="s">
        <v>116</v>
      </c>
      <c r="E94" s="330">
        <v>4</v>
      </c>
      <c r="F94" s="330">
        <v>21</v>
      </c>
      <c r="G94" s="166">
        <f t="shared" si="12"/>
        <v>25</v>
      </c>
      <c r="H94" s="39">
        <v>4</v>
      </c>
      <c r="L94" s="240" t="s">
        <v>1414</v>
      </c>
      <c r="M94" s="240" t="s">
        <v>117</v>
      </c>
    </row>
    <row r="95" spans="1:18" ht="15.6" x14ac:dyDescent="0.3">
      <c r="A95" s="39"/>
      <c r="B95" s="220" t="s">
        <v>550</v>
      </c>
      <c r="C95" s="152" t="s">
        <v>85</v>
      </c>
      <c r="D95" s="220" t="s">
        <v>116</v>
      </c>
      <c r="E95" s="330">
        <v>8</v>
      </c>
      <c r="F95" s="330">
        <v>16</v>
      </c>
      <c r="G95" s="166">
        <f t="shared" si="12"/>
        <v>24</v>
      </c>
      <c r="H95" s="39">
        <v>2</v>
      </c>
      <c r="I95" s="41"/>
    </row>
    <row r="96" spans="1:18" ht="15.6" x14ac:dyDescent="0.3">
      <c r="A96" s="39"/>
      <c r="B96" s="41" t="s">
        <v>1169</v>
      </c>
      <c r="C96" s="41" t="s">
        <v>120</v>
      </c>
      <c r="D96" s="220" t="s">
        <v>117</v>
      </c>
      <c r="E96" s="330">
        <v>16</v>
      </c>
      <c r="F96" s="330">
        <v>7</v>
      </c>
      <c r="G96" s="166">
        <f t="shared" si="12"/>
        <v>23</v>
      </c>
      <c r="H96" s="39">
        <v>2</v>
      </c>
    </row>
    <row r="97" spans="1:13" ht="15.6" x14ac:dyDescent="0.3">
      <c r="A97" s="39"/>
      <c r="B97" s="220" t="s">
        <v>498</v>
      </c>
      <c r="C97" s="41" t="s">
        <v>464</v>
      </c>
      <c r="D97" s="220" t="s">
        <v>533</v>
      </c>
      <c r="E97" s="49">
        <v>13</v>
      </c>
      <c r="F97" s="49">
        <v>10</v>
      </c>
      <c r="G97" s="166">
        <f t="shared" si="12"/>
        <v>23</v>
      </c>
      <c r="H97" s="39"/>
    </row>
    <row r="98" spans="1:13" ht="15.6" x14ac:dyDescent="0.3">
      <c r="A98" s="39"/>
      <c r="B98" s="220" t="s">
        <v>793</v>
      </c>
      <c r="C98" s="41" t="s">
        <v>531</v>
      </c>
      <c r="D98" s="220" t="s">
        <v>130</v>
      </c>
      <c r="E98" s="49">
        <v>12</v>
      </c>
      <c r="F98" s="49">
        <v>11</v>
      </c>
      <c r="G98" s="166">
        <f t="shared" si="12"/>
        <v>23</v>
      </c>
      <c r="H98" s="39">
        <v>6</v>
      </c>
    </row>
    <row r="99" spans="1:13" ht="15.6" x14ac:dyDescent="0.3">
      <c r="A99" s="39"/>
      <c r="B99" s="220" t="s">
        <v>66</v>
      </c>
      <c r="C99" s="41" t="s">
        <v>115</v>
      </c>
      <c r="D99" s="220" t="s">
        <v>164</v>
      </c>
      <c r="E99" s="49">
        <v>11</v>
      </c>
      <c r="F99" s="193">
        <v>12</v>
      </c>
      <c r="G99" s="166">
        <f t="shared" si="12"/>
        <v>23</v>
      </c>
      <c r="H99" s="39">
        <v>6</v>
      </c>
    </row>
    <row r="100" spans="1:13" ht="15.6" x14ac:dyDescent="0.3">
      <c r="A100" s="39"/>
      <c r="B100" s="220" t="s">
        <v>63</v>
      </c>
      <c r="C100" s="41" t="s">
        <v>104</v>
      </c>
      <c r="D100" s="220" t="s">
        <v>130</v>
      </c>
      <c r="E100" s="49">
        <v>11</v>
      </c>
      <c r="F100" s="49">
        <v>11</v>
      </c>
      <c r="G100" s="166">
        <f t="shared" si="12"/>
        <v>22</v>
      </c>
      <c r="H100" s="39">
        <v>2</v>
      </c>
    </row>
    <row r="101" spans="1:13" ht="15.6" x14ac:dyDescent="0.3">
      <c r="A101" s="145"/>
      <c r="B101" s="145"/>
      <c r="C101" s="145"/>
      <c r="D101" s="145"/>
      <c r="E101" s="145"/>
      <c r="F101" s="145"/>
      <c r="G101" s="166"/>
      <c r="H101" s="166"/>
      <c r="I101" s="145"/>
      <c r="J101" s="145"/>
      <c r="K101" s="145"/>
      <c r="L101" s="145"/>
      <c r="M101" s="145"/>
    </row>
  </sheetData>
  <sortState ref="A6:M10">
    <sortCondition ref="A6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view="pageBreakPreview" topLeftCell="J36" zoomScale="77" zoomScaleNormal="75" zoomScaleSheetLayoutView="77" workbookViewId="0">
      <selection activeCell="F45" sqref="F45:F47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6.44140625" customWidth="1"/>
    <col min="14" max="14" width="0.33203125" customWidth="1"/>
    <col min="15" max="15" width="2.6640625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42807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441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25</v>
      </c>
      <c r="U2" s="39">
        <v>41</v>
      </c>
      <c r="V2" s="39">
        <v>5</v>
      </c>
      <c r="W2" s="39">
        <v>0</v>
      </c>
      <c r="X2" s="199">
        <f t="shared" ref="X2:X10" si="0">U2/T2</f>
        <v>1.64</v>
      </c>
      <c r="Y2" s="312" t="s">
        <v>422</v>
      </c>
      <c r="Z2" s="243"/>
      <c r="AA2" s="379" t="s">
        <v>90</v>
      </c>
      <c r="AB2" s="379" t="s">
        <v>91</v>
      </c>
      <c r="AC2" s="379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22</v>
      </c>
      <c r="U3" s="39">
        <v>54</v>
      </c>
      <c r="V3" s="39">
        <v>0</v>
      </c>
      <c r="W3" s="39">
        <v>2</v>
      </c>
      <c r="X3" s="199">
        <f t="shared" si="0"/>
        <v>2.4545454545454546</v>
      </c>
      <c r="Y3" s="220" t="s">
        <v>379</v>
      </c>
      <c r="Z3" s="4"/>
      <c r="AA3" s="9">
        <v>15</v>
      </c>
      <c r="AB3" s="9">
        <v>2</v>
      </c>
      <c r="AC3" s="9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3</v>
      </c>
      <c r="E4" s="22">
        <v>1</v>
      </c>
      <c r="F4" s="22">
        <v>1</v>
      </c>
      <c r="G4" s="22">
        <v>20</v>
      </c>
      <c r="H4" s="22">
        <v>9</v>
      </c>
      <c r="I4" s="35">
        <f t="shared" ref="I4:I11" si="1">D4*2+F4*1</f>
        <v>7</v>
      </c>
      <c r="J4" s="22">
        <f>(AA$38)</f>
        <v>85</v>
      </c>
      <c r="K4" s="22">
        <f>50+H4</f>
        <v>59</v>
      </c>
      <c r="L4" s="109">
        <f>(AB$38)</f>
        <v>143</v>
      </c>
      <c r="M4" s="109">
        <f>(AD$38)</f>
        <v>30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25</v>
      </c>
      <c r="U4" s="39">
        <v>66</v>
      </c>
      <c r="V4" s="39">
        <v>1</v>
      </c>
      <c r="W4" s="39">
        <v>1</v>
      </c>
      <c r="X4" s="199">
        <f>U4/T4</f>
        <v>2.64</v>
      </c>
      <c r="Y4" s="220" t="s">
        <v>322</v>
      </c>
      <c r="Z4" s="7"/>
      <c r="AA4" s="9">
        <v>10</v>
      </c>
      <c r="AB4" s="9">
        <v>7</v>
      </c>
      <c r="AC4" s="9">
        <v>5</v>
      </c>
      <c r="AD4" s="243">
        <f t="shared" ref="AD4:AD10" si="2">AA4*2+AC4*1</f>
        <v>25</v>
      </c>
      <c r="AE4" s="173"/>
    </row>
    <row r="5" spans="1:31" ht="17.399999999999999" x14ac:dyDescent="0.3">
      <c r="A5" s="9"/>
      <c r="B5" s="225" t="s">
        <v>129</v>
      </c>
      <c r="C5" s="24"/>
      <c r="D5" s="22">
        <v>3</v>
      </c>
      <c r="E5" s="22">
        <v>1</v>
      </c>
      <c r="F5" s="22">
        <v>1</v>
      </c>
      <c r="G5" s="22">
        <v>12</v>
      </c>
      <c r="H5" s="22">
        <v>11</v>
      </c>
      <c r="I5" s="35">
        <f t="shared" ref="I5:I10" si="3">D5*2+F5*1</f>
        <v>7</v>
      </c>
      <c r="J5" s="22">
        <f>(S$25)</f>
        <v>77</v>
      </c>
      <c r="K5" s="22">
        <f>69+H5</f>
        <v>80</v>
      </c>
      <c r="L5" s="109">
        <f>(T$25)</f>
        <v>104</v>
      </c>
      <c r="M5" s="109">
        <f>(V$25)</f>
        <v>32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24</v>
      </c>
      <c r="U5" s="39">
        <v>66</v>
      </c>
      <c r="V5" s="39">
        <v>0</v>
      </c>
      <c r="W5" s="39">
        <v>3</v>
      </c>
      <c r="X5" s="199">
        <f>U5/T5</f>
        <v>2.75</v>
      </c>
      <c r="Y5" s="220" t="s">
        <v>124</v>
      </c>
      <c r="Z5" s="7"/>
      <c r="AA5" s="9">
        <v>8</v>
      </c>
      <c r="AB5" s="9">
        <v>5</v>
      </c>
      <c r="AC5" s="9">
        <v>9</v>
      </c>
      <c r="AD5" s="243">
        <f t="shared" si="2"/>
        <v>25</v>
      </c>
      <c r="AE5" s="173"/>
    </row>
    <row r="6" spans="1:31" ht="18" customHeight="1" x14ac:dyDescent="0.35">
      <c r="A6" s="8"/>
      <c r="B6" s="33" t="s">
        <v>154</v>
      </c>
      <c r="C6" s="65"/>
      <c r="D6" s="22">
        <v>3</v>
      </c>
      <c r="E6" s="22">
        <v>2</v>
      </c>
      <c r="F6" s="22">
        <v>0</v>
      </c>
      <c r="G6" s="22">
        <v>19</v>
      </c>
      <c r="H6" s="22">
        <v>15</v>
      </c>
      <c r="I6" s="35">
        <f t="shared" si="3"/>
        <v>6</v>
      </c>
      <c r="J6" s="22">
        <f>(S$62)</f>
        <v>76</v>
      </c>
      <c r="K6" s="22">
        <f>64+H6</f>
        <v>79</v>
      </c>
      <c r="L6" s="22">
        <f>(T$62)</f>
        <v>107</v>
      </c>
      <c r="M6" s="22">
        <f>(V$62)</f>
        <v>58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>U6/T6</f>
        <v>2.8</v>
      </c>
      <c r="Y6" s="220" t="s">
        <v>89</v>
      </c>
      <c r="Z6" s="7"/>
      <c r="AA6" s="9">
        <v>8</v>
      </c>
      <c r="AB6" s="9">
        <v>11</v>
      </c>
      <c r="AC6" s="9">
        <v>3</v>
      </c>
      <c r="AD6" s="243">
        <f t="shared" si="2"/>
        <v>19</v>
      </c>
      <c r="AE6" s="173"/>
    </row>
    <row r="7" spans="1:31" ht="18" customHeight="1" x14ac:dyDescent="0.3">
      <c r="A7" s="8"/>
      <c r="B7" s="33" t="s">
        <v>530</v>
      </c>
      <c r="C7" s="24"/>
      <c r="D7" s="22">
        <v>2</v>
      </c>
      <c r="E7" s="22">
        <v>1</v>
      </c>
      <c r="F7" s="22">
        <v>2</v>
      </c>
      <c r="G7" s="22">
        <v>17</v>
      </c>
      <c r="H7" s="22">
        <v>12</v>
      </c>
      <c r="I7" s="35">
        <f t="shared" si="3"/>
        <v>6</v>
      </c>
      <c r="J7" s="22">
        <f>(S$50)</f>
        <v>67</v>
      </c>
      <c r="K7" s="22">
        <f>59+H7</f>
        <v>71</v>
      </c>
      <c r="L7" s="109">
        <f>(T$50)</f>
        <v>93</v>
      </c>
      <c r="M7" s="109">
        <f>(V$50)</f>
        <v>54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26</v>
      </c>
      <c r="U7" s="39">
        <v>75</v>
      </c>
      <c r="V7" s="39">
        <v>0</v>
      </c>
      <c r="W7" s="39">
        <v>1</v>
      </c>
      <c r="X7" s="199">
        <f>U7/T7</f>
        <v>2.8846153846153846</v>
      </c>
      <c r="Y7" s="41" t="s">
        <v>530</v>
      </c>
      <c r="Z7" s="7"/>
      <c r="AA7" s="9">
        <v>7</v>
      </c>
      <c r="AB7" s="9">
        <v>10</v>
      </c>
      <c r="AC7" s="9">
        <v>5</v>
      </c>
      <c r="AD7" s="243">
        <f t="shared" si="2"/>
        <v>19</v>
      </c>
      <c r="AE7" s="173"/>
    </row>
    <row r="8" spans="1:31" ht="17.399999999999999" x14ac:dyDescent="0.3">
      <c r="A8" s="9"/>
      <c r="B8" s="225" t="s">
        <v>89</v>
      </c>
      <c r="C8" s="24"/>
      <c r="D8" s="22">
        <v>2</v>
      </c>
      <c r="E8" s="22">
        <v>2</v>
      </c>
      <c r="F8" s="22">
        <v>1</v>
      </c>
      <c r="G8" s="22">
        <v>15</v>
      </c>
      <c r="H8" s="22">
        <v>18</v>
      </c>
      <c r="I8" s="35">
        <f t="shared" si="3"/>
        <v>5</v>
      </c>
      <c r="J8" s="22">
        <f>(AA$50)</f>
        <v>70</v>
      </c>
      <c r="K8" s="22">
        <f>69+H8</f>
        <v>87</v>
      </c>
      <c r="L8" s="109">
        <f>(AB$50)</f>
        <v>98</v>
      </c>
      <c r="M8" s="109">
        <f>(AD$50)</f>
        <v>42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26</v>
      </c>
      <c r="U8" s="39">
        <v>84</v>
      </c>
      <c r="V8" s="39">
        <v>0</v>
      </c>
      <c r="W8" s="39">
        <v>0</v>
      </c>
      <c r="X8" s="199">
        <f>U8/T8</f>
        <v>3.2307692307692308</v>
      </c>
      <c r="Y8" s="41" t="s">
        <v>154</v>
      </c>
      <c r="Z8" s="178"/>
      <c r="AA8" s="9">
        <v>5</v>
      </c>
      <c r="AB8" s="9">
        <v>8</v>
      </c>
      <c r="AC8" s="9">
        <v>9</v>
      </c>
      <c r="AD8" s="243">
        <f t="shared" si="2"/>
        <v>19</v>
      </c>
      <c r="AE8" s="173"/>
    </row>
    <row r="9" spans="1:31" ht="17.399999999999999" customHeight="1" x14ac:dyDescent="0.3">
      <c r="A9" s="9"/>
      <c r="B9" s="225" t="s">
        <v>379</v>
      </c>
      <c r="D9" s="22">
        <v>1</v>
      </c>
      <c r="E9" s="22">
        <v>2</v>
      </c>
      <c r="F9" s="22">
        <v>2</v>
      </c>
      <c r="G9" s="22">
        <v>13</v>
      </c>
      <c r="H9" s="22">
        <v>14</v>
      </c>
      <c r="I9" s="35">
        <f t="shared" si="3"/>
        <v>4</v>
      </c>
      <c r="J9" s="22">
        <f>(S$38)</f>
        <v>77</v>
      </c>
      <c r="K9" s="22">
        <f>33+H9</f>
        <v>47</v>
      </c>
      <c r="L9" s="109">
        <f>(T$38)</f>
        <v>140</v>
      </c>
      <c r="M9" s="109">
        <f>(V$38)</f>
        <v>44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25</v>
      </c>
      <c r="U9" s="39">
        <v>89</v>
      </c>
      <c r="V9" s="39">
        <v>1</v>
      </c>
      <c r="W9" s="39">
        <v>0</v>
      </c>
      <c r="X9" s="199">
        <f t="shared" si="0"/>
        <v>3.56</v>
      </c>
      <c r="Y9" s="220" t="s">
        <v>129</v>
      </c>
      <c r="Z9" s="7"/>
      <c r="AA9" s="9">
        <v>6</v>
      </c>
      <c r="AB9" s="9">
        <v>10</v>
      </c>
      <c r="AC9" s="9">
        <v>6</v>
      </c>
      <c r="AD9" s="243">
        <f t="shared" si="2"/>
        <v>18</v>
      </c>
      <c r="AE9" s="173"/>
    </row>
    <row r="10" spans="1:31" ht="18" thickBot="1" x14ac:dyDescent="0.35">
      <c r="A10" s="8"/>
      <c r="B10" s="225" t="s">
        <v>124</v>
      </c>
      <c r="C10" s="24"/>
      <c r="D10" s="22">
        <v>2</v>
      </c>
      <c r="E10" s="22">
        <v>3</v>
      </c>
      <c r="F10" s="22">
        <v>0</v>
      </c>
      <c r="G10" s="22">
        <v>10</v>
      </c>
      <c r="H10" s="22">
        <v>13</v>
      </c>
      <c r="I10" s="35">
        <f t="shared" si="3"/>
        <v>4</v>
      </c>
      <c r="J10" s="22">
        <f>(AA$25)</f>
        <v>77</v>
      </c>
      <c r="K10" s="22">
        <f>60+H10</f>
        <v>73</v>
      </c>
      <c r="L10" s="109">
        <f>(AB$25)</f>
        <v>121</v>
      </c>
      <c r="M10" s="109">
        <f>(AD$25)</f>
        <v>30</v>
      </c>
      <c r="O10" s="78"/>
      <c r="P10" s="41" t="s">
        <v>108</v>
      </c>
      <c r="Q10" s="41" t="s">
        <v>17</v>
      </c>
      <c r="R10" s="41"/>
      <c r="S10" s="39"/>
      <c r="T10" s="208">
        <v>28</v>
      </c>
      <c r="U10" s="39">
        <v>64</v>
      </c>
      <c r="V10" s="39">
        <v>3</v>
      </c>
      <c r="W10" s="39">
        <v>0</v>
      </c>
      <c r="X10" s="199">
        <f t="shared" si="0"/>
        <v>2.2857142857142856</v>
      </c>
      <c r="Y10" s="41" t="s">
        <v>477</v>
      </c>
      <c r="Z10" s="4"/>
      <c r="AA10" s="9">
        <v>6</v>
      </c>
      <c r="AB10" s="9">
        <v>12</v>
      </c>
      <c r="AC10" s="9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4</v>
      </c>
      <c r="F11" s="22">
        <v>1</v>
      </c>
      <c r="G11" s="22">
        <v>9</v>
      </c>
      <c r="H11" s="22">
        <v>23</v>
      </c>
      <c r="I11" s="35">
        <f t="shared" si="1"/>
        <v>1</v>
      </c>
      <c r="J11" s="109">
        <f>(AA$62)</f>
        <v>60</v>
      </c>
      <c r="K11" s="22">
        <f>70+H11</f>
        <v>93</v>
      </c>
      <c r="L11" s="109">
        <f>(AB$62)</f>
        <v>86</v>
      </c>
      <c r="M11" s="109">
        <f>(AD$62)</f>
        <v>54</v>
      </c>
      <c r="O11" s="78"/>
      <c r="P11" s="173"/>
      <c r="Q11" s="173"/>
      <c r="R11" s="54" t="s">
        <v>35</v>
      </c>
      <c r="S11" s="200"/>
      <c r="T11" s="194">
        <f>SUM(T2:T10)</f>
        <v>216</v>
      </c>
      <c r="U11" s="194">
        <f>SUM(U2:U10)</f>
        <v>581</v>
      </c>
      <c r="V11" s="194">
        <f>SUM(V2:V10)</f>
        <v>10</v>
      </c>
      <c r="W11" s="194">
        <f>SUM(W2:W10)</f>
        <v>8</v>
      </c>
      <c r="X11" s="201">
        <f>(U11+W11)/T11</f>
        <v>2.7268518518518516</v>
      </c>
      <c r="Y11" s="17"/>
      <c r="Z11" s="17"/>
      <c r="AA11" s="17">
        <f>SUM(AA3:AA10)</f>
        <v>65</v>
      </c>
      <c r="AB11" s="17">
        <f>SUM(AB3:AB10)</f>
        <v>65</v>
      </c>
      <c r="AC11" s="17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16</v>
      </c>
      <c r="E12" s="62">
        <f>SUM(E4:E11)</f>
        <v>16</v>
      </c>
      <c r="F12" s="62">
        <f>SUM(F4:F11)</f>
        <v>8</v>
      </c>
      <c r="G12" s="246">
        <f>SUM(G4:G11)</f>
        <v>115</v>
      </c>
      <c r="H12" s="246">
        <f>SUM(H4:H11)</f>
        <v>115</v>
      </c>
      <c r="I12" s="247"/>
      <c r="J12" s="246">
        <f>SUM(J4:J11)</f>
        <v>589</v>
      </c>
      <c r="K12" s="246">
        <f>SUM(K4:K11)</f>
        <v>589</v>
      </c>
      <c r="L12" s="62">
        <f>SUM(L4:L11)</f>
        <v>892</v>
      </c>
      <c r="M12" s="62">
        <f>SUM(M4:M11)</f>
        <v>344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1354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16</v>
      </c>
      <c r="T14" s="343">
        <v>15</v>
      </c>
      <c r="U14" s="166">
        <f t="shared" ref="U14:U45" si="4">SUM(S14:T14)</f>
        <v>31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12</v>
      </c>
      <c r="AB14" s="342">
        <v>18</v>
      </c>
      <c r="AC14" s="166">
        <f t="shared" ref="AC14:AC37" si="5">SUM(AA14:AB14)</f>
        <v>30</v>
      </c>
      <c r="AD14" s="39">
        <v>4</v>
      </c>
      <c r="AE14" s="173"/>
    </row>
    <row r="15" spans="1:31" ht="15.6" customHeight="1" x14ac:dyDescent="0.35">
      <c r="A15" s="46" t="s">
        <v>38</v>
      </c>
      <c r="B15" s="33" t="s">
        <v>322</v>
      </c>
      <c r="C15" s="65"/>
      <c r="D15" s="22">
        <v>3</v>
      </c>
      <c r="E15" s="9">
        <v>1</v>
      </c>
      <c r="F15" s="41" t="s">
        <v>1366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22</v>
      </c>
      <c r="T15" s="343">
        <v>11</v>
      </c>
      <c r="U15" s="166">
        <f>SUM(S15:T15)</f>
        <v>33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16</v>
      </c>
      <c r="AB15" s="342">
        <v>12</v>
      </c>
      <c r="AC15" s="166">
        <f>SUM(AA15:AB15)</f>
        <v>28</v>
      </c>
      <c r="AD15" s="39">
        <v>4</v>
      </c>
      <c r="AE15" s="173"/>
    </row>
    <row r="16" spans="1:31" ht="15.6" customHeight="1" x14ac:dyDescent="0.3">
      <c r="A16" s="39" t="s">
        <v>37</v>
      </c>
      <c r="B16" s="240" t="s">
        <v>1280</v>
      </c>
      <c r="C16" s="240" t="s">
        <v>1372</v>
      </c>
      <c r="D16" s="22"/>
      <c r="E16" s="9">
        <v>1</v>
      </c>
      <c r="F16" s="41" t="s">
        <v>1327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11</v>
      </c>
      <c r="T16" s="343">
        <v>11</v>
      </c>
      <c r="U16" s="166">
        <f>SUM(S16:T16)</f>
        <v>22</v>
      </c>
      <c r="V16" s="39">
        <v>6</v>
      </c>
      <c r="W16" s="166"/>
      <c r="X16" s="41" t="s">
        <v>628</v>
      </c>
      <c r="Y16" s="41" t="s">
        <v>340</v>
      </c>
      <c r="Z16" s="41" t="s">
        <v>117</v>
      </c>
      <c r="AA16" s="342">
        <v>16</v>
      </c>
      <c r="AB16" s="342">
        <v>12</v>
      </c>
      <c r="AC16" s="166">
        <f>SUM(AA16:AB16)</f>
        <v>28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>
        <v>1</v>
      </c>
      <c r="F17" s="41" t="s">
        <v>1367</v>
      </c>
      <c r="J17" s="4"/>
      <c r="N17" s="8"/>
      <c r="O17" s="212"/>
      <c r="P17" s="41" t="s">
        <v>668</v>
      </c>
      <c r="Q17" s="41" t="s">
        <v>104</v>
      </c>
      <c r="R17" s="207" t="s">
        <v>130</v>
      </c>
      <c r="S17" s="343">
        <v>11</v>
      </c>
      <c r="T17" s="343">
        <v>11</v>
      </c>
      <c r="U17" s="166">
        <f>SUM(S17:T17)</f>
        <v>22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3</v>
      </c>
      <c r="AB17" s="342">
        <v>22</v>
      </c>
      <c r="AC17" s="166">
        <f>SUM(AA17:AB17)</f>
        <v>25</v>
      </c>
      <c r="AD17" s="39"/>
      <c r="AE17" s="173"/>
    </row>
    <row r="18" spans="1:31" ht="15.6" customHeight="1" x14ac:dyDescent="0.3">
      <c r="E18" s="9"/>
      <c r="F18" s="41"/>
      <c r="N18" s="9"/>
      <c r="O18" s="212"/>
      <c r="P18" s="41" t="s">
        <v>669</v>
      </c>
      <c r="Q18" s="41" t="s">
        <v>383</v>
      </c>
      <c r="R18" s="48" t="s">
        <v>130</v>
      </c>
      <c r="S18" s="343">
        <v>11</v>
      </c>
      <c r="T18" s="343">
        <v>8</v>
      </c>
      <c r="U18" s="166">
        <f>SUM(S18:T18)</f>
        <v>19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A19" s="39" t="s">
        <v>136</v>
      </c>
      <c r="B19" s="33" t="s">
        <v>89</v>
      </c>
      <c r="C19" s="88"/>
      <c r="D19" s="108">
        <v>3</v>
      </c>
      <c r="E19" s="9">
        <v>1</v>
      </c>
      <c r="F19" s="220" t="s">
        <v>1164</v>
      </c>
      <c r="G19" s="227"/>
      <c r="H19" s="227"/>
      <c r="I19" s="227"/>
      <c r="J19" s="227"/>
      <c r="N19" s="9"/>
      <c r="O19" s="213"/>
      <c r="P19" s="41" t="s">
        <v>672</v>
      </c>
      <c r="Q19" s="41" t="s">
        <v>208</v>
      </c>
      <c r="R19" s="207" t="s">
        <v>130</v>
      </c>
      <c r="S19" s="343">
        <v>3</v>
      </c>
      <c r="T19" s="343">
        <v>10</v>
      </c>
      <c r="U19" s="166">
        <f t="shared" si="4"/>
        <v>13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13</v>
      </c>
      <c r="AC19" s="166">
        <f t="shared" si="5"/>
        <v>19</v>
      </c>
      <c r="AD19" s="39">
        <v>4</v>
      </c>
      <c r="AE19" s="173"/>
    </row>
    <row r="20" spans="1:31" ht="15.6" customHeight="1" x14ac:dyDescent="0.3">
      <c r="A20" s="193" t="s">
        <v>37</v>
      </c>
      <c r="B20" s="240" t="s">
        <v>1370</v>
      </c>
      <c r="C20" s="41" t="s">
        <v>174</v>
      </c>
      <c r="D20" s="108"/>
      <c r="E20" s="9">
        <v>2</v>
      </c>
      <c r="F20" s="41" t="s">
        <v>1368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9</v>
      </c>
      <c r="U20" s="166">
        <f>SUM(S20:T20)</f>
        <v>11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10</v>
      </c>
      <c r="AC20" s="166">
        <f t="shared" si="5"/>
        <v>16</v>
      </c>
      <c r="AD20" s="39">
        <v>2</v>
      </c>
      <c r="AE20" s="59"/>
    </row>
    <row r="21" spans="1:31" ht="15.6" customHeight="1" x14ac:dyDescent="0.3">
      <c r="B21" s="240" t="s">
        <v>1371</v>
      </c>
      <c r="C21" s="240" t="s">
        <v>509</v>
      </c>
      <c r="E21" s="9">
        <v>2</v>
      </c>
      <c r="F21" s="41" t="s">
        <v>1369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11</v>
      </c>
      <c r="U21" s="166">
        <f>SUM(S21:T21)</f>
        <v>11</v>
      </c>
      <c r="V21" s="39">
        <v>4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5.6" customHeight="1" x14ac:dyDescent="0.3">
      <c r="B22" s="240" t="s">
        <v>560</v>
      </c>
      <c r="C22" s="240" t="s">
        <v>174</v>
      </c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9</v>
      </c>
      <c r="U22" s="166">
        <f>SUM(S22:T22)</f>
        <v>10</v>
      </c>
      <c r="V22" s="39"/>
      <c r="W22" s="166"/>
      <c r="X22" s="150" t="s">
        <v>631</v>
      </c>
      <c r="Y22" s="150" t="s">
        <v>49</v>
      </c>
      <c r="Z22" s="48" t="s">
        <v>117</v>
      </c>
      <c r="AA22" s="342"/>
      <c r="AB22" s="342">
        <v>8</v>
      </c>
      <c r="AC22" s="166">
        <f>SUM(AA22:AB22)</f>
        <v>8</v>
      </c>
      <c r="AD22" s="39">
        <v>2</v>
      </c>
      <c r="AE22" s="210"/>
    </row>
    <row r="23" spans="1:31" ht="15.6" customHeight="1" x14ac:dyDescent="0.3">
      <c r="B23" s="240" t="s">
        <v>768</v>
      </c>
      <c r="C23" s="240" t="s">
        <v>172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6</v>
      </c>
      <c r="AC23" s="166">
        <f>SUM(AA23:AB23)</f>
        <v>7</v>
      </c>
      <c r="AD23" s="39"/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4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5</v>
      </c>
      <c r="AC24" s="166">
        <f t="shared" si="5"/>
        <v>5</v>
      </c>
      <c r="AD24" s="39">
        <v>6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77</v>
      </c>
      <c r="T25" s="219">
        <f>SUM(T14:T24)</f>
        <v>104</v>
      </c>
      <c r="U25" s="219">
        <f t="shared" si="4"/>
        <v>181</v>
      </c>
      <c r="V25" s="219">
        <f>SUM(V14:V24)</f>
        <v>32</v>
      </c>
      <c r="W25" s="219"/>
      <c r="X25" s="217" t="s">
        <v>405</v>
      </c>
      <c r="Y25" s="217"/>
      <c r="Z25" s="217" t="s">
        <v>117</v>
      </c>
      <c r="AA25" s="219">
        <f>SUM(AA14:AA24)</f>
        <v>77</v>
      </c>
      <c r="AB25" s="219">
        <f>SUM(AB14:AB24)</f>
        <v>121</v>
      </c>
      <c r="AC25" s="219">
        <f t="shared" si="5"/>
        <v>198</v>
      </c>
      <c r="AD25" s="219">
        <f>SUM(AD14:AD24)</f>
        <v>30</v>
      </c>
      <c r="AE25" s="210"/>
    </row>
    <row r="26" spans="1:31" ht="15.6" customHeight="1" x14ac:dyDescent="0.3">
      <c r="A26" s="46" t="s">
        <v>39</v>
      </c>
      <c r="B26" s="225" t="s">
        <v>530</v>
      </c>
      <c r="D26" s="22">
        <v>2</v>
      </c>
      <c r="E26" s="8">
        <v>1</v>
      </c>
      <c r="F26" s="41" t="s">
        <v>1363</v>
      </c>
      <c r="G26" s="41"/>
      <c r="M26" s="37"/>
      <c r="N26" s="9"/>
      <c r="O26" s="213"/>
      <c r="P26" s="215" t="s">
        <v>116</v>
      </c>
      <c r="Q26" s="216"/>
      <c r="R26" s="216" t="s">
        <v>468</v>
      </c>
      <c r="S26" s="342">
        <v>3</v>
      </c>
      <c r="T26" s="342">
        <v>4</v>
      </c>
      <c r="U26" s="166">
        <f t="shared" si="4"/>
        <v>7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10</v>
      </c>
      <c r="AB26" s="342">
        <v>14</v>
      </c>
      <c r="AC26" s="166">
        <f t="shared" si="5"/>
        <v>24</v>
      </c>
      <c r="AD26" s="222"/>
      <c r="AE26" s="210"/>
    </row>
    <row r="27" spans="1:31" ht="15.6" customHeight="1" x14ac:dyDescent="0.3">
      <c r="A27" s="49" t="s">
        <v>37</v>
      </c>
      <c r="B27" s="41" t="s">
        <v>83</v>
      </c>
      <c r="C27" s="41"/>
      <c r="E27" s="89">
        <v>1</v>
      </c>
      <c r="F27" s="41" t="s">
        <v>1364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23</v>
      </c>
      <c r="T27" s="342">
        <v>17</v>
      </c>
      <c r="U27" s="166">
        <f t="shared" si="4"/>
        <v>40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29</v>
      </c>
      <c r="AB27" s="342">
        <v>24</v>
      </c>
      <c r="AC27" s="166">
        <f t="shared" si="5"/>
        <v>53</v>
      </c>
      <c r="AD27" s="222">
        <v>2</v>
      </c>
      <c r="AE27" s="210"/>
    </row>
    <row r="28" spans="1:31" ht="15.6" customHeight="1" x14ac:dyDescent="0.3">
      <c r="E28" s="8"/>
      <c r="F28" s="150"/>
      <c r="N28" s="9"/>
      <c r="O28" s="212"/>
      <c r="P28" s="41" t="s">
        <v>678</v>
      </c>
      <c r="Q28" s="84" t="s">
        <v>185</v>
      </c>
      <c r="R28" s="48" t="s">
        <v>116</v>
      </c>
      <c r="S28" s="342">
        <v>24</v>
      </c>
      <c r="T28" s="342">
        <v>9</v>
      </c>
      <c r="U28" s="166">
        <f t="shared" si="4"/>
        <v>33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5"/>
        <v>33</v>
      </c>
      <c r="AD28" s="222">
        <v>2</v>
      </c>
      <c r="AE28" s="210"/>
    </row>
    <row r="29" spans="1:31" ht="15.6" customHeight="1" x14ac:dyDescent="0.3">
      <c r="A29" s="39"/>
      <c r="B29" s="33" t="s">
        <v>129</v>
      </c>
      <c r="D29" s="22">
        <v>2</v>
      </c>
      <c r="E29" s="8">
        <v>1</v>
      </c>
      <c r="F29" s="41" t="s">
        <v>1365</v>
      </c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24</v>
      </c>
      <c r="U29" s="166">
        <f t="shared" si="4"/>
        <v>29</v>
      </c>
      <c r="V29" s="39">
        <v>2</v>
      </c>
      <c r="W29" s="166"/>
      <c r="X29" s="41" t="s">
        <v>641</v>
      </c>
      <c r="Y29" s="41" t="s">
        <v>574</v>
      </c>
      <c r="Z29" s="41" t="s">
        <v>54</v>
      </c>
      <c r="AA29" s="342">
        <v>9</v>
      </c>
      <c r="AB29" s="342">
        <v>10</v>
      </c>
      <c r="AC29" s="166">
        <f>SUM(AA29:AB29)</f>
        <v>19</v>
      </c>
      <c r="AD29" s="222"/>
      <c r="AE29" s="210"/>
    </row>
    <row r="30" spans="1:31" ht="15.6" customHeight="1" x14ac:dyDescent="0.3">
      <c r="A30" s="49" t="s">
        <v>37</v>
      </c>
      <c r="B30" s="41" t="s">
        <v>83</v>
      </c>
      <c r="C30" s="41"/>
      <c r="E30" s="8">
        <v>1</v>
      </c>
      <c r="F30" s="41" t="s">
        <v>1227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4</v>
      </c>
      <c r="T30" s="342">
        <v>21</v>
      </c>
      <c r="U30" s="166">
        <f t="shared" si="4"/>
        <v>25</v>
      </c>
      <c r="V30" s="39">
        <v>4</v>
      </c>
      <c r="W30" s="166"/>
      <c r="X30" s="41" t="s">
        <v>638</v>
      </c>
      <c r="Y30" s="41" t="s">
        <v>490</v>
      </c>
      <c r="Z30" s="41" t="s">
        <v>54</v>
      </c>
      <c r="AA30" s="342">
        <v>1</v>
      </c>
      <c r="AB30" s="342">
        <v>18</v>
      </c>
      <c r="AC30" s="166">
        <f>SUM(AA30:AB30)</f>
        <v>19</v>
      </c>
      <c r="AD30" s="222">
        <v>2</v>
      </c>
      <c r="AE30" s="210"/>
    </row>
    <row r="31" spans="1:31" ht="15.6" customHeight="1" x14ac:dyDescent="0.3">
      <c r="F31" s="41"/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15</v>
      </c>
      <c r="U31" s="166">
        <f t="shared" si="4"/>
        <v>22</v>
      </c>
      <c r="V31" s="39">
        <v>2</v>
      </c>
      <c r="W31" s="166"/>
      <c r="X31" s="41" t="s">
        <v>636</v>
      </c>
      <c r="Y31" s="41" t="s">
        <v>103</v>
      </c>
      <c r="Z31" s="41" t="s">
        <v>54</v>
      </c>
      <c r="AA31" s="342">
        <v>13</v>
      </c>
      <c r="AB31" s="342">
        <v>4</v>
      </c>
      <c r="AC31" s="166">
        <f>SUM(AA31:AB31)</f>
        <v>17</v>
      </c>
      <c r="AD31" s="222"/>
      <c r="AE31" s="210"/>
    </row>
    <row r="32" spans="1:31" ht="15.6" customHeight="1" x14ac:dyDescent="0.3">
      <c r="A32" s="72" t="s">
        <v>137</v>
      </c>
      <c r="B32" s="149"/>
      <c r="C32" s="148"/>
      <c r="D32" s="142"/>
      <c r="E32" s="67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12</v>
      </c>
      <c r="U32" s="166">
        <f t="shared" si="4"/>
        <v>20</v>
      </c>
      <c r="V32" s="39">
        <v>6</v>
      </c>
      <c r="W32" s="166"/>
      <c r="X32" s="41" t="s">
        <v>643</v>
      </c>
      <c r="Y32" s="152" t="s">
        <v>121</v>
      </c>
      <c r="Z32" s="41" t="s">
        <v>54</v>
      </c>
      <c r="AA32" s="342">
        <v>5</v>
      </c>
      <c r="AB32" s="342">
        <v>12</v>
      </c>
      <c r="AC32" s="166">
        <f>SUM(AA32:AB32)</f>
        <v>17</v>
      </c>
      <c r="AD32" s="222"/>
      <c r="AE32" s="210"/>
    </row>
    <row r="33" spans="1:31" ht="15.6" customHeight="1" x14ac:dyDescent="0.3">
      <c r="A33" s="46" t="s">
        <v>40</v>
      </c>
      <c r="B33" s="225" t="s">
        <v>477</v>
      </c>
      <c r="D33" s="22">
        <v>4</v>
      </c>
      <c r="E33" s="8">
        <v>1</v>
      </c>
      <c r="F33" s="41" t="s">
        <v>1375</v>
      </c>
      <c r="G33" s="151"/>
      <c r="H33" s="151"/>
      <c r="I33" s="90"/>
      <c r="J33" s="90"/>
      <c r="K33" s="90"/>
      <c r="L33" s="90"/>
      <c r="M33" s="90"/>
      <c r="N33" s="9"/>
      <c r="O33" s="213"/>
      <c r="P33" s="41" t="s">
        <v>679</v>
      </c>
      <c r="Q33" s="41" t="s">
        <v>466</v>
      </c>
      <c r="R33" s="41" t="s">
        <v>116</v>
      </c>
      <c r="S33" s="342">
        <v>2</v>
      </c>
      <c r="T33" s="342">
        <v>12</v>
      </c>
      <c r="U33" s="166">
        <f t="shared" si="4"/>
        <v>14</v>
      </c>
      <c r="V33" s="39">
        <v>4</v>
      </c>
      <c r="W33" s="166"/>
      <c r="X33" s="41" t="s">
        <v>1045</v>
      </c>
      <c r="Y33" s="41" t="s">
        <v>1008</v>
      </c>
      <c r="Z33" s="41" t="s">
        <v>54</v>
      </c>
      <c r="AA33" s="342">
        <v>6</v>
      </c>
      <c r="AB33" s="342">
        <v>9</v>
      </c>
      <c r="AC33" s="166">
        <f>SUM(AA33:AB33)</f>
        <v>15</v>
      </c>
      <c r="AD33" s="222">
        <v>6</v>
      </c>
      <c r="AE33" s="210"/>
    </row>
    <row r="34" spans="1:31" ht="15.6" customHeight="1" x14ac:dyDescent="0.3">
      <c r="A34" s="39" t="s">
        <v>37</v>
      </c>
      <c r="B34" s="240" t="s">
        <v>1374</v>
      </c>
      <c r="C34" s="240" t="s">
        <v>194</v>
      </c>
      <c r="D34" s="9"/>
      <c r="E34" s="8">
        <v>1</v>
      </c>
      <c r="F34" s="41" t="s">
        <v>1376</v>
      </c>
      <c r="N34" s="9"/>
      <c r="O34" s="213"/>
      <c r="P34" s="41" t="s">
        <v>529</v>
      </c>
      <c r="Q34" s="41" t="s">
        <v>26</v>
      </c>
      <c r="R34" s="41" t="s">
        <v>116</v>
      </c>
      <c r="S34" s="342">
        <v>1</v>
      </c>
      <c r="T34" s="342">
        <v>13</v>
      </c>
      <c r="U34" s="166">
        <f t="shared" si="4"/>
        <v>14</v>
      </c>
      <c r="V34" s="39">
        <v>6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11</v>
      </c>
      <c r="AC34" s="166">
        <f t="shared" si="5"/>
        <v>11</v>
      </c>
      <c r="AD34" s="222">
        <v>4</v>
      </c>
      <c r="AE34" s="210"/>
    </row>
    <row r="35" spans="1:31" ht="15.6" customHeight="1" x14ac:dyDescent="0.3">
      <c r="B35" s="41"/>
      <c r="C35" s="41"/>
      <c r="E35" s="8">
        <v>1</v>
      </c>
      <c r="F35" s="41" t="s">
        <v>1377</v>
      </c>
      <c r="N35" s="9"/>
      <c r="O35" s="212"/>
      <c r="P35" s="150" t="s">
        <v>681</v>
      </c>
      <c r="Q35" s="150" t="s">
        <v>100</v>
      </c>
      <c r="R35" s="41" t="s">
        <v>116</v>
      </c>
      <c r="S35" s="330"/>
      <c r="T35" s="354">
        <v>7</v>
      </c>
      <c r="U35" s="166">
        <f t="shared" si="4"/>
        <v>7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5"/>
        <v>9</v>
      </c>
      <c r="AD35" s="222"/>
      <c r="AE35" s="210"/>
    </row>
    <row r="36" spans="1:31" ht="15.6" customHeight="1" x14ac:dyDescent="0.3">
      <c r="E36" s="8">
        <v>2</v>
      </c>
      <c r="F36" s="41" t="s">
        <v>1378</v>
      </c>
      <c r="N36" s="9"/>
      <c r="O36" s="212"/>
      <c r="P36" s="41" t="s">
        <v>683</v>
      </c>
      <c r="Q36" s="154" t="s">
        <v>135</v>
      </c>
      <c r="R36" s="41" t="s">
        <v>116</v>
      </c>
      <c r="S36" s="342"/>
      <c r="T36" s="342">
        <v>4</v>
      </c>
      <c r="U36" s="166">
        <f t="shared" si="4"/>
        <v>4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5</v>
      </c>
      <c r="AC36" s="166">
        <f t="shared" si="5"/>
        <v>6</v>
      </c>
      <c r="AD36" s="222">
        <v>4</v>
      </c>
      <c r="AE36" s="210"/>
    </row>
    <row r="37" spans="1:31" ht="15.6" customHeight="1" x14ac:dyDescent="0.3"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5"/>
        <v>5</v>
      </c>
      <c r="AD37" s="222">
        <v>10</v>
      </c>
      <c r="AE37" s="210"/>
    </row>
    <row r="38" spans="1:31" ht="15.6" customHeight="1" thickBot="1" x14ac:dyDescent="0.35">
      <c r="A38" s="49"/>
      <c r="B38" s="33" t="s">
        <v>177</v>
      </c>
      <c r="C38" s="43"/>
      <c r="D38" s="109">
        <v>4</v>
      </c>
      <c r="E38" s="8">
        <v>1</v>
      </c>
      <c r="F38" s="41" t="s">
        <v>1379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77</v>
      </c>
      <c r="T38" s="219">
        <f>SUM(T26:T37)</f>
        <v>140</v>
      </c>
      <c r="U38" s="219">
        <f t="shared" si="4"/>
        <v>217</v>
      </c>
      <c r="V38" s="219">
        <f>SUM(V26:V37)</f>
        <v>44</v>
      </c>
      <c r="W38" s="219"/>
      <c r="X38" s="217" t="s">
        <v>405</v>
      </c>
      <c r="Y38" s="217"/>
      <c r="Z38" s="217" t="s">
        <v>54</v>
      </c>
      <c r="AA38" s="219">
        <f>SUM(AA26:AA37)</f>
        <v>85</v>
      </c>
      <c r="AB38" s="219">
        <f t="shared" ref="AB38:AD38" si="6">SUM(AB26:AB37)</f>
        <v>143</v>
      </c>
      <c r="AC38" s="219">
        <f t="shared" si="6"/>
        <v>228</v>
      </c>
      <c r="AD38" s="219">
        <f t="shared" si="6"/>
        <v>30</v>
      </c>
      <c r="AE38" s="210"/>
    </row>
    <row r="39" spans="1:31" ht="15.6" customHeight="1" x14ac:dyDescent="0.3">
      <c r="A39" s="49" t="s">
        <v>37</v>
      </c>
      <c r="B39" s="240" t="s">
        <v>1373</v>
      </c>
      <c r="C39" s="352" t="s">
        <v>171</v>
      </c>
      <c r="D39" s="109"/>
      <c r="E39" s="8">
        <v>1</v>
      </c>
      <c r="F39" s="220" t="s">
        <v>1381</v>
      </c>
      <c r="N39" s="9"/>
      <c r="O39" s="213"/>
      <c r="P39" s="215" t="s">
        <v>533</v>
      </c>
      <c r="Q39" s="216"/>
      <c r="R39" s="216" t="s">
        <v>534</v>
      </c>
      <c r="S39" s="347">
        <v>12</v>
      </c>
      <c r="T39" s="347">
        <v>19</v>
      </c>
      <c r="U39" s="166">
        <f>SUM(S39:T39)</f>
        <v>31</v>
      </c>
      <c r="V39" s="39">
        <v>22</v>
      </c>
      <c r="W39" s="367"/>
      <c r="X39" s="215" t="s">
        <v>53</v>
      </c>
      <c r="Y39" s="215"/>
      <c r="Z39" s="215" t="s">
        <v>471</v>
      </c>
      <c r="AA39" s="343">
        <v>5</v>
      </c>
      <c r="AB39" s="343">
        <v>4</v>
      </c>
      <c r="AC39" s="166">
        <f>SUM(AA39:AB39)</f>
        <v>9</v>
      </c>
      <c r="AD39" s="39">
        <v>6</v>
      </c>
      <c r="AE39" s="210"/>
    </row>
    <row r="40" spans="1:31" ht="15.6" customHeight="1" x14ac:dyDescent="0.3">
      <c r="E40" s="8">
        <v>1</v>
      </c>
      <c r="F40" s="41" t="s">
        <v>1380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15</v>
      </c>
      <c r="U40" s="166">
        <f>SUM(S40:T40)</f>
        <v>27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24</v>
      </c>
      <c r="AB40" s="343">
        <v>16</v>
      </c>
      <c r="AC40" s="166">
        <f>SUM(AA40:AB40)</f>
        <v>40</v>
      </c>
      <c r="AD40" s="39">
        <v>2</v>
      </c>
      <c r="AE40" s="210"/>
    </row>
    <row r="41" spans="1:31" ht="15.6" customHeight="1" x14ac:dyDescent="0.3">
      <c r="E41" s="8">
        <v>1</v>
      </c>
      <c r="F41" s="220" t="s">
        <v>1382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15</v>
      </c>
      <c r="T41" s="343">
        <v>11</v>
      </c>
      <c r="U41" s="166">
        <f>SUM(S41:T41)</f>
        <v>26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23</v>
      </c>
      <c r="AC41" s="166">
        <f>SUM(AA41:AB41)</f>
        <v>35</v>
      </c>
      <c r="AD41" s="39">
        <v>4</v>
      </c>
      <c r="AE41" s="210"/>
    </row>
    <row r="42" spans="1:31" ht="15.6" customHeight="1" x14ac:dyDescent="0.3">
      <c r="N42" s="9"/>
      <c r="O42" s="212"/>
      <c r="P42" s="41" t="s">
        <v>510</v>
      </c>
      <c r="Q42" s="41" t="s">
        <v>464</v>
      </c>
      <c r="R42" s="41" t="s">
        <v>533</v>
      </c>
      <c r="S42" s="343">
        <v>13</v>
      </c>
      <c r="T42" s="343">
        <v>10</v>
      </c>
      <c r="U42" s="166">
        <f t="shared" si="4"/>
        <v>23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10</v>
      </c>
      <c r="AB42" s="343">
        <v>14</v>
      </c>
      <c r="AC42" s="166">
        <f t="shared" ref="AC42:AC49" si="7">SUM(AA42:AB42)</f>
        <v>24</v>
      </c>
      <c r="AD42" s="39">
        <v>2</v>
      </c>
      <c r="AE42" s="210"/>
    </row>
    <row r="43" spans="1:31" ht="15.6" customHeight="1" x14ac:dyDescent="0.3">
      <c r="N43" s="8"/>
      <c r="O43" s="213"/>
      <c r="P43" s="41" t="s">
        <v>685</v>
      </c>
      <c r="Q43" s="41" t="s">
        <v>504</v>
      </c>
      <c r="R43" s="41" t="s">
        <v>533</v>
      </c>
      <c r="S43" s="343">
        <v>8</v>
      </c>
      <c r="T43" s="344">
        <v>7</v>
      </c>
      <c r="U43" s="166">
        <f t="shared" si="4"/>
        <v>15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8</v>
      </c>
      <c r="AB43" s="343">
        <v>7</v>
      </c>
      <c r="AC43" s="166">
        <f>SUM(AA43:AB43)</f>
        <v>15</v>
      </c>
      <c r="AD43" s="39">
        <v>10</v>
      </c>
      <c r="AE43" s="210"/>
    </row>
    <row r="44" spans="1:31" ht="15.6" customHeight="1" x14ac:dyDescent="0.3">
      <c r="A44" s="72"/>
      <c r="B44" s="149"/>
      <c r="C44" s="67"/>
      <c r="D44" s="142"/>
      <c r="E44" s="67" t="s">
        <v>50</v>
      </c>
      <c r="F44" s="73"/>
      <c r="G44" s="74"/>
      <c r="H44" s="74"/>
      <c r="I44" s="74"/>
      <c r="J44" s="75"/>
      <c r="K44" s="74"/>
      <c r="L44" s="74"/>
      <c r="M44" s="74"/>
      <c r="N44" s="9"/>
      <c r="O44" s="212"/>
      <c r="P44" s="41" t="s">
        <v>536</v>
      </c>
      <c r="Q44" s="41" t="s">
        <v>496</v>
      </c>
      <c r="R44" s="41" t="s">
        <v>533</v>
      </c>
      <c r="S44" s="344">
        <v>4</v>
      </c>
      <c r="T44" s="344">
        <v>10</v>
      </c>
      <c r="U44" s="166">
        <f t="shared" si="4"/>
        <v>14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2</v>
      </c>
      <c r="AB44" s="344">
        <v>11</v>
      </c>
      <c r="AC44" s="166">
        <f>SUM(AA44:AB44)</f>
        <v>13</v>
      </c>
      <c r="AD44" s="39">
        <v>6</v>
      </c>
      <c r="AE44" s="210"/>
    </row>
    <row r="45" spans="1:31" ht="15.6" customHeight="1" x14ac:dyDescent="0.3">
      <c r="A45" s="46" t="s">
        <v>41</v>
      </c>
      <c r="B45" s="33" t="s">
        <v>169</v>
      </c>
      <c r="C45" s="41"/>
      <c r="D45" s="22">
        <v>3</v>
      </c>
      <c r="E45" s="9">
        <v>1</v>
      </c>
      <c r="F45" s="41" t="s">
        <v>1357</v>
      </c>
      <c r="G45" s="40"/>
      <c r="H45" s="44"/>
      <c r="I45" s="44"/>
      <c r="J45" s="45"/>
      <c r="K45" s="44"/>
      <c r="L45" s="44"/>
      <c r="M45" s="44"/>
      <c r="N45" s="9"/>
      <c r="O45" s="213"/>
      <c r="P45" s="41" t="s">
        <v>687</v>
      </c>
      <c r="Q45" s="41" t="s">
        <v>31</v>
      </c>
      <c r="R45" s="41" t="s">
        <v>533</v>
      </c>
      <c r="S45" s="343">
        <v>3</v>
      </c>
      <c r="T45" s="344">
        <v>10</v>
      </c>
      <c r="U45" s="166">
        <f t="shared" si="4"/>
        <v>13</v>
      </c>
      <c r="V45" s="39">
        <v>4</v>
      </c>
      <c r="W45" s="216"/>
      <c r="X45" s="41" t="s">
        <v>649</v>
      </c>
      <c r="Y45" s="41" t="s">
        <v>114</v>
      </c>
      <c r="Z45" s="41" t="s">
        <v>53</v>
      </c>
      <c r="AA45" s="343">
        <v>5</v>
      </c>
      <c r="AB45" s="343">
        <v>7</v>
      </c>
      <c r="AC45" s="166">
        <f>SUM(AA45:AB45)</f>
        <v>12</v>
      </c>
      <c r="AD45" s="39">
        <v>4</v>
      </c>
      <c r="AE45" s="210"/>
    </row>
    <row r="46" spans="1:31" ht="17.25" customHeight="1" x14ac:dyDescent="0.3">
      <c r="A46" s="49" t="s">
        <v>37</v>
      </c>
      <c r="B46" s="150" t="s">
        <v>811</v>
      </c>
      <c r="C46" s="43" t="s">
        <v>507</v>
      </c>
      <c r="D46" s="22"/>
      <c r="E46" s="9">
        <v>2</v>
      </c>
      <c r="F46" s="41" t="s">
        <v>1356</v>
      </c>
      <c r="G46" s="40"/>
      <c r="H46" s="44"/>
      <c r="I46" s="40"/>
      <c r="J46" s="42"/>
      <c r="K46" s="44"/>
      <c r="L46" s="44"/>
      <c r="M46" s="37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8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7"/>
        <v>9</v>
      </c>
      <c r="AD46" s="39"/>
      <c r="AE46" s="210"/>
    </row>
    <row r="47" spans="1:31" ht="15.6" customHeight="1" x14ac:dyDescent="0.3">
      <c r="B47" s="150" t="s">
        <v>1358</v>
      </c>
      <c r="C47" s="43" t="s">
        <v>1359</v>
      </c>
      <c r="E47" s="9">
        <v>2</v>
      </c>
      <c r="F47" s="41" t="s">
        <v>1387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3</v>
      </c>
      <c r="AC47" s="166">
        <f t="shared" si="7"/>
        <v>5</v>
      </c>
      <c r="AD47" s="39">
        <v>6</v>
      </c>
      <c r="AE47" s="210"/>
    </row>
    <row r="48" spans="1:31" ht="15.6" customHeight="1" x14ac:dyDescent="0.3">
      <c r="B48" s="150"/>
      <c r="C48" s="43"/>
      <c r="E48" s="9"/>
      <c r="F48" s="41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4</v>
      </c>
      <c r="U48" s="166">
        <f>SUM(S48:T48)</f>
        <v>4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5</v>
      </c>
      <c r="AC48" s="166">
        <f t="shared" si="7"/>
        <v>5</v>
      </c>
      <c r="AD48" s="39">
        <v>2</v>
      </c>
      <c r="AE48" s="210"/>
    </row>
    <row r="49" spans="1:31" ht="16.95" customHeight="1" x14ac:dyDescent="0.3">
      <c r="B49" s="33" t="s">
        <v>124</v>
      </c>
      <c r="C49" s="56"/>
      <c r="D49" s="214">
        <v>1</v>
      </c>
      <c r="E49" s="9">
        <v>2</v>
      </c>
      <c r="F49" s="41" t="s">
        <v>1386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A50" s="193" t="s">
        <v>37</v>
      </c>
      <c r="B50" s="84" t="s">
        <v>1122</v>
      </c>
      <c r="C50" s="43" t="s">
        <v>174</v>
      </c>
      <c r="D50" s="214"/>
      <c r="E50" s="9"/>
      <c r="F50" s="41"/>
      <c r="N50" s="8"/>
      <c r="O50" s="213"/>
      <c r="P50" s="218" t="s">
        <v>405</v>
      </c>
      <c r="Q50" s="218"/>
      <c r="R50" s="218" t="s">
        <v>533</v>
      </c>
      <c r="S50" s="219">
        <f>SUM(S39:S49)</f>
        <v>67</v>
      </c>
      <c r="T50" s="219">
        <f>SUM(T39:T49)</f>
        <v>93</v>
      </c>
      <c r="U50" s="219">
        <f>SUM(U39:U49)</f>
        <v>160</v>
      </c>
      <c r="V50" s="219">
        <f>SUM(V39:V49)</f>
        <v>54</v>
      </c>
      <c r="W50" s="218"/>
      <c r="X50" s="218" t="s">
        <v>405</v>
      </c>
      <c r="Y50" s="218"/>
      <c r="Z50" s="218" t="s">
        <v>53</v>
      </c>
      <c r="AA50" s="219">
        <f>SUM(AA39:AA49)</f>
        <v>70</v>
      </c>
      <c r="AB50" s="219">
        <f>SUM(AB39:AB49)</f>
        <v>98</v>
      </c>
      <c r="AC50" s="219">
        <f>SUM(AC39:AC49)</f>
        <v>168</v>
      </c>
      <c r="AD50" s="219">
        <f>SUM(AD39:AD49)</f>
        <v>42</v>
      </c>
      <c r="AE50" s="210"/>
    </row>
    <row r="51" spans="1:31" ht="15.6" customHeight="1" x14ac:dyDescent="0.3">
      <c r="B51" s="150" t="s">
        <v>1362</v>
      </c>
      <c r="C51" s="101" t="s">
        <v>509</v>
      </c>
      <c r="E51" s="9"/>
      <c r="F51" s="41"/>
      <c r="N51" s="9"/>
      <c r="O51" s="212"/>
      <c r="P51" s="277" t="s">
        <v>164</v>
      </c>
      <c r="Q51" s="277"/>
      <c r="R51" s="277" t="s">
        <v>460</v>
      </c>
      <c r="S51" s="345">
        <v>16</v>
      </c>
      <c r="T51" s="345">
        <v>13</v>
      </c>
      <c r="U51" s="166">
        <f t="shared" ref="U51:U61" si="8">SUM(S51:T51)</f>
        <v>29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12</v>
      </c>
      <c r="AB51" s="344">
        <v>9</v>
      </c>
      <c r="AC51" s="166">
        <f t="shared" ref="AC51:AC61" si="9">SUM(AA51:AB51)</f>
        <v>21</v>
      </c>
      <c r="AD51" s="39">
        <v>12</v>
      </c>
      <c r="AE51" s="210"/>
    </row>
    <row r="52" spans="1:31" ht="15.6" customHeight="1" x14ac:dyDescent="0.3">
      <c r="B52" s="240" t="s">
        <v>1361</v>
      </c>
      <c r="C52" s="101" t="s">
        <v>1360</v>
      </c>
      <c r="F52" s="41"/>
      <c r="N52" s="9"/>
      <c r="O52" s="212"/>
      <c r="P52" s="41" t="s">
        <v>691</v>
      </c>
      <c r="Q52" s="41" t="s">
        <v>620</v>
      </c>
      <c r="R52" s="41" t="s">
        <v>164</v>
      </c>
      <c r="S52" s="343">
        <v>27</v>
      </c>
      <c r="T52" s="344">
        <v>9</v>
      </c>
      <c r="U52" s="166">
        <f t="shared" si="8"/>
        <v>36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19</v>
      </c>
      <c r="AB52" s="344">
        <v>8</v>
      </c>
      <c r="AC52" s="166">
        <f t="shared" ref="AC52:AC59" si="10">SUM(AA52:AB52)</f>
        <v>27</v>
      </c>
      <c r="AD52" s="39">
        <v>20</v>
      </c>
      <c r="AE52" s="210"/>
    </row>
    <row r="53" spans="1:31" ht="15.6" customHeight="1" x14ac:dyDescent="0.3">
      <c r="N53" s="9"/>
      <c r="O53" s="60"/>
      <c r="P53" s="41" t="s">
        <v>475</v>
      </c>
      <c r="Q53" s="41" t="s">
        <v>115</v>
      </c>
      <c r="R53" s="41" t="s">
        <v>164</v>
      </c>
      <c r="S53" s="343">
        <v>11</v>
      </c>
      <c r="T53" s="344">
        <v>12</v>
      </c>
      <c r="U53" s="166">
        <f t="shared" si="8"/>
        <v>23</v>
      </c>
      <c r="V53" s="39">
        <v>6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14</v>
      </c>
      <c r="AC53" s="166">
        <f t="shared" si="10"/>
        <v>19</v>
      </c>
      <c r="AD53" s="39"/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150" t="s">
        <v>494</v>
      </c>
      <c r="Q54" s="41" t="s">
        <v>182</v>
      </c>
      <c r="R54" s="48" t="s">
        <v>164</v>
      </c>
      <c r="S54" s="343">
        <v>10</v>
      </c>
      <c r="T54" s="343">
        <v>10</v>
      </c>
      <c r="U54" s="166">
        <f t="shared" si="8"/>
        <v>20</v>
      </c>
      <c r="V54" s="39">
        <v>4</v>
      </c>
      <c r="W54" s="277"/>
      <c r="X54" s="41" t="s">
        <v>472</v>
      </c>
      <c r="Y54" s="41" t="s">
        <v>465</v>
      </c>
      <c r="Z54" s="41" t="s">
        <v>461</v>
      </c>
      <c r="AA54" s="343">
        <v>9</v>
      </c>
      <c r="AB54" s="344">
        <v>9</v>
      </c>
      <c r="AC54" s="166">
        <f t="shared" si="10"/>
        <v>18</v>
      </c>
      <c r="AD54" s="39">
        <v>2</v>
      </c>
      <c r="AE54" s="210"/>
    </row>
    <row r="55" spans="1:31" ht="15.6" customHeight="1" x14ac:dyDescent="0.35">
      <c r="C55" s="41" t="s">
        <v>319</v>
      </c>
      <c r="D55" s="98">
        <f>SUM(D15:D54)</f>
        <v>22</v>
      </c>
      <c r="E55" s="21"/>
      <c r="F55" s="41" t="s">
        <v>335</v>
      </c>
      <c r="G55" s="33"/>
      <c r="H55" s="47"/>
      <c r="I55" s="61">
        <v>11</v>
      </c>
      <c r="J55" s="22"/>
      <c r="N55" s="8"/>
      <c r="O55" s="213"/>
      <c r="P55" s="41" t="s">
        <v>696</v>
      </c>
      <c r="Q55" s="41" t="s">
        <v>19</v>
      </c>
      <c r="R55" s="48" t="s">
        <v>164</v>
      </c>
      <c r="S55" s="343">
        <v>2</v>
      </c>
      <c r="T55" s="344">
        <v>16</v>
      </c>
      <c r="U55" s="166">
        <f t="shared" si="8"/>
        <v>18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15</v>
      </c>
      <c r="AC55" s="166">
        <f t="shared" si="10"/>
        <v>18</v>
      </c>
      <c r="AD55" s="39">
        <v>4</v>
      </c>
      <c r="AE55" s="210"/>
    </row>
    <row r="56" spans="1:31" ht="15.6" customHeight="1" x14ac:dyDescent="0.3">
      <c r="N56" s="8"/>
      <c r="O56" s="213"/>
      <c r="P56" s="41" t="s">
        <v>695</v>
      </c>
      <c r="Q56" s="41" t="s">
        <v>29</v>
      </c>
      <c r="R56" s="41" t="s">
        <v>164</v>
      </c>
      <c r="S56" s="343">
        <v>4</v>
      </c>
      <c r="T56" s="344">
        <v>12</v>
      </c>
      <c r="U56" s="166">
        <f t="shared" si="8"/>
        <v>16</v>
      </c>
      <c r="V56" s="39">
        <v>4</v>
      </c>
      <c r="W56" s="277"/>
      <c r="X56" s="41" t="s">
        <v>537</v>
      </c>
      <c r="Y56" s="41" t="s">
        <v>65</v>
      </c>
      <c r="Z56" s="41" t="s">
        <v>461</v>
      </c>
      <c r="AA56" s="343">
        <v>4</v>
      </c>
      <c r="AB56" s="344">
        <v>6</v>
      </c>
      <c r="AC56" s="166">
        <f t="shared" si="10"/>
        <v>10</v>
      </c>
      <c r="AD56" s="39"/>
      <c r="AE56" s="210"/>
    </row>
    <row r="57" spans="1:31" ht="15.6" customHeight="1" x14ac:dyDescent="0.3">
      <c r="N57" s="9"/>
      <c r="O57" s="212"/>
      <c r="P57" s="41" t="s">
        <v>476</v>
      </c>
      <c r="Q57" s="41" t="s">
        <v>68</v>
      </c>
      <c r="R57" s="41" t="s">
        <v>164</v>
      </c>
      <c r="S57" s="343">
        <v>2</v>
      </c>
      <c r="T57" s="344">
        <v>12</v>
      </c>
      <c r="U57" s="166">
        <f t="shared" si="8"/>
        <v>14</v>
      </c>
      <c r="V57" s="39">
        <v>2</v>
      </c>
      <c r="W57" s="277"/>
      <c r="X57" s="41" t="s">
        <v>795</v>
      </c>
      <c r="Y57" s="84" t="s">
        <v>143</v>
      </c>
      <c r="Z57" s="41" t="s">
        <v>461</v>
      </c>
      <c r="AA57" s="343"/>
      <c r="AB57" s="344">
        <v>10</v>
      </c>
      <c r="AC57" s="166">
        <f t="shared" si="10"/>
        <v>10</v>
      </c>
      <c r="AD57" s="39">
        <v>8</v>
      </c>
      <c r="AE57" s="210"/>
    </row>
    <row r="58" spans="1:31" ht="15.6" customHeight="1" x14ac:dyDescent="0.3"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8"/>
        <v>9</v>
      </c>
      <c r="V58" s="39">
        <v>2</v>
      </c>
      <c r="W58" s="277"/>
      <c r="X58" s="41" t="s">
        <v>654</v>
      </c>
      <c r="Y58" s="41" t="s">
        <v>617</v>
      </c>
      <c r="Z58" s="41" t="s">
        <v>461</v>
      </c>
      <c r="AA58" s="343">
        <v>6</v>
      </c>
      <c r="AB58" s="344">
        <v>3</v>
      </c>
      <c r="AC58" s="166">
        <f t="shared" si="10"/>
        <v>9</v>
      </c>
      <c r="AD58" s="39">
        <v>4</v>
      </c>
      <c r="AE58" s="210"/>
    </row>
    <row r="59" spans="1:31" ht="15.6" customHeight="1" x14ac:dyDescent="0.35">
      <c r="B59" s="258"/>
      <c r="C59" s="262"/>
      <c r="D59" s="263"/>
      <c r="E59" s="264"/>
      <c r="F59" s="262"/>
      <c r="G59" s="265"/>
      <c r="H59" s="266"/>
      <c r="I59" s="267"/>
      <c r="J59" s="268"/>
      <c r="K59" s="258"/>
      <c r="L59" s="258"/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7</v>
      </c>
      <c r="U59" s="166">
        <f t="shared" si="8"/>
        <v>8</v>
      </c>
      <c r="V59" s="39">
        <v>2</v>
      </c>
      <c r="W59" s="277"/>
      <c r="X59" s="41" t="s">
        <v>657</v>
      </c>
      <c r="Y59" s="41" t="s">
        <v>45</v>
      </c>
      <c r="Z59" s="41" t="s">
        <v>461</v>
      </c>
      <c r="AA59" s="343">
        <v>2</v>
      </c>
      <c r="AB59" s="344">
        <v>6</v>
      </c>
      <c r="AC59" s="166">
        <f t="shared" si="10"/>
        <v>8</v>
      </c>
      <c r="AD59" s="39">
        <v>2</v>
      </c>
      <c r="AE59" s="210"/>
    </row>
    <row r="60" spans="1:31" ht="16.2" customHeight="1" x14ac:dyDescent="0.4">
      <c r="B60" s="259" t="s">
        <v>1355</v>
      </c>
      <c r="C60" s="260"/>
      <c r="D60" s="260"/>
      <c r="E60" s="260"/>
      <c r="F60" s="260"/>
      <c r="G60" s="260"/>
      <c r="H60" s="260"/>
      <c r="I60" s="260"/>
      <c r="J60" s="261"/>
      <c r="K60" s="261"/>
      <c r="L60" s="261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6</v>
      </c>
      <c r="U60" s="166">
        <f t="shared" si="8"/>
        <v>7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8.600000000000001" customHeight="1" x14ac:dyDescent="0.35">
      <c r="B61" s="259"/>
      <c r="C61" s="268"/>
      <c r="D61" s="270"/>
      <c r="E61" s="262"/>
      <c r="F61" s="262"/>
      <c r="G61" s="262"/>
      <c r="H61" s="264"/>
      <c r="I61" s="264"/>
      <c r="J61" s="269"/>
      <c r="K61" s="268"/>
      <c r="L61" s="27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8"/>
        <v>3</v>
      </c>
      <c r="V61" s="39"/>
      <c r="W61" s="277"/>
      <c r="X61" s="41" t="s">
        <v>1383</v>
      </c>
      <c r="Y61" s="41" t="s">
        <v>1384</v>
      </c>
      <c r="Z61" s="41" t="s">
        <v>461</v>
      </c>
      <c r="AA61" s="343"/>
      <c r="AB61" s="344">
        <v>2</v>
      </c>
      <c r="AC61" s="166">
        <f t="shared" si="9"/>
        <v>2</v>
      </c>
      <c r="AD61" s="39"/>
      <c r="AE61" s="210"/>
    </row>
    <row r="62" spans="1:31" ht="15.6" customHeight="1" thickBot="1" x14ac:dyDescent="0.4">
      <c r="B62" s="259" t="s">
        <v>431</v>
      </c>
      <c r="C62" s="268"/>
      <c r="D62" s="270"/>
      <c r="E62" s="262"/>
      <c r="F62" s="262"/>
      <c r="G62" s="262"/>
      <c r="H62" s="264"/>
      <c r="I62" s="264"/>
      <c r="J62" s="269"/>
      <c r="K62" s="268"/>
      <c r="L62" s="270"/>
      <c r="N62" s="9"/>
      <c r="O62" s="210"/>
      <c r="P62" s="218" t="s">
        <v>405</v>
      </c>
      <c r="Q62" s="218"/>
      <c r="R62" s="218" t="s">
        <v>164</v>
      </c>
      <c r="S62" s="219">
        <f>SUM(S51:S61)</f>
        <v>76</v>
      </c>
      <c r="T62" s="219">
        <f>SUM(T51:T61)</f>
        <v>107</v>
      </c>
      <c r="U62" s="219">
        <f>SUM(U51:U61)</f>
        <v>183</v>
      </c>
      <c r="V62" s="219">
        <f>SUM(V51:V61)</f>
        <v>58</v>
      </c>
      <c r="W62" s="218"/>
      <c r="X62" s="218" t="s">
        <v>405</v>
      </c>
      <c r="Y62" s="218"/>
      <c r="Z62" s="218" t="s">
        <v>463</v>
      </c>
      <c r="AA62" s="219">
        <f>SUM(AA51:AA61)</f>
        <v>60</v>
      </c>
      <c r="AB62" s="219">
        <f>SUM(AB51:AB61)</f>
        <v>86</v>
      </c>
      <c r="AC62" s="219">
        <f>SUM(AC51:AC61)</f>
        <v>146</v>
      </c>
      <c r="AD62" s="219">
        <f>SUM(AD51:AD61)</f>
        <v>54</v>
      </c>
      <c r="AE62" s="210"/>
    </row>
    <row r="63" spans="1:31" ht="15.6" customHeight="1" thickBot="1" x14ac:dyDescent="0.35">
      <c r="N63" s="9"/>
      <c r="O63" s="60"/>
      <c r="P63" s="161"/>
      <c r="Q63" s="161"/>
      <c r="R63" s="161"/>
      <c r="S63" s="194">
        <f>S25+S38+S50+S62</f>
        <v>297</v>
      </c>
      <c r="T63" s="194">
        <f>T25+T38+T50+T62</f>
        <v>444</v>
      </c>
      <c r="U63" s="194">
        <f>U25+U38+U50+U62</f>
        <v>741</v>
      </c>
      <c r="V63" s="194">
        <f>V25+V38+V50+V62</f>
        <v>188</v>
      </c>
      <c r="W63" s="355"/>
      <c r="X63" s="195"/>
      <c r="Y63" s="54"/>
      <c r="Z63" s="54"/>
      <c r="AA63" s="194">
        <f>AA25+AA38+AA50+AA62</f>
        <v>292</v>
      </c>
      <c r="AB63" s="194">
        <f>AB25+AB38+AB50+AB62</f>
        <v>448</v>
      </c>
      <c r="AC63" s="194">
        <f>AC25+AC38+AC50+AC62</f>
        <v>740</v>
      </c>
      <c r="AD63" s="194">
        <f>AD25+AD38+AD50+AD62</f>
        <v>156</v>
      </c>
      <c r="AE63" s="210"/>
    </row>
    <row r="64" spans="1:31" ht="15.6" customHeight="1" thickTop="1" x14ac:dyDescent="0.3">
      <c r="N64" s="9"/>
      <c r="O64" s="173"/>
      <c r="W64" s="166"/>
      <c r="X64" s="196" t="s">
        <v>387</v>
      </c>
      <c r="Y64" s="192"/>
      <c r="Z64" s="192"/>
      <c r="AA64" s="369">
        <f>S63+AA63</f>
        <v>589</v>
      </c>
      <c r="AB64" s="369">
        <f>T63+AB63</f>
        <v>892</v>
      </c>
      <c r="AC64" s="369">
        <f>U63+AC63</f>
        <v>1481</v>
      </c>
      <c r="AD64" s="369">
        <f>V63+AD63</f>
        <v>344</v>
      </c>
      <c r="AE64" s="198"/>
    </row>
    <row r="65" spans="1:31" ht="15.6" customHeight="1" x14ac:dyDescent="0.3">
      <c r="O65" s="173"/>
      <c r="Q65" s="40"/>
      <c r="S65" s="40"/>
      <c r="T65" s="40"/>
      <c r="U65" s="40"/>
      <c r="V65" s="40"/>
      <c r="AE65" s="198"/>
    </row>
    <row r="66" spans="1:31" ht="15.6" customHeight="1" x14ac:dyDescent="0.3">
      <c r="O66" s="173"/>
      <c r="Q66" s="40"/>
      <c r="S66" s="40"/>
      <c r="T66" s="40"/>
      <c r="U66" s="40"/>
      <c r="V66" s="40"/>
      <c r="AE66" s="198"/>
    </row>
    <row r="67" spans="1:31" ht="15.6" customHeight="1" x14ac:dyDescent="0.3">
      <c r="O67" s="173"/>
      <c r="Q67" s="40"/>
      <c r="S67" s="40"/>
      <c r="T67" s="40"/>
      <c r="U67" s="40"/>
      <c r="V67" s="40"/>
      <c r="W67" s="40"/>
      <c r="AE67" s="198"/>
    </row>
    <row r="68" spans="1:31" ht="15.6" customHeight="1" x14ac:dyDescent="0.3">
      <c r="O68" s="173"/>
      <c r="Q68" s="198" t="s">
        <v>420</v>
      </c>
      <c r="R68" s="198" t="s">
        <v>438</v>
      </c>
      <c r="Y68" s="198" t="s">
        <v>420</v>
      </c>
      <c r="Z68" s="198" t="s">
        <v>439</v>
      </c>
      <c r="AE68" s="198"/>
    </row>
    <row r="69" spans="1:31" ht="15.6" customHeight="1" x14ac:dyDescent="0.35">
      <c r="O69" s="173"/>
      <c r="P69" s="156" t="s">
        <v>437</v>
      </c>
      <c r="Q69" s="46" t="s">
        <v>404</v>
      </c>
      <c r="R69" s="20">
        <v>42814</v>
      </c>
      <c r="S69" s="54"/>
      <c r="T69" s="54"/>
      <c r="U69" s="54"/>
      <c r="V69" s="164"/>
      <c r="W69" s="164"/>
      <c r="X69" s="156" t="s">
        <v>440</v>
      </c>
      <c r="Y69" s="46" t="s">
        <v>404</v>
      </c>
      <c r="Z69" s="20">
        <v>42821</v>
      </c>
      <c r="AA69" s="198"/>
      <c r="AB69" s="198"/>
      <c r="AC69" s="198"/>
      <c r="AD69" s="198"/>
      <c r="AE69" s="198"/>
    </row>
    <row r="70" spans="1:31" ht="15.6" customHeight="1" x14ac:dyDescent="0.35">
      <c r="O70" s="173"/>
      <c r="P70" s="155" t="s">
        <v>81</v>
      </c>
      <c r="Q70" s="155" t="s">
        <v>79</v>
      </c>
      <c r="R70" s="155" t="s">
        <v>107</v>
      </c>
      <c r="S70" s="41"/>
      <c r="T70" s="41"/>
      <c r="U70" s="41"/>
      <c r="V70" s="47"/>
      <c r="W70" s="47"/>
      <c r="X70" s="155" t="s">
        <v>81</v>
      </c>
      <c r="Y70" s="155" t="s">
        <v>79</v>
      </c>
      <c r="Z70" s="155" t="s">
        <v>107</v>
      </c>
      <c r="AA70" s="40"/>
      <c r="AB70" s="40"/>
      <c r="AC70" s="40"/>
      <c r="AD70" s="40"/>
      <c r="AE70" s="198"/>
    </row>
    <row r="71" spans="1:31" ht="18" x14ac:dyDescent="0.35">
      <c r="O71" s="173"/>
      <c r="P71" s="189">
        <v>0.38541666666666669</v>
      </c>
      <c r="Q71" s="61" t="s">
        <v>126</v>
      </c>
      <c r="R71" s="26" t="s">
        <v>336</v>
      </c>
      <c r="S71" s="41"/>
      <c r="T71" s="41"/>
      <c r="U71" s="41"/>
      <c r="V71" s="47"/>
      <c r="W71" s="47"/>
      <c r="X71" s="189">
        <v>0.38541666666666669</v>
      </c>
      <c r="Y71" s="61" t="s">
        <v>126</v>
      </c>
      <c r="Z71" s="26" t="s">
        <v>223</v>
      </c>
      <c r="AA71" s="57"/>
      <c r="AB71" s="193"/>
      <c r="AC71" s="39"/>
      <c r="AD71" s="40"/>
      <c r="AE71" s="198"/>
    </row>
    <row r="72" spans="1:31" ht="18" x14ac:dyDescent="0.35">
      <c r="O72" s="173"/>
      <c r="P72" s="189">
        <v>0.38541666666666669</v>
      </c>
      <c r="Q72" s="61" t="s">
        <v>127</v>
      </c>
      <c r="R72" s="26" t="s">
        <v>289</v>
      </c>
      <c r="S72" s="41"/>
      <c r="T72" s="41"/>
      <c r="U72" s="41"/>
      <c r="V72" s="47"/>
      <c r="W72" s="47"/>
      <c r="X72" s="189">
        <v>0.38541666666666669</v>
      </c>
      <c r="Y72" s="61" t="s">
        <v>127</v>
      </c>
      <c r="Z72" s="26" t="s">
        <v>224</v>
      </c>
      <c r="AA72" s="57"/>
      <c r="AB72" s="208"/>
      <c r="AC72" s="39"/>
      <c r="AD72" s="40"/>
      <c r="AE72" s="198"/>
    </row>
    <row r="73" spans="1:31" ht="18" x14ac:dyDescent="0.35">
      <c r="O73" s="173"/>
      <c r="P73" s="189">
        <v>0.42708333333333331</v>
      </c>
      <c r="Q73" s="61" t="s">
        <v>126</v>
      </c>
      <c r="R73" s="26" t="s">
        <v>140</v>
      </c>
      <c r="S73" s="41"/>
      <c r="T73" s="41"/>
      <c r="U73" s="41"/>
      <c r="V73" s="47"/>
      <c r="W73" s="47"/>
      <c r="X73" s="189">
        <v>0.42708333333333331</v>
      </c>
      <c r="Y73" s="61" t="s">
        <v>126</v>
      </c>
      <c r="Z73" s="26" t="s">
        <v>205</v>
      </c>
      <c r="AA73" s="57"/>
      <c r="AB73" s="39"/>
      <c r="AC73" s="39"/>
      <c r="AD73" s="40"/>
      <c r="AE73" s="198"/>
    </row>
    <row r="74" spans="1:31" ht="17.399999999999999" x14ac:dyDescent="0.3">
      <c r="O74" s="173"/>
      <c r="P74" s="189">
        <v>0.42708333333333331</v>
      </c>
      <c r="Q74" s="61" t="s">
        <v>127</v>
      </c>
      <c r="R74" s="26" t="s">
        <v>197</v>
      </c>
      <c r="S74" s="40"/>
      <c r="T74" s="40"/>
      <c r="U74" s="40"/>
      <c r="V74" s="40"/>
      <c r="W74" s="40"/>
      <c r="X74" s="189">
        <v>0.42708333333333331</v>
      </c>
      <c r="Y74" s="61" t="s">
        <v>127</v>
      </c>
      <c r="Z74" s="26" t="s">
        <v>198</v>
      </c>
      <c r="AA74" s="57"/>
      <c r="AB74" s="40"/>
      <c r="AC74" s="40"/>
      <c r="AD74" s="40"/>
      <c r="AE74" s="198"/>
    </row>
    <row r="75" spans="1:31" ht="15.6" x14ac:dyDescent="0.3"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98"/>
    </row>
    <row r="76" spans="1:31" ht="15.6" x14ac:dyDescent="0.3">
      <c r="P76" s="64"/>
      <c r="Q76" s="64"/>
      <c r="R76" s="38"/>
    </row>
    <row r="77" spans="1:31" ht="17.399999999999999" x14ac:dyDescent="0.3">
      <c r="A77" s="166" t="s">
        <v>1385</v>
      </c>
      <c r="B77" s="163" t="s">
        <v>394</v>
      </c>
      <c r="C77" s="163"/>
      <c r="D77" s="46" t="s">
        <v>57</v>
      </c>
      <c r="E77" s="46" t="s">
        <v>51</v>
      </c>
      <c r="F77" s="46" t="s">
        <v>52</v>
      </c>
      <c r="G77" s="163" t="s">
        <v>58</v>
      </c>
      <c r="H77" s="163" t="s">
        <v>390</v>
      </c>
      <c r="I77" s="163"/>
      <c r="J77" s="163"/>
      <c r="K77" s="163"/>
      <c r="L77" s="163"/>
      <c r="M77" s="163"/>
      <c r="P77" s="64"/>
      <c r="Q77" s="64"/>
      <c r="R77" s="38"/>
    </row>
    <row r="78" spans="1:31" ht="17.399999999999999" x14ac:dyDescent="0.3">
      <c r="A78" s="39"/>
      <c r="B78" s="150" t="s">
        <v>551</v>
      </c>
      <c r="C78" s="220" t="s">
        <v>138</v>
      </c>
      <c r="D78" s="220" t="s">
        <v>54</v>
      </c>
      <c r="E78" s="330">
        <v>29</v>
      </c>
      <c r="F78" s="330">
        <v>24</v>
      </c>
      <c r="G78" s="166">
        <f t="shared" ref="G78:G80" si="11">SUM(E78:F78)</f>
        <v>53</v>
      </c>
      <c r="H78" s="39">
        <v>2</v>
      </c>
      <c r="I78" s="41"/>
      <c r="J78" s="61"/>
      <c r="K78" s="61"/>
      <c r="L78" s="163" t="s">
        <v>389</v>
      </c>
      <c r="M78" s="41"/>
      <c r="P78" s="7"/>
      <c r="Q78" s="7"/>
      <c r="R78" s="7"/>
    </row>
    <row r="79" spans="1:31" ht="15.6" x14ac:dyDescent="0.3">
      <c r="A79" s="39"/>
      <c r="B79" s="41" t="s">
        <v>552</v>
      </c>
      <c r="C79" s="220" t="s">
        <v>527</v>
      </c>
      <c r="D79" s="221" t="s">
        <v>53</v>
      </c>
      <c r="E79" s="222">
        <v>24</v>
      </c>
      <c r="F79" s="222">
        <v>16</v>
      </c>
      <c r="G79" s="166">
        <f t="shared" si="11"/>
        <v>40</v>
      </c>
      <c r="H79" s="39">
        <v>2</v>
      </c>
      <c r="I79" s="41"/>
      <c r="J79" s="41"/>
      <c r="K79" s="41"/>
      <c r="L79" s="41" t="s">
        <v>83</v>
      </c>
      <c r="M79" s="220"/>
      <c r="P79" s="5"/>
      <c r="Q79" s="5"/>
      <c r="R79" s="7"/>
    </row>
    <row r="80" spans="1:31" ht="15.6" x14ac:dyDescent="0.3">
      <c r="A80" s="39"/>
      <c r="B80" s="221" t="s">
        <v>132</v>
      </c>
      <c r="C80" s="220" t="s">
        <v>131</v>
      </c>
      <c r="D80" s="220" t="s">
        <v>116</v>
      </c>
      <c r="E80" s="330">
        <v>23</v>
      </c>
      <c r="F80" s="330">
        <v>17</v>
      </c>
      <c r="G80" s="166">
        <f t="shared" si="11"/>
        <v>40</v>
      </c>
      <c r="H80" s="39">
        <v>2</v>
      </c>
      <c r="I80" s="41"/>
      <c r="J80" s="41"/>
      <c r="K80" s="41"/>
      <c r="L80" s="41"/>
      <c r="M80" s="220"/>
      <c r="P80" s="5"/>
      <c r="Q80" s="5"/>
      <c r="R80" s="7"/>
    </row>
    <row r="81" spans="1:18" ht="15.6" x14ac:dyDescent="0.3">
      <c r="A81" s="39"/>
      <c r="B81" s="220" t="s">
        <v>950</v>
      </c>
      <c r="C81" s="220" t="s">
        <v>620</v>
      </c>
      <c r="D81" s="220" t="s">
        <v>164</v>
      </c>
      <c r="E81" s="49">
        <v>27</v>
      </c>
      <c r="F81" s="193">
        <v>9</v>
      </c>
      <c r="G81" s="166">
        <f t="shared" ref="G81:G82" si="12">SUM(E81:F81)</f>
        <v>36</v>
      </c>
      <c r="H81" s="39">
        <v>24</v>
      </c>
      <c r="I81" s="40"/>
      <c r="J81" s="40"/>
      <c r="K81" s="40"/>
      <c r="L81" s="41"/>
      <c r="M81" s="41"/>
      <c r="P81" s="5"/>
      <c r="Q81" s="5"/>
      <c r="R81" s="7"/>
    </row>
    <row r="82" spans="1:18" ht="15.6" x14ac:dyDescent="0.3">
      <c r="A82" s="39"/>
      <c r="B82" s="41" t="s">
        <v>66</v>
      </c>
      <c r="C82" s="220" t="s">
        <v>505</v>
      </c>
      <c r="D82" s="220" t="s">
        <v>53</v>
      </c>
      <c r="E82" s="49">
        <v>12</v>
      </c>
      <c r="F82" s="193">
        <v>23</v>
      </c>
      <c r="G82" s="166">
        <f t="shared" si="12"/>
        <v>35</v>
      </c>
      <c r="H82" s="39">
        <v>4</v>
      </c>
      <c r="I82" s="40"/>
      <c r="J82" s="40"/>
      <c r="K82" s="40"/>
      <c r="P82" s="7"/>
      <c r="Q82" s="7"/>
      <c r="R82" s="7"/>
    </row>
    <row r="83" spans="1:18" ht="15.6" x14ac:dyDescent="0.3">
      <c r="A83" s="39"/>
      <c r="B83" s="150" t="s">
        <v>817</v>
      </c>
      <c r="C83" s="256" t="s">
        <v>185</v>
      </c>
      <c r="D83" s="221" t="s">
        <v>116</v>
      </c>
      <c r="E83" s="330">
        <v>24</v>
      </c>
      <c r="F83" s="330">
        <v>9</v>
      </c>
      <c r="G83" s="166">
        <f t="shared" ref="G83:G93" si="13">SUM(E83:F83)</f>
        <v>33</v>
      </c>
      <c r="H83" s="39">
        <v>6</v>
      </c>
      <c r="I83" s="40"/>
      <c r="J83" s="40"/>
      <c r="K83" s="40"/>
      <c r="P83" s="7"/>
      <c r="Q83" s="7"/>
      <c r="R83" s="7"/>
    </row>
    <row r="84" spans="1:18" ht="15.6" x14ac:dyDescent="0.3">
      <c r="A84" s="39"/>
      <c r="B84" s="41" t="s">
        <v>63</v>
      </c>
      <c r="C84" s="256" t="s">
        <v>297</v>
      </c>
      <c r="D84" s="221" t="s">
        <v>130</v>
      </c>
      <c r="E84" s="49">
        <v>22</v>
      </c>
      <c r="F84" s="49">
        <v>11</v>
      </c>
      <c r="G84" s="166">
        <f t="shared" si="13"/>
        <v>33</v>
      </c>
      <c r="H84" s="39">
        <v>6</v>
      </c>
      <c r="I84" s="40"/>
      <c r="J84" s="40"/>
      <c r="K84" s="40"/>
      <c r="M84" s="40"/>
    </row>
    <row r="85" spans="1:18" ht="17.399999999999999" x14ac:dyDescent="0.3">
      <c r="A85" s="39"/>
      <c r="B85" s="41" t="s">
        <v>1035</v>
      </c>
      <c r="C85" s="220" t="s">
        <v>332</v>
      </c>
      <c r="D85" s="221" t="s">
        <v>54</v>
      </c>
      <c r="E85" s="330">
        <v>7</v>
      </c>
      <c r="F85" s="330">
        <v>26</v>
      </c>
      <c r="G85" s="166">
        <f t="shared" si="13"/>
        <v>33</v>
      </c>
      <c r="H85" s="39">
        <v>2</v>
      </c>
      <c r="I85" s="40"/>
      <c r="J85" s="40"/>
      <c r="K85" s="41"/>
      <c r="L85" s="163" t="s">
        <v>84</v>
      </c>
      <c r="M85" s="48"/>
    </row>
    <row r="86" spans="1:18" ht="15.6" x14ac:dyDescent="0.3">
      <c r="A86" s="39"/>
      <c r="B86" s="41" t="s">
        <v>1152</v>
      </c>
      <c r="C86" s="48" t="s">
        <v>33</v>
      </c>
      <c r="D86" s="220" t="s">
        <v>116</v>
      </c>
      <c r="E86" s="330">
        <v>5</v>
      </c>
      <c r="F86" s="330">
        <v>24</v>
      </c>
      <c r="G86" s="166">
        <f t="shared" si="13"/>
        <v>29</v>
      </c>
      <c r="H86" s="39">
        <v>2</v>
      </c>
      <c r="I86" s="40"/>
      <c r="J86" s="40"/>
      <c r="K86" s="40"/>
      <c r="L86" s="152" t="s">
        <v>83</v>
      </c>
      <c r="M86" s="41"/>
    </row>
    <row r="87" spans="1:18" ht="15.6" x14ac:dyDescent="0.3">
      <c r="A87" s="39"/>
      <c r="B87" s="41" t="s">
        <v>539</v>
      </c>
      <c r="C87" s="256" t="s">
        <v>613</v>
      </c>
      <c r="D87" s="220" t="s">
        <v>117</v>
      </c>
      <c r="E87" s="330">
        <v>16</v>
      </c>
      <c r="F87" s="330">
        <v>12</v>
      </c>
      <c r="G87" s="166">
        <f t="shared" si="13"/>
        <v>28</v>
      </c>
      <c r="H87" s="39">
        <v>4</v>
      </c>
      <c r="I87" s="40"/>
      <c r="J87" s="40"/>
      <c r="K87" s="40"/>
      <c r="L87" s="152"/>
      <c r="M87" s="40"/>
    </row>
    <row r="88" spans="1:18" ht="15.6" x14ac:dyDescent="0.3">
      <c r="A88" s="39"/>
      <c r="B88" s="41" t="s">
        <v>493</v>
      </c>
      <c r="C88" s="220" t="s">
        <v>340</v>
      </c>
      <c r="D88" s="220" t="s">
        <v>117</v>
      </c>
      <c r="E88" s="330">
        <v>16</v>
      </c>
      <c r="F88" s="330">
        <v>12</v>
      </c>
      <c r="G88" s="166">
        <f t="shared" si="13"/>
        <v>28</v>
      </c>
      <c r="H88" s="39">
        <v>4</v>
      </c>
      <c r="I88" s="40"/>
      <c r="L88" s="152"/>
      <c r="M88" s="48"/>
    </row>
    <row r="89" spans="1:18" ht="15.6" x14ac:dyDescent="0.3">
      <c r="A89" s="39"/>
      <c r="B89" s="41" t="s">
        <v>867</v>
      </c>
      <c r="C89" s="220" t="s">
        <v>616</v>
      </c>
      <c r="D89" s="220" t="s">
        <v>461</v>
      </c>
      <c r="E89" s="49">
        <v>19</v>
      </c>
      <c r="F89" s="193">
        <v>8</v>
      </c>
      <c r="G89" s="166">
        <f t="shared" si="13"/>
        <v>27</v>
      </c>
      <c r="H89" s="39">
        <v>20</v>
      </c>
      <c r="I89" s="40"/>
      <c r="M89" s="41"/>
    </row>
    <row r="90" spans="1:18" ht="15.6" x14ac:dyDescent="0.3">
      <c r="A90" s="39"/>
      <c r="B90" s="41" t="s">
        <v>567</v>
      </c>
      <c r="C90" s="220" t="s">
        <v>110</v>
      </c>
      <c r="D90" s="220" t="s">
        <v>533</v>
      </c>
      <c r="E90" s="49">
        <v>12</v>
      </c>
      <c r="F90" s="49">
        <v>15</v>
      </c>
      <c r="G90" s="166">
        <f t="shared" si="13"/>
        <v>27</v>
      </c>
      <c r="H90" s="39">
        <v>4</v>
      </c>
      <c r="I90" s="40"/>
      <c r="K90" s="39"/>
      <c r="M90" s="41"/>
    </row>
    <row r="91" spans="1:18" ht="15.6" x14ac:dyDescent="0.3">
      <c r="A91" s="39"/>
      <c r="B91" s="220" t="s">
        <v>499</v>
      </c>
      <c r="C91" s="41" t="s">
        <v>110</v>
      </c>
      <c r="D91" s="220" t="s">
        <v>533</v>
      </c>
      <c r="E91" s="193">
        <v>15</v>
      </c>
      <c r="F91" s="49">
        <v>11</v>
      </c>
      <c r="G91" s="166">
        <f t="shared" si="13"/>
        <v>26</v>
      </c>
      <c r="H91" s="39">
        <v>4</v>
      </c>
      <c r="L91" s="41"/>
      <c r="M91" s="41"/>
    </row>
    <row r="92" spans="1:18" ht="17.399999999999999" x14ac:dyDescent="0.3">
      <c r="A92" s="39"/>
      <c r="B92" s="41" t="s">
        <v>554</v>
      </c>
      <c r="C92" s="41" t="s">
        <v>112</v>
      </c>
      <c r="D92" s="220" t="s">
        <v>116</v>
      </c>
      <c r="E92" s="330">
        <v>4</v>
      </c>
      <c r="F92" s="330">
        <v>21</v>
      </c>
      <c r="G92" s="166">
        <f t="shared" si="13"/>
        <v>25</v>
      </c>
      <c r="H92" s="39">
        <v>4</v>
      </c>
      <c r="L92" s="163" t="s">
        <v>156</v>
      </c>
    </row>
    <row r="93" spans="1:18" ht="15.6" x14ac:dyDescent="0.3">
      <c r="A93" s="39"/>
      <c r="B93" s="41" t="s">
        <v>553</v>
      </c>
      <c r="C93" s="220" t="s">
        <v>183</v>
      </c>
      <c r="D93" s="220" t="s">
        <v>117</v>
      </c>
      <c r="E93" s="330">
        <v>3</v>
      </c>
      <c r="F93" s="330">
        <v>22</v>
      </c>
      <c r="G93" s="166">
        <f t="shared" si="13"/>
        <v>25</v>
      </c>
      <c r="H93" s="39"/>
      <c r="L93" s="41" t="s">
        <v>83</v>
      </c>
    </row>
    <row r="94" spans="1:18" ht="15.6" x14ac:dyDescent="0.3">
      <c r="A94" s="39"/>
      <c r="B94" s="220" t="s">
        <v>564</v>
      </c>
      <c r="C94" s="41" t="s">
        <v>72</v>
      </c>
      <c r="D94" s="220" t="s">
        <v>53</v>
      </c>
      <c r="E94" s="49">
        <v>10</v>
      </c>
      <c r="F94" s="49">
        <v>14</v>
      </c>
      <c r="G94" s="166">
        <f t="shared" ref="G94:G100" si="14">SUM(E94:F94)</f>
        <v>24</v>
      </c>
      <c r="H94" s="39">
        <v>2</v>
      </c>
    </row>
    <row r="95" spans="1:18" ht="15.6" x14ac:dyDescent="0.3">
      <c r="A95" s="39"/>
      <c r="B95" s="41" t="s">
        <v>1169</v>
      </c>
      <c r="C95" s="41" t="s">
        <v>120</v>
      </c>
      <c r="D95" s="220" t="s">
        <v>117</v>
      </c>
      <c r="E95" s="330">
        <v>16</v>
      </c>
      <c r="F95" s="330">
        <v>7</v>
      </c>
      <c r="G95" s="166">
        <f t="shared" si="14"/>
        <v>23</v>
      </c>
      <c r="H95" s="39">
        <v>2</v>
      </c>
      <c r="I95" s="41"/>
    </row>
    <row r="96" spans="1:18" ht="15.6" x14ac:dyDescent="0.3">
      <c r="A96" s="39"/>
      <c r="B96" s="220" t="s">
        <v>498</v>
      </c>
      <c r="C96" s="41" t="s">
        <v>464</v>
      </c>
      <c r="D96" s="220" t="s">
        <v>533</v>
      </c>
      <c r="E96" s="49">
        <v>13</v>
      </c>
      <c r="F96" s="49">
        <v>10</v>
      </c>
      <c r="G96" s="166">
        <f t="shared" si="14"/>
        <v>23</v>
      </c>
      <c r="H96" s="39"/>
    </row>
    <row r="97" spans="1:13" ht="15.6" x14ac:dyDescent="0.3">
      <c r="A97" s="39"/>
      <c r="B97" s="220" t="s">
        <v>66</v>
      </c>
      <c r="C97" s="41" t="s">
        <v>115</v>
      </c>
      <c r="D97" s="220" t="s">
        <v>164</v>
      </c>
      <c r="E97" s="49">
        <v>11</v>
      </c>
      <c r="F97" s="193">
        <v>12</v>
      </c>
      <c r="G97" s="166">
        <f t="shared" si="14"/>
        <v>23</v>
      </c>
      <c r="H97" s="39">
        <v>6</v>
      </c>
    </row>
    <row r="98" spans="1:13" ht="15.6" x14ac:dyDescent="0.3">
      <c r="A98" s="39"/>
      <c r="B98" s="220" t="s">
        <v>793</v>
      </c>
      <c r="C98" s="41" t="s">
        <v>531</v>
      </c>
      <c r="D98" s="220" t="s">
        <v>130</v>
      </c>
      <c r="E98" s="49">
        <v>11</v>
      </c>
      <c r="F98" s="49">
        <v>11</v>
      </c>
      <c r="G98" s="166">
        <f t="shared" si="14"/>
        <v>22</v>
      </c>
      <c r="H98" s="39">
        <v>6</v>
      </c>
    </row>
    <row r="99" spans="1:13" ht="15.6" x14ac:dyDescent="0.3">
      <c r="A99" s="39"/>
      <c r="B99" s="220" t="s">
        <v>63</v>
      </c>
      <c r="C99" s="41" t="s">
        <v>104</v>
      </c>
      <c r="D99" s="220" t="s">
        <v>130</v>
      </c>
      <c r="E99" s="49">
        <v>11</v>
      </c>
      <c r="F99" s="49">
        <v>11</v>
      </c>
      <c r="G99" s="166">
        <f t="shared" si="14"/>
        <v>22</v>
      </c>
      <c r="H99" s="39">
        <v>2</v>
      </c>
    </row>
    <row r="100" spans="1:13" ht="15.6" x14ac:dyDescent="0.3">
      <c r="A100" s="39"/>
      <c r="B100" s="220" t="s">
        <v>550</v>
      </c>
      <c r="C100" s="152" t="s">
        <v>85</v>
      </c>
      <c r="D100" s="220" t="s">
        <v>116</v>
      </c>
      <c r="E100" s="330">
        <v>7</v>
      </c>
      <c r="F100" s="330">
        <v>15</v>
      </c>
      <c r="G100" s="166">
        <f t="shared" si="14"/>
        <v>22</v>
      </c>
      <c r="H100" s="39">
        <v>2</v>
      </c>
    </row>
    <row r="101" spans="1:13" ht="15.6" x14ac:dyDescent="0.3">
      <c r="A101" s="145"/>
      <c r="B101" s="145"/>
      <c r="C101" s="145"/>
      <c r="D101" s="145"/>
      <c r="E101" s="145"/>
      <c r="F101" s="145"/>
      <c r="G101" s="166"/>
      <c r="H101" s="166"/>
      <c r="I101" s="145"/>
      <c r="J101" s="145"/>
      <c r="K101" s="145"/>
      <c r="L101" s="145"/>
      <c r="M101" s="145"/>
    </row>
  </sheetData>
  <sortState ref="W52:AD59">
    <sortCondition ref="W52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view="pageBreakPreview" topLeftCell="A21" zoomScale="77" zoomScaleNormal="75" zoomScaleSheetLayoutView="77" workbookViewId="0">
      <selection activeCell="F33" sqref="F33:F35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7.7773437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42800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436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25</v>
      </c>
      <c r="U2" s="39">
        <v>41</v>
      </c>
      <c r="V2" s="39">
        <v>5</v>
      </c>
      <c r="W2" s="39">
        <v>0</v>
      </c>
      <c r="X2" s="199">
        <f t="shared" ref="X2:X10" si="0">U2/T2</f>
        <v>1.64</v>
      </c>
      <c r="Y2" s="312" t="s">
        <v>422</v>
      </c>
      <c r="Z2" s="243"/>
      <c r="AA2" s="379" t="s">
        <v>90</v>
      </c>
      <c r="AB2" s="379" t="s">
        <v>91</v>
      </c>
      <c r="AC2" s="379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21</v>
      </c>
      <c r="U3" s="39">
        <v>51</v>
      </c>
      <c r="V3" s="39">
        <v>0</v>
      </c>
      <c r="W3" s="39">
        <v>2</v>
      </c>
      <c r="X3" s="199">
        <f t="shared" si="0"/>
        <v>2.4285714285714284</v>
      </c>
      <c r="Y3" s="220" t="s">
        <v>379</v>
      </c>
      <c r="Z3" s="4"/>
      <c r="AA3" s="9">
        <v>15</v>
      </c>
      <c r="AB3" s="9">
        <v>2</v>
      </c>
      <c r="AC3" s="9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3</v>
      </c>
      <c r="E4" s="22">
        <v>1</v>
      </c>
      <c r="F4" s="22">
        <v>0</v>
      </c>
      <c r="G4" s="22">
        <v>17</v>
      </c>
      <c r="H4" s="22">
        <v>6</v>
      </c>
      <c r="I4" s="35">
        <f t="shared" ref="I4:I10" si="1">D4*2+F4*1</f>
        <v>6</v>
      </c>
      <c r="J4" s="22">
        <f>(AA$38)</f>
        <v>82</v>
      </c>
      <c r="K4" s="22">
        <f>50+H4</f>
        <v>56</v>
      </c>
      <c r="L4" s="109">
        <f>(AB$38)</f>
        <v>138</v>
      </c>
      <c r="M4" s="109">
        <f>(AD$38)</f>
        <v>28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24</v>
      </c>
      <c r="U4" s="39">
        <v>64</v>
      </c>
      <c r="V4" s="39">
        <v>1</v>
      </c>
      <c r="W4" s="39">
        <v>0</v>
      </c>
      <c r="X4" s="199">
        <f>U4/T4</f>
        <v>2.6666666666666665</v>
      </c>
      <c r="Y4" s="220" t="s">
        <v>322</v>
      </c>
      <c r="Z4" s="7"/>
      <c r="AA4" s="9">
        <v>10</v>
      </c>
      <c r="AB4" s="9">
        <v>7</v>
      </c>
      <c r="AC4" s="9">
        <v>5</v>
      </c>
      <c r="AD4" s="243">
        <f t="shared" ref="AD4:AD10" si="2">AA4*2+AC4*1</f>
        <v>25</v>
      </c>
      <c r="AE4" s="173"/>
    </row>
    <row r="5" spans="1:31" ht="17.399999999999999" customHeight="1" x14ac:dyDescent="0.3">
      <c r="A5" s="9"/>
      <c r="B5" s="225" t="s">
        <v>129</v>
      </c>
      <c r="C5" s="24"/>
      <c r="D5" s="22">
        <v>3</v>
      </c>
      <c r="E5" s="22">
        <v>1</v>
      </c>
      <c r="F5" s="22">
        <v>0</v>
      </c>
      <c r="G5" s="22">
        <v>10</v>
      </c>
      <c r="H5" s="22">
        <v>9</v>
      </c>
      <c r="I5" s="35">
        <f t="shared" si="1"/>
        <v>6</v>
      </c>
      <c r="J5" s="22">
        <f>(S$25)</f>
        <v>75</v>
      </c>
      <c r="K5" s="22">
        <f>69+H5</f>
        <v>78</v>
      </c>
      <c r="L5" s="109">
        <f>(T$25)</f>
        <v>102</v>
      </c>
      <c r="M5" s="109">
        <f>(V$25)</f>
        <v>32</v>
      </c>
      <c r="O5" s="210"/>
      <c r="P5" s="41" t="s">
        <v>22</v>
      </c>
      <c r="Q5" s="41" t="s">
        <v>128</v>
      </c>
      <c r="R5" s="220" t="s">
        <v>533</v>
      </c>
      <c r="S5" s="39"/>
      <c r="T5" s="208">
        <v>15</v>
      </c>
      <c r="U5" s="39">
        <v>42</v>
      </c>
      <c r="V5" s="39">
        <v>0</v>
      </c>
      <c r="W5" s="39">
        <v>1</v>
      </c>
      <c r="X5" s="199">
        <f>U5/T5</f>
        <v>2.8</v>
      </c>
      <c r="Y5" s="220" t="s">
        <v>124</v>
      </c>
      <c r="Z5" s="7"/>
      <c r="AA5" s="9">
        <v>8</v>
      </c>
      <c r="AB5" s="9">
        <v>5</v>
      </c>
      <c r="AC5" s="9">
        <v>9</v>
      </c>
      <c r="AD5" s="243">
        <f t="shared" si="2"/>
        <v>25</v>
      </c>
      <c r="AE5" s="173"/>
    </row>
    <row r="6" spans="1:31" ht="17.399999999999999" x14ac:dyDescent="0.3">
      <c r="A6" s="8"/>
      <c r="B6" s="33" t="s">
        <v>530</v>
      </c>
      <c r="C6" s="24"/>
      <c r="D6" s="22">
        <v>2</v>
      </c>
      <c r="E6" s="22">
        <v>1</v>
      </c>
      <c r="F6" s="22">
        <v>1</v>
      </c>
      <c r="G6" s="22">
        <v>15</v>
      </c>
      <c r="H6" s="22">
        <v>10</v>
      </c>
      <c r="I6" s="35">
        <f t="shared" si="1"/>
        <v>5</v>
      </c>
      <c r="J6" s="22">
        <f>(S$50)</f>
        <v>65</v>
      </c>
      <c r="K6" s="22">
        <f>59+H6</f>
        <v>69</v>
      </c>
      <c r="L6" s="109">
        <f>(T$50)</f>
        <v>89</v>
      </c>
      <c r="M6" s="109">
        <f>(V$50)</f>
        <v>54</v>
      </c>
      <c r="O6" s="210"/>
      <c r="P6" s="41" t="s">
        <v>63</v>
      </c>
      <c r="Q6" s="41" t="s">
        <v>115</v>
      </c>
      <c r="R6" s="220" t="s">
        <v>164</v>
      </c>
      <c r="S6" s="39"/>
      <c r="T6" s="208">
        <v>23</v>
      </c>
      <c r="U6" s="39">
        <v>65</v>
      </c>
      <c r="V6" s="39">
        <v>0</v>
      </c>
      <c r="W6" s="39">
        <v>3</v>
      </c>
      <c r="X6" s="199">
        <f>U6/T6</f>
        <v>2.8260869565217392</v>
      </c>
      <c r="Y6" s="220" t="s">
        <v>89</v>
      </c>
      <c r="Z6" s="7"/>
      <c r="AA6" s="9">
        <v>8</v>
      </c>
      <c r="AB6" s="9">
        <v>11</v>
      </c>
      <c r="AC6" s="9">
        <v>3</v>
      </c>
      <c r="AD6" s="243">
        <f t="shared" si="2"/>
        <v>19</v>
      </c>
      <c r="AE6" s="173"/>
    </row>
    <row r="7" spans="1:31" ht="18" customHeight="1" x14ac:dyDescent="0.35">
      <c r="A7" s="8"/>
      <c r="B7" s="33" t="s">
        <v>154</v>
      </c>
      <c r="C7" s="65"/>
      <c r="D7" s="22">
        <v>2</v>
      </c>
      <c r="E7" s="22">
        <v>2</v>
      </c>
      <c r="F7" s="22">
        <v>0</v>
      </c>
      <c r="G7" s="22">
        <v>16</v>
      </c>
      <c r="H7" s="22">
        <v>14</v>
      </c>
      <c r="I7" s="35">
        <f t="shared" si="1"/>
        <v>4</v>
      </c>
      <c r="J7" s="22">
        <f>(S$62)</f>
        <v>73</v>
      </c>
      <c r="K7" s="22">
        <f>64+H7</f>
        <v>78</v>
      </c>
      <c r="L7" s="22">
        <f>(T$62)</f>
        <v>103</v>
      </c>
      <c r="M7" s="22">
        <f>(V$62)</f>
        <v>56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25</v>
      </c>
      <c r="U7" s="39">
        <v>73</v>
      </c>
      <c r="V7" s="39">
        <v>0</v>
      </c>
      <c r="W7" s="39">
        <v>1</v>
      </c>
      <c r="X7" s="199">
        <f>U7/T7</f>
        <v>2.92</v>
      </c>
      <c r="Y7" s="41" t="s">
        <v>530</v>
      </c>
      <c r="Z7" s="7"/>
      <c r="AA7" s="9">
        <v>7</v>
      </c>
      <c r="AB7" s="9">
        <v>10</v>
      </c>
      <c r="AC7" s="9">
        <v>5</v>
      </c>
      <c r="AD7" s="243">
        <f t="shared" si="2"/>
        <v>19</v>
      </c>
      <c r="AE7" s="173"/>
    </row>
    <row r="8" spans="1:31" ht="17.399999999999999" x14ac:dyDescent="0.3">
      <c r="A8" s="9"/>
      <c r="B8" s="225" t="s">
        <v>89</v>
      </c>
      <c r="C8" s="24"/>
      <c r="D8" s="22">
        <v>2</v>
      </c>
      <c r="E8" s="22">
        <v>2</v>
      </c>
      <c r="F8" s="22">
        <v>0</v>
      </c>
      <c r="G8" s="22">
        <v>12</v>
      </c>
      <c r="H8" s="22">
        <v>15</v>
      </c>
      <c r="I8" s="35">
        <f t="shared" si="1"/>
        <v>4</v>
      </c>
      <c r="J8" s="22">
        <f>(AA$50)</f>
        <v>67</v>
      </c>
      <c r="K8" s="22">
        <f>69+H8</f>
        <v>84</v>
      </c>
      <c r="L8" s="109">
        <f>(AB$50)</f>
        <v>94</v>
      </c>
      <c r="M8" s="109">
        <f>(AD$50)</f>
        <v>34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25</v>
      </c>
      <c r="U8" s="39">
        <v>81</v>
      </c>
      <c r="V8" s="39">
        <v>0</v>
      </c>
      <c r="W8" s="39">
        <v>0</v>
      </c>
      <c r="X8" s="199">
        <f>U8/T8</f>
        <v>3.24</v>
      </c>
      <c r="Y8" s="41" t="s">
        <v>154</v>
      </c>
      <c r="Z8" s="178"/>
      <c r="AA8" s="9">
        <v>5</v>
      </c>
      <c r="AB8" s="9">
        <v>8</v>
      </c>
      <c r="AC8" s="9">
        <v>9</v>
      </c>
      <c r="AD8" s="243">
        <f t="shared" si="2"/>
        <v>19</v>
      </c>
      <c r="AE8" s="173"/>
    </row>
    <row r="9" spans="1:31" ht="18" customHeight="1" x14ac:dyDescent="0.3">
      <c r="A9" s="8"/>
      <c r="B9" s="225" t="s">
        <v>124</v>
      </c>
      <c r="C9" s="24"/>
      <c r="D9" s="22">
        <v>2</v>
      </c>
      <c r="E9" s="22">
        <v>2</v>
      </c>
      <c r="F9" s="22">
        <v>0</v>
      </c>
      <c r="G9" s="22">
        <v>9</v>
      </c>
      <c r="H9" s="22">
        <v>10</v>
      </c>
      <c r="I9" s="35">
        <f t="shared" si="1"/>
        <v>4</v>
      </c>
      <c r="J9" s="22">
        <f>(AA$25)</f>
        <v>76</v>
      </c>
      <c r="K9" s="22">
        <f>60+H9</f>
        <v>70</v>
      </c>
      <c r="L9" s="109">
        <f>(AB$25)</f>
        <v>119</v>
      </c>
      <c r="M9" s="109">
        <f>(AD$25)</f>
        <v>24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24</v>
      </c>
      <c r="U9" s="39">
        <v>85</v>
      </c>
      <c r="V9" s="39">
        <v>1</v>
      </c>
      <c r="W9" s="39">
        <v>0</v>
      </c>
      <c r="X9" s="199">
        <f t="shared" si="0"/>
        <v>3.5416666666666665</v>
      </c>
      <c r="Y9" s="220" t="s">
        <v>129</v>
      </c>
      <c r="Z9" s="7"/>
      <c r="AA9" s="9">
        <v>6</v>
      </c>
      <c r="AB9" s="9">
        <v>10</v>
      </c>
      <c r="AC9" s="9">
        <v>6</v>
      </c>
      <c r="AD9" s="243">
        <f t="shared" si="2"/>
        <v>18</v>
      </c>
      <c r="AE9" s="173"/>
    </row>
    <row r="10" spans="1:31" ht="18" thickBot="1" x14ac:dyDescent="0.35">
      <c r="A10" s="9"/>
      <c r="B10" s="225" t="s">
        <v>379</v>
      </c>
      <c r="D10" s="22">
        <v>1</v>
      </c>
      <c r="E10" s="22">
        <v>2</v>
      </c>
      <c r="F10" s="22">
        <v>1</v>
      </c>
      <c r="G10" s="22">
        <v>9</v>
      </c>
      <c r="H10" s="22">
        <v>10</v>
      </c>
      <c r="I10" s="35">
        <f t="shared" si="1"/>
        <v>3</v>
      </c>
      <c r="J10" s="22">
        <f>(S$38)</f>
        <v>73</v>
      </c>
      <c r="K10" s="22">
        <f>33+H10</f>
        <v>43</v>
      </c>
      <c r="L10" s="109">
        <f>(T$38)</f>
        <v>133</v>
      </c>
      <c r="M10" s="109">
        <f>(V$38)</f>
        <v>42</v>
      </c>
      <c r="O10" s="78"/>
      <c r="P10" s="41" t="s">
        <v>108</v>
      </c>
      <c r="Q10" s="41" t="s">
        <v>17</v>
      </c>
      <c r="R10" s="41"/>
      <c r="S10" s="39"/>
      <c r="T10" s="208">
        <v>26</v>
      </c>
      <c r="U10" s="39">
        <v>58</v>
      </c>
      <c r="V10" s="39">
        <v>3</v>
      </c>
      <c r="W10" s="39">
        <v>0</v>
      </c>
      <c r="X10" s="199">
        <f t="shared" si="0"/>
        <v>2.2307692307692308</v>
      </c>
      <c r="Y10" s="41" t="s">
        <v>477</v>
      </c>
      <c r="Z10" s="4"/>
      <c r="AA10" s="9">
        <v>6</v>
      </c>
      <c r="AB10" s="9">
        <v>12</v>
      </c>
      <c r="AC10" s="9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4</v>
      </c>
      <c r="F11" s="22">
        <v>0</v>
      </c>
      <c r="G11" s="22">
        <v>5</v>
      </c>
      <c r="H11" s="22">
        <v>19</v>
      </c>
      <c r="I11" s="35">
        <f t="shared" ref="I11" si="3">D11*2+F11*1</f>
        <v>0</v>
      </c>
      <c r="J11" s="109">
        <f>(AA$62)</f>
        <v>56</v>
      </c>
      <c r="K11" s="22">
        <f>70+H11</f>
        <v>89</v>
      </c>
      <c r="L11" s="109">
        <f>(AB$62)</f>
        <v>78</v>
      </c>
      <c r="M11" s="109">
        <f>(AD$62)</f>
        <v>52</v>
      </c>
      <c r="O11" s="78"/>
      <c r="P11" s="173"/>
      <c r="Q11" s="173"/>
      <c r="R11" s="54" t="s">
        <v>35</v>
      </c>
      <c r="S11" s="200"/>
      <c r="T11" s="194">
        <f>SUM(T2:T10)</f>
        <v>208</v>
      </c>
      <c r="U11" s="194">
        <f>SUM(U2:U10)</f>
        <v>560</v>
      </c>
      <c r="V11" s="194">
        <f>SUM(V2:V10)</f>
        <v>10</v>
      </c>
      <c r="W11" s="194">
        <f>SUM(W2:W10)</f>
        <v>7</v>
      </c>
      <c r="X11" s="201">
        <f>(U11+W11)/T11</f>
        <v>2.7259615384615383</v>
      </c>
      <c r="Y11" s="17"/>
      <c r="Z11" s="17"/>
      <c r="AA11" s="17">
        <f>SUM(AA3:AA10)</f>
        <v>65</v>
      </c>
      <c r="AB11" s="17">
        <f>SUM(AB3:AB10)</f>
        <v>65</v>
      </c>
      <c r="AC11" s="17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15</v>
      </c>
      <c r="E12" s="62">
        <f>SUM(E4:E11)</f>
        <v>15</v>
      </c>
      <c r="F12" s="62">
        <f>SUM(F4:F11)</f>
        <v>2</v>
      </c>
      <c r="G12" s="246">
        <f>SUM(G4:G11)</f>
        <v>93</v>
      </c>
      <c r="H12" s="246">
        <f>SUM(H4:H11)</f>
        <v>93</v>
      </c>
      <c r="I12" s="247"/>
      <c r="J12" s="246">
        <f>SUM(J4:J11)</f>
        <v>567</v>
      </c>
      <c r="K12" s="246">
        <f>SUM(K4:K11)</f>
        <v>567</v>
      </c>
      <c r="L12" s="62">
        <f>SUM(L4:L11)</f>
        <v>856</v>
      </c>
      <c r="M12" s="62">
        <f>SUM(M4:M11)</f>
        <v>322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1323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16</v>
      </c>
      <c r="T14" s="343">
        <v>15</v>
      </c>
      <c r="U14" s="166">
        <f t="shared" ref="U14:U45" si="4">SUM(S14:T14)</f>
        <v>31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12</v>
      </c>
      <c r="AB14" s="342">
        <v>17</v>
      </c>
      <c r="AC14" s="166">
        <f t="shared" ref="AC14:AC37" si="5">SUM(AA14:AB14)</f>
        <v>29</v>
      </c>
      <c r="AD14" s="39"/>
      <c r="AE14" s="173"/>
    </row>
    <row r="15" spans="1:31" ht="15.6" customHeight="1" x14ac:dyDescent="0.35">
      <c r="A15" s="46" t="s">
        <v>38</v>
      </c>
      <c r="B15" s="33" t="s">
        <v>124</v>
      </c>
      <c r="C15" s="65"/>
      <c r="D15" s="22">
        <v>4</v>
      </c>
      <c r="E15" s="9">
        <v>1</v>
      </c>
      <c r="F15" s="41" t="s">
        <v>1336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21</v>
      </c>
      <c r="T15" s="343">
        <v>10</v>
      </c>
      <c r="U15" s="166">
        <f>SUM(S15:T15)</f>
        <v>31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16</v>
      </c>
      <c r="AB15" s="342">
        <v>12</v>
      </c>
      <c r="AC15" s="166">
        <f>SUM(AA15:AB15)</f>
        <v>28</v>
      </c>
      <c r="AD15" s="39">
        <v>4</v>
      </c>
      <c r="AE15" s="173"/>
    </row>
    <row r="16" spans="1:31" ht="15.6" customHeight="1" x14ac:dyDescent="0.3">
      <c r="A16" s="39" t="s">
        <v>37</v>
      </c>
      <c r="B16" s="41" t="s">
        <v>517</v>
      </c>
      <c r="C16" s="240" t="s">
        <v>1331</v>
      </c>
      <c r="D16" s="22"/>
      <c r="E16" s="9">
        <v>2</v>
      </c>
      <c r="F16" s="41" t="s">
        <v>1335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11</v>
      </c>
      <c r="T16" s="343">
        <v>11</v>
      </c>
      <c r="U16" s="166">
        <f>SUM(S16:T16)</f>
        <v>22</v>
      </c>
      <c r="V16" s="39">
        <v>6</v>
      </c>
      <c r="W16" s="166"/>
      <c r="X16" s="41" t="s">
        <v>628</v>
      </c>
      <c r="Y16" s="41" t="s">
        <v>340</v>
      </c>
      <c r="Z16" s="41" t="s">
        <v>117</v>
      </c>
      <c r="AA16" s="342">
        <v>15</v>
      </c>
      <c r="AB16" s="342">
        <v>12</v>
      </c>
      <c r="AC16" s="166">
        <f>SUM(AA16:AB16)</f>
        <v>27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41" t="s">
        <v>1351</v>
      </c>
      <c r="J17" s="4"/>
      <c r="N17" s="8"/>
      <c r="O17" s="213"/>
      <c r="P17" s="41" t="s">
        <v>668</v>
      </c>
      <c r="Q17" s="41" t="s">
        <v>104</v>
      </c>
      <c r="R17" s="207" t="s">
        <v>130</v>
      </c>
      <c r="S17" s="343">
        <v>11</v>
      </c>
      <c r="T17" s="343">
        <v>10</v>
      </c>
      <c r="U17" s="166">
        <f>SUM(S17:T17)</f>
        <v>21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3</v>
      </c>
      <c r="AB17" s="342">
        <v>22</v>
      </c>
      <c r="AC17" s="166">
        <f>SUM(AA17:AB17)</f>
        <v>25</v>
      </c>
      <c r="AD17" s="39"/>
      <c r="AE17" s="173"/>
    </row>
    <row r="18" spans="1:31" ht="15.6" customHeight="1" x14ac:dyDescent="0.3">
      <c r="E18" s="9">
        <v>2</v>
      </c>
      <c r="F18" s="41" t="s">
        <v>1334</v>
      </c>
      <c r="N18" s="9"/>
      <c r="O18" s="212"/>
      <c r="P18" s="41" t="s">
        <v>669</v>
      </c>
      <c r="Q18" s="41" t="s">
        <v>383</v>
      </c>
      <c r="R18" s="48" t="s">
        <v>130</v>
      </c>
      <c r="S18" s="343">
        <v>10</v>
      </c>
      <c r="T18" s="343">
        <v>8</v>
      </c>
      <c r="U18" s="166">
        <f>SUM(S18:T18)</f>
        <v>18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F19" s="220"/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10</v>
      </c>
      <c r="U19" s="166">
        <f t="shared" si="4"/>
        <v>13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13</v>
      </c>
      <c r="AC19" s="166">
        <f t="shared" si="5"/>
        <v>19</v>
      </c>
      <c r="AD19" s="39">
        <v>2</v>
      </c>
      <c r="AE19" s="173"/>
    </row>
    <row r="20" spans="1:31" ht="15.6" customHeight="1" x14ac:dyDescent="0.3">
      <c r="A20" s="39" t="s">
        <v>136</v>
      </c>
      <c r="B20" s="33" t="s">
        <v>177</v>
      </c>
      <c r="C20" s="88"/>
      <c r="D20" s="108">
        <v>2</v>
      </c>
      <c r="E20" s="9">
        <v>1</v>
      </c>
      <c r="F20" s="220" t="s">
        <v>1332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9</v>
      </c>
      <c r="U20" s="166">
        <f>SUM(S20:T20)</f>
        <v>11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9</v>
      </c>
      <c r="AC20" s="166">
        <f t="shared" si="5"/>
        <v>15</v>
      </c>
      <c r="AD20" s="39">
        <v>2</v>
      </c>
      <c r="AE20" s="59"/>
    </row>
    <row r="21" spans="1:31" ht="15.6" customHeight="1" x14ac:dyDescent="0.3">
      <c r="A21" s="193" t="s">
        <v>37</v>
      </c>
      <c r="B21" s="240" t="s">
        <v>1329</v>
      </c>
      <c r="C21" s="240" t="s">
        <v>172</v>
      </c>
      <c r="D21" s="108"/>
      <c r="E21" s="9">
        <v>2</v>
      </c>
      <c r="F21" s="220" t="s">
        <v>1333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11</v>
      </c>
      <c r="U21" s="166">
        <f>SUM(S21:T21)</f>
        <v>11</v>
      </c>
      <c r="V21" s="39">
        <v>4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5.6" customHeight="1" x14ac:dyDescent="0.3">
      <c r="B22" s="240" t="s">
        <v>1330</v>
      </c>
      <c r="C22" s="240" t="s">
        <v>171</v>
      </c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9</v>
      </c>
      <c r="U22" s="166">
        <f>SUM(S22:T22)</f>
        <v>10</v>
      </c>
      <c r="V22" s="39"/>
      <c r="W22" s="166"/>
      <c r="X22" s="150" t="s">
        <v>631</v>
      </c>
      <c r="Y22" s="150" t="s">
        <v>49</v>
      </c>
      <c r="Z22" s="48" t="s">
        <v>117</v>
      </c>
      <c r="AA22" s="342"/>
      <c r="AB22" s="342">
        <v>8</v>
      </c>
      <c r="AC22" s="166">
        <f>SUM(AA22:AB22)</f>
        <v>8</v>
      </c>
      <c r="AD22" s="39">
        <v>2</v>
      </c>
      <c r="AE22" s="210"/>
    </row>
    <row r="23" spans="1:31" ht="15.6" customHeight="1" x14ac:dyDescent="0.3"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6</v>
      </c>
      <c r="AC23" s="166">
        <f>SUM(AA23:AB23)</f>
        <v>7</v>
      </c>
      <c r="AD23" s="39"/>
      <c r="AE23" s="210"/>
    </row>
    <row r="24" spans="1:31" ht="15.6" customHeight="1" x14ac:dyDescent="0.3">
      <c r="A24" s="69"/>
      <c r="B24" s="149"/>
      <c r="C24" s="71"/>
      <c r="D24" s="142"/>
      <c r="E24" s="67" t="s">
        <v>50</v>
      </c>
      <c r="F24" s="67"/>
      <c r="G24" s="66"/>
      <c r="H24" s="66"/>
      <c r="I24" s="66"/>
      <c r="J24" s="68"/>
      <c r="K24" s="66"/>
      <c r="L24" s="66"/>
      <c r="M24" s="66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4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5</v>
      </c>
      <c r="AC24" s="166">
        <f t="shared" si="5"/>
        <v>5</v>
      </c>
      <c r="AD24" s="39">
        <v>6</v>
      </c>
      <c r="AE24" s="210"/>
    </row>
    <row r="25" spans="1:31" ht="15.6" customHeight="1" thickBot="1" x14ac:dyDescent="0.35">
      <c r="A25" s="46" t="s">
        <v>39</v>
      </c>
      <c r="B25" s="33" t="s">
        <v>129</v>
      </c>
      <c r="D25" s="22">
        <v>3</v>
      </c>
      <c r="E25" s="257">
        <v>1</v>
      </c>
      <c r="F25" s="41" t="s">
        <v>1324</v>
      </c>
      <c r="G25" s="41"/>
      <c r="M25" s="37"/>
      <c r="N25" s="9"/>
      <c r="O25" s="213"/>
      <c r="P25" s="218" t="s">
        <v>405</v>
      </c>
      <c r="Q25" s="218"/>
      <c r="R25" s="218" t="s">
        <v>130</v>
      </c>
      <c r="S25" s="219">
        <f>SUM(S14:S24)</f>
        <v>75</v>
      </c>
      <c r="T25" s="219">
        <f>SUM(T14:T24)</f>
        <v>102</v>
      </c>
      <c r="U25" s="219">
        <f t="shared" si="4"/>
        <v>177</v>
      </c>
      <c r="V25" s="219">
        <f>SUM(V14:V24)</f>
        <v>32</v>
      </c>
      <c r="W25" s="219"/>
      <c r="X25" s="217" t="s">
        <v>405</v>
      </c>
      <c r="Y25" s="217"/>
      <c r="Z25" s="217" t="s">
        <v>117</v>
      </c>
      <c r="AA25" s="219">
        <f>SUM(AA14:AA24)</f>
        <v>76</v>
      </c>
      <c r="AB25" s="219">
        <f>SUM(AB14:AB24)</f>
        <v>119</v>
      </c>
      <c r="AC25" s="219">
        <f t="shared" si="5"/>
        <v>195</v>
      </c>
      <c r="AD25" s="219">
        <f>SUM(AD14:AD24)</f>
        <v>24</v>
      </c>
      <c r="AE25" s="210"/>
    </row>
    <row r="26" spans="1:31" ht="15.6" customHeight="1" x14ac:dyDescent="0.3">
      <c r="A26" s="49" t="s">
        <v>37</v>
      </c>
      <c r="B26" s="41" t="s">
        <v>83</v>
      </c>
      <c r="C26" s="41"/>
      <c r="E26" s="257">
        <v>1</v>
      </c>
      <c r="F26" s="41" t="s">
        <v>1325</v>
      </c>
      <c r="N26" s="9"/>
      <c r="O26" s="213"/>
      <c r="P26" s="215" t="s">
        <v>116</v>
      </c>
      <c r="Q26" s="216"/>
      <c r="R26" s="216" t="s">
        <v>468</v>
      </c>
      <c r="S26" s="342">
        <v>3</v>
      </c>
      <c r="T26" s="342">
        <v>2</v>
      </c>
      <c r="U26" s="166">
        <f t="shared" si="4"/>
        <v>5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8</v>
      </c>
      <c r="AB26" s="342">
        <v>13</v>
      </c>
      <c r="AC26" s="166">
        <f t="shared" si="5"/>
        <v>21</v>
      </c>
      <c r="AD26" s="222"/>
      <c r="AE26" s="210"/>
    </row>
    <row r="27" spans="1:31" ht="15.6" customHeight="1" x14ac:dyDescent="0.3">
      <c r="B27" s="41"/>
      <c r="C27" s="41"/>
      <c r="E27" s="257">
        <v>2</v>
      </c>
      <c r="F27" s="41" t="s">
        <v>1326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21</v>
      </c>
      <c r="T27" s="342">
        <v>17</v>
      </c>
      <c r="U27" s="166">
        <f t="shared" si="4"/>
        <v>38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29</v>
      </c>
      <c r="AB27" s="342">
        <v>22</v>
      </c>
      <c r="AC27" s="166">
        <f t="shared" si="5"/>
        <v>51</v>
      </c>
      <c r="AD27" s="222">
        <v>2</v>
      </c>
      <c r="AE27" s="210"/>
    </row>
    <row r="28" spans="1:31" ht="15.6" customHeight="1" x14ac:dyDescent="0.3">
      <c r="E28" s="257"/>
      <c r="F28" s="41"/>
      <c r="N28" s="9"/>
      <c r="O28" s="212"/>
      <c r="P28" s="41" t="s">
        <v>678</v>
      </c>
      <c r="Q28" s="84" t="s">
        <v>185</v>
      </c>
      <c r="R28" s="48" t="s">
        <v>116</v>
      </c>
      <c r="S28" s="342">
        <v>22</v>
      </c>
      <c r="T28" s="342">
        <v>9</v>
      </c>
      <c r="U28" s="166">
        <f t="shared" si="4"/>
        <v>31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5"/>
        <v>33</v>
      </c>
      <c r="AD28" s="222">
        <v>2</v>
      </c>
      <c r="AE28" s="210"/>
    </row>
    <row r="29" spans="1:31" ht="15.6" customHeight="1" x14ac:dyDescent="0.3">
      <c r="A29" s="39"/>
      <c r="B29" s="33" t="s">
        <v>322</v>
      </c>
      <c r="D29" s="22">
        <v>2</v>
      </c>
      <c r="E29" s="257">
        <v>1</v>
      </c>
      <c r="F29" s="41" t="s">
        <v>1327</v>
      </c>
      <c r="I29" s="227"/>
      <c r="J29" s="227"/>
      <c r="K29" s="227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22</v>
      </c>
      <c r="U29" s="166">
        <f t="shared" si="4"/>
        <v>27</v>
      </c>
      <c r="V29" s="39">
        <v>2</v>
      </c>
      <c r="W29" s="166"/>
      <c r="X29" s="41" t="s">
        <v>641</v>
      </c>
      <c r="Y29" s="41" t="s">
        <v>574</v>
      </c>
      <c r="Z29" s="41" t="s">
        <v>54</v>
      </c>
      <c r="AA29" s="342">
        <v>9</v>
      </c>
      <c r="AB29" s="342">
        <v>10</v>
      </c>
      <c r="AC29" s="166">
        <f>SUM(AA29:AB29)</f>
        <v>19</v>
      </c>
      <c r="AD29" s="222"/>
      <c r="AE29" s="210"/>
    </row>
    <row r="30" spans="1:31" ht="15.6" customHeight="1" x14ac:dyDescent="0.3">
      <c r="A30" s="49" t="s">
        <v>37</v>
      </c>
      <c r="B30" s="41" t="s">
        <v>83</v>
      </c>
      <c r="C30" s="41"/>
      <c r="E30" s="257">
        <v>1</v>
      </c>
      <c r="F30" s="41" t="s">
        <v>1328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4</v>
      </c>
      <c r="T30" s="342">
        <v>21</v>
      </c>
      <c r="U30" s="166">
        <f t="shared" si="4"/>
        <v>25</v>
      </c>
      <c r="V30" s="39">
        <v>4</v>
      </c>
      <c r="W30" s="166"/>
      <c r="X30" s="41" t="s">
        <v>638</v>
      </c>
      <c r="Y30" s="41" t="s">
        <v>490</v>
      </c>
      <c r="Z30" s="41" t="s">
        <v>54</v>
      </c>
      <c r="AA30" s="342">
        <v>1</v>
      </c>
      <c r="AB30" s="342">
        <v>17</v>
      </c>
      <c r="AC30" s="166">
        <f>SUM(AA30:AB30)</f>
        <v>18</v>
      </c>
      <c r="AD30" s="222">
        <v>2</v>
      </c>
      <c r="AE30" s="210"/>
    </row>
    <row r="31" spans="1:31" ht="15.6" customHeight="1" x14ac:dyDescent="0.3"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15</v>
      </c>
      <c r="U31" s="166">
        <f t="shared" si="4"/>
        <v>22</v>
      </c>
      <c r="V31" s="39">
        <v>2</v>
      </c>
      <c r="W31" s="166"/>
      <c r="X31" s="41" t="s">
        <v>636</v>
      </c>
      <c r="Y31" s="41" t="s">
        <v>103</v>
      </c>
      <c r="Z31" s="41" t="s">
        <v>54</v>
      </c>
      <c r="AA31" s="342">
        <v>13</v>
      </c>
      <c r="AB31" s="342">
        <v>4</v>
      </c>
      <c r="AC31" s="166">
        <f>SUM(AA31:AB31)</f>
        <v>17</v>
      </c>
      <c r="AD31" s="222"/>
      <c r="AE31" s="210"/>
    </row>
    <row r="32" spans="1:31" ht="15.6" customHeight="1" x14ac:dyDescent="0.3">
      <c r="A32" s="72" t="s">
        <v>137</v>
      </c>
      <c r="B32" s="149"/>
      <c r="C32" s="148"/>
      <c r="D32" s="142"/>
      <c r="E32" s="67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11</v>
      </c>
      <c r="U32" s="166">
        <f t="shared" si="4"/>
        <v>19</v>
      </c>
      <c r="V32" s="39">
        <v>6</v>
      </c>
      <c r="W32" s="166"/>
      <c r="X32" s="41" t="s">
        <v>1045</v>
      </c>
      <c r="Y32" s="41" t="s">
        <v>1008</v>
      </c>
      <c r="Z32" s="41" t="s">
        <v>54</v>
      </c>
      <c r="AA32" s="342">
        <v>6</v>
      </c>
      <c r="AB32" s="342">
        <v>9</v>
      </c>
      <c r="AC32" s="166">
        <f t="shared" si="5"/>
        <v>15</v>
      </c>
      <c r="AD32" s="222">
        <v>4</v>
      </c>
      <c r="AE32" s="210"/>
    </row>
    <row r="33" spans="1:31" ht="15.6" customHeight="1" x14ac:dyDescent="0.3">
      <c r="A33" s="46" t="s">
        <v>40</v>
      </c>
      <c r="B33" s="225" t="s">
        <v>530</v>
      </c>
      <c r="D33" s="22">
        <v>5</v>
      </c>
      <c r="E33" s="8">
        <v>1</v>
      </c>
      <c r="F33" s="41" t="s">
        <v>1339</v>
      </c>
      <c r="G33" s="151"/>
      <c r="H33" s="151"/>
      <c r="I33" s="90"/>
      <c r="J33" s="90"/>
      <c r="K33" s="90"/>
      <c r="L33" s="90"/>
      <c r="M33" s="90"/>
      <c r="N33" s="9"/>
      <c r="O33" s="212"/>
      <c r="P33" s="41" t="s">
        <v>679</v>
      </c>
      <c r="Q33" s="41" t="s">
        <v>466</v>
      </c>
      <c r="R33" s="41" t="s">
        <v>116</v>
      </c>
      <c r="S33" s="342">
        <v>2</v>
      </c>
      <c r="T33" s="342">
        <v>11</v>
      </c>
      <c r="U33" s="166">
        <f t="shared" si="4"/>
        <v>13</v>
      </c>
      <c r="V33" s="39">
        <v>4</v>
      </c>
      <c r="W33" s="166"/>
      <c r="X33" s="41" t="s">
        <v>643</v>
      </c>
      <c r="Y33" s="152" t="s">
        <v>121</v>
      </c>
      <c r="Z33" s="41" t="s">
        <v>54</v>
      </c>
      <c r="AA33" s="342">
        <v>4</v>
      </c>
      <c r="AB33" s="342">
        <v>11</v>
      </c>
      <c r="AC33" s="166">
        <f t="shared" si="5"/>
        <v>15</v>
      </c>
      <c r="AD33" s="222"/>
      <c r="AE33" s="210"/>
    </row>
    <row r="34" spans="1:31" ht="15.6" customHeight="1" x14ac:dyDescent="0.3">
      <c r="A34" s="39" t="s">
        <v>37</v>
      </c>
      <c r="B34" s="240" t="s">
        <v>1338</v>
      </c>
      <c r="C34" s="41" t="s">
        <v>509</v>
      </c>
      <c r="D34" s="9"/>
      <c r="E34" s="8">
        <v>1</v>
      </c>
      <c r="F34" s="41" t="s">
        <v>1343</v>
      </c>
      <c r="N34" s="9"/>
      <c r="O34" s="213"/>
      <c r="P34" s="41" t="s">
        <v>529</v>
      </c>
      <c r="Q34" s="41" t="s">
        <v>26</v>
      </c>
      <c r="R34" s="41" t="s">
        <v>116</v>
      </c>
      <c r="S34" s="342">
        <v>1</v>
      </c>
      <c r="T34" s="342">
        <v>12</v>
      </c>
      <c r="U34" s="166">
        <f t="shared" si="4"/>
        <v>13</v>
      </c>
      <c r="V34" s="39">
        <v>6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11</v>
      </c>
      <c r="AC34" s="166">
        <f t="shared" si="5"/>
        <v>11</v>
      </c>
      <c r="AD34" s="222">
        <v>4</v>
      </c>
      <c r="AE34" s="210"/>
    </row>
    <row r="35" spans="1:31" ht="15.6" customHeight="1" x14ac:dyDescent="0.3">
      <c r="B35" s="41"/>
      <c r="C35" s="41"/>
      <c r="E35" s="8">
        <v>2</v>
      </c>
      <c r="F35" s="41" t="s">
        <v>1341</v>
      </c>
      <c r="N35" s="9"/>
      <c r="O35" s="212"/>
      <c r="P35" s="150" t="s">
        <v>681</v>
      </c>
      <c r="Q35" s="150" t="s">
        <v>100</v>
      </c>
      <c r="R35" s="41" t="s">
        <v>116</v>
      </c>
      <c r="S35" s="330"/>
      <c r="T35" s="354">
        <v>7</v>
      </c>
      <c r="U35" s="166">
        <f t="shared" si="4"/>
        <v>7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5"/>
        <v>9</v>
      </c>
      <c r="AD35" s="222"/>
      <c r="AE35" s="210"/>
    </row>
    <row r="36" spans="1:31" ht="15.6" customHeight="1" x14ac:dyDescent="0.3">
      <c r="E36" s="8">
        <v>2</v>
      </c>
      <c r="F36" s="41" t="s">
        <v>1342</v>
      </c>
      <c r="N36" s="9"/>
      <c r="O36" s="213"/>
      <c r="P36" s="41" t="s">
        <v>683</v>
      </c>
      <c r="Q36" s="154" t="s">
        <v>135</v>
      </c>
      <c r="R36" s="41" t="s">
        <v>116</v>
      </c>
      <c r="S36" s="342"/>
      <c r="T36" s="342">
        <v>4</v>
      </c>
      <c r="U36" s="166">
        <f t="shared" si="4"/>
        <v>4</v>
      </c>
      <c r="V36" s="39"/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5</v>
      </c>
      <c r="AC36" s="166">
        <f t="shared" si="5"/>
        <v>6</v>
      </c>
      <c r="AD36" s="222">
        <v>4</v>
      </c>
      <c r="AE36" s="210"/>
    </row>
    <row r="37" spans="1:31" ht="15.6" customHeight="1" x14ac:dyDescent="0.3">
      <c r="E37" s="8">
        <v>2</v>
      </c>
      <c r="F37" s="41" t="s">
        <v>1340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5"/>
        <v>5</v>
      </c>
      <c r="AD37" s="222">
        <v>10</v>
      </c>
      <c r="AE37" s="210"/>
    </row>
    <row r="38" spans="1:31" ht="15.6" customHeight="1" thickBot="1" x14ac:dyDescent="0.35">
      <c r="N38" s="8"/>
      <c r="O38" s="213"/>
      <c r="P38" s="217" t="s">
        <v>405</v>
      </c>
      <c r="Q38" s="217"/>
      <c r="R38" s="217" t="s">
        <v>116</v>
      </c>
      <c r="S38" s="219">
        <f>SUM(S26:S37)</f>
        <v>73</v>
      </c>
      <c r="T38" s="219">
        <f>SUM(T26:T37)</f>
        <v>133</v>
      </c>
      <c r="U38" s="219">
        <f t="shared" si="4"/>
        <v>206</v>
      </c>
      <c r="V38" s="219">
        <f>SUM(V26:V37)</f>
        <v>42</v>
      </c>
      <c r="W38" s="219"/>
      <c r="X38" s="217" t="s">
        <v>405</v>
      </c>
      <c r="Y38" s="217"/>
      <c r="Z38" s="217" t="s">
        <v>54</v>
      </c>
      <c r="AA38" s="219">
        <f>SUM(AA26:AA37)</f>
        <v>82</v>
      </c>
      <c r="AB38" s="219">
        <f t="shared" ref="AB38:AD38" si="6">SUM(AB26:AB37)</f>
        <v>138</v>
      </c>
      <c r="AC38" s="219">
        <f t="shared" si="6"/>
        <v>220</v>
      </c>
      <c r="AD38" s="219">
        <f t="shared" si="6"/>
        <v>28</v>
      </c>
      <c r="AE38" s="210"/>
    </row>
    <row r="39" spans="1:31" ht="15.6" customHeight="1" x14ac:dyDescent="0.3">
      <c r="A39" s="49"/>
      <c r="B39" s="33" t="s">
        <v>477</v>
      </c>
      <c r="C39" s="43"/>
      <c r="D39" s="109">
        <v>1</v>
      </c>
      <c r="E39" s="8">
        <v>1</v>
      </c>
      <c r="F39" s="41" t="s">
        <v>1337</v>
      </c>
      <c r="N39" s="9"/>
      <c r="O39" s="213"/>
      <c r="P39" s="215" t="s">
        <v>533</v>
      </c>
      <c r="Q39" s="216"/>
      <c r="R39" s="216" t="s">
        <v>534</v>
      </c>
      <c r="S39" s="347">
        <v>12</v>
      </c>
      <c r="T39" s="347">
        <v>19</v>
      </c>
      <c r="U39" s="166">
        <f>SUM(S39:T39)</f>
        <v>31</v>
      </c>
      <c r="V39" s="39">
        <v>22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9" t="s">
        <v>37</v>
      </c>
      <c r="B40" s="41" t="s">
        <v>83</v>
      </c>
      <c r="C40" s="57"/>
      <c r="D40" s="109"/>
      <c r="F40" s="41"/>
      <c r="N40" s="8"/>
      <c r="O40" s="212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14</v>
      </c>
      <c r="U40" s="166">
        <f>SUM(S40:T40)</f>
        <v>26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23</v>
      </c>
      <c r="AB40" s="343">
        <v>16</v>
      </c>
      <c r="AC40" s="166">
        <f>SUM(AA40:AB40)</f>
        <v>39</v>
      </c>
      <c r="AD40" s="39">
        <v>2</v>
      </c>
      <c r="AE40" s="210"/>
    </row>
    <row r="41" spans="1:31" ht="15.6" customHeight="1" x14ac:dyDescent="0.3">
      <c r="N41" s="9"/>
      <c r="O41" s="213"/>
      <c r="P41" s="41" t="s">
        <v>495</v>
      </c>
      <c r="Q41" s="41" t="s">
        <v>110</v>
      </c>
      <c r="R41" s="41" t="s">
        <v>533</v>
      </c>
      <c r="S41" s="344">
        <v>15</v>
      </c>
      <c r="T41" s="343">
        <v>10</v>
      </c>
      <c r="U41" s="166">
        <f>SUM(S41:T41)</f>
        <v>25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22</v>
      </c>
      <c r="AC41" s="166">
        <f>SUM(AA41:AB41)</f>
        <v>34</v>
      </c>
      <c r="AD41" s="39">
        <v>2</v>
      </c>
      <c r="AE41" s="210"/>
    </row>
    <row r="42" spans="1:31" ht="15.6" customHeight="1" x14ac:dyDescent="0.3">
      <c r="A42" s="72"/>
      <c r="B42" s="149"/>
      <c r="C42" s="67"/>
      <c r="D42" s="142"/>
      <c r="E42" s="67" t="s">
        <v>50</v>
      </c>
      <c r="F42" s="73"/>
      <c r="G42" s="74"/>
      <c r="H42" s="74"/>
      <c r="I42" s="74"/>
      <c r="J42" s="75"/>
      <c r="K42" s="74"/>
      <c r="L42" s="74"/>
      <c r="M42" s="74"/>
      <c r="N42" s="9"/>
      <c r="O42" s="212"/>
      <c r="P42" s="41" t="s">
        <v>510</v>
      </c>
      <c r="Q42" s="41" t="s">
        <v>464</v>
      </c>
      <c r="R42" s="41" t="s">
        <v>533</v>
      </c>
      <c r="S42" s="343">
        <v>13</v>
      </c>
      <c r="T42" s="343">
        <v>9</v>
      </c>
      <c r="U42" s="166">
        <f t="shared" si="4"/>
        <v>22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10</v>
      </c>
      <c r="AB42" s="343">
        <v>14</v>
      </c>
      <c r="AC42" s="166">
        <f t="shared" ref="AC42:AC49" si="7">SUM(AA42:AB42)</f>
        <v>24</v>
      </c>
      <c r="AD42" s="39"/>
      <c r="AE42" s="210"/>
    </row>
    <row r="43" spans="1:31" ht="15.6" customHeight="1" x14ac:dyDescent="0.3">
      <c r="A43" s="46" t="s">
        <v>41</v>
      </c>
      <c r="B43" s="33" t="s">
        <v>169</v>
      </c>
      <c r="C43" s="41"/>
      <c r="D43" s="22">
        <v>8</v>
      </c>
      <c r="E43" s="9">
        <v>1</v>
      </c>
      <c r="F43" s="41" t="s">
        <v>1121</v>
      </c>
      <c r="G43" s="40"/>
      <c r="H43" s="44"/>
      <c r="I43" s="44"/>
      <c r="J43" s="45"/>
      <c r="K43" s="44"/>
      <c r="L43" s="44"/>
      <c r="M43" s="44"/>
      <c r="N43" s="8"/>
      <c r="O43" s="212"/>
      <c r="P43" s="41" t="s">
        <v>685</v>
      </c>
      <c r="Q43" s="41" t="s">
        <v>504</v>
      </c>
      <c r="R43" s="41" t="s">
        <v>533</v>
      </c>
      <c r="S43" s="343">
        <v>7</v>
      </c>
      <c r="T43" s="344">
        <v>7</v>
      </c>
      <c r="U43" s="166">
        <f t="shared" si="4"/>
        <v>14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7</v>
      </c>
      <c r="AB43" s="343">
        <v>6</v>
      </c>
      <c r="AC43" s="166">
        <f>SUM(AA43:AB43)</f>
        <v>13</v>
      </c>
      <c r="AD43" s="39">
        <v>8</v>
      </c>
      <c r="AE43" s="210"/>
    </row>
    <row r="44" spans="1:31" ht="15.6" customHeight="1" x14ac:dyDescent="0.3">
      <c r="A44" s="49" t="s">
        <v>37</v>
      </c>
      <c r="B44" s="176" t="s">
        <v>83</v>
      </c>
      <c r="C44" s="57"/>
      <c r="D44" s="22"/>
      <c r="E44" s="9">
        <v>1</v>
      </c>
      <c r="F44" s="41" t="s">
        <v>1348</v>
      </c>
      <c r="G44" s="40"/>
      <c r="H44" s="44"/>
      <c r="I44" s="40"/>
      <c r="J44" s="42"/>
      <c r="K44" s="44"/>
      <c r="L44" s="44"/>
      <c r="M44" s="37"/>
      <c r="N44" s="9"/>
      <c r="O44" s="213"/>
      <c r="P44" s="41" t="s">
        <v>536</v>
      </c>
      <c r="Q44" s="41" t="s">
        <v>496</v>
      </c>
      <c r="R44" s="41" t="s">
        <v>533</v>
      </c>
      <c r="S44" s="344">
        <v>3</v>
      </c>
      <c r="T44" s="344">
        <v>10</v>
      </c>
      <c r="U44" s="166">
        <f t="shared" si="4"/>
        <v>13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2</v>
      </c>
      <c r="AB44" s="344">
        <v>11</v>
      </c>
      <c r="AC44" s="166">
        <f>SUM(AA44:AB44)</f>
        <v>13</v>
      </c>
      <c r="AD44" s="39">
        <v>6</v>
      </c>
      <c r="AE44" s="210"/>
    </row>
    <row r="45" spans="1:31" ht="15.6" customHeight="1" x14ac:dyDescent="0.3">
      <c r="E45" s="9">
        <v>1</v>
      </c>
      <c r="F45" s="41" t="s">
        <v>1353</v>
      </c>
      <c r="N45" s="9"/>
      <c r="O45" s="213"/>
      <c r="P45" s="41" t="s">
        <v>687</v>
      </c>
      <c r="Q45" s="41" t="s">
        <v>31</v>
      </c>
      <c r="R45" s="41" t="s">
        <v>533</v>
      </c>
      <c r="S45" s="343">
        <v>3</v>
      </c>
      <c r="T45" s="344">
        <v>9</v>
      </c>
      <c r="U45" s="166">
        <f t="shared" si="4"/>
        <v>12</v>
      </c>
      <c r="V45" s="39">
        <v>4</v>
      </c>
      <c r="W45" s="216"/>
      <c r="X45" s="41" t="s">
        <v>649</v>
      </c>
      <c r="Y45" s="41" t="s">
        <v>114</v>
      </c>
      <c r="Z45" s="41" t="s">
        <v>53</v>
      </c>
      <c r="AA45" s="343">
        <v>5</v>
      </c>
      <c r="AB45" s="343">
        <v>7</v>
      </c>
      <c r="AC45" s="166">
        <f>SUM(AA45:AB45)</f>
        <v>12</v>
      </c>
      <c r="AD45" s="39">
        <v>4</v>
      </c>
      <c r="AE45" s="210"/>
    </row>
    <row r="46" spans="1:31" ht="17.25" customHeight="1" x14ac:dyDescent="0.3">
      <c r="E46" s="9">
        <v>1</v>
      </c>
      <c r="F46" s="41" t="s">
        <v>1188</v>
      </c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8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7"/>
        <v>9</v>
      </c>
      <c r="AD46" s="39"/>
      <c r="AE46" s="210"/>
    </row>
    <row r="47" spans="1:31" ht="15.6" customHeight="1" x14ac:dyDescent="0.3">
      <c r="E47" s="9">
        <v>1</v>
      </c>
      <c r="F47" s="41" t="s">
        <v>925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3</v>
      </c>
      <c r="AC47" s="166">
        <f t="shared" si="7"/>
        <v>5</v>
      </c>
      <c r="AD47" s="39">
        <v>6</v>
      </c>
      <c r="AE47" s="210"/>
    </row>
    <row r="48" spans="1:31" ht="15.6" customHeight="1" x14ac:dyDescent="0.3">
      <c r="E48" s="9">
        <v>2</v>
      </c>
      <c r="F48" s="41" t="s">
        <v>1347</v>
      </c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4</v>
      </c>
      <c r="U48" s="166">
        <f>SUM(S48:T48)</f>
        <v>4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4</v>
      </c>
      <c r="AC48" s="166">
        <f t="shared" si="7"/>
        <v>4</v>
      </c>
      <c r="AD48" s="39">
        <v>2</v>
      </c>
      <c r="AE48" s="210"/>
    </row>
    <row r="49" spans="1:31" ht="16.95" customHeight="1" x14ac:dyDescent="0.3">
      <c r="E49" s="9">
        <v>2</v>
      </c>
      <c r="F49" s="41" t="s">
        <v>1185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E50" s="9">
        <v>2</v>
      </c>
      <c r="F50" s="41" t="s">
        <v>1352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65</v>
      </c>
      <c r="T50" s="219">
        <f>SUM(T39:T49)</f>
        <v>89</v>
      </c>
      <c r="U50" s="219">
        <f>SUM(U39:U49)</f>
        <v>154</v>
      </c>
      <c r="V50" s="219">
        <f>SUM(V39:V49)</f>
        <v>54</v>
      </c>
      <c r="W50" s="218"/>
      <c r="X50" s="218" t="s">
        <v>405</v>
      </c>
      <c r="Y50" s="218"/>
      <c r="Z50" s="218" t="s">
        <v>53</v>
      </c>
      <c r="AA50" s="219">
        <f>SUM(AA39:AA49)</f>
        <v>67</v>
      </c>
      <c r="AB50" s="219">
        <f>SUM(AB39:AB49)</f>
        <v>94</v>
      </c>
      <c r="AC50" s="219">
        <f>SUM(AC39:AC49)</f>
        <v>161</v>
      </c>
      <c r="AD50" s="219">
        <f>SUM(AD39:AD49)</f>
        <v>34</v>
      </c>
      <c r="AE50" s="210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16</v>
      </c>
      <c r="T51" s="345">
        <v>12</v>
      </c>
      <c r="U51" s="166">
        <f t="shared" ref="U51:U61" si="8">SUM(S51:T51)</f>
        <v>28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12</v>
      </c>
      <c r="AB51" s="344">
        <v>6</v>
      </c>
      <c r="AC51" s="166">
        <f t="shared" ref="AC51:AC61" si="9">SUM(AA51:AB51)</f>
        <v>18</v>
      </c>
      <c r="AD51" s="39">
        <v>8</v>
      </c>
      <c r="AE51" s="210"/>
    </row>
    <row r="52" spans="1:31" ht="15.6" customHeight="1" x14ac:dyDescent="0.3">
      <c r="B52" s="33" t="s">
        <v>89</v>
      </c>
      <c r="C52" s="56"/>
      <c r="D52" s="214">
        <v>4</v>
      </c>
      <c r="E52" s="9">
        <v>1</v>
      </c>
      <c r="F52" s="41" t="s">
        <v>1346</v>
      </c>
      <c r="N52" s="9"/>
      <c r="O52" s="212"/>
      <c r="P52" s="41" t="s">
        <v>691</v>
      </c>
      <c r="Q52" s="41" t="s">
        <v>620</v>
      </c>
      <c r="R52" s="41" t="s">
        <v>164</v>
      </c>
      <c r="S52" s="343">
        <v>25</v>
      </c>
      <c r="T52" s="344">
        <v>9</v>
      </c>
      <c r="U52" s="166">
        <f t="shared" si="8"/>
        <v>34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18</v>
      </c>
      <c r="AB52" s="344">
        <v>7</v>
      </c>
      <c r="AC52" s="166">
        <f t="shared" ref="AC52:AC59" si="10">SUM(AA52:AB52)</f>
        <v>25</v>
      </c>
      <c r="AD52" s="39">
        <v>20</v>
      </c>
      <c r="AE52" s="210"/>
    </row>
    <row r="53" spans="1:31" ht="15.6" customHeight="1" x14ac:dyDescent="0.3">
      <c r="A53" s="193" t="s">
        <v>37</v>
      </c>
      <c r="B53" s="84" t="s">
        <v>83</v>
      </c>
      <c r="C53" s="43"/>
      <c r="D53" s="214"/>
      <c r="E53" s="9">
        <v>1</v>
      </c>
      <c r="F53" s="41" t="s">
        <v>1345</v>
      </c>
      <c r="N53" s="9"/>
      <c r="O53" s="212"/>
      <c r="P53" s="41" t="s">
        <v>475</v>
      </c>
      <c r="Q53" s="41" t="s">
        <v>115</v>
      </c>
      <c r="R53" s="41" t="s">
        <v>164</v>
      </c>
      <c r="S53" s="343">
        <v>11</v>
      </c>
      <c r="T53" s="344">
        <v>11</v>
      </c>
      <c r="U53" s="166">
        <f t="shared" ref="U53:U60" si="11">SUM(S53:T53)</f>
        <v>22</v>
      </c>
      <c r="V53" s="39">
        <v>4</v>
      </c>
      <c r="W53" s="277"/>
      <c r="X53" s="41" t="s">
        <v>472</v>
      </c>
      <c r="Y53" s="41" t="s">
        <v>465</v>
      </c>
      <c r="Z53" s="41" t="s">
        <v>461</v>
      </c>
      <c r="AA53" s="343">
        <v>8</v>
      </c>
      <c r="AB53" s="344">
        <v>9</v>
      </c>
      <c r="AC53" s="166">
        <f t="shared" si="10"/>
        <v>17</v>
      </c>
      <c r="AD53" s="39">
        <v>2</v>
      </c>
      <c r="AE53" s="210"/>
    </row>
    <row r="54" spans="1:31" ht="15.6" customHeight="1" x14ac:dyDescent="0.3">
      <c r="E54" s="9">
        <v>1</v>
      </c>
      <c r="F54" s="41" t="s">
        <v>1344</v>
      </c>
      <c r="N54" s="8"/>
      <c r="O54" s="60"/>
      <c r="P54" s="150" t="s">
        <v>494</v>
      </c>
      <c r="Q54" s="41" t="s">
        <v>182</v>
      </c>
      <c r="R54" s="48" t="s">
        <v>164</v>
      </c>
      <c r="S54" s="343">
        <v>9</v>
      </c>
      <c r="T54" s="343">
        <v>10</v>
      </c>
      <c r="U54" s="166">
        <f t="shared" si="11"/>
        <v>19</v>
      </c>
      <c r="V54" s="39">
        <v>4</v>
      </c>
      <c r="W54" s="277"/>
      <c r="X54" s="41" t="s">
        <v>540</v>
      </c>
      <c r="Y54" s="41" t="s">
        <v>386</v>
      </c>
      <c r="Z54" s="41" t="s">
        <v>461</v>
      </c>
      <c r="AA54" s="343">
        <v>5</v>
      </c>
      <c r="AB54" s="344">
        <v>12</v>
      </c>
      <c r="AC54" s="166">
        <f t="shared" si="10"/>
        <v>17</v>
      </c>
      <c r="AD54" s="39"/>
      <c r="AE54" s="210"/>
    </row>
    <row r="55" spans="1:31" ht="15.6" customHeight="1" x14ac:dyDescent="0.3">
      <c r="E55" s="9">
        <v>2</v>
      </c>
      <c r="F55" s="41" t="s">
        <v>755</v>
      </c>
      <c r="N55" s="8"/>
      <c r="O55" s="213"/>
      <c r="P55" s="41" t="s">
        <v>696</v>
      </c>
      <c r="Q55" s="41" t="s">
        <v>19</v>
      </c>
      <c r="R55" s="48" t="s">
        <v>164</v>
      </c>
      <c r="S55" s="343">
        <v>2</v>
      </c>
      <c r="T55" s="344">
        <v>15</v>
      </c>
      <c r="U55" s="166">
        <f t="shared" si="11"/>
        <v>17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13</v>
      </c>
      <c r="AC55" s="166">
        <f t="shared" si="10"/>
        <v>16</v>
      </c>
      <c r="AD55" s="39">
        <v>4</v>
      </c>
      <c r="AE55" s="210"/>
    </row>
    <row r="56" spans="1:31" ht="15.6" customHeight="1" x14ac:dyDescent="0.3">
      <c r="E56" s="9"/>
      <c r="F56" s="41"/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12</v>
      </c>
      <c r="U56" s="166">
        <f t="shared" si="11"/>
        <v>16</v>
      </c>
      <c r="V56" s="39">
        <v>4</v>
      </c>
      <c r="W56" s="277"/>
      <c r="X56" s="41" t="s">
        <v>537</v>
      </c>
      <c r="Y56" s="41" t="s">
        <v>65</v>
      </c>
      <c r="Z56" s="41" t="s">
        <v>461</v>
      </c>
      <c r="AA56" s="343">
        <v>3</v>
      </c>
      <c r="AB56" s="344">
        <v>6</v>
      </c>
      <c r="AC56" s="166">
        <f t="shared" si="10"/>
        <v>9</v>
      </c>
      <c r="AD56" s="39"/>
      <c r="AE56" s="210"/>
    </row>
    <row r="57" spans="1:31" ht="15.6" customHeight="1" x14ac:dyDescent="0.3">
      <c r="A57" s="102"/>
      <c r="B57" s="103"/>
      <c r="C57" s="103"/>
      <c r="D57" s="143"/>
      <c r="E57" s="104"/>
      <c r="F57" s="103"/>
      <c r="G57" s="105"/>
      <c r="H57" s="105"/>
      <c r="I57" s="105"/>
      <c r="J57" s="106"/>
      <c r="K57" s="105"/>
      <c r="L57" s="105"/>
      <c r="M57" s="104"/>
      <c r="N57" s="9"/>
      <c r="O57" s="213"/>
      <c r="P57" s="41" t="s">
        <v>476</v>
      </c>
      <c r="Q57" s="41" t="s">
        <v>68</v>
      </c>
      <c r="R57" s="41" t="s">
        <v>164</v>
      </c>
      <c r="S57" s="343">
        <v>2</v>
      </c>
      <c r="T57" s="344">
        <v>11</v>
      </c>
      <c r="U57" s="166">
        <f t="shared" si="11"/>
        <v>13</v>
      </c>
      <c r="V57" s="39">
        <v>2</v>
      </c>
      <c r="W57" s="277"/>
      <c r="X57" s="41" t="s">
        <v>795</v>
      </c>
      <c r="Y57" s="84" t="s">
        <v>143</v>
      </c>
      <c r="Z57" s="41" t="s">
        <v>461</v>
      </c>
      <c r="AA57" s="343"/>
      <c r="AB57" s="344">
        <v>9</v>
      </c>
      <c r="AC57" s="166">
        <f t="shared" si="10"/>
        <v>9</v>
      </c>
      <c r="AD57" s="39">
        <v>8</v>
      </c>
      <c r="AE57" s="210"/>
    </row>
    <row r="58" spans="1:31" ht="15.6" customHeight="1" x14ac:dyDescent="0.35">
      <c r="C58" s="41" t="s">
        <v>319</v>
      </c>
      <c r="D58" s="98">
        <f>SUM(D15:D57)</f>
        <v>29</v>
      </c>
      <c r="E58" s="21"/>
      <c r="F58" s="41" t="s">
        <v>335</v>
      </c>
      <c r="G58" s="33"/>
      <c r="H58" s="47"/>
      <c r="I58" s="61">
        <v>4</v>
      </c>
      <c r="J58" s="22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11"/>
        <v>9</v>
      </c>
      <c r="V58" s="39">
        <v>2</v>
      </c>
      <c r="W58" s="277"/>
      <c r="X58" s="41" t="s">
        <v>657</v>
      </c>
      <c r="Y58" s="41" t="s">
        <v>45</v>
      </c>
      <c r="Z58" s="41" t="s">
        <v>461</v>
      </c>
      <c r="AA58" s="343">
        <v>2</v>
      </c>
      <c r="AB58" s="344">
        <v>6</v>
      </c>
      <c r="AC58" s="166">
        <f t="shared" si="10"/>
        <v>8</v>
      </c>
      <c r="AD58" s="39">
        <v>2</v>
      </c>
      <c r="AE58" s="210"/>
    </row>
    <row r="59" spans="1:31" ht="15.6" customHeight="1" x14ac:dyDescent="0.3">
      <c r="N59" s="9"/>
      <c r="O59" s="213"/>
      <c r="P59" s="41" t="s">
        <v>693</v>
      </c>
      <c r="Q59" s="41" t="s">
        <v>62</v>
      </c>
      <c r="R59" s="41" t="s">
        <v>164</v>
      </c>
      <c r="S59" s="343">
        <v>1</v>
      </c>
      <c r="T59" s="344">
        <v>7</v>
      </c>
      <c r="U59" s="166">
        <f t="shared" si="11"/>
        <v>8</v>
      </c>
      <c r="V59" s="39">
        <v>2</v>
      </c>
      <c r="W59" s="277"/>
      <c r="X59" s="41" t="s">
        <v>654</v>
      </c>
      <c r="Y59" s="41" t="s">
        <v>617</v>
      </c>
      <c r="Z59" s="41" t="s">
        <v>461</v>
      </c>
      <c r="AA59" s="343">
        <v>5</v>
      </c>
      <c r="AB59" s="344">
        <v>3</v>
      </c>
      <c r="AC59" s="166">
        <f t="shared" si="10"/>
        <v>8</v>
      </c>
      <c r="AD59" s="39">
        <v>2</v>
      </c>
      <c r="AE59" s="210"/>
    </row>
    <row r="60" spans="1:31" ht="16.2" customHeight="1" x14ac:dyDescent="0.3">
      <c r="N60" s="9"/>
      <c r="O60" s="212"/>
      <c r="P60" s="41" t="s">
        <v>694</v>
      </c>
      <c r="Q60" s="41" t="s">
        <v>621</v>
      </c>
      <c r="R60" s="41" t="s">
        <v>164</v>
      </c>
      <c r="S60" s="343">
        <v>1</v>
      </c>
      <c r="T60" s="343">
        <v>6</v>
      </c>
      <c r="U60" s="166">
        <f t="shared" si="11"/>
        <v>7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8.600000000000001" customHeight="1" x14ac:dyDescent="0.3"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8"/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N62" s="9"/>
      <c r="O62" s="210"/>
      <c r="P62" s="218" t="s">
        <v>405</v>
      </c>
      <c r="Q62" s="218"/>
      <c r="R62" s="218" t="s">
        <v>164</v>
      </c>
      <c r="S62" s="219">
        <f>SUM(S51:S61)</f>
        <v>73</v>
      </c>
      <c r="T62" s="219">
        <f>SUM(T51:T61)</f>
        <v>103</v>
      </c>
      <c r="U62" s="219">
        <f>SUM(U51:U61)</f>
        <v>176</v>
      </c>
      <c r="V62" s="219">
        <f>SUM(V51:V61)</f>
        <v>56</v>
      </c>
      <c r="W62" s="218"/>
      <c r="X62" s="218" t="s">
        <v>405</v>
      </c>
      <c r="Y62" s="218"/>
      <c r="Z62" s="218" t="s">
        <v>463</v>
      </c>
      <c r="AA62" s="219">
        <f>SUM(AA51:AA61)</f>
        <v>56</v>
      </c>
      <c r="AB62" s="219">
        <f>SUM(AB51:AB61)</f>
        <v>78</v>
      </c>
      <c r="AC62" s="219">
        <f>SUM(AC51:AC61)</f>
        <v>134</v>
      </c>
      <c r="AD62" s="219">
        <f>SUM(AD51:AD61)</f>
        <v>52</v>
      </c>
      <c r="AE62" s="210"/>
    </row>
    <row r="63" spans="1:31" ht="15.6" customHeight="1" thickBot="1" x14ac:dyDescent="0.35">
      <c r="N63" s="9"/>
      <c r="O63" s="60"/>
      <c r="P63" s="161"/>
      <c r="Q63" s="161"/>
      <c r="R63" s="161"/>
      <c r="S63" s="194">
        <f>S25+S38+S50+S62</f>
        <v>286</v>
      </c>
      <c r="T63" s="194">
        <f>T25+T38+T50+T62</f>
        <v>427</v>
      </c>
      <c r="U63" s="194">
        <f>U25+U38+U50+U62</f>
        <v>713</v>
      </c>
      <c r="V63" s="194">
        <f>V25+V38+V50+V62</f>
        <v>184</v>
      </c>
      <c r="W63" s="355"/>
      <c r="X63" s="195"/>
      <c r="Y63" s="54"/>
      <c r="Z63" s="54"/>
      <c r="AA63" s="194">
        <f>AA25+AA38+AA50+AA62</f>
        <v>281</v>
      </c>
      <c r="AB63" s="194">
        <f>AB25+AB38+AB50+AB62</f>
        <v>429</v>
      </c>
      <c r="AC63" s="194">
        <f>AC25+AC38+AC50+AC62</f>
        <v>710</v>
      </c>
      <c r="AD63" s="194">
        <f>AD25+AD38+AD50+AD62</f>
        <v>138</v>
      </c>
      <c r="AE63" s="210"/>
    </row>
    <row r="64" spans="1:31" ht="15.6" customHeight="1" thickTop="1" x14ac:dyDescent="0.3">
      <c r="N64" s="9"/>
      <c r="O64" s="173"/>
      <c r="W64" s="166"/>
      <c r="X64" s="196" t="s">
        <v>387</v>
      </c>
      <c r="Y64" s="192"/>
      <c r="Z64" s="192"/>
      <c r="AA64" s="369">
        <f>S63+AA63</f>
        <v>567</v>
      </c>
      <c r="AB64" s="369">
        <f>T63+AB63</f>
        <v>856</v>
      </c>
      <c r="AC64" s="369">
        <f>U63+AC63</f>
        <v>1423</v>
      </c>
      <c r="AD64" s="369">
        <f>V63+AD63</f>
        <v>322</v>
      </c>
      <c r="AE64" s="198"/>
    </row>
    <row r="65" spans="1:31" ht="15.6" customHeight="1" x14ac:dyDescent="0.3">
      <c r="O65" s="173"/>
      <c r="Q65" s="40"/>
      <c r="R65" s="40"/>
      <c r="S65" s="40"/>
      <c r="T65" s="40"/>
      <c r="U65" s="40"/>
      <c r="V65" s="40"/>
      <c r="AE65" s="198"/>
    </row>
    <row r="66" spans="1:31" ht="15.6" customHeight="1" x14ac:dyDescent="0.3">
      <c r="O66" s="173"/>
      <c r="Q66" s="40"/>
      <c r="R66" s="40"/>
      <c r="S66" s="40"/>
      <c r="T66" s="40"/>
      <c r="U66" s="40"/>
      <c r="V66" s="40"/>
      <c r="AE66" s="198"/>
    </row>
    <row r="67" spans="1:31" ht="15.6" customHeight="1" x14ac:dyDescent="0.3">
      <c r="O67" s="173"/>
      <c r="Q67" s="40"/>
      <c r="R67" s="40"/>
      <c r="S67" s="40"/>
      <c r="T67" s="40"/>
      <c r="U67" s="40"/>
      <c r="V67" s="40"/>
      <c r="W67" s="40"/>
      <c r="AE67" s="198"/>
    </row>
    <row r="68" spans="1:31" ht="15.6" customHeight="1" x14ac:dyDescent="0.3">
      <c r="O68" s="173"/>
      <c r="Q68" s="40"/>
      <c r="S68" s="40"/>
      <c r="T68" s="40"/>
      <c r="U68" s="40"/>
      <c r="V68" s="40"/>
      <c r="W68" s="40"/>
      <c r="AE68" s="198"/>
    </row>
    <row r="69" spans="1:31" ht="15.6" customHeight="1" x14ac:dyDescent="0.3">
      <c r="O69" s="173"/>
      <c r="Q69" s="198" t="s">
        <v>600</v>
      </c>
      <c r="R69" s="198" t="s">
        <v>433</v>
      </c>
      <c r="Y69" s="198" t="s">
        <v>600</v>
      </c>
      <c r="Z69" s="198" t="s">
        <v>438</v>
      </c>
      <c r="AE69" s="198"/>
    </row>
    <row r="70" spans="1:31" ht="15.6" customHeight="1" x14ac:dyDescent="0.35">
      <c r="O70" s="173"/>
      <c r="P70" s="156" t="s">
        <v>432</v>
      </c>
      <c r="Q70" s="46" t="s">
        <v>404</v>
      </c>
      <c r="R70" s="20">
        <v>42807</v>
      </c>
      <c r="S70" s="54"/>
      <c r="T70" s="54"/>
      <c r="U70" s="54"/>
      <c r="V70" s="164"/>
      <c r="W70" s="164"/>
      <c r="X70" s="156" t="s">
        <v>437</v>
      </c>
      <c r="Y70" s="46" t="s">
        <v>404</v>
      </c>
      <c r="Z70" s="20">
        <v>42814</v>
      </c>
      <c r="AA70" s="198"/>
      <c r="AB70" s="198"/>
      <c r="AC70" s="198"/>
      <c r="AD70" s="198"/>
      <c r="AE70" s="198"/>
    </row>
    <row r="71" spans="1:31" ht="18" x14ac:dyDescent="0.35">
      <c r="O71" s="173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O72" s="173"/>
      <c r="P72" s="189">
        <v>0.38541666666666669</v>
      </c>
      <c r="Q72" s="61" t="s">
        <v>126</v>
      </c>
      <c r="R72" s="26" t="s">
        <v>214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336</v>
      </c>
      <c r="AA72" s="57"/>
      <c r="AB72" s="193"/>
      <c r="AC72" s="39"/>
      <c r="AD72" s="40"/>
      <c r="AE72" s="198"/>
    </row>
    <row r="73" spans="1:31" ht="18" x14ac:dyDescent="0.35">
      <c r="O73" s="173"/>
      <c r="P73" s="189">
        <v>0.38541666666666669</v>
      </c>
      <c r="Q73" s="61" t="s">
        <v>127</v>
      </c>
      <c r="R73" s="26" t="s">
        <v>161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289</v>
      </c>
      <c r="AA73" s="57"/>
      <c r="AB73" s="208"/>
      <c r="AC73" s="39"/>
      <c r="AD73" s="40"/>
      <c r="AE73" s="198"/>
    </row>
    <row r="74" spans="1:31" ht="18" x14ac:dyDescent="0.35">
      <c r="O74" s="173"/>
      <c r="P74" s="189">
        <v>0.42708333333333331</v>
      </c>
      <c r="Q74" s="61" t="s">
        <v>126</v>
      </c>
      <c r="R74" s="26" t="s">
        <v>226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140</v>
      </c>
      <c r="AA74" s="57"/>
      <c r="AB74" s="39"/>
      <c r="AC74" s="39"/>
      <c r="AD74" s="40"/>
      <c r="AE74" s="198"/>
    </row>
    <row r="75" spans="1:31" ht="17.399999999999999" x14ac:dyDescent="0.3">
      <c r="O75" s="173"/>
      <c r="P75" s="189">
        <v>0.42708333333333331</v>
      </c>
      <c r="Q75" s="61" t="s">
        <v>127</v>
      </c>
      <c r="R75" s="26" t="s">
        <v>435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197</v>
      </c>
      <c r="AA75" s="57"/>
      <c r="AB75" s="40"/>
      <c r="AC75" s="40"/>
      <c r="AD75" s="40"/>
      <c r="AE75" s="198"/>
    </row>
    <row r="76" spans="1:31" ht="15.6" x14ac:dyDescent="0.3"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5.6" x14ac:dyDescent="0.3">
      <c r="P77" s="5"/>
      <c r="Q77" s="5"/>
      <c r="R77" s="7"/>
    </row>
    <row r="78" spans="1:31" ht="15.6" x14ac:dyDescent="0.3">
      <c r="P78" s="5"/>
      <c r="Q78" s="5"/>
      <c r="R78" s="7"/>
    </row>
    <row r="79" spans="1:31" ht="17.399999999999999" x14ac:dyDescent="0.3">
      <c r="A79" s="166" t="s">
        <v>1350</v>
      </c>
      <c r="B79" s="163" t="s">
        <v>394</v>
      </c>
      <c r="C79" s="163"/>
      <c r="D79" s="46" t="s">
        <v>57</v>
      </c>
      <c r="E79" s="46" t="s">
        <v>51</v>
      </c>
      <c r="F79" s="46" t="s">
        <v>52</v>
      </c>
      <c r="G79" s="163" t="s">
        <v>58</v>
      </c>
      <c r="H79" s="163" t="s">
        <v>390</v>
      </c>
      <c r="I79" s="163"/>
      <c r="J79" s="163"/>
      <c r="K79" s="163"/>
      <c r="L79" s="163"/>
      <c r="M79" s="163"/>
      <c r="P79" s="5"/>
      <c r="Q79" s="5"/>
      <c r="R79" s="7"/>
    </row>
    <row r="80" spans="1:31" ht="17.399999999999999" x14ac:dyDescent="0.3">
      <c r="A80" s="39"/>
      <c r="B80" s="150" t="s">
        <v>551</v>
      </c>
      <c r="C80" s="220" t="s">
        <v>138</v>
      </c>
      <c r="D80" s="220" t="s">
        <v>54</v>
      </c>
      <c r="E80" s="330">
        <v>29</v>
      </c>
      <c r="F80" s="330">
        <v>22</v>
      </c>
      <c r="G80" s="166">
        <f t="shared" ref="G80:G95" si="12">SUM(E80:F80)</f>
        <v>51</v>
      </c>
      <c r="H80" s="39">
        <v>2</v>
      </c>
      <c r="I80" s="41"/>
      <c r="J80" s="61"/>
      <c r="K80" s="61"/>
      <c r="L80" s="163" t="s">
        <v>389</v>
      </c>
      <c r="M80" s="41"/>
      <c r="P80" s="5"/>
      <c r="Q80" s="5"/>
      <c r="R80" s="7"/>
    </row>
    <row r="81" spans="1:18" ht="15.6" x14ac:dyDescent="0.3">
      <c r="A81" s="39"/>
      <c r="B81" s="41" t="s">
        <v>552</v>
      </c>
      <c r="C81" s="220" t="s">
        <v>527</v>
      </c>
      <c r="D81" s="221" t="s">
        <v>53</v>
      </c>
      <c r="E81" s="222">
        <v>23</v>
      </c>
      <c r="F81" s="222">
        <v>16</v>
      </c>
      <c r="G81" s="166">
        <f t="shared" si="12"/>
        <v>39</v>
      </c>
      <c r="H81" s="39">
        <v>2</v>
      </c>
      <c r="I81" s="41"/>
      <c r="J81" s="41"/>
      <c r="K81" s="41"/>
      <c r="L81" s="41" t="s">
        <v>83</v>
      </c>
      <c r="M81" s="220"/>
      <c r="P81" s="5"/>
      <c r="Q81" s="5"/>
      <c r="R81" s="7"/>
    </row>
    <row r="82" spans="1:18" ht="15.6" x14ac:dyDescent="0.3">
      <c r="A82" s="39"/>
      <c r="B82" s="221" t="s">
        <v>132</v>
      </c>
      <c r="C82" s="220" t="s">
        <v>131</v>
      </c>
      <c r="D82" s="220" t="s">
        <v>116</v>
      </c>
      <c r="E82" s="330">
        <v>21</v>
      </c>
      <c r="F82" s="330">
        <v>17</v>
      </c>
      <c r="G82" s="166">
        <f t="shared" si="12"/>
        <v>38</v>
      </c>
      <c r="H82" s="39">
        <v>2</v>
      </c>
      <c r="I82" s="41"/>
      <c r="J82" s="41"/>
      <c r="K82" s="41"/>
      <c r="L82" s="41"/>
      <c r="M82" s="220"/>
      <c r="P82" s="5"/>
      <c r="Q82" s="5"/>
      <c r="R82" s="7"/>
    </row>
    <row r="83" spans="1:18" ht="15.6" x14ac:dyDescent="0.3">
      <c r="A83" s="39"/>
      <c r="B83" s="220" t="s">
        <v>950</v>
      </c>
      <c r="C83" s="220" t="s">
        <v>620</v>
      </c>
      <c r="D83" s="220" t="s">
        <v>164</v>
      </c>
      <c r="E83" s="49">
        <v>25</v>
      </c>
      <c r="F83" s="193">
        <v>9</v>
      </c>
      <c r="G83" s="166">
        <f t="shared" ref="G83:G94" si="13">SUM(E83:F83)</f>
        <v>34</v>
      </c>
      <c r="H83" s="39">
        <v>22</v>
      </c>
      <c r="I83" s="40"/>
      <c r="J83" s="40"/>
      <c r="K83" s="40"/>
      <c r="L83" s="41"/>
      <c r="M83" s="41"/>
      <c r="P83" s="7"/>
      <c r="Q83" s="7"/>
      <c r="R83" s="7"/>
    </row>
    <row r="84" spans="1:18" ht="15.6" x14ac:dyDescent="0.3">
      <c r="A84" s="39"/>
      <c r="B84" s="41" t="s">
        <v>66</v>
      </c>
      <c r="C84" s="220" t="s">
        <v>505</v>
      </c>
      <c r="D84" s="220" t="s">
        <v>53</v>
      </c>
      <c r="E84" s="49">
        <v>12</v>
      </c>
      <c r="F84" s="193">
        <v>22</v>
      </c>
      <c r="G84" s="166">
        <f t="shared" si="13"/>
        <v>34</v>
      </c>
      <c r="H84" s="39">
        <v>2</v>
      </c>
      <c r="I84" s="40"/>
      <c r="J84" s="40"/>
      <c r="K84" s="40"/>
      <c r="P84" s="7"/>
      <c r="Q84" s="7"/>
      <c r="R84" s="7"/>
    </row>
    <row r="85" spans="1:18" ht="15.6" x14ac:dyDescent="0.3">
      <c r="A85" s="39"/>
      <c r="B85" s="41" t="s">
        <v>1035</v>
      </c>
      <c r="C85" s="220" t="s">
        <v>332</v>
      </c>
      <c r="D85" s="221" t="s">
        <v>54</v>
      </c>
      <c r="E85" s="330">
        <v>7</v>
      </c>
      <c r="F85" s="330">
        <v>26</v>
      </c>
      <c r="G85" s="166">
        <f t="shared" si="13"/>
        <v>33</v>
      </c>
      <c r="H85" s="39">
        <v>2</v>
      </c>
      <c r="I85" s="40"/>
      <c r="J85" s="40"/>
      <c r="K85" s="40"/>
    </row>
    <row r="86" spans="1:18" ht="17.399999999999999" x14ac:dyDescent="0.3">
      <c r="A86" s="39"/>
      <c r="B86" s="150" t="s">
        <v>817</v>
      </c>
      <c r="C86" s="256" t="s">
        <v>185</v>
      </c>
      <c r="D86" s="221" t="s">
        <v>116</v>
      </c>
      <c r="E86" s="330">
        <v>22</v>
      </c>
      <c r="F86" s="330">
        <v>9</v>
      </c>
      <c r="G86" s="166">
        <f t="shared" si="13"/>
        <v>31</v>
      </c>
      <c r="H86" s="39">
        <v>6</v>
      </c>
      <c r="I86" s="40"/>
      <c r="J86" s="40"/>
      <c r="K86" s="40"/>
      <c r="L86" s="163" t="s">
        <v>84</v>
      </c>
      <c r="M86" s="40"/>
    </row>
    <row r="87" spans="1:18" ht="15.6" x14ac:dyDescent="0.3">
      <c r="A87" s="39"/>
      <c r="B87" s="41" t="s">
        <v>63</v>
      </c>
      <c r="C87" s="256" t="s">
        <v>297</v>
      </c>
      <c r="D87" s="221" t="s">
        <v>130</v>
      </c>
      <c r="E87" s="49">
        <v>21</v>
      </c>
      <c r="F87" s="49">
        <v>10</v>
      </c>
      <c r="G87" s="166">
        <f t="shared" si="13"/>
        <v>31</v>
      </c>
      <c r="H87" s="39">
        <v>6</v>
      </c>
      <c r="I87" s="40"/>
      <c r="J87" s="40"/>
      <c r="K87" s="41"/>
      <c r="L87" s="152" t="s">
        <v>590</v>
      </c>
      <c r="M87" s="48" t="s">
        <v>164</v>
      </c>
    </row>
    <row r="88" spans="1:18" ht="15.6" x14ac:dyDescent="0.3">
      <c r="A88" s="39"/>
      <c r="B88" s="41" t="s">
        <v>539</v>
      </c>
      <c r="C88" s="256" t="s">
        <v>613</v>
      </c>
      <c r="D88" s="220" t="s">
        <v>117</v>
      </c>
      <c r="E88" s="330">
        <v>16</v>
      </c>
      <c r="F88" s="330">
        <v>12</v>
      </c>
      <c r="G88" s="166">
        <f t="shared" si="13"/>
        <v>28</v>
      </c>
      <c r="H88" s="39">
        <v>4</v>
      </c>
      <c r="I88" s="40"/>
      <c r="J88" s="40"/>
      <c r="K88" s="40"/>
      <c r="L88" s="240"/>
      <c r="M88" s="41"/>
    </row>
    <row r="89" spans="1:18" ht="15.6" x14ac:dyDescent="0.3">
      <c r="A89" s="39"/>
      <c r="B89" s="41" t="s">
        <v>493</v>
      </c>
      <c r="C89" s="220" t="s">
        <v>340</v>
      </c>
      <c r="D89" s="220" t="s">
        <v>117</v>
      </c>
      <c r="E89" s="330">
        <v>15</v>
      </c>
      <c r="F89" s="330">
        <v>12</v>
      </c>
      <c r="G89" s="166">
        <f t="shared" si="13"/>
        <v>27</v>
      </c>
      <c r="H89" s="39">
        <v>4</v>
      </c>
      <c r="I89" s="40"/>
      <c r="J89" s="40"/>
      <c r="K89" s="40"/>
      <c r="M89" s="40"/>
    </row>
    <row r="90" spans="1:18" ht="15.6" x14ac:dyDescent="0.3">
      <c r="A90" s="39"/>
      <c r="B90" s="41" t="s">
        <v>1152</v>
      </c>
      <c r="C90" s="48" t="s">
        <v>33</v>
      </c>
      <c r="D90" s="220" t="s">
        <v>116</v>
      </c>
      <c r="E90" s="330">
        <v>5</v>
      </c>
      <c r="F90" s="330">
        <v>22</v>
      </c>
      <c r="G90" s="166">
        <f t="shared" si="13"/>
        <v>27</v>
      </c>
      <c r="H90" s="39">
        <v>2</v>
      </c>
      <c r="I90" s="40"/>
      <c r="L90" s="152"/>
      <c r="M90" s="48"/>
    </row>
    <row r="91" spans="1:18" ht="17.399999999999999" x14ac:dyDescent="0.3">
      <c r="A91" s="39"/>
      <c r="B91" s="41" t="s">
        <v>567</v>
      </c>
      <c r="C91" s="220" t="s">
        <v>110</v>
      </c>
      <c r="D91" s="220" t="s">
        <v>533</v>
      </c>
      <c r="E91" s="49">
        <v>12</v>
      </c>
      <c r="F91" s="49">
        <v>14</v>
      </c>
      <c r="G91" s="166">
        <f t="shared" si="13"/>
        <v>26</v>
      </c>
      <c r="H91" s="39">
        <v>4</v>
      </c>
      <c r="I91" s="40"/>
      <c r="L91" s="163" t="s">
        <v>156</v>
      </c>
      <c r="M91" s="41"/>
    </row>
    <row r="92" spans="1:18" ht="15.6" x14ac:dyDescent="0.3">
      <c r="A92" s="39"/>
      <c r="B92" s="41" t="s">
        <v>867</v>
      </c>
      <c r="C92" s="220" t="s">
        <v>616</v>
      </c>
      <c r="D92" s="220" t="s">
        <v>461</v>
      </c>
      <c r="E92" s="49">
        <v>18</v>
      </c>
      <c r="F92" s="193">
        <v>7</v>
      </c>
      <c r="G92" s="166">
        <f t="shared" si="13"/>
        <v>25</v>
      </c>
      <c r="H92" s="39">
        <v>20</v>
      </c>
      <c r="I92" s="40"/>
      <c r="K92" s="39"/>
      <c r="L92" s="41" t="s">
        <v>1349</v>
      </c>
      <c r="M92" s="41" t="s">
        <v>164</v>
      </c>
    </row>
    <row r="93" spans="1:18" ht="15.6" x14ac:dyDescent="0.3">
      <c r="A93" s="39"/>
      <c r="B93" s="220" t="s">
        <v>499</v>
      </c>
      <c r="C93" s="41" t="s">
        <v>110</v>
      </c>
      <c r="D93" s="220" t="s">
        <v>533</v>
      </c>
      <c r="E93" s="193">
        <v>15</v>
      </c>
      <c r="F93" s="49">
        <v>10</v>
      </c>
      <c r="G93" s="166">
        <f t="shared" si="13"/>
        <v>25</v>
      </c>
      <c r="H93" s="39">
        <v>4</v>
      </c>
      <c r="L93" s="41" t="s">
        <v>1055</v>
      </c>
      <c r="M93" s="41" t="s">
        <v>164</v>
      </c>
    </row>
    <row r="94" spans="1:18" ht="15.6" x14ac:dyDescent="0.3">
      <c r="A94" s="39"/>
      <c r="B94" s="41" t="s">
        <v>554</v>
      </c>
      <c r="C94" s="41" t="s">
        <v>112</v>
      </c>
      <c r="D94" s="220" t="s">
        <v>116</v>
      </c>
      <c r="E94" s="330">
        <v>4</v>
      </c>
      <c r="F94" s="330">
        <v>21</v>
      </c>
      <c r="G94" s="166">
        <f t="shared" si="13"/>
        <v>25</v>
      </c>
      <c r="H94" s="39">
        <v>4</v>
      </c>
    </row>
    <row r="95" spans="1:18" ht="15.6" x14ac:dyDescent="0.3">
      <c r="A95" s="39"/>
      <c r="B95" s="41" t="s">
        <v>553</v>
      </c>
      <c r="C95" s="220" t="s">
        <v>183</v>
      </c>
      <c r="D95" s="220" t="s">
        <v>117</v>
      </c>
      <c r="E95" s="330">
        <v>3</v>
      </c>
      <c r="F95" s="330">
        <v>22</v>
      </c>
      <c r="G95" s="166">
        <f t="shared" si="12"/>
        <v>25</v>
      </c>
      <c r="H95" s="39"/>
    </row>
    <row r="96" spans="1:18" ht="15.6" x14ac:dyDescent="0.3">
      <c r="A96" s="39"/>
      <c r="B96" s="220" t="s">
        <v>564</v>
      </c>
      <c r="C96" s="41" t="s">
        <v>72</v>
      </c>
      <c r="D96" s="41" t="s">
        <v>53</v>
      </c>
      <c r="E96" s="49">
        <v>10</v>
      </c>
      <c r="F96" s="49">
        <v>14</v>
      </c>
      <c r="G96" s="166">
        <f t="shared" ref="G96:G101" si="14">SUM(E96:F96)</f>
        <v>24</v>
      </c>
      <c r="H96" s="39"/>
    </row>
    <row r="97" spans="1:13" ht="15.6" x14ac:dyDescent="0.3">
      <c r="A97" s="39"/>
      <c r="B97" s="41" t="s">
        <v>1169</v>
      </c>
      <c r="C97" s="41" t="s">
        <v>120</v>
      </c>
      <c r="D97" s="220" t="s">
        <v>117</v>
      </c>
      <c r="E97" s="330">
        <v>16</v>
      </c>
      <c r="F97" s="330">
        <v>7</v>
      </c>
      <c r="G97" s="166">
        <f t="shared" si="14"/>
        <v>23</v>
      </c>
      <c r="H97" s="39">
        <v>2</v>
      </c>
      <c r="I97" s="41"/>
    </row>
    <row r="98" spans="1:13" ht="15.6" x14ac:dyDescent="0.3">
      <c r="A98" s="39"/>
      <c r="B98" s="220" t="s">
        <v>498</v>
      </c>
      <c r="C98" s="41" t="s">
        <v>464</v>
      </c>
      <c r="D98" s="41" t="s">
        <v>533</v>
      </c>
      <c r="E98" s="49">
        <v>13</v>
      </c>
      <c r="F98" s="49">
        <v>9</v>
      </c>
      <c r="G98" s="166">
        <f t="shared" si="14"/>
        <v>22</v>
      </c>
      <c r="H98" s="39"/>
    </row>
    <row r="99" spans="1:13" ht="15.6" x14ac:dyDescent="0.3">
      <c r="A99" s="39"/>
      <c r="B99" s="220" t="s">
        <v>66</v>
      </c>
      <c r="C99" s="41" t="s">
        <v>115</v>
      </c>
      <c r="D99" s="41" t="s">
        <v>164</v>
      </c>
      <c r="E99" s="49">
        <v>11</v>
      </c>
      <c r="F99" s="193">
        <v>11</v>
      </c>
      <c r="G99" s="166">
        <f t="shared" si="14"/>
        <v>22</v>
      </c>
      <c r="H99" s="39">
        <v>4</v>
      </c>
    </row>
    <row r="100" spans="1:13" ht="15.6" x14ac:dyDescent="0.3">
      <c r="A100" s="39"/>
      <c r="B100" s="220" t="s">
        <v>793</v>
      </c>
      <c r="C100" s="41" t="s">
        <v>531</v>
      </c>
      <c r="D100" s="41" t="s">
        <v>130</v>
      </c>
      <c r="E100" s="49">
        <v>11</v>
      </c>
      <c r="F100" s="49">
        <v>11</v>
      </c>
      <c r="G100" s="166">
        <f t="shared" si="14"/>
        <v>22</v>
      </c>
      <c r="H100" s="39">
        <v>6</v>
      </c>
    </row>
    <row r="101" spans="1:13" ht="15.6" x14ac:dyDescent="0.3">
      <c r="A101" s="39"/>
      <c r="B101" s="220" t="s">
        <v>550</v>
      </c>
      <c r="C101" s="152" t="s">
        <v>85</v>
      </c>
      <c r="D101" s="220" t="s">
        <v>116</v>
      </c>
      <c r="E101" s="330">
        <v>7</v>
      </c>
      <c r="F101" s="330">
        <v>15</v>
      </c>
      <c r="G101" s="166">
        <f t="shared" si="14"/>
        <v>22</v>
      </c>
      <c r="H101" s="39">
        <v>2</v>
      </c>
    </row>
    <row r="102" spans="1:13" ht="15.6" x14ac:dyDescent="0.3">
      <c r="A102" s="145"/>
      <c r="B102" s="145"/>
      <c r="C102" s="145"/>
      <c r="D102" s="145"/>
      <c r="E102" s="145"/>
      <c r="F102" s="145"/>
      <c r="G102" s="166"/>
      <c r="H102" s="166"/>
      <c r="I102" s="145"/>
      <c r="J102" s="145"/>
      <c r="K102" s="145"/>
      <c r="L102" s="145"/>
      <c r="M102" s="145"/>
    </row>
  </sheetData>
  <sortState ref="W22:AD23">
    <sortCondition ref="W21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1" zoomScale="77" zoomScaleNormal="75" zoomScaleSheetLayoutView="77" workbookViewId="0">
      <selection activeCell="F31" sqref="F31:F32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7.8867187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42793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434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24</v>
      </c>
      <c r="U2" s="39">
        <v>37</v>
      </c>
      <c r="V2" s="39">
        <v>5</v>
      </c>
      <c r="W2" s="39">
        <v>0</v>
      </c>
      <c r="X2" s="199">
        <f t="shared" ref="X2:X10" si="0">U2/T2</f>
        <v>1.5416666666666667</v>
      </c>
      <c r="Y2" s="312" t="s">
        <v>422</v>
      </c>
      <c r="Z2" s="166"/>
      <c r="AA2" s="128" t="s">
        <v>90</v>
      </c>
      <c r="AB2" s="128" t="s">
        <v>91</v>
      </c>
      <c r="AC2" s="128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20</v>
      </c>
      <c r="U3" s="39">
        <v>48</v>
      </c>
      <c r="V3" s="39">
        <v>0</v>
      </c>
      <c r="W3" s="39">
        <v>2</v>
      </c>
      <c r="X3" s="199">
        <f t="shared" si="0"/>
        <v>2.4</v>
      </c>
      <c r="Y3" s="225" t="s">
        <v>379</v>
      </c>
      <c r="AA3" s="22">
        <v>15</v>
      </c>
      <c r="AB3" s="22">
        <v>2</v>
      </c>
      <c r="AC3" s="22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3</v>
      </c>
      <c r="E4" s="22">
        <v>0</v>
      </c>
      <c r="F4" s="22">
        <v>0</v>
      </c>
      <c r="G4" s="22">
        <v>15</v>
      </c>
      <c r="H4" s="22">
        <v>3</v>
      </c>
      <c r="I4" s="35">
        <f t="shared" ref="I4:I11" si="1">D4*2+F4*1</f>
        <v>6</v>
      </c>
      <c r="J4" s="22">
        <f>(AA$38)</f>
        <v>80</v>
      </c>
      <c r="K4" s="22">
        <f>50+H4</f>
        <v>53</v>
      </c>
      <c r="L4" s="109">
        <f>(AB$38)</f>
        <v>135</v>
      </c>
      <c r="M4" s="109">
        <f>(AD$38)</f>
        <v>28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23</v>
      </c>
      <c r="U4" s="39">
        <v>62</v>
      </c>
      <c r="V4" s="39">
        <v>1</v>
      </c>
      <c r="W4" s="39">
        <v>0</v>
      </c>
      <c r="X4" s="199">
        <f>U4/T4</f>
        <v>2.6956521739130435</v>
      </c>
      <c r="Y4" s="225" t="s">
        <v>322</v>
      </c>
      <c r="Z4" s="24"/>
      <c r="AA4" s="22">
        <v>10</v>
      </c>
      <c r="AB4" s="22">
        <v>7</v>
      </c>
      <c r="AC4" s="22">
        <v>5</v>
      </c>
      <c r="AD4" s="243">
        <f t="shared" ref="AD4:AD10" si="2">AA4*2+AC4*1</f>
        <v>25</v>
      </c>
      <c r="AE4" s="173"/>
    </row>
    <row r="5" spans="1:31" ht="18" customHeight="1" x14ac:dyDescent="0.3">
      <c r="A5" s="9"/>
      <c r="B5" s="225" t="s">
        <v>89</v>
      </c>
      <c r="C5" s="24"/>
      <c r="D5" s="22">
        <v>2</v>
      </c>
      <c r="E5" s="22">
        <v>1</v>
      </c>
      <c r="F5" s="22">
        <v>0</v>
      </c>
      <c r="G5" s="22">
        <v>8</v>
      </c>
      <c r="H5" s="22">
        <v>7</v>
      </c>
      <c r="I5" s="35">
        <f t="shared" si="1"/>
        <v>4</v>
      </c>
      <c r="J5" s="22">
        <f>(AA$50)</f>
        <v>63</v>
      </c>
      <c r="K5" s="22">
        <f>69+H5</f>
        <v>76</v>
      </c>
      <c r="L5" s="109">
        <f>(AB$50)</f>
        <v>88</v>
      </c>
      <c r="M5" s="109">
        <f>(AD$50)</f>
        <v>34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22</v>
      </c>
      <c r="U5" s="39">
        <v>61</v>
      </c>
      <c r="V5" s="39">
        <v>0</v>
      </c>
      <c r="W5" s="39">
        <v>3</v>
      </c>
      <c r="X5" s="199">
        <f>U5/T5</f>
        <v>2.7727272727272729</v>
      </c>
      <c r="Y5" s="225" t="s">
        <v>124</v>
      </c>
      <c r="Z5" s="24"/>
      <c r="AA5" s="22">
        <v>8</v>
      </c>
      <c r="AB5" s="22">
        <v>5</v>
      </c>
      <c r="AC5" s="22">
        <v>9</v>
      </c>
      <c r="AD5" s="243">
        <f t="shared" si="2"/>
        <v>25</v>
      </c>
      <c r="AE5" s="173"/>
    </row>
    <row r="6" spans="1:31" ht="17.399999999999999" customHeight="1" x14ac:dyDescent="0.3">
      <c r="A6" s="9"/>
      <c r="B6" s="225" t="s">
        <v>129</v>
      </c>
      <c r="C6" s="24"/>
      <c r="D6" s="22">
        <v>2</v>
      </c>
      <c r="E6" s="22">
        <v>1</v>
      </c>
      <c r="F6" s="22">
        <v>0</v>
      </c>
      <c r="G6" s="22">
        <v>7</v>
      </c>
      <c r="H6" s="22">
        <v>7</v>
      </c>
      <c r="I6" s="35">
        <f t="shared" si="1"/>
        <v>4</v>
      </c>
      <c r="J6" s="22">
        <f>(S$25)</f>
        <v>72</v>
      </c>
      <c r="K6" s="22">
        <f>69+H6</f>
        <v>76</v>
      </c>
      <c r="L6" s="109">
        <f>(T$25)</f>
        <v>98</v>
      </c>
      <c r="M6" s="109">
        <f>(V$25)</f>
        <v>32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>U6/T6</f>
        <v>2.8</v>
      </c>
      <c r="Y6" s="225" t="s">
        <v>89</v>
      </c>
      <c r="Z6" s="24"/>
      <c r="AA6" s="22">
        <v>8</v>
      </c>
      <c r="AB6" s="22">
        <v>11</v>
      </c>
      <c r="AC6" s="22">
        <v>3</v>
      </c>
      <c r="AD6" s="243">
        <f t="shared" si="2"/>
        <v>19</v>
      </c>
      <c r="AE6" s="173"/>
    </row>
    <row r="7" spans="1:31" ht="17.399999999999999" customHeight="1" x14ac:dyDescent="0.3">
      <c r="A7" s="8"/>
      <c r="B7" s="33" t="s">
        <v>530</v>
      </c>
      <c r="C7" s="24"/>
      <c r="D7" s="22">
        <v>1</v>
      </c>
      <c r="E7" s="22">
        <v>1</v>
      </c>
      <c r="F7" s="22">
        <v>1</v>
      </c>
      <c r="G7" s="22">
        <v>10</v>
      </c>
      <c r="H7" s="22">
        <v>9</v>
      </c>
      <c r="I7" s="35">
        <f t="shared" si="1"/>
        <v>3</v>
      </c>
      <c r="J7" s="22">
        <f>(S$50)</f>
        <v>60</v>
      </c>
      <c r="K7" s="22">
        <f>59+H7</f>
        <v>68</v>
      </c>
      <c r="L7" s="109">
        <f>(T$50)</f>
        <v>80</v>
      </c>
      <c r="M7" s="109">
        <f>(V$50)</f>
        <v>52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24</v>
      </c>
      <c r="U7" s="39">
        <v>71</v>
      </c>
      <c r="V7" s="39">
        <v>0</v>
      </c>
      <c r="W7" s="39">
        <v>1</v>
      </c>
      <c r="X7" s="199">
        <f>U7/T7</f>
        <v>2.9583333333333335</v>
      </c>
      <c r="Y7" s="33" t="s">
        <v>530</v>
      </c>
      <c r="Z7" s="24"/>
      <c r="AA7" s="22">
        <v>7</v>
      </c>
      <c r="AB7" s="22">
        <v>10</v>
      </c>
      <c r="AC7" s="22">
        <v>5</v>
      </c>
      <c r="AD7" s="243">
        <f t="shared" si="2"/>
        <v>19</v>
      </c>
      <c r="AE7" s="173"/>
    </row>
    <row r="8" spans="1:31" ht="18" x14ac:dyDescent="0.35">
      <c r="A8" s="9"/>
      <c r="B8" s="225" t="s">
        <v>379</v>
      </c>
      <c r="D8" s="22">
        <v>1</v>
      </c>
      <c r="E8" s="22">
        <v>1</v>
      </c>
      <c r="F8" s="22">
        <v>1</v>
      </c>
      <c r="G8" s="22">
        <v>7</v>
      </c>
      <c r="H8" s="22">
        <v>6</v>
      </c>
      <c r="I8" s="35">
        <f t="shared" si="1"/>
        <v>3</v>
      </c>
      <c r="J8" s="22">
        <f>(S$38)</f>
        <v>71</v>
      </c>
      <c r="K8" s="22">
        <f>33+H8</f>
        <v>39</v>
      </c>
      <c r="L8" s="109">
        <f>(T$38)</f>
        <v>130</v>
      </c>
      <c r="M8" s="109">
        <f>(V$38)</f>
        <v>38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24</v>
      </c>
      <c r="U8" s="39">
        <v>73</v>
      </c>
      <c r="V8" s="39">
        <v>0</v>
      </c>
      <c r="W8" s="39">
        <v>0</v>
      </c>
      <c r="X8" s="199">
        <f>U8/T8</f>
        <v>3.0416666666666665</v>
      </c>
      <c r="Y8" s="33" t="s">
        <v>154</v>
      </c>
      <c r="Z8" s="65"/>
      <c r="AA8" s="22">
        <v>5</v>
      </c>
      <c r="AB8" s="22">
        <v>8</v>
      </c>
      <c r="AC8" s="22">
        <v>9</v>
      </c>
      <c r="AD8" s="243">
        <f t="shared" si="2"/>
        <v>19</v>
      </c>
      <c r="AE8" s="173"/>
    </row>
    <row r="9" spans="1:31" ht="17.399999999999999" customHeight="1" x14ac:dyDescent="0.35">
      <c r="A9" s="8"/>
      <c r="B9" s="33" t="s">
        <v>154</v>
      </c>
      <c r="C9" s="65"/>
      <c r="D9" s="22">
        <v>1</v>
      </c>
      <c r="E9" s="22">
        <v>2</v>
      </c>
      <c r="F9" s="22">
        <v>0</v>
      </c>
      <c r="G9" s="22">
        <v>8</v>
      </c>
      <c r="H9" s="22">
        <v>10</v>
      </c>
      <c r="I9" s="35">
        <f t="shared" si="1"/>
        <v>2</v>
      </c>
      <c r="J9" s="22">
        <f>(S$62)</f>
        <v>65</v>
      </c>
      <c r="K9" s="22">
        <f>64+H9</f>
        <v>74</v>
      </c>
      <c r="L9" s="22">
        <f>(T$62)</f>
        <v>92</v>
      </c>
      <c r="M9" s="22">
        <f>(V$62)</f>
        <v>56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23</v>
      </c>
      <c r="U9" s="39">
        <v>80</v>
      </c>
      <c r="V9" s="39">
        <v>1</v>
      </c>
      <c r="W9" s="39">
        <v>0</v>
      </c>
      <c r="X9" s="199">
        <f t="shared" si="0"/>
        <v>3.4782608695652173</v>
      </c>
      <c r="Y9" s="225" t="s">
        <v>129</v>
      </c>
      <c r="Z9" s="24"/>
      <c r="AA9" s="22">
        <v>6</v>
      </c>
      <c r="AB9" s="22">
        <v>10</v>
      </c>
      <c r="AC9" s="22">
        <v>6</v>
      </c>
      <c r="AD9" s="243">
        <f t="shared" si="2"/>
        <v>18</v>
      </c>
      <c r="AE9" s="173"/>
    </row>
    <row r="10" spans="1:31" ht="18.600000000000001" customHeight="1" thickBot="1" x14ac:dyDescent="0.35">
      <c r="A10" s="8"/>
      <c r="B10" s="225" t="s">
        <v>124</v>
      </c>
      <c r="C10" s="24"/>
      <c r="D10" s="22">
        <v>1</v>
      </c>
      <c r="E10" s="22">
        <v>2</v>
      </c>
      <c r="F10" s="22">
        <v>0</v>
      </c>
      <c r="G10" s="22">
        <v>5</v>
      </c>
      <c r="H10" s="22">
        <v>8</v>
      </c>
      <c r="I10" s="35">
        <f t="shared" si="1"/>
        <v>2</v>
      </c>
      <c r="J10" s="22">
        <f>(AA$25)</f>
        <v>72</v>
      </c>
      <c r="K10" s="22">
        <f>60+H10</f>
        <v>68</v>
      </c>
      <c r="L10" s="109">
        <f>(AB$25)</f>
        <v>111</v>
      </c>
      <c r="M10" s="109">
        <f>(AD$25)</f>
        <v>22</v>
      </c>
      <c r="O10" s="78"/>
      <c r="P10" s="41" t="s">
        <v>108</v>
      </c>
      <c r="Q10" s="41" t="s">
        <v>17</v>
      </c>
      <c r="R10" s="41"/>
      <c r="S10" s="39"/>
      <c r="T10" s="208">
        <v>25</v>
      </c>
      <c r="U10" s="39">
        <v>57</v>
      </c>
      <c r="V10" s="39">
        <v>3</v>
      </c>
      <c r="W10" s="39">
        <v>0</v>
      </c>
      <c r="X10" s="199">
        <f t="shared" si="0"/>
        <v>2.2799999999999998</v>
      </c>
      <c r="Y10" s="33" t="s">
        <v>477</v>
      </c>
      <c r="AA10" s="22">
        <v>6</v>
      </c>
      <c r="AB10" s="22">
        <v>12</v>
      </c>
      <c r="AC10" s="22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3</v>
      </c>
      <c r="F11" s="22">
        <v>0</v>
      </c>
      <c r="G11" s="22">
        <v>4</v>
      </c>
      <c r="H11" s="22">
        <v>14</v>
      </c>
      <c r="I11" s="35">
        <f t="shared" si="1"/>
        <v>0</v>
      </c>
      <c r="J11" s="109">
        <f>(AA$62)</f>
        <v>55</v>
      </c>
      <c r="K11" s="22">
        <f>70+H11</f>
        <v>84</v>
      </c>
      <c r="L11" s="109">
        <f>(AB$62)</f>
        <v>76</v>
      </c>
      <c r="M11" s="109">
        <f>(AD$62)</f>
        <v>52</v>
      </c>
      <c r="O11" s="78"/>
      <c r="P11" s="173"/>
      <c r="Q11" s="173"/>
      <c r="R11" s="54" t="s">
        <v>35</v>
      </c>
      <c r="S11" s="200"/>
      <c r="T11" s="194">
        <f>SUM(T2:T10)</f>
        <v>200</v>
      </c>
      <c r="U11" s="194">
        <f>SUM(U2:U10)</f>
        <v>531</v>
      </c>
      <c r="V11" s="194">
        <f>SUM(V2:V10)</f>
        <v>10</v>
      </c>
      <c r="W11" s="194">
        <f>SUM(W2:W10)</f>
        <v>7</v>
      </c>
      <c r="X11" s="201">
        <f>(U11+W11)/T11</f>
        <v>2.69</v>
      </c>
      <c r="Y11" s="62"/>
      <c r="Z11" s="62"/>
      <c r="AA11" s="62">
        <f>SUM(AA3:AA10)</f>
        <v>65</v>
      </c>
      <c r="AB11" s="62">
        <f>SUM(AB3:AB10)</f>
        <v>65</v>
      </c>
      <c r="AC11" s="62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11</v>
      </c>
      <c r="E12" s="62">
        <f>SUM(E4:E11)</f>
        <v>11</v>
      </c>
      <c r="F12" s="62">
        <f>SUM(F4:F11)</f>
        <v>2</v>
      </c>
      <c r="G12" s="246">
        <f>SUM(G4:G11)</f>
        <v>64</v>
      </c>
      <c r="H12" s="246">
        <f>SUM(H4:H11)</f>
        <v>64</v>
      </c>
      <c r="I12" s="247"/>
      <c r="J12" s="246">
        <f>SUM(J4:J11)</f>
        <v>538</v>
      </c>
      <c r="K12" s="246">
        <f>SUM(K4:K11)</f>
        <v>538</v>
      </c>
      <c r="L12" s="62">
        <f>SUM(L4:L11)</f>
        <v>810</v>
      </c>
      <c r="M12" s="62">
        <f>SUM(M4:M11)</f>
        <v>314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1298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15</v>
      </c>
      <c r="T14" s="343">
        <v>15</v>
      </c>
      <c r="U14" s="166">
        <f t="shared" ref="U14:U45" si="3">SUM(S14:T14)</f>
        <v>30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12</v>
      </c>
      <c r="AB14" s="342">
        <v>17</v>
      </c>
      <c r="AC14" s="166">
        <f t="shared" ref="AC14:AC37" si="4">SUM(AA14:AB14)</f>
        <v>29</v>
      </c>
      <c r="AD14" s="39"/>
      <c r="AE14" s="173"/>
    </row>
    <row r="15" spans="1:31" ht="15.6" customHeight="1" x14ac:dyDescent="0.35">
      <c r="A15" s="46" t="s">
        <v>38</v>
      </c>
      <c r="B15" s="225" t="s">
        <v>530</v>
      </c>
      <c r="C15" s="65"/>
      <c r="D15" s="235">
        <v>3</v>
      </c>
      <c r="E15" s="9">
        <v>1</v>
      </c>
      <c r="F15" s="41" t="s">
        <v>744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20</v>
      </c>
      <c r="T15" s="343">
        <v>9</v>
      </c>
      <c r="U15" s="166">
        <f>SUM(S15:T15)</f>
        <v>29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15</v>
      </c>
      <c r="AB15" s="342">
        <v>10</v>
      </c>
      <c r="AC15" s="166">
        <f>SUM(AA15:AB15)</f>
        <v>25</v>
      </c>
      <c r="AD15" s="39">
        <v>4</v>
      </c>
      <c r="AE15" s="173"/>
    </row>
    <row r="16" spans="1:31" ht="15.6" customHeight="1" x14ac:dyDescent="0.3">
      <c r="A16" s="39" t="s">
        <v>37</v>
      </c>
      <c r="B16" s="41" t="s">
        <v>83</v>
      </c>
      <c r="C16" s="41"/>
      <c r="D16" s="235"/>
      <c r="E16" s="9">
        <v>2</v>
      </c>
      <c r="F16" s="41" t="s">
        <v>1321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10</v>
      </c>
      <c r="T16" s="343">
        <v>11</v>
      </c>
      <c r="U16" s="166">
        <f>SUM(S16:T16)</f>
        <v>21</v>
      </c>
      <c r="V16" s="39">
        <v>6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11</v>
      </c>
      <c r="AC16" s="166">
        <f>SUM(AA16:AB16)</f>
        <v>24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221"/>
      <c r="E17" s="9">
        <v>2</v>
      </c>
      <c r="F17" s="41" t="s">
        <v>1319</v>
      </c>
      <c r="G17" s="227"/>
      <c r="H17" s="227"/>
      <c r="I17" s="227"/>
      <c r="J17" s="310"/>
      <c r="K17" s="227"/>
      <c r="L17" s="227"/>
      <c r="N17" s="8"/>
      <c r="O17" s="212"/>
      <c r="P17" s="41" t="s">
        <v>668</v>
      </c>
      <c r="Q17" s="41" t="s">
        <v>104</v>
      </c>
      <c r="R17" s="207" t="s">
        <v>130</v>
      </c>
      <c r="S17" s="343">
        <v>11</v>
      </c>
      <c r="T17" s="343">
        <v>9</v>
      </c>
      <c r="U17" s="166">
        <f>SUM(S17:T17)</f>
        <v>20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2</v>
      </c>
      <c r="AB17" s="342">
        <v>22</v>
      </c>
      <c r="AC17" s="166">
        <f>SUM(AA17:AB17)</f>
        <v>24</v>
      </c>
      <c r="AD17" s="39"/>
      <c r="AE17" s="173"/>
    </row>
    <row r="18" spans="1:31" ht="15.6" customHeight="1" x14ac:dyDescent="0.3">
      <c r="D18" s="227"/>
      <c r="E18" s="9"/>
      <c r="F18" s="41"/>
      <c r="N18" s="9"/>
      <c r="O18" s="212"/>
      <c r="P18" s="41" t="s">
        <v>669</v>
      </c>
      <c r="Q18" s="41" t="s">
        <v>383</v>
      </c>
      <c r="R18" s="48" t="s">
        <v>130</v>
      </c>
      <c r="S18" s="343">
        <v>10</v>
      </c>
      <c r="T18" s="343">
        <v>8</v>
      </c>
      <c r="U18" s="166">
        <f>SUM(S18:T18)</f>
        <v>18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16</v>
      </c>
      <c r="AB18" s="342">
        <v>7</v>
      </c>
      <c r="AC18" s="166">
        <f>SUM(AA18:AB18)</f>
        <v>23</v>
      </c>
      <c r="AD18" s="39">
        <v>2</v>
      </c>
      <c r="AE18" s="173"/>
    </row>
    <row r="19" spans="1:31" ht="15.6" customHeight="1" x14ac:dyDescent="0.3">
      <c r="A19" s="39" t="s">
        <v>136</v>
      </c>
      <c r="B19" s="33" t="s">
        <v>89</v>
      </c>
      <c r="C19" s="88"/>
      <c r="D19" s="236">
        <v>5</v>
      </c>
      <c r="E19" s="9">
        <v>1</v>
      </c>
      <c r="F19" s="41" t="s">
        <v>1304</v>
      </c>
      <c r="N19" s="9"/>
      <c r="O19" s="213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3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12</v>
      </c>
      <c r="AC19" s="166">
        <f t="shared" si="4"/>
        <v>18</v>
      </c>
      <c r="AD19" s="39">
        <v>2</v>
      </c>
      <c r="AE19" s="173"/>
    </row>
    <row r="20" spans="1:31" ht="15.6" customHeight="1" x14ac:dyDescent="0.3">
      <c r="A20" s="193" t="s">
        <v>37</v>
      </c>
      <c r="B20" s="240" t="s">
        <v>1318</v>
      </c>
      <c r="C20" s="240" t="s">
        <v>199</v>
      </c>
      <c r="D20" s="108"/>
      <c r="E20" s="9">
        <v>2</v>
      </c>
      <c r="F20" s="41" t="s">
        <v>1314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2</v>
      </c>
      <c r="T20" s="343">
        <v>9</v>
      </c>
      <c r="U20" s="166">
        <f>SUM(S20:T20)</f>
        <v>11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8</v>
      </c>
      <c r="AC20" s="166">
        <f t="shared" si="4"/>
        <v>14</v>
      </c>
      <c r="AD20" s="39">
        <v>2</v>
      </c>
      <c r="AE20" s="59"/>
    </row>
    <row r="21" spans="1:31" ht="15.6" customHeight="1" x14ac:dyDescent="0.3">
      <c r="E21" s="9">
        <v>2</v>
      </c>
      <c r="F21" s="41" t="s">
        <v>1315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11</v>
      </c>
      <c r="U21" s="166">
        <f>SUM(S21:T21)</f>
        <v>11</v>
      </c>
      <c r="V21" s="39">
        <v>4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4"/>
        <v>9</v>
      </c>
      <c r="AD21" s="39">
        <v>2</v>
      </c>
      <c r="AE21" s="58"/>
    </row>
    <row r="22" spans="1:31" ht="15.6" customHeight="1" x14ac:dyDescent="0.3">
      <c r="E22" s="9">
        <v>2</v>
      </c>
      <c r="F22" s="41" t="s">
        <v>1316</v>
      </c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8</v>
      </c>
      <c r="U22" s="166">
        <f>SUM(S22:T22)</f>
        <v>9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4"/>
        <v>6</v>
      </c>
      <c r="AD22" s="39"/>
      <c r="AE22" s="210"/>
    </row>
    <row r="23" spans="1:31" ht="15.6" customHeight="1" x14ac:dyDescent="0.3">
      <c r="E23" s="9">
        <v>2</v>
      </c>
      <c r="F23" s="41" t="s">
        <v>1317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7</v>
      </c>
      <c r="AC23" s="166">
        <f t="shared" si="4"/>
        <v>7</v>
      </c>
      <c r="AD23" s="39">
        <v>2</v>
      </c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3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4"/>
        <v>4</v>
      </c>
      <c r="AD24" s="39">
        <v>4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72</v>
      </c>
      <c r="T25" s="219">
        <f>SUM(T14:T24)</f>
        <v>98</v>
      </c>
      <c r="U25" s="219">
        <f t="shared" si="3"/>
        <v>170</v>
      </c>
      <c r="V25" s="219">
        <f>SUM(V14:V24)</f>
        <v>32</v>
      </c>
      <c r="W25" s="219"/>
      <c r="X25" s="217" t="s">
        <v>405</v>
      </c>
      <c r="Y25" s="217"/>
      <c r="Z25" s="217" t="s">
        <v>117</v>
      </c>
      <c r="AA25" s="219">
        <f>SUM(AA14:AA24)</f>
        <v>72</v>
      </c>
      <c r="AB25" s="219">
        <f>SUM(AB14:AB24)</f>
        <v>111</v>
      </c>
      <c r="AC25" s="219">
        <f t="shared" si="4"/>
        <v>183</v>
      </c>
      <c r="AD25" s="219">
        <f>SUM(AD14:AD24)</f>
        <v>22</v>
      </c>
      <c r="AE25" s="210"/>
    </row>
    <row r="26" spans="1:31" ht="15.6" customHeight="1" x14ac:dyDescent="0.3">
      <c r="A26" s="46" t="s">
        <v>39</v>
      </c>
      <c r="B26" s="33" t="s">
        <v>169</v>
      </c>
      <c r="D26" s="235">
        <v>4</v>
      </c>
      <c r="E26" s="8">
        <v>1</v>
      </c>
      <c r="F26" s="41" t="s">
        <v>1322</v>
      </c>
      <c r="G26" s="41"/>
      <c r="M26" s="37"/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3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7</v>
      </c>
      <c r="AB26" s="342">
        <v>13</v>
      </c>
      <c r="AC26" s="166">
        <f t="shared" si="4"/>
        <v>20</v>
      </c>
      <c r="AD26" s="222"/>
      <c r="AE26" s="210"/>
    </row>
    <row r="27" spans="1:31" ht="15.6" customHeight="1" x14ac:dyDescent="0.3">
      <c r="A27" s="49" t="s">
        <v>37</v>
      </c>
      <c r="B27" s="366" t="s">
        <v>1310</v>
      </c>
      <c r="C27" s="240" t="s">
        <v>172</v>
      </c>
      <c r="D27" s="227"/>
      <c r="E27" s="8">
        <v>1</v>
      </c>
      <c r="F27" s="41" t="s">
        <v>1307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20</v>
      </c>
      <c r="T27" s="342">
        <v>16</v>
      </c>
      <c r="U27" s="166">
        <f t="shared" si="3"/>
        <v>36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28</v>
      </c>
      <c r="AB27" s="342">
        <v>21</v>
      </c>
      <c r="AC27" s="166">
        <f t="shared" si="4"/>
        <v>49</v>
      </c>
      <c r="AD27" s="222">
        <v>2</v>
      </c>
      <c r="AE27" s="210"/>
    </row>
    <row r="28" spans="1:31" ht="15.6" customHeight="1" x14ac:dyDescent="0.3">
      <c r="E28" s="8">
        <v>2</v>
      </c>
      <c r="F28" s="41" t="s">
        <v>1308</v>
      </c>
      <c r="N28" s="9"/>
      <c r="O28" s="212"/>
      <c r="P28" s="41" t="s">
        <v>678</v>
      </c>
      <c r="Q28" s="84" t="s">
        <v>185</v>
      </c>
      <c r="R28" s="48" t="s">
        <v>116</v>
      </c>
      <c r="S28" s="342">
        <v>22</v>
      </c>
      <c r="T28" s="342">
        <v>9</v>
      </c>
      <c r="U28" s="166">
        <f t="shared" si="3"/>
        <v>31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4"/>
        <v>33</v>
      </c>
      <c r="AD28" s="222">
        <v>2</v>
      </c>
      <c r="AE28" s="210"/>
    </row>
    <row r="29" spans="1:31" ht="15.6" customHeight="1" x14ac:dyDescent="0.3">
      <c r="E29" s="8">
        <v>2</v>
      </c>
      <c r="F29" s="41" t="s">
        <v>1309</v>
      </c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20</v>
      </c>
      <c r="U29" s="166">
        <f t="shared" ref="U29:U36" si="5">SUM(S29:T29)</f>
        <v>25</v>
      </c>
      <c r="V29" s="39">
        <v>2</v>
      </c>
      <c r="W29" s="166"/>
      <c r="X29" s="41" t="s">
        <v>641</v>
      </c>
      <c r="Y29" s="41" t="s">
        <v>574</v>
      </c>
      <c r="Z29" s="41" t="s">
        <v>54</v>
      </c>
      <c r="AA29" s="342">
        <v>9</v>
      </c>
      <c r="AB29" s="342">
        <v>10</v>
      </c>
      <c r="AC29" s="166">
        <f t="shared" si="4"/>
        <v>19</v>
      </c>
      <c r="AD29" s="222"/>
      <c r="AE29" s="210"/>
    </row>
    <row r="30" spans="1:31" ht="15.6" customHeight="1" x14ac:dyDescent="0.3">
      <c r="E30" s="8"/>
      <c r="F30" s="41"/>
      <c r="N30" s="9"/>
      <c r="O30" s="212"/>
      <c r="P30" s="41" t="s">
        <v>680</v>
      </c>
      <c r="Q30" s="41" t="s">
        <v>112</v>
      </c>
      <c r="R30" s="41" t="s">
        <v>116</v>
      </c>
      <c r="S30" s="342">
        <v>4</v>
      </c>
      <c r="T30" s="342">
        <v>21</v>
      </c>
      <c r="U30" s="166">
        <f t="shared" si="5"/>
        <v>25</v>
      </c>
      <c r="V30" s="39">
        <v>2</v>
      </c>
      <c r="W30" s="166"/>
      <c r="X30" s="41" t="s">
        <v>636</v>
      </c>
      <c r="Y30" s="41" t="s">
        <v>103</v>
      </c>
      <c r="Z30" s="41" t="s">
        <v>54</v>
      </c>
      <c r="AA30" s="342">
        <v>13</v>
      </c>
      <c r="AB30" s="342">
        <v>4</v>
      </c>
      <c r="AC30" s="166">
        <f t="shared" si="4"/>
        <v>17</v>
      </c>
      <c r="AD30" s="222"/>
      <c r="AE30" s="210"/>
    </row>
    <row r="31" spans="1:31" ht="15.6" customHeight="1" x14ac:dyDescent="0.3">
      <c r="A31" s="39"/>
      <c r="B31" s="33" t="s">
        <v>477</v>
      </c>
      <c r="D31" s="235">
        <v>2</v>
      </c>
      <c r="E31" s="89">
        <v>1</v>
      </c>
      <c r="F31" s="41" t="s">
        <v>1306</v>
      </c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15</v>
      </c>
      <c r="U31" s="166">
        <f t="shared" si="5"/>
        <v>22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>
        <v>1</v>
      </c>
      <c r="AB31" s="342">
        <v>16</v>
      </c>
      <c r="AC31" s="166">
        <f t="shared" si="4"/>
        <v>17</v>
      </c>
      <c r="AD31" s="222">
        <v>2</v>
      </c>
      <c r="AE31" s="210"/>
    </row>
    <row r="32" spans="1:31" ht="15.6" customHeight="1" x14ac:dyDescent="0.3">
      <c r="A32" s="49" t="s">
        <v>37</v>
      </c>
      <c r="B32" s="240" t="s">
        <v>1135</v>
      </c>
      <c r="C32" s="240" t="s">
        <v>174</v>
      </c>
      <c r="D32" s="227"/>
      <c r="E32" s="89">
        <v>2</v>
      </c>
      <c r="F32" s="41" t="s">
        <v>1305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11</v>
      </c>
      <c r="U32" s="166">
        <f t="shared" si="5"/>
        <v>19</v>
      </c>
      <c r="V32" s="39">
        <v>6</v>
      </c>
      <c r="W32" s="166"/>
      <c r="X32" s="41" t="s">
        <v>1045</v>
      </c>
      <c r="Y32" s="41" t="s">
        <v>1008</v>
      </c>
      <c r="Z32" s="41" t="s">
        <v>54</v>
      </c>
      <c r="AA32" s="342">
        <v>6</v>
      </c>
      <c r="AB32" s="342">
        <v>9</v>
      </c>
      <c r="AC32" s="166">
        <f t="shared" si="4"/>
        <v>15</v>
      </c>
      <c r="AD32" s="222">
        <v>4</v>
      </c>
      <c r="AE32" s="210"/>
    </row>
    <row r="33" spans="1:31" ht="15.6" customHeight="1" x14ac:dyDescent="0.3">
      <c r="B33" s="240" t="s">
        <v>497</v>
      </c>
      <c r="C33" s="240" t="s">
        <v>174</v>
      </c>
      <c r="F33" s="41"/>
      <c r="N33" s="9"/>
      <c r="O33" s="212"/>
      <c r="P33" s="41" t="s">
        <v>679</v>
      </c>
      <c r="Q33" s="41" t="s">
        <v>466</v>
      </c>
      <c r="R33" s="41" t="s">
        <v>116</v>
      </c>
      <c r="S33" s="342">
        <v>2</v>
      </c>
      <c r="T33" s="342">
        <v>11</v>
      </c>
      <c r="U33" s="166">
        <f t="shared" si="5"/>
        <v>13</v>
      </c>
      <c r="V33" s="39">
        <v>2</v>
      </c>
      <c r="W33" s="166"/>
      <c r="X33" s="41" t="s">
        <v>643</v>
      </c>
      <c r="Y33" s="152" t="s">
        <v>121</v>
      </c>
      <c r="Z33" s="41" t="s">
        <v>54</v>
      </c>
      <c r="AA33" s="342">
        <v>4</v>
      </c>
      <c r="AB33" s="342">
        <v>10</v>
      </c>
      <c r="AC33" s="166">
        <f t="shared" si="4"/>
        <v>14</v>
      </c>
      <c r="AD33" s="222"/>
      <c r="AE33" s="210"/>
    </row>
    <row r="34" spans="1:31" ht="15.6" customHeight="1" x14ac:dyDescent="0.3">
      <c r="N34" s="9"/>
      <c r="O34" s="212"/>
      <c r="P34" s="41" t="s">
        <v>529</v>
      </c>
      <c r="Q34" s="41" t="s">
        <v>26</v>
      </c>
      <c r="R34" s="41" t="s">
        <v>116</v>
      </c>
      <c r="S34" s="342">
        <v>1</v>
      </c>
      <c r="T34" s="342">
        <v>12</v>
      </c>
      <c r="U34" s="166">
        <f t="shared" si="5"/>
        <v>13</v>
      </c>
      <c r="V34" s="39">
        <v>6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11</v>
      </c>
      <c r="AC34" s="166">
        <f t="shared" si="4"/>
        <v>11</v>
      </c>
      <c r="AD34" s="222">
        <v>4</v>
      </c>
      <c r="AE34" s="210"/>
    </row>
    <row r="35" spans="1:31" ht="15.6" customHeight="1" x14ac:dyDescent="0.3">
      <c r="A35" s="72" t="s">
        <v>137</v>
      </c>
      <c r="B35" s="149"/>
      <c r="C35" s="148"/>
      <c r="D35" s="142"/>
      <c r="E35" s="67" t="s">
        <v>50</v>
      </c>
      <c r="F35" s="67"/>
      <c r="G35" s="74"/>
      <c r="H35" s="74"/>
      <c r="I35" s="74"/>
      <c r="J35" s="75"/>
      <c r="K35" s="74"/>
      <c r="L35" s="74"/>
      <c r="M35" s="74"/>
      <c r="N35" s="9"/>
      <c r="O35" s="213"/>
      <c r="P35" s="150" t="s">
        <v>681</v>
      </c>
      <c r="Q35" s="150" t="s">
        <v>100</v>
      </c>
      <c r="R35" s="41" t="s">
        <v>116</v>
      </c>
      <c r="S35" s="330"/>
      <c r="T35" s="354">
        <v>7</v>
      </c>
      <c r="U35" s="166">
        <f t="shared" si="5"/>
        <v>7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4"/>
        <v>9</v>
      </c>
      <c r="AD35" s="222"/>
      <c r="AE35" s="210"/>
    </row>
    <row r="36" spans="1:31" ht="15.6" customHeight="1" x14ac:dyDescent="0.3">
      <c r="A36" s="46" t="s">
        <v>40</v>
      </c>
      <c r="B36" s="33" t="s">
        <v>129</v>
      </c>
      <c r="D36" s="235">
        <v>3</v>
      </c>
      <c r="E36" s="8">
        <v>1</v>
      </c>
      <c r="F36" s="41" t="s">
        <v>1313</v>
      </c>
      <c r="G36" s="151"/>
      <c r="H36" s="151"/>
      <c r="I36" s="90"/>
      <c r="J36" s="90"/>
      <c r="K36" s="90"/>
      <c r="L36" s="90"/>
      <c r="M36" s="90"/>
      <c r="N36" s="9"/>
      <c r="O36" s="213"/>
      <c r="P36" s="41" t="s">
        <v>683</v>
      </c>
      <c r="Q36" s="154" t="s">
        <v>135</v>
      </c>
      <c r="R36" s="41" t="s">
        <v>116</v>
      </c>
      <c r="S36" s="342"/>
      <c r="T36" s="342">
        <v>5</v>
      </c>
      <c r="U36" s="166">
        <f t="shared" si="5"/>
        <v>5</v>
      </c>
      <c r="V36" s="39"/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5</v>
      </c>
      <c r="AC36" s="166">
        <f t="shared" si="4"/>
        <v>6</v>
      </c>
      <c r="AD36" s="222">
        <v>4</v>
      </c>
      <c r="AE36" s="210"/>
    </row>
    <row r="37" spans="1:31" ht="15.6" customHeight="1" x14ac:dyDescent="0.3">
      <c r="A37" s="39" t="s">
        <v>37</v>
      </c>
      <c r="B37" s="41" t="s">
        <v>83</v>
      </c>
      <c r="C37" s="41"/>
      <c r="D37" s="238"/>
      <c r="E37" s="8">
        <v>2</v>
      </c>
      <c r="F37" s="41" t="s">
        <v>1311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4"/>
        <v>5</v>
      </c>
      <c r="AD37" s="222">
        <v>10</v>
      </c>
      <c r="AE37" s="210"/>
    </row>
    <row r="38" spans="1:31" ht="15.6" customHeight="1" thickBot="1" x14ac:dyDescent="0.35">
      <c r="E38" s="8">
        <v>2</v>
      </c>
      <c r="F38" s="41" t="s">
        <v>1312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71</v>
      </c>
      <c r="T38" s="219">
        <f>SUM(T26:T37)</f>
        <v>130</v>
      </c>
      <c r="U38" s="219">
        <f t="shared" si="3"/>
        <v>201</v>
      </c>
      <c r="V38" s="219">
        <f>SUM(V26:V37)</f>
        <v>38</v>
      </c>
      <c r="W38" s="219"/>
      <c r="X38" s="217" t="s">
        <v>405</v>
      </c>
      <c r="Y38" s="217"/>
      <c r="Z38" s="217" t="s">
        <v>54</v>
      </c>
      <c r="AA38" s="219">
        <f>SUM(AA26:AA37)</f>
        <v>80</v>
      </c>
      <c r="AB38" s="219">
        <f t="shared" ref="AB38:AD38" si="6">SUM(AB26:AB37)</f>
        <v>135</v>
      </c>
      <c r="AC38" s="219">
        <f t="shared" si="6"/>
        <v>215</v>
      </c>
      <c r="AD38" s="219">
        <f t="shared" si="6"/>
        <v>28</v>
      </c>
      <c r="AE38" s="210"/>
    </row>
    <row r="39" spans="1:31" ht="15.6" customHeight="1" x14ac:dyDescent="0.3">
      <c r="E39" s="8"/>
      <c r="F39" s="41"/>
      <c r="N39" s="9"/>
      <c r="O39" s="213"/>
      <c r="P39" s="215" t="s">
        <v>533</v>
      </c>
      <c r="Q39" s="216"/>
      <c r="R39" s="216" t="s">
        <v>534</v>
      </c>
      <c r="S39" s="347">
        <v>10</v>
      </c>
      <c r="T39" s="347">
        <v>14</v>
      </c>
      <c r="U39" s="166">
        <f>SUM(S39:T39)</f>
        <v>24</v>
      </c>
      <c r="V39" s="39">
        <v>20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9"/>
      <c r="B40" s="33" t="s">
        <v>124</v>
      </c>
      <c r="C40" s="43"/>
      <c r="D40" s="236">
        <v>1</v>
      </c>
      <c r="E40" s="8">
        <v>1</v>
      </c>
      <c r="F40" s="220" t="s">
        <v>1320</v>
      </c>
      <c r="G40" s="227"/>
      <c r="H40" s="227"/>
      <c r="I40" s="227"/>
      <c r="J40" s="227"/>
      <c r="N40" s="8"/>
      <c r="O40" s="212"/>
      <c r="P40" s="41" t="s">
        <v>495</v>
      </c>
      <c r="Q40" s="41" t="s">
        <v>110</v>
      </c>
      <c r="R40" s="41" t="s">
        <v>533</v>
      </c>
      <c r="S40" s="344">
        <v>15</v>
      </c>
      <c r="T40" s="343">
        <v>10</v>
      </c>
      <c r="U40" s="166">
        <f>SUM(S40:T40)</f>
        <v>25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22</v>
      </c>
      <c r="AB40" s="343">
        <v>15</v>
      </c>
      <c r="AC40" s="166">
        <f>SUM(AA40:AB40)</f>
        <v>37</v>
      </c>
      <c r="AD40" s="39">
        <v>2</v>
      </c>
      <c r="AE40" s="210"/>
    </row>
    <row r="41" spans="1:31" ht="15.6" customHeight="1" x14ac:dyDescent="0.3">
      <c r="A41" s="49" t="s">
        <v>37</v>
      </c>
      <c r="B41" s="41" t="s">
        <v>83</v>
      </c>
      <c r="C41" s="57"/>
      <c r="D41" s="109"/>
      <c r="E41" s="8"/>
      <c r="F41" s="41"/>
      <c r="N41" s="9"/>
      <c r="O41" s="213"/>
      <c r="P41" s="150" t="s">
        <v>686</v>
      </c>
      <c r="Q41" s="150" t="s">
        <v>110</v>
      </c>
      <c r="R41" s="41" t="s">
        <v>533</v>
      </c>
      <c r="S41" s="343">
        <v>10</v>
      </c>
      <c r="T41" s="343">
        <v>14</v>
      </c>
      <c r="U41" s="166">
        <f>SUM(S41:T41)</f>
        <v>24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12</v>
      </c>
      <c r="AB41" s="344">
        <v>20</v>
      </c>
      <c r="AC41" s="166">
        <f>SUM(AA41:AB41)</f>
        <v>32</v>
      </c>
      <c r="AD41" s="39">
        <v>2</v>
      </c>
      <c r="AE41" s="210"/>
    </row>
    <row r="42" spans="1:31" ht="15.6" customHeight="1" x14ac:dyDescent="0.3">
      <c r="N42" s="9"/>
      <c r="O42" s="212"/>
      <c r="P42" s="41" t="s">
        <v>510</v>
      </c>
      <c r="Q42" s="41" t="s">
        <v>464</v>
      </c>
      <c r="R42" s="41" t="s">
        <v>533</v>
      </c>
      <c r="S42" s="343">
        <v>13</v>
      </c>
      <c r="T42" s="343">
        <v>9</v>
      </c>
      <c r="U42" s="166">
        <f t="shared" si="3"/>
        <v>22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14</v>
      </c>
      <c r="AC42" s="166">
        <f t="shared" ref="AC42:AC49" si="7">SUM(AA42:AB42)</f>
        <v>22</v>
      </c>
      <c r="AD42" s="39"/>
      <c r="AE42" s="210"/>
    </row>
    <row r="43" spans="1:31" ht="15.6" customHeight="1" x14ac:dyDescent="0.3">
      <c r="A43" s="72"/>
      <c r="B43" s="149"/>
      <c r="C43" s="67"/>
      <c r="D43" s="142"/>
      <c r="E43" s="67" t="s">
        <v>50</v>
      </c>
      <c r="F43" s="73"/>
      <c r="G43" s="74"/>
      <c r="H43" s="74"/>
      <c r="I43" s="74"/>
      <c r="J43" s="75"/>
      <c r="K43" s="74"/>
      <c r="L43" s="74"/>
      <c r="M43" s="74"/>
      <c r="N43" s="8"/>
      <c r="O43" s="212"/>
      <c r="P43" s="41" t="s">
        <v>685</v>
      </c>
      <c r="Q43" s="41" t="s">
        <v>504</v>
      </c>
      <c r="R43" s="41" t="s">
        <v>533</v>
      </c>
      <c r="S43" s="343">
        <v>6</v>
      </c>
      <c r="T43" s="344">
        <v>7</v>
      </c>
      <c r="U43" s="166">
        <f t="shared" si="3"/>
        <v>13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6</v>
      </c>
      <c r="AB43" s="343">
        <v>6</v>
      </c>
      <c r="AC43" s="166">
        <f>SUM(AA43:AB43)</f>
        <v>12</v>
      </c>
      <c r="AD43" s="39">
        <v>8</v>
      </c>
      <c r="AE43" s="210"/>
    </row>
    <row r="44" spans="1:31" ht="15.6" customHeight="1" x14ac:dyDescent="0.3">
      <c r="A44" s="46" t="s">
        <v>41</v>
      </c>
      <c r="B44" s="33" t="s">
        <v>334</v>
      </c>
      <c r="C44" s="41"/>
      <c r="D44" s="235">
        <v>1</v>
      </c>
      <c r="E44" s="9">
        <v>2</v>
      </c>
      <c r="F44" s="220" t="s">
        <v>1303</v>
      </c>
      <c r="G44" s="40"/>
      <c r="H44" s="44"/>
      <c r="I44" s="44"/>
      <c r="J44" s="45"/>
      <c r="K44" s="44"/>
      <c r="L44" s="44"/>
      <c r="M44" s="44"/>
      <c r="N44" s="9"/>
      <c r="O44" s="213"/>
      <c r="P44" s="41" t="s">
        <v>536</v>
      </c>
      <c r="Q44" s="41" t="s">
        <v>496</v>
      </c>
      <c r="R44" s="41" t="s">
        <v>533</v>
      </c>
      <c r="S44" s="344">
        <v>3</v>
      </c>
      <c r="T44" s="344">
        <v>9</v>
      </c>
      <c r="U44" s="166">
        <f t="shared" si="3"/>
        <v>12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2</v>
      </c>
      <c r="AB44" s="344">
        <v>10</v>
      </c>
      <c r="AC44" s="166">
        <f>SUM(AA44:AB44)</f>
        <v>12</v>
      </c>
      <c r="AD44" s="39">
        <v>6</v>
      </c>
      <c r="AE44" s="210"/>
    </row>
    <row r="45" spans="1:31" ht="15.6" customHeight="1" x14ac:dyDescent="0.3">
      <c r="A45" s="49" t="s">
        <v>37</v>
      </c>
      <c r="B45" s="150" t="s">
        <v>83</v>
      </c>
      <c r="C45" s="41"/>
      <c r="D45" s="235"/>
      <c r="E45" s="9"/>
      <c r="F45" s="220"/>
      <c r="G45" s="40"/>
      <c r="H45" s="44"/>
      <c r="I45" s="40"/>
      <c r="J45" s="42"/>
      <c r="K45" s="44"/>
      <c r="L45" s="44"/>
      <c r="M45" s="37"/>
      <c r="N45" s="9"/>
      <c r="O45" s="213"/>
      <c r="P45" s="41" t="s">
        <v>687</v>
      </c>
      <c r="Q45" s="41" t="s">
        <v>31</v>
      </c>
      <c r="R45" s="41" t="s">
        <v>533</v>
      </c>
      <c r="S45" s="343">
        <v>3</v>
      </c>
      <c r="T45" s="344">
        <v>8</v>
      </c>
      <c r="U45" s="166">
        <f t="shared" si="3"/>
        <v>11</v>
      </c>
      <c r="V45" s="39">
        <v>4</v>
      </c>
      <c r="W45" s="216"/>
      <c r="X45" s="41" t="s">
        <v>649</v>
      </c>
      <c r="Y45" s="41" t="s">
        <v>114</v>
      </c>
      <c r="Z45" s="41" t="s">
        <v>53</v>
      </c>
      <c r="AA45" s="343">
        <v>5</v>
      </c>
      <c r="AB45" s="343">
        <v>6</v>
      </c>
      <c r="AC45" s="166">
        <f>SUM(AA45:AB45)</f>
        <v>11</v>
      </c>
      <c r="AD45" s="39">
        <v>4</v>
      </c>
      <c r="AE45" s="210"/>
    </row>
    <row r="46" spans="1:31" ht="17.25" customHeight="1" x14ac:dyDescent="0.3">
      <c r="B46" s="150"/>
      <c r="C46" s="41"/>
      <c r="D46" s="227"/>
      <c r="E46" s="9"/>
      <c r="F46" s="41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8</v>
      </c>
      <c r="W46" s="216"/>
      <c r="X46" s="41" t="s">
        <v>646</v>
      </c>
      <c r="Y46" s="41" t="s">
        <v>491</v>
      </c>
      <c r="Z46" s="41" t="s">
        <v>53</v>
      </c>
      <c r="AA46" s="343">
        <v>2</v>
      </c>
      <c r="AB46" s="344">
        <v>7</v>
      </c>
      <c r="AC46" s="166">
        <f t="shared" si="7"/>
        <v>9</v>
      </c>
      <c r="AD46" s="39"/>
      <c r="AE46" s="210"/>
    </row>
    <row r="47" spans="1:31" ht="15.6" customHeight="1" x14ac:dyDescent="0.3">
      <c r="B47" s="33" t="s">
        <v>322</v>
      </c>
      <c r="C47" s="56"/>
      <c r="D47" s="235">
        <v>3</v>
      </c>
      <c r="E47" s="9">
        <v>1</v>
      </c>
      <c r="F47" s="41" t="s">
        <v>1283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3</v>
      </c>
      <c r="AC47" s="166">
        <f t="shared" si="7"/>
        <v>5</v>
      </c>
      <c r="AD47" s="39">
        <v>6</v>
      </c>
      <c r="AE47" s="210"/>
    </row>
    <row r="48" spans="1:31" ht="15.6" customHeight="1" x14ac:dyDescent="0.3">
      <c r="A48" s="193" t="s">
        <v>37</v>
      </c>
      <c r="B48" s="84" t="s">
        <v>1280</v>
      </c>
      <c r="C48" s="43" t="s">
        <v>194</v>
      </c>
      <c r="D48" s="235"/>
      <c r="E48" s="9">
        <v>1</v>
      </c>
      <c r="F48" s="41" t="s">
        <v>1299</v>
      </c>
      <c r="I48" s="227"/>
      <c r="J48" s="227"/>
      <c r="K48" s="227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2</v>
      </c>
      <c r="U48" s="166">
        <f>SUM(S48:T48)</f>
        <v>2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>
        <v>2</v>
      </c>
      <c r="AE48" s="210"/>
    </row>
    <row r="49" spans="1:31" ht="16.95" customHeight="1" x14ac:dyDescent="0.3">
      <c r="E49" s="9">
        <v>2</v>
      </c>
      <c r="F49" s="41" t="s">
        <v>1300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60</v>
      </c>
      <c r="T50" s="219">
        <f>SUM(T39:T49)</f>
        <v>80</v>
      </c>
      <c r="U50" s="219">
        <f>SUM(U39:U49)</f>
        <v>140</v>
      </c>
      <c r="V50" s="219">
        <f>SUM(V39:V49)</f>
        <v>52</v>
      </c>
      <c r="W50" s="218"/>
      <c r="X50" s="218" t="s">
        <v>405</v>
      </c>
      <c r="Y50" s="218"/>
      <c r="Z50" s="218" t="s">
        <v>53</v>
      </c>
      <c r="AA50" s="219">
        <f>SUM(AA39:AA49)</f>
        <v>63</v>
      </c>
      <c r="AB50" s="219">
        <f>SUM(AB39:AB49)</f>
        <v>88</v>
      </c>
      <c r="AC50" s="219">
        <f>SUM(AC39:AC49)</f>
        <v>151</v>
      </c>
      <c r="AD50" s="219">
        <f>SUM(AD39:AD49)</f>
        <v>34</v>
      </c>
      <c r="AE50" s="210"/>
    </row>
    <row r="51" spans="1:31" ht="15.6" customHeight="1" x14ac:dyDescent="0.3">
      <c r="A51" s="102"/>
      <c r="B51" s="103"/>
      <c r="C51" s="103"/>
      <c r="D51" s="143"/>
      <c r="E51" s="104"/>
      <c r="F51" s="103"/>
      <c r="G51" s="105"/>
      <c r="H51" s="105"/>
      <c r="I51" s="105"/>
      <c r="J51" s="106"/>
      <c r="K51" s="105"/>
      <c r="L51" s="105"/>
      <c r="M51" s="104"/>
      <c r="N51" s="9"/>
      <c r="O51" s="212"/>
      <c r="P51" s="277" t="s">
        <v>164</v>
      </c>
      <c r="Q51" s="277"/>
      <c r="R51" s="277" t="s">
        <v>460</v>
      </c>
      <c r="S51" s="345">
        <v>15</v>
      </c>
      <c r="T51" s="345">
        <v>12</v>
      </c>
      <c r="U51" s="166">
        <f t="shared" ref="U51:U61" si="8">SUM(S51:T51)</f>
        <v>27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12</v>
      </c>
      <c r="AB51" s="344">
        <v>6</v>
      </c>
      <c r="AC51" s="166">
        <f t="shared" ref="AC51:AC61" si="9">SUM(AA51:AB51)</f>
        <v>18</v>
      </c>
      <c r="AD51" s="39">
        <v>8</v>
      </c>
      <c r="AE51" s="210"/>
    </row>
    <row r="52" spans="1:31" ht="15.6" customHeight="1" x14ac:dyDescent="0.35">
      <c r="C52" s="41" t="s">
        <v>319</v>
      </c>
      <c r="D52" s="98">
        <f>SUM(D15:D51)</f>
        <v>22</v>
      </c>
      <c r="E52" s="21"/>
      <c r="F52" s="41" t="s">
        <v>335</v>
      </c>
      <c r="G52" s="33"/>
      <c r="H52" s="47"/>
      <c r="I52" s="61">
        <v>5</v>
      </c>
      <c r="J52" s="22"/>
      <c r="N52" s="9"/>
      <c r="O52" s="212"/>
      <c r="P52" s="41" t="s">
        <v>691</v>
      </c>
      <c r="Q52" s="41" t="s">
        <v>620</v>
      </c>
      <c r="R52" s="41" t="s">
        <v>164</v>
      </c>
      <c r="S52" s="343">
        <v>20</v>
      </c>
      <c r="T52" s="344">
        <v>9</v>
      </c>
      <c r="U52" s="166">
        <f t="shared" si="8"/>
        <v>29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18</v>
      </c>
      <c r="AB52" s="344">
        <v>7</v>
      </c>
      <c r="AC52" s="166">
        <f t="shared" si="9"/>
        <v>25</v>
      </c>
      <c r="AD52" s="39">
        <v>20</v>
      </c>
      <c r="AE52" s="210"/>
    </row>
    <row r="53" spans="1:31" ht="15.6" customHeight="1" x14ac:dyDescent="0.3">
      <c r="N53" s="9"/>
      <c r="O53" s="60"/>
      <c r="P53" s="150" t="s">
        <v>494</v>
      </c>
      <c r="Q53" s="41" t="s">
        <v>182</v>
      </c>
      <c r="R53" s="48" t="s">
        <v>164</v>
      </c>
      <c r="S53" s="343">
        <v>9</v>
      </c>
      <c r="T53" s="343">
        <v>10</v>
      </c>
      <c r="U53" s="166">
        <f t="shared" si="8"/>
        <v>19</v>
      </c>
      <c r="V53" s="39">
        <v>4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si="9"/>
        <v>17</v>
      </c>
      <c r="AD53" s="39"/>
      <c r="AE53" s="210"/>
    </row>
    <row r="54" spans="1:31" ht="15.6" customHeight="1" x14ac:dyDescent="0.3">
      <c r="N54" s="8"/>
      <c r="O54" s="212"/>
      <c r="P54" s="41" t="s">
        <v>475</v>
      </c>
      <c r="Q54" s="41" t="s">
        <v>115</v>
      </c>
      <c r="R54" s="41" t="s">
        <v>164</v>
      </c>
      <c r="S54" s="343">
        <v>9</v>
      </c>
      <c r="T54" s="344">
        <v>10</v>
      </c>
      <c r="U54" s="166">
        <f t="shared" si="8"/>
        <v>19</v>
      </c>
      <c r="V54" s="39">
        <v>4</v>
      </c>
      <c r="W54" s="277"/>
      <c r="X54" s="41" t="s">
        <v>472</v>
      </c>
      <c r="Y54" s="41" t="s">
        <v>465</v>
      </c>
      <c r="Z54" s="41" t="s">
        <v>461</v>
      </c>
      <c r="AA54" s="343">
        <v>8</v>
      </c>
      <c r="AB54" s="344">
        <v>8</v>
      </c>
      <c r="AC54" s="166">
        <f t="shared" si="9"/>
        <v>16</v>
      </c>
      <c r="AD54" s="39">
        <v>2</v>
      </c>
      <c r="AE54" s="210"/>
    </row>
    <row r="55" spans="1:31" ht="15.6" customHeight="1" x14ac:dyDescent="0.3">
      <c r="A55" s="4"/>
      <c r="N55" s="8"/>
      <c r="O55" s="213"/>
      <c r="P55" s="41" t="s">
        <v>695</v>
      </c>
      <c r="Q55" s="41" t="s">
        <v>29</v>
      </c>
      <c r="R55" s="41" t="s">
        <v>164</v>
      </c>
      <c r="S55" s="343">
        <v>4</v>
      </c>
      <c r="T55" s="344">
        <v>11</v>
      </c>
      <c r="U55" s="166">
        <f t="shared" si="8"/>
        <v>15</v>
      </c>
      <c r="V55" s="39">
        <v>4</v>
      </c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13</v>
      </c>
      <c r="AC55" s="166">
        <f t="shared" si="9"/>
        <v>16</v>
      </c>
      <c r="AD55" s="39">
        <v>4</v>
      </c>
      <c r="AE55" s="210"/>
    </row>
    <row r="56" spans="1:31" ht="15.6" customHeight="1" x14ac:dyDescent="0.3">
      <c r="N56" s="8"/>
      <c r="O56" s="213"/>
      <c r="P56" s="41" t="s">
        <v>696</v>
      </c>
      <c r="Q56" s="41" t="s">
        <v>19</v>
      </c>
      <c r="R56" s="48" t="s">
        <v>164</v>
      </c>
      <c r="S56" s="343">
        <v>2</v>
      </c>
      <c r="T56" s="344">
        <v>12</v>
      </c>
      <c r="U56" s="166">
        <f t="shared" si="8"/>
        <v>14</v>
      </c>
      <c r="V56" s="39"/>
      <c r="W56" s="277"/>
      <c r="X56" s="41" t="s">
        <v>657</v>
      </c>
      <c r="Y56" s="41" t="s">
        <v>45</v>
      </c>
      <c r="Z56" s="41" t="s">
        <v>461</v>
      </c>
      <c r="AA56" s="343">
        <v>2</v>
      </c>
      <c r="AB56" s="344">
        <v>6</v>
      </c>
      <c r="AC56" s="166">
        <f t="shared" si="9"/>
        <v>8</v>
      </c>
      <c r="AD56" s="39">
        <v>2</v>
      </c>
      <c r="AE56" s="210"/>
    </row>
    <row r="57" spans="1:31" ht="15.6" customHeight="1" x14ac:dyDescent="0.3">
      <c r="A57" s="166" t="s">
        <v>597</v>
      </c>
      <c r="B57" s="163" t="s">
        <v>394</v>
      </c>
      <c r="C57" s="163"/>
      <c r="D57" s="46" t="s">
        <v>57</v>
      </c>
      <c r="E57" s="46" t="s">
        <v>51</v>
      </c>
      <c r="F57" s="46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2"/>
      <c r="P57" s="41" t="s">
        <v>476</v>
      </c>
      <c r="Q57" s="41" t="s">
        <v>68</v>
      </c>
      <c r="R57" s="41" t="s">
        <v>164</v>
      </c>
      <c r="S57" s="343">
        <v>2</v>
      </c>
      <c r="T57" s="344">
        <v>10</v>
      </c>
      <c r="U57" s="166">
        <f t="shared" si="8"/>
        <v>12</v>
      </c>
      <c r="V57" s="39">
        <v>2</v>
      </c>
      <c r="W57" s="277"/>
      <c r="X57" s="41" t="s">
        <v>537</v>
      </c>
      <c r="Y57" s="41" t="s">
        <v>65</v>
      </c>
      <c r="Z57" s="41" t="s">
        <v>461</v>
      </c>
      <c r="AA57" s="343">
        <v>2</v>
      </c>
      <c r="AB57" s="344">
        <v>6</v>
      </c>
      <c r="AC57" s="166">
        <f t="shared" si="9"/>
        <v>8</v>
      </c>
      <c r="AD57" s="39"/>
      <c r="AE57" s="210"/>
    </row>
    <row r="58" spans="1:31" ht="15.6" customHeight="1" x14ac:dyDescent="0.3">
      <c r="A58" s="39"/>
      <c r="B58" s="150" t="s">
        <v>551</v>
      </c>
      <c r="C58" s="220" t="s">
        <v>138</v>
      </c>
      <c r="D58" s="220" t="s">
        <v>54</v>
      </c>
      <c r="E58" s="330">
        <v>28</v>
      </c>
      <c r="F58" s="330">
        <v>21</v>
      </c>
      <c r="G58" s="166">
        <f t="shared" ref="G58" si="10">SUM(E58:F58)</f>
        <v>49</v>
      </c>
      <c r="H58" s="39">
        <v>2</v>
      </c>
      <c r="I58" s="41"/>
      <c r="J58" s="61"/>
      <c r="K58" s="61"/>
      <c r="L58" s="163" t="s">
        <v>389</v>
      </c>
      <c r="M58" s="41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9</v>
      </c>
      <c r="U58" s="166">
        <f t="shared" si="8"/>
        <v>9</v>
      </c>
      <c r="V58" s="39">
        <v>2</v>
      </c>
      <c r="W58" s="277"/>
      <c r="X58" s="41" t="s">
        <v>654</v>
      </c>
      <c r="Y58" s="41" t="s">
        <v>617</v>
      </c>
      <c r="Z58" s="41" t="s">
        <v>461</v>
      </c>
      <c r="AA58" s="343">
        <v>5</v>
      </c>
      <c r="AB58" s="344">
        <v>3</v>
      </c>
      <c r="AC58" s="166">
        <f t="shared" si="9"/>
        <v>8</v>
      </c>
      <c r="AD58" s="39">
        <v>2</v>
      </c>
      <c r="AE58" s="210"/>
    </row>
    <row r="59" spans="1:31" ht="15.6" customHeight="1" x14ac:dyDescent="0.3">
      <c r="A59" s="39"/>
      <c r="B59" s="41" t="s">
        <v>552</v>
      </c>
      <c r="C59" s="220" t="s">
        <v>527</v>
      </c>
      <c r="D59" s="221" t="s">
        <v>53</v>
      </c>
      <c r="E59" s="222">
        <v>22</v>
      </c>
      <c r="F59" s="222">
        <v>15</v>
      </c>
      <c r="G59" s="166">
        <f t="shared" ref="G59:G75" si="11">SUM(E59:F59)</f>
        <v>37</v>
      </c>
      <c r="H59" s="39">
        <v>2</v>
      </c>
      <c r="I59" s="41"/>
      <c r="J59" s="41"/>
      <c r="K59" s="41"/>
      <c r="L59" s="152" t="s">
        <v>83</v>
      </c>
      <c r="M59" s="220"/>
      <c r="N59" s="9"/>
      <c r="O59" s="212"/>
      <c r="P59" s="41" t="s">
        <v>694</v>
      </c>
      <c r="Q59" s="41" t="s">
        <v>621</v>
      </c>
      <c r="R59" s="41" t="s">
        <v>164</v>
      </c>
      <c r="S59" s="343">
        <v>1</v>
      </c>
      <c r="T59" s="343">
        <v>5</v>
      </c>
      <c r="U59" s="166">
        <f t="shared" si="8"/>
        <v>6</v>
      </c>
      <c r="V59" s="39">
        <v>2</v>
      </c>
      <c r="W59" s="277"/>
      <c r="X59" s="41" t="s">
        <v>795</v>
      </c>
      <c r="Y59" s="84" t="s">
        <v>143</v>
      </c>
      <c r="Z59" s="41" t="s">
        <v>461</v>
      </c>
      <c r="AA59" s="343"/>
      <c r="AB59" s="344">
        <v>8</v>
      </c>
      <c r="AC59" s="166">
        <f t="shared" si="9"/>
        <v>8</v>
      </c>
      <c r="AD59" s="39">
        <v>8</v>
      </c>
      <c r="AE59" s="210"/>
    </row>
    <row r="60" spans="1:31" ht="16.2" customHeight="1" x14ac:dyDescent="0.3">
      <c r="A60" s="39"/>
      <c r="B60" s="221" t="s">
        <v>132</v>
      </c>
      <c r="C60" s="220" t="s">
        <v>131</v>
      </c>
      <c r="D60" s="220" t="s">
        <v>116</v>
      </c>
      <c r="E60" s="330">
        <v>20</v>
      </c>
      <c r="F60" s="330">
        <v>16</v>
      </c>
      <c r="G60" s="166">
        <f t="shared" si="11"/>
        <v>36</v>
      </c>
      <c r="H60" s="39">
        <v>2</v>
      </c>
      <c r="I60" s="41"/>
      <c r="J60" s="41"/>
      <c r="K60" s="41"/>
      <c r="L60" s="41"/>
      <c r="M60" s="220"/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 t="shared" si="8"/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6.2" customHeight="1" x14ac:dyDescent="0.3">
      <c r="A61" s="39"/>
      <c r="B61" s="41" t="s">
        <v>1035</v>
      </c>
      <c r="C61" s="220" t="s">
        <v>332</v>
      </c>
      <c r="D61" s="221" t="s">
        <v>54</v>
      </c>
      <c r="E61" s="330">
        <v>7</v>
      </c>
      <c r="F61" s="330">
        <v>26</v>
      </c>
      <c r="G61" s="166">
        <f t="shared" si="11"/>
        <v>33</v>
      </c>
      <c r="H61" s="39">
        <v>2</v>
      </c>
      <c r="I61" s="40"/>
      <c r="J61" s="40"/>
      <c r="K61" s="40"/>
      <c r="L61" s="41"/>
      <c r="M61" s="41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8"/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A62" s="39"/>
      <c r="B62" s="41" t="s">
        <v>66</v>
      </c>
      <c r="C62" s="220" t="s">
        <v>505</v>
      </c>
      <c r="D62" s="220" t="s">
        <v>53</v>
      </c>
      <c r="E62" s="49">
        <v>12</v>
      </c>
      <c r="F62" s="193">
        <v>20</v>
      </c>
      <c r="G62" s="166">
        <f t="shared" si="11"/>
        <v>32</v>
      </c>
      <c r="H62" s="39">
        <v>2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65</v>
      </c>
      <c r="T62" s="219">
        <f>SUM(T51:T61)</f>
        <v>92</v>
      </c>
      <c r="U62" s="219">
        <f>SUM(U51:U61)</f>
        <v>157</v>
      </c>
      <c r="V62" s="219">
        <f>SUM(V51:V61)</f>
        <v>56</v>
      </c>
      <c r="W62" s="218"/>
      <c r="X62" s="218" t="s">
        <v>405</v>
      </c>
      <c r="Y62" s="218"/>
      <c r="Z62" s="218" t="s">
        <v>463</v>
      </c>
      <c r="AA62" s="219">
        <f>SUM(AA51:AA61)</f>
        <v>55</v>
      </c>
      <c r="AB62" s="219">
        <f>SUM(AB51:AB61)</f>
        <v>76</v>
      </c>
      <c r="AC62" s="219">
        <f>SUM(AC51:AC61)</f>
        <v>131</v>
      </c>
      <c r="AD62" s="219">
        <f>SUM(AD51:AD61)</f>
        <v>52</v>
      </c>
      <c r="AE62" s="210"/>
    </row>
    <row r="63" spans="1:31" ht="15.6" customHeight="1" thickBot="1" x14ac:dyDescent="0.35">
      <c r="A63" s="39"/>
      <c r="B63" s="150" t="s">
        <v>817</v>
      </c>
      <c r="C63" s="256" t="s">
        <v>185</v>
      </c>
      <c r="D63" s="221" t="s">
        <v>116</v>
      </c>
      <c r="E63" s="330">
        <v>22</v>
      </c>
      <c r="F63" s="330">
        <v>9</v>
      </c>
      <c r="G63" s="166">
        <f t="shared" si="11"/>
        <v>31</v>
      </c>
      <c r="H63" s="39">
        <v>6</v>
      </c>
      <c r="I63" s="40"/>
      <c r="J63" s="40"/>
      <c r="K63" s="40"/>
      <c r="N63" s="9"/>
      <c r="O63" s="60"/>
      <c r="P63" s="161"/>
      <c r="Q63" s="161"/>
      <c r="R63" s="161"/>
      <c r="S63" s="194">
        <f>S25+S38+S50+S62</f>
        <v>268</v>
      </c>
      <c r="T63" s="194">
        <f>T25+T38+T50+T62</f>
        <v>400</v>
      </c>
      <c r="U63" s="194">
        <f>U25+U38+U50+U62</f>
        <v>668</v>
      </c>
      <c r="V63" s="194">
        <f>V25+V38+V50+V62</f>
        <v>178</v>
      </c>
      <c r="W63" s="355"/>
      <c r="X63" s="195"/>
      <c r="Y63" s="54"/>
      <c r="Z63" s="54"/>
      <c r="AA63" s="194">
        <f>AA25+AA38+AA50+AA62</f>
        <v>270</v>
      </c>
      <c r="AB63" s="194">
        <f>AB25+AB38+AB50+AB62</f>
        <v>410</v>
      </c>
      <c r="AC63" s="194">
        <f>AC25+AC38+AC50+AC62</f>
        <v>680</v>
      </c>
      <c r="AD63" s="194">
        <f>AD25+AD38+AD50+AD62</f>
        <v>136</v>
      </c>
      <c r="AE63" s="210"/>
    </row>
    <row r="64" spans="1:31" ht="15.6" customHeight="1" thickTop="1" x14ac:dyDescent="0.3">
      <c r="A64" s="34"/>
      <c r="B64" s="220" t="s">
        <v>950</v>
      </c>
      <c r="C64" s="220" t="s">
        <v>620</v>
      </c>
      <c r="D64" s="220" t="s">
        <v>164</v>
      </c>
      <c r="E64" s="49">
        <v>20</v>
      </c>
      <c r="F64" s="193">
        <v>9</v>
      </c>
      <c r="G64" s="166">
        <f t="shared" si="11"/>
        <v>29</v>
      </c>
      <c r="H64" s="39">
        <v>22</v>
      </c>
      <c r="I64" s="40"/>
      <c r="J64" s="40"/>
      <c r="K64" s="40"/>
      <c r="L64" s="163" t="s">
        <v>84</v>
      </c>
      <c r="M64" s="40"/>
      <c r="N64" s="9"/>
      <c r="O64" s="173"/>
      <c r="W64" s="166"/>
      <c r="X64" s="196" t="s">
        <v>387</v>
      </c>
      <c r="Y64" s="192"/>
      <c r="Z64" s="192"/>
      <c r="AA64" s="369">
        <f>S63+AA63</f>
        <v>538</v>
      </c>
      <c r="AB64" s="369">
        <f>T63+AB63</f>
        <v>810</v>
      </c>
      <c r="AC64" s="369">
        <f>U63+AC63</f>
        <v>1348</v>
      </c>
      <c r="AD64" s="369">
        <f>V63+AD63</f>
        <v>314</v>
      </c>
      <c r="AE64" s="198"/>
    </row>
    <row r="65" spans="1:31" ht="15.6" customHeight="1" x14ac:dyDescent="0.3">
      <c r="A65" s="39"/>
      <c r="B65" s="41" t="s">
        <v>63</v>
      </c>
      <c r="C65" s="256" t="s">
        <v>297</v>
      </c>
      <c r="D65" s="221" t="s">
        <v>130</v>
      </c>
      <c r="E65" s="49">
        <v>20</v>
      </c>
      <c r="F65" s="49">
        <v>9</v>
      </c>
      <c r="G65" s="166">
        <f t="shared" si="11"/>
        <v>29</v>
      </c>
      <c r="H65" s="39">
        <v>6</v>
      </c>
      <c r="I65" s="40"/>
      <c r="J65" s="40"/>
      <c r="K65" s="41"/>
      <c r="L65" s="152" t="s">
        <v>83</v>
      </c>
      <c r="M65" s="48"/>
      <c r="O65" s="173"/>
      <c r="Q65" s="40"/>
      <c r="R65" s="40"/>
      <c r="S65" s="40"/>
      <c r="T65" s="40"/>
      <c r="U65" s="40"/>
      <c r="V65" s="40"/>
      <c r="AE65" s="198"/>
    </row>
    <row r="66" spans="1:31" ht="15.6" customHeight="1" x14ac:dyDescent="0.3">
      <c r="A66" s="39"/>
      <c r="B66" s="41" t="s">
        <v>867</v>
      </c>
      <c r="C66" s="220" t="s">
        <v>616</v>
      </c>
      <c r="D66" s="220" t="s">
        <v>461</v>
      </c>
      <c r="E66" s="49">
        <v>18</v>
      </c>
      <c r="F66" s="193">
        <v>7</v>
      </c>
      <c r="G66" s="166">
        <f t="shared" si="11"/>
        <v>25</v>
      </c>
      <c r="H66" s="39">
        <v>20</v>
      </c>
      <c r="I66" s="40"/>
      <c r="J66" s="40"/>
      <c r="K66" s="40"/>
      <c r="L66" s="240"/>
      <c r="M66" s="41"/>
      <c r="O66" s="173"/>
      <c r="Q66" s="40"/>
      <c r="R66" s="40"/>
      <c r="S66" s="40"/>
      <c r="T66" s="40"/>
      <c r="U66" s="40"/>
      <c r="V66" s="40"/>
      <c r="AE66" s="198"/>
    </row>
    <row r="67" spans="1:31" ht="15.6" customHeight="1" x14ac:dyDescent="0.3">
      <c r="A67" s="39"/>
      <c r="B67" s="41" t="s">
        <v>539</v>
      </c>
      <c r="C67" s="256" t="s">
        <v>613</v>
      </c>
      <c r="D67" s="220" t="s">
        <v>117</v>
      </c>
      <c r="E67" s="330">
        <v>15</v>
      </c>
      <c r="F67" s="330">
        <v>10</v>
      </c>
      <c r="G67" s="166">
        <f t="shared" si="11"/>
        <v>25</v>
      </c>
      <c r="H67" s="39">
        <v>4</v>
      </c>
      <c r="I67" s="40"/>
      <c r="J67" s="40"/>
      <c r="K67" s="40"/>
      <c r="M67" s="40"/>
      <c r="O67" s="173"/>
      <c r="Q67" s="40"/>
      <c r="R67" s="40"/>
      <c r="S67" s="40"/>
      <c r="T67" s="40"/>
      <c r="U67" s="40"/>
      <c r="V67" s="40"/>
      <c r="W67" s="40"/>
      <c r="AE67" s="198"/>
    </row>
    <row r="68" spans="1:31" ht="15.6" customHeight="1" x14ac:dyDescent="0.3">
      <c r="A68" s="39"/>
      <c r="B68" s="220" t="s">
        <v>499</v>
      </c>
      <c r="C68" s="41" t="s">
        <v>110</v>
      </c>
      <c r="D68" s="220" t="s">
        <v>533</v>
      </c>
      <c r="E68" s="193">
        <v>15</v>
      </c>
      <c r="F68" s="49">
        <v>10</v>
      </c>
      <c r="G68" s="166">
        <f t="shared" si="11"/>
        <v>25</v>
      </c>
      <c r="H68" s="39">
        <v>4</v>
      </c>
      <c r="I68" s="41"/>
      <c r="L68" s="152"/>
      <c r="M68" s="48"/>
      <c r="O68" s="173"/>
      <c r="Q68" s="40"/>
      <c r="S68" s="40"/>
      <c r="T68" s="40"/>
      <c r="U68" s="40"/>
      <c r="V68" s="40"/>
      <c r="W68" s="40"/>
      <c r="AE68" s="198"/>
    </row>
    <row r="69" spans="1:31" ht="15.6" customHeight="1" x14ac:dyDescent="0.3">
      <c r="A69" s="39"/>
      <c r="B69" s="41" t="s">
        <v>1152</v>
      </c>
      <c r="C69" s="48" t="s">
        <v>33</v>
      </c>
      <c r="D69" s="220" t="s">
        <v>116</v>
      </c>
      <c r="E69" s="330">
        <v>5</v>
      </c>
      <c r="F69" s="330">
        <v>20</v>
      </c>
      <c r="G69" s="166">
        <f t="shared" si="11"/>
        <v>25</v>
      </c>
      <c r="H69" s="39">
        <v>2</v>
      </c>
      <c r="I69" s="40"/>
      <c r="L69" s="163" t="s">
        <v>156</v>
      </c>
      <c r="M69" s="41"/>
      <c r="O69" s="173"/>
      <c r="Q69" s="198" t="s">
        <v>420</v>
      </c>
      <c r="R69" s="198" t="s">
        <v>430</v>
      </c>
      <c r="Y69" s="198" t="s">
        <v>420</v>
      </c>
      <c r="Z69" s="198" t="s">
        <v>433</v>
      </c>
      <c r="AE69" s="198"/>
    </row>
    <row r="70" spans="1:31" ht="15.6" customHeight="1" x14ac:dyDescent="0.35">
      <c r="A70" s="39"/>
      <c r="B70" s="41" t="s">
        <v>554</v>
      </c>
      <c r="C70" s="41" t="s">
        <v>112</v>
      </c>
      <c r="D70" s="220" t="s">
        <v>116</v>
      </c>
      <c r="E70" s="330">
        <v>4</v>
      </c>
      <c r="F70" s="330">
        <v>21</v>
      </c>
      <c r="G70" s="166">
        <f t="shared" si="11"/>
        <v>25</v>
      </c>
      <c r="H70" s="39">
        <v>2</v>
      </c>
      <c r="I70" s="40"/>
      <c r="K70" s="39"/>
      <c r="L70" s="41" t="s">
        <v>83</v>
      </c>
      <c r="M70" s="41"/>
      <c r="O70" s="173"/>
      <c r="P70" s="156" t="s">
        <v>429</v>
      </c>
      <c r="Q70" s="46" t="s">
        <v>404</v>
      </c>
      <c r="R70" s="20">
        <v>42800</v>
      </c>
      <c r="S70" s="54"/>
      <c r="T70" s="54"/>
      <c r="U70" s="54"/>
      <c r="V70" s="164"/>
      <c r="W70" s="164"/>
      <c r="X70" s="156" t="s">
        <v>432</v>
      </c>
      <c r="Y70" s="46" t="s">
        <v>404</v>
      </c>
      <c r="Z70" s="20">
        <v>42807</v>
      </c>
      <c r="AA70" s="198"/>
      <c r="AB70" s="198"/>
      <c r="AC70" s="198"/>
      <c r="AD70" s="198"/>
      <c r="AE70" s="198"/>
    </row>
    <row r="71" spans="1:31" ht="18" x14ac:dyDescent="0.35">
      <c r="A71" s="39"/>
      <c r="B71" s="41" t="s">
        <v>567</v>
      </c>
      <c r="C71" s="220" t="s">
        <v>110</v>
      </c>
      <c r="D71" s="220" t="s">
        <v>533</v>
      </c>
      <c r="E71" s="49">
        <v>10</v>
      </c>
      <c r="F71" s="49">
        <v>14</v>
      </c>
      <c r="G71" s="166">
        <f t="shared" si="11"/>
        <v>24</v>
      </c>
      <c r="H71" s="39">
        <v>4</v>
      </c>
      <c r="I71" s="40"/>
      <c r="L71" s="41"/>
      <c r="M71" s="41"/>
      <c r="O71" s="173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41" t="s">
        <v>493</v>
      </c>
      <c r="C72" s="220" t="s">
        <v>340</v>
      </c>
      <c r="D72" s="220" t="s">
        <v>117</v>
      </c>
      <c r="E72" s="330">
        <v>13</v>
      </c>
      <c r="F72" s="330">
        <v>11</v>
      </c>
      <c r="G72" s="166">
        <f t="shared" si="11"/>
        <v>24</v>
      </c>
      <c r="H72" s="39">
        <v>4</v>
      </c>
      <c r="O72" s="173"/>
      <c r="P72" s="189">
        <v>0.38541666666666669</v>
      </c>
      <c r="Q72" s="61" t="s">
        <v>126</v>
      </c>
      <c r="R72" s="26" t="s">
        <v>330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214</v>
      </c>
      <c r="AA72" s="57"/>
      <c r="AB72" s="193"/>
      <c r="AC72" s="39"/>
      <c r="AD72" s="40"/>
      <c r="AE72" s="198"/>
    </row>
    <row r="73" spans="1:31" ht="18" x14ac:dyDescent="0.35">
      <c r="A73" s="39"/>
      <c r="B73" s="41" t="s">
        <v>553</v>
      </c>
      <c r="C73" s="220" t="s">
        <v>183</v>
      </c>
      <c r="D73" s="220" t="s">
        <v>117</v>
      </c>
      <c r="E73" s="330">
        <v>2</v>
      </c>
      <c r="F73" s="330">
        <v>22</v>
      </c>
      <c r="G73" s="166">
        <f t="shared" si="11"/>
        <v>24</v>
      </c>
      <c r="H73" s="39"/>
      <c r="O73" s="173"/>
      <c r="P73" s="189">
        <v>0.38541666666666669</v>
      </c>
      <c r="Q73" s="61" t="s">
        <v>127</v>
      </c>
      <c r="R73" s="26" t="s">
        <v>218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161</v>
      </c>
      <c r="AA73" s="57"/>
      <c r="AB73" s="208"/>
      <c r="AC73" s="39"/>
      <c r="AD73" s="40"/>
      <c r="AE73" s="198"/>
    </row>
    <row r="74" spans="1:31" ht="18" x14ac:dyDescent="0.35">
      <c r="A74" s="39"/>
      <c r="B74" s="41" t="s">
        <v>1169</v>
      </c>
      <c r="C74" s="41" t="s">
        <v>120</v>
      </c>
      <c r="D74" s="220" t="s">
        <v>117</v>
      </c>
      <c r="E74" s="330">
        <v>16</v>
      </c>
      <c r="F74" s="330">
        <v>7</v>
      </c>
      <c r="G74" s="166">
        <f t="shared" si="11"/>
        <v>23</v>
      </c>
      <c r="H74" s="39">
        <v>2</v>
      </c>
      <c r="O74" s="173"/>
      <c r="P74" s="189">
        <v>0.42708333333333331</v>
      </c>
      <c r="Q74" s="61" t="s">
        <v>126</v>
      </c>
      <c r="R74" s="26" t="s">
        <v>141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226</v>
      </c>
      <c r="AA74" s="57"/>
      <c r="AB74" s="39"/>
      <c r="AC74" s="39"/>
      <c r="AD74" s="40"/>
      <c r="AE74" s="198"/>
    </row>
    <row r="75" spans="1:31" ht="17.399999999999999" x14ac:dyDescent="0.3">
      <c r="A75" s="39"/>
      <c r="B75" s="220" t="s">
        <v>550</v>
      </c>
      <c r="C75" s="152" t="s">
        <v>85</v>
      </c>
      <c r="D75" s="220" t="s">
        <v>116</v>
      </c>
      <c r="E75" s="330">
        <v>7</v>
      </c>
      <c r="F75" s="330">
        <v>15</v>
      </c>
      <c r="G75" s="166">
        <f t="shared" si="11"/>
        <v>22</v>
      </c>
      <c r="H75" s="39">
        <v>2</v>
      </c>
      <c r="O75" s="173"/>
      <c r="P75" s="189">
        <v>0.42708333333333331</v>
      </c>
      <c r="Q75" s="61" t="s">
        <v>127</v>
      </c>
      <c r="R75" s="26" t="s">
        <v>221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435</v>
      </c>
      <c r="AA75" s="57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9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80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36"/>
      <c r="D81" s="36"/>
      <c r="E81" s="32"/>
      <c r="F81" s="34"/>
      <c r="G81" s="9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80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4"/>
      <c r="D83" s="32"/>
      <c r="E83" s="32"/>
      <c r="F83" s="34"/>
      <c r="G83" s="9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80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17.399999999999999" x14ac:dyDescent="0.3">
      <c r="A85" s="34"/>
      <c r="B85" s="80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22.8" x14ac:dyDescent="0.4">
      <c r="A86" s="82"/>
      <c r="B86" s="85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80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2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80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O4:X8">
    <sortCondition ref="O4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31" zoomScale="77" zoomScaleNormal="75" zoomScaleSheetLayoutView="77" workbookViewId="0">
      <selection activeCell="F46" sqref="F46:F47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7.88671875" customWidth="1"/>
    <col min="14" max="14" width="0.88671875" customWidth="1"/>
    <col min="15" max="15" width="1.88671875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42786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428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23</v>
      </c>
      <c r="U2" s="39">
        <v>34</v>
      </c>
      <c r="V2" s="39">
        <v>5</v>
      </c>
      <c r="W2" s="39">
        <v>0</v>
      </c>
      <c r="X2" s="199">
        <f t="shared" ref="X2:X10" si="0">U2/T2</f>
        <v>1.4782608695652173</v>
      </c>
      <c r="Y2" s="312" t="s">
        <v>422</v>
      </c>
      <c r="Z2" s="166"/>
      <c r="AA2" s="128" t="s">
        <v>90</v>
      </c>
      <c r="AB2" s="128" t="s">
        <v>91</v>
      </c>
      <c r="AC2" s="128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20</v>
      </c>
      <c r="U3" s="39">
        <v>48</v>
      </c>
      <c r="V3" s="39">
        <v>0</v>
      </c>
      <c r="W3" s="39">
        <v>2</v>
      </c>
      <c r="X3" s="199">
        <f t="shared" si="0"/>
        <v>2.4</v>
      </c>
      <c r="Y3" s="225" t="s">
        <v>379</v>
      </c>
      <c r="AA3" s="22">
        <v>15</v>
      </c>
      <c r="AB3" s="22">
        <v>2</v>
      </c>
      <c r="AC3" s="22">
        <v>5</v>
      </c>
      <c r="AD3" s="243">
        <f>AA3*2+AC3*1</f>
        <v>35</v>
      </c>
      <c r="AE3" s="173"/>
    </row>
    <row r="4" spans="1:31" ht="17.399999999999999" x14ac:dyDescent="0.3">
      <c r="A4" s="9"/>
      <c r="B4" s="225" t="s">
        <v>322</v>
      </c>
      <c r="C4" s="24"/>
      <c r="D4" s="22">
        <v>2</v>
      </c>
      <c r="E4" s="22">
        <v>0</v>
      </c>
      <c r="F4" s="22">
        <v>0</v>
      </c>
      <c r="G4" s="22">
        <v>12</v>
      </c>
      <c r="H4" s="22">
        <v>2</v>
      </c>
      <c r="I4" s="35">
        <f t="shared" ref="I4:I11" si="1">D4*2+F4*1</f>
        <v>4</v>
      </c>
      <c r="J4" s="22">
        <f>(AA$38)</f>
        <v>77</v>
      </c>
      <c r="K4" s="22">
        <f>50+H4</f>
        <v>52</v>
      </c>
      <c r="L4" s="109">
        <f>(AB$38)</f>
        <v>130</v>
      </c>
      <c r="M4" s="109">
        <f>(AD$38)</f>
        <v>26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22</v>
      </c>
      <c r="U4" s="39">
        <v>59</v>
      </c>
      <c r="V4" s="39">
        <v>1</v>
      </c>
      <c r="W4" s="39">
        <v>0</v>
      </c>
      <c r="X4" s="199">
        <f>U4/T4</f>
        <v>2.6818181818181817</v>
      </c>
      <c r="Y4" s="225" t="s">
        <v>322</v>
      </c>
      <c r="Z4" s="24"/>
      <c r="AA4" s="22">
        <v>10</v>
      </c>
      <c r="AB4" s="22">
        <v>7</v>
      </c>
      <c r="AC4" s="22">
        <v>5</v>
      </c>
      <c r="AD4" s="243">
        <f t="shared" ref="AD4:AD10" si="2">AA4*2+AC4*1</f>
        <v>25</v>
      </c>
      <c r="AE4" s="173"/>
    </row>
    <row r="5" spans="1:31" ht="17.399999999999999" x14ac:dyDescent="0.3">
      <c r="A5" s="8"/>
      <c r="B5" s="33" t="s">
        <v>530</v>
      </c>
      <c r="C5" s="24"/>
      <c r="D5" s="22">
        <v>1</v>
      </c>
      <c r="E5" s="22">
        <v>0</v>
      </c>
      <c r="F5" s="22">
        <v>1</v>
      </c>
      <c r="G5" s="22">
        <v>7</v>
      </c>
      <c r="H5" s="22">
        <v>4</v>
      </c>
      <c r="I5" s="35">
        <f t="shared" si="1"/>
        <v>3</v>
      </c>
      <c r="J5" s="22">
        <f>(S$50)</f>
        <v>57</v>
      </c>
      <c r="K5" s="22">
        <f>59+H5</f>
        <v>63</v>
      </c>
      <c r="L5" s="109">
        <f>(T$50)</f>
        <v>74</v>
      </c>
      <c r="M5" s="109">
        <f>(V$50)</f>
        <v>52</v>
      </c>
      <c r="O5" s="210"/>
      <c r="P5" s="41" t="s">
        <v>22</v>
      </c>
      <c r="Q5" s="41" t="s">
        <v>128</v>
      </c>
      <c r="R5" s="220" t="s">
        <v>533</v>
      </c>
      <c r="S5" s="39"/>
      <c r="T5" s="208">
        <v>15</v>
      </c>
      <c r="U5" s="39">
        <v>42</v>
      </c>
      <c r="V5" s="39">
        <v>0</v>
      </c>
      <c r="W5" s="39">
        <v>1</v>
      </c>
      <c r="X5" s="199">
        <f>U5/T5</f>
        <v>2.8</v>
      </c>
      <c r="Y5" s="225" t="s">
        <v>124</v>
      </c>
      <c r="Z5" s="24"/>
      <c r="AA5" s="22">
        <v>8</v>
      </c>
      <c r="AB5" s="22">
        <v>5</v>
      </c>
      <c r="AC5" s="22">
        <v>9</v>
      </c>
      <c r="AD5" s="243">
        <f t="shared" si="2"/>
        <v>25</v>
      </c>
      <c r="AE5" s="173"/>
    </row>
    <row r="6" spans="1:31" ht="17.399999999999999" x14ac:dyDescent="0.3">
      <c r="A6" s="9"/>
      <c r="B6" s="225" t="s">
        <v>379</v>
      </c>
      <c r="D6" s="22">
        <v>1</v>
      </c>
      <c r="E6" s="22">
        <v>0</v>
      </c>
      <c r="F6" s="22">
        <v>1</v>
      </c>
      <c r="G6" s="22">
        <v>6</v>
      </c>
      <c r="H6" s="22">
        <v>3</v>
      </c>
      <c r="I6" s="35">
        <f t="shared" si="1"/>
        <v>3</v>
      </c>
      <c r="J6" s="22">
        <f>(S$38)</f>
        <v>70</v>
      </c>
      <c r="K6" s="22">
        <f>33+H6</f>
        <v>36</v>
      </c>
      <c r="L6" s="109">
        <f>(T$38)</f>
        <v>128</v>
      </c>
      <c r="M6" s="109">
        <f>(V$38)</f>
        <v>38</v>
      </c>
      <c r="O6" s="210"/>
      <c r="P6" s="41" t="s">
        <v>63</v>
      </c>
      <c r="Q6" s="41" t="s">
        <v>115</v>
      </c>
      <c r="R6" s="220" t="s">
        <v>164</v>
      </c>
      <c r="S6" s="39"/>
      <c r="T6" s="208">
        <v>21</v>
      </c>
      <c r="U6" s="39">
        <v>59</v>
      </c>
      <c r="V6" s="39">
        <v>0</v>
      </c>
      <c r="W6" s="39">
        <v>3</v>
      </c>
      <c r="X6" s="199">
        <f>U6/T6</f>
        <v>2.8095238095238093</v>
      </c>
      <c r="Y6" s="225" t="s">
        <v>89</v>
      </c>
      <c r="Z6" s="24"/>
      <c r="AA6" s="22">
        <v>8</v>
      </c>
      <c r="AB6" s="22">
        <v>11</v>
      </c>
      <c r="AC6" s="22">
        <v>3</v>
      </c>
      <c r="AD6" s="243">
        <f t="shared" si="2"/>
        <v>19</v>
      </c>
      <c r="AE6" s="173"/>
    </row>
    <row r="7" spans="1:31" ht="17.399999999999999" customHeight="1" x14ac:dyDescent="0.3">
      <c r="A7" s="8"/>
      <c r="B7" s="225" t="s">
        <v>124</v>
      </c>
      <c r="C7" s="24"/>
      <c r="D7" s="22">
        <v>1</v>
      </c>
      <c r="E7" s="22">
        <v>1</v>
      </c>
      <c r="F7" s="22">
        <v>0</v>
      </c>
      <c r="G7" s="22">
        <v>4</v>
      </c>
      <c r="H7" s="22">
        <v>5</v>
      </c>
      <c r="I7" s="35">
        <f t="shared" si="1"/>
        <v>2</v>
      </c>
      <c r="J7" s="22">
        <f>(AA$25)</f>
        <v>71</v>
      </c>
      <c r="K7" s="22">
        <f>60+H7</f>
        <v>65</v>
      </c>
      <c r="L7" s="109">
        <f>(AB$25)</f>
        <v>109</v>
      </c>
      <c r="M7" s="109">
        <f>(AD$25)</f>
        <v>22</v>
      </c>
      <c r="N7" s="9"/>
      <c r="O7" s="210"/>
      <c r="P7" s="48" t="s">
        <v>163</v>
      </c>
      <c r="Q7" s="41" t="s">
        <v>95</v>
      </c>
      <c r="R7" s="220" t="s">
        <v>53</v>
      </c>
      <c r="S7" s="39"/>
      <c r="T7" s="208">
        <v>24</v>
      </c>
      <c r="U7" s="39">
        <v>73</v>
      </c>
      <c r="V7" s="39">
        <v>0</v>
      </c>
      <c r="W7" s="39">
        <v>0</v>
      </c>
      <c r="X7" s="199">
        <f t="shared" si="0"/>
        <v>3.0416666666666665</v>
      </c>
      <c r="Y7" s="33" t="s">
        <v>530</v>
      </c>
      <c r="Z7" s="24"/>
      <c r="AA7" s="22">
        <v>7</v>
      </c>
      <c r="AB7" s="22">
        <v>10</v>
      </c>
      <c r="AC7" s="22">
        <v>5</v>
      </c>
      <c r="AD7" s="243">
        <f t="shared" si="2"/>
        <v>19</v>
      </c>
      <c r="AE7" s="173"/>
    </row>
    <row r="8" spans="1:31" ht="18" x14ac:dyDescent="0.35">
      <c r="A8" s="9"/>
      <c r="B8" s="225" t="s">
        <v>129</v>
      </c>
      <c r="C8" s="24"/>
      <c r="D8" s="22">
        <v>1</v>
      </c>
      <c r="E8" s="22">
        <v>1</v>
      </c>
      <c r="F8" s="22">
        <v>0</v>
      </c>
      <c r="G8" s="22">
        <v>4</v>
      </c>
      <c r="H8" s="22">
        <v>6</v>
      </c>
      <c r="I8" s="35">
        <f t="shared" si="1"/>
        <v>2</v>
      </c>
      <c r="J8" s="22">
        <f>(S$25)</f>
        <v>69</v>
      </c>
      <c r="K8" s="22">
        <f>69+H8</f>
        <v>75</v>
      </c>
      <c r="L8" s="109">
        <f>(T$25)</f>
        <v>93</v>
      </c>
      <c r="M8" s="109">
        <f>(V$25)</f>
        <v>32</v>
      </c>
      <c r="O8" s="210"/>
      <c r="P8" s="41" t="s">
        <v>66</v>
      </c>
      <c r="Q8" s="41" t="s">
        <v>96</v>
      </c>
      <c r="R8" s="220" t="s">
        <v>130</v>
      </c>
      <c r="S8" s="39"/>
      <c r="T8" s="208">
        <v>23</v>
      </c>
      <c r="U8" s="39">
        <v>70</v>
      </c>
      <c r="V8" s="39">
        <v>0</v>
      </c>
      <c r="W8" s="39">
        <v>1</v>
      </c>
      <c r="X8" s="199">
        <f t="shared" si="0"/>
        <v>3.0434782608695654</v>
      </c>
      <c r="Y8" s="33" t="s">
        <v>154</v>
      </c>
      <c r="Z8" s="65"/>
      <c r="AA8" s="22">
        <v>5</v>
      </c>
      <c r="AB8" s="22">
        <v>8</v>
      </c>
      <c r="AC8" s="22">
        <v>9</v>
      </c>
      <c r="AD8" s="243">
        <f t="shared" si="2"/>
        <v>19</v>
      </c>
      <c r="AE8" s="173"/>
    </row>
    <row r="9" spans="1:31" ht="17.399999999999999" x14ac:dyDescent="0.3">
      <c r="A9" s="9"/>
      <c r="B9" s="225" t="s">
        <v>89</v>
      </c>
      <c r="C9" s="24"/>
      <c r="D9" s="22">
        <v>1</v>
      </c>
      <c r="E9" s="22">
        <v>1</v>
      </c>
      <c r="F9" s="22">
        <v>0</v>
      </c>
      <c r="G9" s="22">
        <v>3</v>
      </c>
      <c r="H9" s="22">
        <v>4</v>
      </c>
      <c r="I9" s="35">
        <f t="shared" si="1"/>
        <v>2</v>
      </c>
      <c r="J9" s="22">
        <f>(AA$50)</f>
        <v>58</v>
      </c>
      <c r="K9" s="22">
        <f>69+H9</f>
        <v>73</v>
      </c>
      <c r="L9" s="109">
        <f>(AB$50)</f>
        <v>81</v>
      </c>
      <c r="M9" s="109">
        <f>(AD$50)</f>
        <v>32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22</v>
      </c>
      <c r="U9" s="39">
        <v>76</v>
      </c>
      <c r="V9" s="39">
        <v>1</v>
      </c>
      <c r="W9" s="39">
        <v>0</v>
      </c>
      <c r="X9" s="199">
        <f t="shared" si="0"/>
        <v>3.4545454545454546</v>
      </c>
      <c r="Y9" s="225" t="s">
        <v>129</v>
      </c>
      <c r="Z9" s="24"/>
      <c r="AA9" s="22">
        <v>6</v>
      </c>
      <c r="AB9" s="22">
        <v>10</v>
      </c>
      <c r="AC9" s="22">
        <v>6</v>
      </c>
      <c r="AD9" s="243">
        <f t="shared" si="2"/>
        <v>18</v>
      </c>
      <c r="AE9" s="173"/>
    </row>
    <row r="10" spans="1:31" ht="18.600000000000001" customHeight="1" thickBot="1" x14ac:dyDescent="0.4">
      <c r="A10" s="8"/>
      <c r="B10" s="33" t="s">
        <v>154</v>
      </c>
      <c r="C10" s="65"/>
      <c r="D10" s="22">
        <v>0</v>
      </c>
      <c r="E10" s="22">
        <v>2</v>
      </c>
      <c r="F10" s="22">
        <v>0</v>
      </c>
      <c r="G10" s="22">
        <v>4</v>
      </c>
      <c r="H10" s="22">
        <v>8</v>
      </c>
      <c r="I10" s="35">
        <f t="shared" si="1"/>
        <v>0</v>
      </c>
      <c r="J10" s="22">
        <f>(S$62)</f>
        <v>61</v>
      </c>
      <c r="K10" s="22">
        <f>64+H10</f>
        <v>72</v>
      </c>
      <c r="L10" s="22">
        <f>(T$62)</f>
        <v>84</v>
      </c>
      <c r="M10" s="22">
        <f>(V$62)</f>
        <v>54</v>
      </c>
      <c r="O10" s="78"/>
      <c r="P10" s="41" t="s">
        <v>108</v>
      </c>
      <c r="Q10" s="41" t="s">
        <v>17</v>
      </c>
      <c r="R10" s="41"/>
      <c r="S10" s="39"/>
      <c r="T10" s="208">
        <v>22</v>
      </c>
      <c r="U10" s="39">
        <v>48</v>
      </c>
      <c r="V10" s="39">
        <v>3</v>
      </c>
      <c r="W10" s="39">
        <v>0</v>
      </c>
      <c r="X10" s="199">
        <f t="shared" si="0"/>
        <v>2.1818181818181817</v>
      </c>
      <c r="Y10" s="33" t="s">
        <v>477</v>
      </c>
      <c r="AA10" s="22">
        <v>6</v>
      </c>
      <c r="AB10" s="22">
        <v>12</v>
      </c>
      <c r="AC10" s="22">
        <v>4</v>
      </c>
      <c r="AD10" s="245">
        <f t="shared" si="2"/>
        <v>16</v>
      </c>
      <c r="AE10" s="173"/>
    </row>
    <row r="11" spans="1:31" ht="18" thickBot="1" x14ac:dyDescent="0.35">
      <c r="A11" s="128"/>
      <c r="B11" s="33" t="s">
        <v>477</v>
      </c>
      <c r="D11" s="22">
        <v>0</v>
      </c>
      <c r="E11" s="22">
        <v>2</v>
      </c>
      <c r="F11" s="22">
        <v>0</v>
      </c>
      <c r="G11" s="22">
        <v>2</v>
      </c>
      <c r="H11" s="22">
        <v>10</v>
      </c>
      <c r="I11" s="35">
        <f t="shared" si="1"/>
        <v>0</v>
      </c>
      <c r="J11" s="109">
        <f>(AA$62)</f>
        <v>53</v>
      </c>
      <c r="K11" s="22">
        <f>70+H11</f>
        <v>80</v>
      </c>
      <c r="L11" s="109">
        <f>(AB$62)</f>
        <v>74</v>
      </c>
      <c r="M11" s="109">
        <f>(AD$62)</f>
        <v>48</v>
      </c>
      <c r="O11" s="78"/>
      <c r="P11" s="173"/>
      <c r="Q11" s="173"/>
      <c r="R11" s="54" t="s">
        <v>35</v>
      </c>
      <c r="S11" s="200"/>
      <c r="T11" s="194">
        <f>SUM(T2:T10)</f>
        <v>192</v>
      </c>
      <c r="U11" s="194">
        <f>SUM(U2:U10)</f>
        <v>509</v>
      </c>
      <c r="V11" s="194">
        <f>SUM(V2:V10)</f>
        <v>10</v>
      </c>
      <c r="W11" s="194">
        <f>SUM(W2:W10)</f>
        <v>7</v>
      </c>
      <c r="X11" s="201">
        <f>(U11+W11)/T11</f>
        <v>2.6875</v>
      </c>
      <c r="Y11" s="62"/>
      <c r="Z11" s="62"/>
      <c r="AA11" s="62">
        <f>SUM(AA3:AA10)</f>
        <v>65</v>
      </c>
      <c r="AB11" s="62">
        <f>SUM(AB3:AB10)</f>
        <v>65</v>
      </c>
      <c r="AC11" s="62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7</v>
      </c>
      <c r="E12" s="62">
        <f>SUM(E4:E11)</f>
        <v>7</v>
      </c>
      <c r="F12" s="62">
        <f>SUM(F4:F11)</f>
        <v>2</v>
      </c>
      <c r="G12" s="246">
        <f>SUM(G4:G11)</f>
        <v>42</v>
      </c>
      <c r="H12" s="246">
        <f>SUM(H4:H11)</f>
        <v>42</v>
      </c>
      <c r="I12" s="247"/>
      <c r="J12" s="246">
        <f>SUM(J4:J11)</f>
        <v>516</v>
      </c>
      <c r="K12" s="246">
        <f>SUM(K4:K11)</f>
        <v>516</v>
      </c>
      <c r="L12" s="62">
        <f>SUM(L4:L11)</f>
        <v>773</v>
      </c>
      <c r="M12" s="62">
        <f>SUM(M4:M11)</f>
        <v>304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1270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13</v>
      </c>
      <c r="T14" s="343">
        <v>11</v>
      </c>
      <c r="U14" s="166">
        <f t="shared" ref="U14:U45" si="3">SUM(S14:T14)</f>
        <v>24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11</v>
      </c>
      <c r="AB14" s="342">
        <v>17</v>
      </c>
      <c r="AC14" s="166">
        <f t="shared" ref="AC14:AC28" si="4">SUM(AA14:AB14)</f>
        <v>28</v>
      </c>
      <c r="AD14" s="39"/>
      <c r="AE14" s="173"/>
    </row>
    <row r="15" spans="1:31" ht="15.6" customHeight="1" x14ac:dyDescent="0.35">
      <c r="A15" s="46" t="s">
        <v>38</v>
      </c>
      <c r="B15" s="33" t="s">
        <v>477</v>
      </c>
      <c r="C15" s="65"/>
      <c r="D15" s="22">
        <v>1</v>
      </c>
      <c r="E15" s="9">
        <v>2</v>
      </c>
      <c r="F15" s="41" t="s">
        <v>1278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20</v>
      </c>
      <c r="T15" s="343">
        <v>9</v>
      </c>
      <c r="U15" s="166">
        <f>SUM(S15:T15)</f>
        <v>29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15</v>
      </c>
      <c r="AB15" s="342">
        <v>10</v>
      </c>
      <c r="AC15" s="166">
        <f>SUM(AA15:AB15)</f>
        <v>25</v>
      </c>
      <c r="AD15" s="39">
        <v>4</v>
      </c>
      <c r="AE15" s="173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/>
      <c r="F16" s="41"/>
      <c r="J16" s="4"/>
      <c r="O16" s="212"/>
      <c r="P16" s="41" t="s">
        <v>668</v>
      </c>
      <c r="Q16" s="41" t="s">
        <v>104</v>
      </c>
      <c r="R16" s="207" t="s">
        <v>130</v>
      </c>
      <c r="S16" s="343">
        <v>11</v>
      </c>
      <c r="T16" s="343">
        <v>9</v>
      </c>
      <c r="U16" s="166">
        <f>SUM(S16:T16)</f>
        <v>20</v>
      </c>
      <c r="V16" s="39">
        <v>2</v>
      </c>
      <c r="W16" s="166"/>
      <c r="X16" s="41" t="s">
        <v>634</v>
      </c>
      <c r="Y16" s="41" t="s">
        <v>183</v>
      </c>
      <c r="Z16" s="41" t="s">
        <v>117</v>
      </c>
      <c r="AA16" s="342">
        <v>2</v>
      </c>
      <c r="AB16" s="342">
        <v>22</v>
      </c>
      <c r="AC16" s="166">
        <f>SUM(AA16:AB16)</f>
        <v>24</v>
      </c>
      <c r="AD16" s="39"/>
      <c r="AE16" s="173"/>
    </row>
    <row r="17" spans="1:31" ht="15.6" customHeight="1" x14ac:dyDescent="0.3">
      <c r="A17" s="39"/>
      <c r="B17" s="41"/>
      <c r="C17" s="41"/>
      <c r="D17" s="48"/>
      <c r="E17" s="9"/>
      <c r="F17" s="299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10</v>
      </c>
      <c r="T17" s="343">
        <v>10</v>
      </c>
      <c r="U17" s="166">
        <f>SUM(S17:T17)</f>
        <v>20</v>
      </c>
      <c r="V17" s="39">
        <v>6</v>
      </c>
      <c r="W17" s="166"/>
      <c r="X17" s="41" t="s">
        <v>488</v>
      </c>
      <c r="Y17" s="41" t="s">
        <v>120</v>
      </c>
      <c r="Z17" s="41" t="s">
        <v>117</v>
      </c>
      <c r="AA17" s="342">
        <v>16</v>
      </c>
      <c r="AB17" s="342">
        <v>7</v>
      </c>
      <c r="AC17" s="166">
        <f>SUM(AA17:AB17)</f>
        <v>23</v>
      </c>
      <c r="AD17" s="39">
        <v>2</v>
      </c>
      <c r="AE17" s="173"/>
    </row>
    <row r="18" spans="1:31" ht="15.6" customHeight="1" x14ac:dyDescent="0.3">
      <c r="A18" s="39" t="s">
        <v>136</v>
      </c>
      <c r="B18" s="33" t="s">
        <v>322</v>
      </c>
      <c r="C18" s="88"/>
      <c r="D18" s="108">
        <v>8</v>
      </c>
      <c r="E18" s="9">
        <v>1</v>
      </c>
      <c r="F18" s="41" t="s">
        <v>1281</v>
      </c>
      <c r="N18" s="9"/>
      <c r="O18" s="213"/>
      <c r="P18" s="41" t="s">
        <v>669</v>
      </c>
      <c r="Q18" s="41" t="s">
        <v>383</v>
      </c>
      <c r="R18" s="48" t="s">
        <v>130</v>
      </c>
      <c r="S18" s="343">
        <v>10</v>
      </c>
      <c r="T18" s="343">
        <v>8</v>
      </c>
      <c r="U18" s="166">
        <f>SUM(S18:T18)</f>
        <v>18</v>
      </c>
      <c r="V18" s="39">
        <v>2</v>
      </c>
      <c r="W18" s="166"/>
      <c r="X18" s="41" t="s">
        <v>628</v>
      </c>
      <c r="Y18" s="41" t="s">
        <v>340</v>
      </c>
      <c r="Z18" s="41" t="s">
        <v>117</v>
      </c>
      <c r="AA18" s="342">
        <v>13</v>
      </c>
      <c r="AB18" s="342">
        <v>10</v>
      </c>
      <c r="AC18" s="166">
        <f>SUM(AA18:AB18)</f>
        <v>23</v>
      </c>
      <c r="AD18" s="39">
        <v>4</v>
      </c>
      <c r="AE18" s="173"/>
    </row>
    <row r="19" spans="1:31" ht="15.6" customHeight="1" x14ac:dyDescent="0.3">
      <c r="A19" s="193" t="s">
        <v>37</v>
      </c>
      <c r="B19" s="240" t="s">
        <v>1279</v>
      </c>
      <c r="C19" s="240" t="s">
        <v>174</v>
      </c>
      <c r="D19" s="108"/>
      <c r="E19" s="9">
        <v>1</v>
      </c>
      <c r="F19" s="41" t="s">
        <v>1282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3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11</v>
      </c>
      <c r="AC19" s="166">
        <f t="shared" si="4"/>
        <v>17</v>
      </c>
      <c r="AD19" s="39">
        <v>2</v>
      </c>
      <c r="AE19" s="173"/>
    </row>
    <row r="20" spans="1:31" ht="15.6" customHeight="1" x14ac:dyDescent="0.3">
      <c r="B20" s="240" t="s">
        <v>1279</v>
      </c>
      <c r="C20" s="240" t="s">
        <v>171</v>
      </c>
      <c r="E20" s="9">
        <v>1</v>
      </c>
      <c r="F20" s="41" t="s">
        <v>1283</v>
      </c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11</v>
      </c>
      <c r="U20" s="166">
        <f>SUM(S20:T20)</f>
        <v>11</v>
      </c>
      <c r="V20" s="39">
        <v>4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8</v>
      </c>
      <c r="AC20" s="166">
        <f t="shared" si="4"/>
        <v>14</v>
      </c>
      <c r="AD20" s="39">
        <v>2</v>
      </c>
      <c r="AE20" s="59"/>
    </row>
    <row r="21" spans="1:31" ht="15.6" customHeight="1" x14ac:dyDescent="0.3">
      <c r="B21" s="240" t="s">
        <v>1280</v>
      </c>
      <c r="C21" s="240" t="s">
        <v>832</v>
      </c>
      <c r="E21" s="9">
        <v>1</v>
      </c>
      <c r="F21" s="41" t="s">
        <v>1284</v>
      </c>
      <c r="N21" s="8"/>
      <c r="O21" s="212"/>
      <c r="P21" s="150" t="s">
        <v>581</v>
      </c>
      <c r="Q21" s="150" t="s">
        <v>180</v>
      </c>
      <c r="R21" s="41" t="s">
        <v>130</v>
      </c>
      <c r="S21" s="343">
        <v>1</v>
      </c>
      <c r="T21" s="343">
        <v>9</v>
      </c>
      <c r="U21" s="166">
        <f>SUM(S21:T21)</f>
        <v>10</v>
      </c>
      <c r="V21" s="39">
        <v>6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4"/>
        <v>9</v>
      </c>
      <c r="AD21" s="39">
        <v>2</v>
      </c>
      <c r="AE21" s="58"/>
    </row>
    <row r="22" spans="1:31" ht="15.6" customHeight="1" x14ac:dyDescent="0.3">
      <c r="E22" s="9">
        <v>1</v>
      </c>
      <c r="F22" s="41" t="s">
        <v>1287</v>
      </c>
      <c r="N22" s="9"/>
      <c r="O22" s="213"/>
      <c r="P22" s="41" t="s">
        <v>473</v>
      </c>
      <c r="Q22" s="48" t="s">
        <v>109</v>
      </c>
      <c r="R22" s="41" t="s">
        <v>130</v>
      </c>
      <c r="S22" s="343">
        <v>1</v>
      </c>
      <c r="T22" s="343">
        <v>8</v>
      </c>
      <c r="U22" s="166">
        <f>SUM(S22:T22)</f>
        <v>9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4"/>
        <v>6</v>
      </c>
      <c r="AD22" s="39"/>
      <c r="AE22" s="210"/>
    </row>
    <row r="23" spans="1:31" ht="15.6" customHeight="1" x14ac:dyDescent="0.3">
      <c r="E23" s="9">
        <v>2</v>
      </c>
      <c r="F23" s="41" t="s">
        <v>1286</v>
      </c>
      <c r="N23" s="8"/>
      <c r="O23" s="212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7</v>
      </c>
      <c r="AC23" s="166">
        <f t="shared" si="4"/>
        <v>7</v>
      </c>
      <c r="AD23" s="39">
        <v>2</v>
      </c>
      <c r="AE23" s="210"/>
    </row>
    <row r="24" spans="1:31" ht="15.6" customHeight="1" x14ac:dyDescent="0.3">
      <c r="E24" s="9">
        <v>2</v>
      </c>
      <c r="F24" s="41" t="s">
        <v>1285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3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4"/>
        <v>4</v>
      </c>
      <c r="AD24" s="39">
        <v>4</v>
      </c>
      <c r="AE24" s="210"/>
    </row>
    <row r="25" spans="1:31" ht="15.6" customHeight="1" thickBot="1" x14ac:dyDescent="0.35">
      <c r="E25" s="9">
        <v>2</v>
      </c>
      <c r="F25" s="41" t="s">
        <v>1285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69</v>
      </c>
      <c r="T25" s="219">
        <f>SUM(T14:T24)</f>
        <v>93</v>
      </c>
      <c r="U25" s="219">
        <f t="shared" si="3"/>
        <v>162</v>
      </c>
      <c r="V25" s="219">
        <f>SUM(V14:V24)</f>
        <v>32</v>
      </c>
      <c r="W25" s="219"/>
      <c r="X25" s="217" t="s">
        <v>405</v>
      </c>
      <c r="Y25" s="217"/>
      <c r="Z25" s="217" t="s">
        <v>117</v>
      </c>
      <c r="AA25" s="219">
        <f>SUM(AA14:AA24)</f>
        <v>71</v>
      </c>
      <c r="AB25" s="219">
        <f>SUM(AB14:AB24)</f>
        <v>109</v>
      </c>
      <c r="AC25" s="219">
        <f t="shared" si="4"/>
        <v>180</v>
      </c>
      <c r="AD25" s="219">
        <f>SUM(AD14:AD24)</f>
        <v>22</v>
      </c>
      <c r="AE25" s="210"/>
    </row>
    <row r="26" spans="1:31" ht="15.6" customHeight="1" x14ac:dyDescent="0.3"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3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6</v>
      </c>
      <c r="AB26" s="342">
        <v>11</v>
      </c>
      <c r="AC26" s="166">
        <f t="shared" si="4"/>
        <v>17</v>
      </c>
      <c r="AD26" s="222"/>
      <c r="AE26" s="210"/>
    </row>
    <row r="27" spans="1:31" ht="15.6" customHeight="1" x14ac:dyDescent="0.3">
      <c r="A27" s="69"/>
      <c r="B27" s="149"/>
      <c r="C27" s="71"/>
      <c r="D27" s="142"/>
      <c r="E27" s="67" t="s">
        <v>50</v>
      </c>
      <c r="F27" s="67"/>
      <c r="G27" s="66"/>
      <c r="H27" s="66"/>
      <c r="I27" s="66"/>
      <c r="J27" s="68"/>
      <c r="K27" s="66"/>
      <c r="L27" s="66"/>
      <c r="M27" s="66"/>
      <c r="N27" s="9"/>
      <c r="O27" s="212"/>
      <c r="P27" s="41" t="s">
        <v>677</v>
      </c>
      <c r="Q27" s="41" t="s">
        <v>131</v>
      </c>
      <c r="R27" s="41" t="s">
        <v>116</v>
      </c>
      <c r="S27" s="342">
        <v>19</v>
      </c>
      <c r="T27" s="342">
        <v>16</v>
      </c>
      <c r="U27" s="166">
        <f t="shared" si="3"/>
        <v>35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27</v>
      </c>
      <c r="AB27" s="342">
        <v>20</v>
      </c>
      <c r="AC27" s="166">
        <f t="shared" si="4"/>
        <v>47</v>
      </c>
      <c r="AD27" s="222">
        <v>2</v>
      </c>
      <c r="AE27" s="210"/>
    </row>
    <row r="28" spans="1:31" ht="15.6" customHeight="1" x14ac:dyDescent="0.3">
      <c r="A28" s="46" t="s">
        <v>39</v>
      </c>
      <c r="B28" s="33" t="s">
        <v>89</v>
      </c>
      <c r="D28" s="22">
        <v>1</v>
      </c>
      <c r="E28" s="8">
        <v>1</v>
      </c>
      <c r="F28" s="41" t="s">
        <v>1290</v>
      </c>
      <c r="G28" s="41"/>
      <c r="M28" s="37"/>
      <c r="N28" s="9"/>
      <c r="O28" s="212"/>
      <c r="P28" s="41" t="s">
        <v>678</v>
      </c>
      <c r="Q28" s="84" t="s">
        <v>185</v>
      </c>
      <c r="R28" s="48" t="s">
        <v>116</v>
      </c>
      <c r="S28" s="342">
        <v>22</v>
      </c>
      <c r="T28" s="342">
        <v>8</v>
      </c>
      <c r="U28" s="166">
        <f t="shared" si="3"/>
        <v>30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4"/>
        <v>33</v>
      </c>
      <c r="AD28" s="222">
        <v>2</v>
      </c>
      <c r="AE28" s="210"/>
    </row>
    <row r="29" spans="1:31" ht="15.6" customHeight="1" x14ac:dyDescent="0.3">
      <c r="A29" s="49" t="s">
        <v>37</v>
      </c>
      <c r="B29" s="41" t="s">
        <v>83</v>
      </c>
      <c r="C29" s="41"/>
      <c r="E29" s="8"/>
      <c r="F29" s="41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20</v>
      </c>
      <c r="U29" s="166">
        <f>SUM(S29:T29)</f>
        <v>25</v>
      </c>
      <c r="V29" s="39">
        <v>2</v>
      </c>
      <c r="W29" s="166"/>
      <c r="X29" s="41" t="s">
        <v>641</v>
      </c>
      <c r="Y29" s="41" t="s">
        <v>574</v>
      </c>
      <c r="Z29" s="41" t="s">
        <v>54</v>
      </c>
      <c r="AA29" s="342">
        <v>8</v>
      </c>
      <c r="AB29" s="342">
        <v>10</v>
      </c>
      <c r="AC29" s="166">
        <f t="shared" ref="AC29:AC37" si="5">SUM(AA29:AB29)</f>
        <v>18</v>
      </c>
      <c r="AD29" s="222"/>
      <c r="AE29" s="210"/>
    </row>
    <row r="30" spans="1:31" ht="15.6" customHeight="1" x14ac:dyDescent="0.3">
      <c r="E30" s="8"/>
      <c r="F30" s="41"/>
      <c r="N30" s="9"/>
      <c r="O30" s="212"/>
      <c r="P30" s="41" t="s">
        <v>680</v>
      </c>
      <c r="Q30" s="41" t="s">
        <v>112</v>
      </c>
      <c r="R30" s="41" t="s">
        <v>116</v>
      </c>
      <c r="S30" s="342">
        <v>4</v>
      </c>
      <c r="T30" s="342">
        <v>21</v>
      </c>
      <c r="U30" s="166">
        <f>SUM(S30:T30)</f>
        <v>25</v>
      </c>
      <c r="V30" s="39">
        <v>2</v>
      </c>
      <c r="W30" s="166"/>
      <c r="X30" s="41" t="s">
        <v>636</v>
      </c>
      <c r="Y30" s="41" t="s">
        <v>103</v>
      </c>
      <c r="Z30" s="41" t="s">
        <v>54</v>
      </c>
      <c r="AA30" s="342">
        <v>13</v>
      </c>
      <c r="AB30" s="342">
        <v>4</v>
      </c>
      <c r="AC30" s="166">
        <f t="shared" si="5"/>
        <v>17</v>
      </c>
      <c r="AD30" s="222"/>
      <c r="AE30" s="210"/>
    </row>
    <row r="31" spans="1:31" ht="15.6" customHeight="1" x14ac:dyDescent="0.3">
      <c r="A31" s="39"/>
      <c r="B31" s="33" t="s">
        <v>124</v>
      </c>
      <c r="D31" s="22">
        <v>3</v>
      </c>
      <c r="E31" s="89">
        <v>1</v>
      </c>
      <c r="F31" s="41" t="s">
        <v>1292</v>
      </c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15</v>
      </c>
      <c r="U31" s="166">
        <f>SUM(S31:T31)</f>
        <v>22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>
        <v>1</v>
      </c>
      <c r="AB31" s="342">
        <v>16</v>
      </c>
      <c r="AC31" s="166">
        <f t="shared" si="5"/>
        <v>17</v>
      </c>
      <c r="AD31" s="222">
        <v>2</v>
      </c>
      <c r="AE31" s="210"/>
    </row>
    <row r="32" spans="1:31" ht="15.6" customHeight="1" x14ac:dyDescent="0.3">
      <c r="A32" s="49" t="s">
        <v>37</v>
      </c>
      <c r="B32" s="41" t="s">
        <v>1291</v>
      </c>
      <c r="C32" s="240" t="s">
        <v>171</v>
      </c>
      <c r="D32" s="22"/>
      <c r="E32" s="8">
        <v>2</v>
      </c>
      <c r="F32" s="41" t="s">
        <v>1293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10</v>
      </c>
      <c r="U32" s="166">
        <f>SUM(S32:T32)</f>
        <v>18</v>
      </c>
      <c r="V32" s="39">
        <v>6</v>
      </c>
      <c r="W32" s="166"/>
      <c r="X32" s="41" t="s">
        <v>1045</v>
      </c>
      <c r="Y32" s="41" t="s">
        <v>1008</v>
      </c>
      <c r="Z32" s="41" t="s">
        <v>54</v>
      </c>
      <c r="AA32" s="342">
        <v>6</v>
      </c>
      <c r="AB32" s="342">
        <v>8</v>
      </c>
      <c r="AC32" s="166">
        <f t="shared" si="5"/>
        <v>14</v>
      </c>
      <c r="AD32" s="222">
        <v>2</v>
      </c>
      <c r="AE32" s="210"/>
    </row>
    <row r="33" spans="1:31" ht="15.6" customHeight="1" x14ac:dyDescent="0.3">
      <c r="E33" s="89">
        <v>2</v>
      </c>
      <c r="F33" s="41" t="s">
        <v>822</v>
      </c>
      <c r="N33" s="9"/>
      <c r="O33" s="213"/>
      <c r="P33" s="41" t="s">
        <v>529</v>
      </c>
      <c r="Q33" s="41" t="s">
        <v>26</v>
      </c>
      <c r="R33" s="41" t="s">
        <v>116</v>
      </c>
      <c r="S33" s="342">
        <v>1</v>
      </c>
      <c r="T33" s="342">
        <v>12</v>
      </c>
      <c r="U33" s="166">
        <f t="shared" si="3"/>
        <v>13</v>
      </c>
      <c r="V33" s="39">
        <v>6</v>
      </c>
      <c r="W33" s="166"/>
      <c r="X33" s="41" t="s">
        <v>643</v>
      </c>
      <c r="Y33" s="152" t="s">
        <v>121</v>
      </c>
      <c r="Z33" s="41" t="s">
        <v>54</v>
      </c>
      <c r="AA33" s="342">
        <v>4</v>
      </c>
      <c r="AB33" s="342">
        <v>10</v>
      </c>
      <c r="AC33" s="166">
        <f t="shared" si="5"/>
        <v>14</v>
      </c>
      <c r="AD33" s="222"/>
      <c r="AE33" s="210"/>
    </row>
    <row r="34" spans="1:31" ht="15.6" customHeight="1" x14ac:dyDescent="0.3">
      <c r="N34" s="9"/>
      <c r="O34" s="212"/>
      <c r="P34" s="41" t="s">
        <v>679</v>
      </c>
      <c r="Q34" s="41" t="s">
        <v>466</v>
      </c>
      <c r="R34" s="41" t="s">
        <v>116</v>
      </c>
      <c r="S34" s="342">
        <v>2</v>
      </c>
      <c r="T34" s="342">
        <v>11</v>
      </c>
      <c r="U34" s="166">
        <f>SUM(S34:T34)</f>
        <v>13</v>
      </c>
      <c r="V34" s="39">
        <v>2</v>
      </c>
      <c r="W34" s="166"/>
      <c r="X34" s="41" t="s">
        <v>640</v>
      </c>
      <c r="Y34" s="41" t="s">
        <v>138</v>
      </c>
      <c r="Z34" s="41" t="s">
        <v>54</v>
      </c>
      <c r="AA34" s="342"/>
      <c r="AB34" s="342">
        <v>10</v>
      </c>
      <c r="AC34" s="166">
        <f t="shared" si="5"/>
        <v>10</v>
      </c>
      <c r="AD34" s="222">
        <v>4</v>
      </c>
      <c r="AE34" s="210"/>
    </row>
    <row r="35" spans="1:31" ht="15.6" customHeight="1" x14ac:dyDescent="0.3">
      <c r="A35" s="72" t="s">
        <v>137</v>
      </c>
      <c r="B35" s="149"/>
      <c r="C35" s="148"/>
      <c r="D35" s="142"/>
      <c r="E35" s="67" t="s">
        <v>50</v>
      </c>
      <c r="F35" s="67"/>
      <c r="G35" s="74"/>
      <c r="H35" s="74"/>
      <c r="I35" s="74"/>
      <c r="J35" s="75"/>
      <c r="K35" s="74"/>
      <c r="L35" s="74"/>
      <c r="M35" s="74"/>
      <c r="N35" s="9"/>
      <c r="O35" s="213"/>
      <c r="P35" s="150" t="s">
        <v>681</v>
      </c>
      <c r="Q35" s="150" t="s">
        <v>100</v>
      </c>
      <c r="R35" s="41" t="s">
        <v>116</v>
      </c>
      <c r="S35" s="330"/>
      <c r="T35" s="354">
        <v>7</v>
      </c>
      <c r="U35" s="166">
        <f>SUM(S35:T35)</f>
        <v>7</v>
      </c>
      <c r="V35" s="39">
        <v>4</v>
      </c>
      <c r="W35" s="166"/>
      <c r="X35" s="41" t="s">
        <v>547</v>
      </c>
      <c r="Y35" s="48" t="s">
        <v>105</v>
      </c>
      <c r="Z35" s="41" t="s">
        <v>54</v>
      </c>
      <c r="AA35" s="342">
        <v>1</v>
      </c>
      <c r="AB35" s="342">
        <v>8</v>
      </c>
      <c r="AC35" s="166">
        <f t="shared" si="5"/>
        <v>9</v>
      </c>
      <c r="AD35" s="222"/>
      <c r="AE35" s="210"/>
    </row>
    <row r="36" spans="1:31" ht="15.6" customHeight="1" x14ac:dyDescent="0.3">
      <c r="A36" s="46" t="s">
        <v>40</v>
      </c>
      <c r="B36" s="33" t="s">
        <v>169</v>
      </c>
      <c r="C36" s="227"/>
      <c r="D36" s="235">
        <v>2</v>
      </c>
      <c r="E36" s="8">
        <v>1</v>
      </c>
      <c r="F36" s="41" t="s">
        <v>1272</v>
      </c>
      <c r="G36" s="151"/>
      <c r="H36" s="151"/>
      <c r="I36" s="90"/>
      <c r="J36" s="90"/>
      <c r="K36" s="90"/>
      <c r="L36" s="90"/>
      <c r="M36" s="90"/>
      <c r="N36" s="9"/>
      <c r="O36" s="212"/>
      <c r="P36" s="41" t="s">
        <v>683</v>
      </c>
      <c r="Q36" s="154" t="s">
        <v>135</v>
      </c>
      <c r="R36" s="41" t="s">
        <v>116</v>
      </c>
      <c r="S36" s="342"/>
      <c r="T36" s="342">
        <v>5</v>
      </c>
      <c r="U36" s="166">
        <f>SUM(S36:T36)</f>
        <v>5</v>
      </c>
      <c r="V36" s="39"/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5</v>
      </c>
      <c r="AC36" s="166">
        <f t="shared" si="5"/>
        <v>6</v>
      </c>
      <c r="AD36" s="222">
        <v>4</v>
      </c>
      <c r="AE36" s="210"/>
    </row>
    <row r="37" spans="1:31" ht="15.6" customHeight="1" x14ac:dyDescent="0.3">
      <c r="A37" s="39" t="s">
        <v>37</v>
      </c>
      <c r="B37" s="240" t="s">
        <v>948</v>
      </c>
      <c r="C37" s="366" t="s">
        <v>172</v>
      </c>
      <c r="D37" s="238"/>
      <c r="E37" s="8">
        <v>1</v>
      </c>
      <c r="F37" s="41" t="s">
        <v>1273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3</v>
      </c>
      <c r="AB37" s="342">
        <v>2</v>
      </c>
      <c r="AC37" s="166">
        <f t="shared" si="5"/>
        <v>5</v>
      </c>
      <c r="AD37" s="222">
        <v>10</v>
      </c>
      <c r="AE37" s="210"/>
    </row>
    <row r="38" spans="1:31" ht="15.6" customHeight="1" thickBot="1" x14ac:dyDescent="0.35">
      <c r="B38" s="240" t="s">
        <v>811</v>
      </c>
      <c r="C38" s="366" t="s">
        <v>1274</v>
      </c>
      <c r="D38" s="227"/>
      <c r="E38" s="8"/>
      <c r="F38" s="41"/>
      <c r="N38" s="8"/>
      <c r="O38" s="213"/>
      <c r="P38" s="217" t="s">
        <v>405</v>
      </c>
      <c r="Q38" s="217"/>
      <c r="R38" s="217" t="s">
        <v>116</v>
      </c>
      <c r="S38" s="219">
        <f>SUM(S26:S37)</f>
        <v>70</v>
      </c>
      <c r="T38" s="219">
        <f>SUM(T26:T37)</f>
        <v>128</v>
      </c>
      <c r="U38" s="219">
        <f t="shared" si="3"/>
        <v>198</v>
      </c>
      <c r="V38" s="219">
        <f>SUM(V26:V37)</f>
        <v>38</v>
      </c>
      <c r="W38" s="219"/>
      <c r="X38" s="217" t="s">
        <v>405</v>
      </c>
      <c r="Y38" s="217"/>
      <c r="Z38" s="217" t="s">
        <v>54</v>
      </c>
      <c r="AA38" s="219">
        <f>SUM(AA26:AA37)</f>
        <v>77</v>
      </c>
      <c r="AB38" s="219">
        <f t="shared" ref="AB38:AD38" si="6">SUM(AB26:AB37)</f>
        <v>130</v>
      </c>
      <c r="AC38" s="219">
        <f t="shared" si="6"/>
        <v>207</v>
      </c>
      <c r="AD38" s="219">
        <f t="shared" si="6"/>
        <v>26</v>
      </c>
      <c r="AE38" s="210"/>
    </row>
    <row r="39" spans="1:31" ht="15.6" customHeight="1" x14ac:dyDescent="0.3">
      <c r="B39" s="240" t="s">
        <v>590</v>
      </c>
      <c r="C39" s="240" t="s">
        <v>172</v>
      </c>
      <c r="N39" s="9"/>
      <c r="O39" s="213"/>
      <c r="P39" s="215" t="s">
        <v>533</v>
      </c>
      <c r="Q39" s="216"/>
      <c r="R39" s="216" t="s">
        <v>534</v>
      </c>
      <c r="S39" s="347">
        <v>10</v>
      </c>
      <c r="T39" s="347">
        <v>12</v>
      </c>
      <c r="U39" s="166">
        <f t="shared" si="3"/>
        <v>22</v>
      </c>
      <c r="V39" s="39">
        <v>20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14</v>
      </c>
      <c r="U40" s="166">
        <f t="shared" si="3"/>
        <v>26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20</v>
      </c>
      <c r="AB40" s="343">
        <v>14</v>
      </c>
      <c r="AC40" s="166">
        <f>SUM(AA40:AB40)</f>
        <v>34</v>
      </c>
      <c r="AD40" s="39">
        <v>2</v>
      </c>
      <c r="AE40" s="210"/>
    </row>
    <row r="41" spans="1:31" ht="15.6" customHeight="1" x14ac:dyDescent="0.3">
      <c r="A41" s="49"/>
      <c r="B41" s="33" t="s">
        <v>129</v>
      </c>
      <c r="C41" s="223"/>
      <c r="D41" s="236">
        <v>3</v>
      </c>
      <c r="E41" s="8">
        <v>2</v>
      </c>
      <c r="F41" s="41" t="s">
        <v>1275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12</v>
      </c>
      <c r="T41" s="343">
        <v>10</v>
      </c>
      <c r="U41" s="166">
        <f t="shared" si="3"/>
        <v>22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19</v>
      </c>
      <c r="AC41" s="166">
        <f>SUM(AA41:AB41)</f>
        <v>30</v>
      </c>
      <c r="AD41" s="39">
        <v>2</v>
      </c>
      <c r="AE41" s="210"/>
    </row>
    <row r="42" spans="1:31" ht="15.6" customHeight="1" x14ac:dyDescent="0.3">
      <c r="A42" s="49" t="s">
        <v>37</v>
      </c>
      <c r="B42" s="41" t="s">
        <v>549</v>
      </c>
      <c r="C42" s="255" t="s">
        <v>174</v>
      </c>
      <c r="D42" s="236"/>
      <c r="E42" s="8">
        <v>2</v>
      </c>
      <c r="F42" s="41" t="s">
        <v>1277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12</v>
      </c>
      <c r="T42" s="343">
        <v>7</v>
      </c>
      <c r="U42" s="166">
        <f t="shared" si="3"/>
        <v>19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13</v>
      </c>
      <c r="AC42" s="166">
        <f t="shared" ref="AC42:AC49" si="7">SUM(AA42:AB42)</f>
        <v>21</v>
      </c>
      <c r="AD42" s="39"/>
      <c r="AE42" s="210"/>
    </row>
    <row r="43" spans="1:31" ht="15.6" customHeight="1" x14ac:dyDescent="0.3">
      <c r="B43" s="41"/>
      <c r="C43" s="223"/>
      <c r="E43" s="8">
        <v>2</v>
      </c>
      <c r="F43" s="41" t="s">
        <v>1276</v>
      </c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7</v>
      </c>
      <c r="U43" s="166">
        <f t="shared" si="3"/>
        <v>12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6</v>
      </c>
      <c r="AB43" s="343">
        <v>6</v>
      </c>
      <c r="AC43" s="166">
        <f>SUM(AA43:AB43)</f>
        <v>12</v>
      </c>
      <c r="AD43" s="39">
        <v>8</v>
      </c>
      <c r="AE43" s="210"/>
    </row>
    <row r="44" spans="1:31" ht="15.6" customHeight="1" x14ac:dyDescent="0.3">
      <c r="N44" s="9"/>
      <c r="O44" s="213"/>
      <c r="P44" s="41" t="s">
        <v>536</v>
      </c>
      <c r="Q44" s="41" t="s">
        <v>496</v>
      </c>
      <c r="R44" s="41" t="s">
        <v>533</v>
      </c>
      <c r="S44" s="344">
        <v>3</v>
      </c>
      <c r="T44" s="344">
        <v>8</v>
      </c>
      <c r="U44" s="166">
        <f t="shared" si="3"/>
        <v>11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2</v>
      </c>
      <c r="AB44" s="344">
        <v>10</v>
      </c>
      <c r="AC44" s="166">
        <f>SUM(AA44:AB44)</f>
        <v>12</v>
      </c>
      <c r="AD44" s="39">
        <v>6</v>
      </c>
      <c r="AE44" s="210"/>
    </row>
    <row r="45" spans="1:31" ht="15.6" customHeight="1" x14ac:dyDescent="0.3">
      <c r="A45" s="72"/>
      <c r="B45" s="149"/>
      <c r="C45" s="67"/>
      <c r="D45" s="142"/>
      <c r="E45" s="67" t="s">
        <v>50</v>
      </c>
      <c r="F45" s="73"/>
      <c r="G45" s="74"/>
      <c r="H45" s="74"/>
      <c r="I45" s="74"/>
      <c r="J45" s="75"/>
      <c r="K45" s="74"/>
      <c r="L45" s="74"/>
      <c r="M45" s="74"/>
      <c r="N45" s="9"/>
      <c r="O45" s="212"/>
      <c r="P45" s="41" t="s">
        <v>687</v>
      </c>
      <c r="Q45" s="41" t="s">
        <v>31</v>
      </c>
      <c r="R45" s="41" t="s">
        <v>533</v>
      </c>
      <c r="S45" s="343">
        <v>3</v>
      </c>
      <c r="T45" s="344">
        <v>7</v>
      </c>
      <c r="U45" s="166">
        <f t="shared" si="3"/>
        <v>10</v>
      </c>
      <c r="V45" s="39">
        <v>4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5</v>
      </c>
      <c r="AC45" s="166">
        <f>SUM(AA45:AB45)</f>
        <v>9</v>
      </c>
      <c r="AD45" s="39">
        <v>4</v>
      </c>
      <c r="AE45" s="210"/>
    </row>
    <row r="46" spans="1:31" ht="17.25" customHeight="1" x14ac:dyDescent="0.3">
      <c r="A46" s="46" t="s">
        <v>41</v>
      </c>
      <c r="B46" s="33" t="s">
        <v>177</v>
      </c>
      <c r="C46" s="41"/>
      <c r="D46" s="22">
        <v>2</v>
      </c>
      <c r="E46" s="9">
        <v>1</v>
      </c>
      <c r="F46" s="220" t="s">
        <v>960</v>
      </c>
      <c r="G46" s="40"/>
      <c r="H46" s="44"/>
      <c r="I46" s="44"/>
      <c r="J46" s="45"/>
      <c r="K46" s="44"/>
      <c r="L46" s="44"/>
      <c r="M46" s="44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8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5</v>
      </c>
      <c r="AC46" s="166">
        <f t="shared" si="7"/>
        <v>6</v>
      </c>
      <c r="AD46" s="39"/>
      <c r="AE46" s="210"/>
    </row>
    <row r="47" spans="1:31" ht="15.6" customHeight="1" x14ac:dyDescent="0.3">
      <c r="A47" s="49" t="s">
        <v>37</v>
      </c>
      <c r="B47" s="48" t="s">
        <v>1002</v>
      </c>
      <c r="C47" s="41" t="s">
        <v>171</v>
      </c>
      <c r="E47" s="9">
        <v>2</v>
      </c>
      <c r="F47" s="220" t="s">
        <v>1294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2</v>
      </c>
      <c r="AC47" s="166">
        <f t="shared" si="7"/>
        <v>4</v>
      </c>
      <c r="AD47" s="39">
        <v>4</v>
      </c>
      <c r="AE47" s="210"/>
    </row>
    <row r="48" spans="1:31" ht="15.6" customHeight="1" x14ac:dyDescent="0.3">
      <c r="F48" s="220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2</v>
      </c>
      <c r="U48" s="166">
        <f>SUM(S48:T48)</f>
        <v>2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>
        <v>2</v>
      </c>
      <c r="AE48" s="210"/>
    </row>
    <row r="49" spans="1:31" ht="16.95" customHeight="1" x14ac:dyDescent="0.3">
      <c r="B49" s="225" t="s">
        <v>530</v>
      </c>
      <c r="C49" s="56"/>
      <c r="D49" s="214">
        <v>2</v>
      </c>
      <c r="E49" s="9">
        <v>2</v>
      </c>
      <c r="F49" s="41" t="s">
        <v>740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A50" s="193" t="s">
        <v>37</v>
      </c>
      <c r="B50" s="256" t="s">
        <v>1296</v>
      </c>
      <c r="C50" s="223" t="s">
        <v>172</v>
      </c>
      <c r="D50" s="214"/>
      <c r="E50" s="9">
        <v>2</v>
      </c>
      <c r="F50" s="41" t="s">
        <v>1295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57</v>
      </c>
      <c r="T50" s="219">
        <f>SUM(T39:T49)</f>
        <v>74</v>
      </c>
      <c r="U50" s="219">
        <f>SUM(U39:U49)</f>
        <v>131</v>
      </c>
      <c r="V50" s="219">
        <f>SUM(V39:V49)</f>
        <v>52</v>
      </c>
      <c r="W50" s="218"/>
      <c r="X50" s="218" t="s">
        <v>405</v>
      </c>
      <c r="Y50" s="218"/>
      <c r="Z50" s="218" t="s">
        <v>53</v>
      </c>
      <c r="AA50" s="219">
        <f>SUM(AA39:AA49)</f>
        <v>58</v>
      </c>
      <c r="AB50" s="219">
        <f>SUM(AB39:AB49)</f>
        <v>81</v>
      </c>
      <c r="AC50" s="219">
        <f>SUM(AC39:AC49)</f>
        <v>139</v>
      </c>
      <c r="AD50" s="219">
        <f>SUM(AD39:AD49)</f>
        <v>32</v>
      </c>
      <c r="AE50" s="210"/>
    </row>
    <row r="51" spans="1:31" ht="15.6" customHeight="1" x14ac:dyDescent="0.3">
      <c r="B51" s="256" t="s">
        <v>1297</v>
      </c>
      <c r="C51" s="223" t="s">
        <v>216</v>
      </c>
      <c r="E51" s="9"/>
      <c r="F51" s="41"/>
      <c r="N51" s="9"/>
      <c r="O51" s="212"/>
      <c r="P51" s="277" t="s">
        <v>164</v>
      </c>
      <c r="Q51" s="277"/>
      <c r="R51" s="277" t="s">
        <v>460</v>
      </c>
      <c r="S51" s="345">
        <v>13</v>
      </c>
      <c r="T51" s="345">
        <v>11</v>
      </c>
      <c r="U51" s="166">
        <f t="shared" ref="U51:U61" si="8">SUM(S51:T51)</f>
        <v>24</v>
      </c>
      <c r="V51" s="39">
        <v>14</v>
      </c>
      <c r="W51" s="367"/>
      <c r="X51" s="277" t="s">
        <v>461</v>
      </c>
      <c r="Y51" s="277"/>
      <c r="Z51" s="277" t="s">
        <v>462</v>
      </c>
      <c r="AA51" s="343">
        <v>12</v>
      </c>
      <c r="AB51" s="344">
        <v>5</v>
      </c>
      <c r="AC51" s="166">
        <f t="shared" ref="AC51:AC61" si="9">SUM(AA51:AB51)</f>
        <v>17</v>
      </c>
      <c r="AD51" s="39">
        <v>8</v>
      </c>
      <c r="AE51" s="210"/>
    </row>
    <row r="52" spans="1:31" ht="15.6" customHeight="1" x14ac:dyDescent="0.3">
      <c r="B52" s="256" t="s">
        <v>1296</v>
      </c>
      <c r="C52" s="223" t="s">
        <v>199</v>
      </c>
      <c r="N52" s="9"/>
      <c r="O52" s="213"/>
      <c r="P52" s="41" t="s">
        <v>691</v>
      </c>
      <c r="Q52" s="41" t="s">
        <v>620</v>
      </c>
      <c r="R52" s="41" t="s">
        <v>164</v>
      </c>
      <c r="S52" s="343">
        <v>20</v>
      </c>
      <c r="T52" s="344">
        <v>9</v>
      </c>
      <c r="U52" s="166">
        <f t="shared" si="8"/>
        <v>29</v>
      </c>
      <c r="V52" s="39">
        <v>22</v>
      </c>
      <c r="W52" s="277"/>
      <c r="X52" s="41" t="s">
        <v>653</v>
      </c>
      <c r="Y52" s="41" t="s">
        <v>616</v>
      </c>
      <c r="Z52" s="41" t="s">
        <v>461</v>
      </c>
      <c r="AA52" s="343">
        <v>17</v>
      </c>
      <c r="AB52" s="344">
        <v>7</v>
      </c>
      <c r="AC52" s="166">
        <f t="shared" si="9"/>
        <v>24</v>
      </c>
      <c r="AD52" s="39">
        <v>18</v>
      </c>
      <c r="AE52" s="210"/>
    </row>
    <row r="53" spans="1:31" ht="15.6" customHeight="1" x14ac:dyDescent="0.3">
      <c r="N53" s="9"/>
      <c r="O53" s="212"/>
      <c r="P53" s="150" t="s">
        <v>494</v>
      </c>
      <c r="Q53" s="41" t="s">
        <v>182</v>
      </c>
      <c r="R53" s="48" t="s">
        <v>164</v>
      </c>
      <c r="S53" s="343">
        <v>8</v>
      </c>
      <c r="T53" s="343">
        <v>10</v>
      </c>
      <c r="U53" s="166">
        <f t="shared" si="8"/>
        <v>18</v>
      </c>
      <c r="V53" s="39">
        <v>4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si="9"/>
        <v>17</v>
      </c>
      <c r="AD53" s="39"/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41" t="s">
        <v>475</v>
      </c>
      <c r="Q54" s="41" t="s">
        <v>115</v>
      </c>
      <c r="R54" s="41" t="s">
        <v>164</v>
      </c>
      <c r="S54" s="343">
        <v>8</v>
      </c>
      <c r="T54" s="344">
        <v>9</v>
      </c>
      <c r="U54" s="166">
        <f t="shared" si="8"/>
        <v>17</v>
      </c>
      <c r="V54" s="39">
        <v>4</v>
      </c>
      <c r="W54" s="277"/>
      <c r="X54" s="41" t="s">
        <v>472</v>
      </c>
      <c r="Y54" s="41" t="s">
        <v>465</v>
      </c>
      <c r="Z54" s="41" t="s">
        <v>461</v>
      </c>
      <c r="AA54" s="343">
        <v>8</v>
      </c>
      <c r="AB54" s="344">
        <v>8</v>
      </c>
      <c r="AC54" s="166">
        <f t="shared" si="9"/>
        <v>16</v>
      </c>
      <c r="AD54" s="39">
        <v>2</v>
      </c>
      <c r="AE54" s="210"/>
    </row>
    <row r="55" spans="1:31" ht="15.6" customHeight="1" x14ac:dyDescent="0.35">
      <c r="A55" s="248"/>
      <c r="C55" s="41" t="s">
        <v>319</v>
      </c>
      <c r="D55" s="98">
        <f>SUM(D15:D54)</f>
        <v>22</v>
      </c>
      <c r="E55" s="21"/>
      <c r="F55" s="41" t="s">
        <v>318</v>
      </c>
      <c r="G55" s="33"/>
      <c r="H55" s="47"/>
      <c r="I55" s="61">
        <v>12</v>
      </c>
      <c r="J55" s="22"/>
      <c r="N55" s="8"/>
      <c r="O55" s="212"/>
      <c r="P55" s="41" t="s">
        <v>695</v>
      </c>
      <c r="Q55" s="41" t="s">
        <v>29</v>
      </c>
      <c r="R55" s="41" t="s">
        <v>164</v>
      </c>
      <c r="S55" s="343">
        <v>4</v>
      </c>
      <c r="T55" s="344">
        <v>10</v>
      </c>
      <c r="U55" s="166">
        <f t="shared" si="8"/>
        <v>14</v>
      </c>
      <c r="V55" s="39">
        <v>4</v>
      </c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13</v>
      </c>
      <c r="AC55" s="166">
        <f t="shared" si="9"/>
        <v>16</v>
      </c>
      <c r="AD55" s="39">
        <v>2</v>
      </c>
      <c r="AE55" s="210"/>
    </row>
    <row r="56" spans="1:31" ht="15.6" customHeight="1" x14ac:dyDescent="0.3">
      <c r="N56" s="8"/>
      <c r="O56" s="60"/>
      <c r="P56" s="41" t="s">
        <v>696</v>
      </c>
      <c r="Q56" s="41" t="s">
        <v>19</v>
      </c>
      <c r="R56" s="48" t="s">
        <v>164</v>
      </c>
      <c r="S56" s="343">
        <v>2</v>
      </c>
      <c r="T56" s="344">
        <v>12</v>
      </c>
      <c r="U56" s="166">
        <f t="shared" si="8"/>
        <v>14</v>
      </c>
      <c r="V56" s="39"/>
      <c r="W56" s="277"/>
      <c r="X56" s="41" t="s">
        <v>657</v>
      </c>
      <c r="Y56" s="41" t="s">
        <v>45</v>
      </c>
      <c r="Z56" s="41" t="s">
        <v>461</v>
      </c>
      <c r="AA56" s="343">
        <v>2</v>
      </c>
      <c r="AB56" s="344">
        <v>6</v>
      </c>
      <c r="AC56" s="166">
        <f t="shared" si="9"/>
        <v>8</v>
      </c>
      <c r="AD56" s="39">
        <v>2</v>
      </c>
      <c r="AE56" s="210"/>
    </row>
    <row r="57" spans="1:31" ht="15.6" customHeight="1" x14ac:dyDescent="0.3">
      <c r="N57" s="9"/>
      <c r="O57" s="213"/>
      <c r="P57" s="41" t="s">
        <v>476</v>
      </c>
      <c r="Q57" s="41" t="s">
        <v>68</v>
      </c>
      <c r="R57" s="41" t="s">
        <v>164</v>
      </c>
      <c r="S57" s="343">
        <v>2</v>
      </c>
      <c r="T57" s="344">
        <v>8</v>
      </c>
      <c r="U57" s="166">
        <f t="shared" si="8"/>
        <v>10</v>
      </c>
      <c r="V57" s="39">
        <v>2</v>
      </c>
      <c r="W57" s="277"/>
      <c r="X57" s="41" t="s">
        <v>537</v>
      </c>
      <c r="Y57" s="41" t="s">
        <v>65</v>
      </c>
      <c r="Z57" s="41" t="s">
        <v>461</v>
      </c>
      <c r="AA57" s="343">
        <v>2</v>
      </c>
      <c r="AB57" s="344">
        <v>6</v>
      </c>
      <c r="AC57" s="166">
        <f t="shared" si="9"/>
        <v>8</v>
      </c>
      <c r="AD57" s="39"/>
      <c r="AE57" s="210"/>
    </row>
    <row r="58" spans="1:31" ht="15.6" customHeight="1" x14ac:dyDescent="0.3">
      <c r="A58" s="166"/>
      <c r="B58" s="163" t="s">
        <v>394</v>
      </c>
      <c r="C58" s="163"/>
      <c r="D58" s="46" t="s">
        <v>57</v>
      </c>
      <c r="E58" s="358" t="s">
        <v>51</v>
      </c>
      <c r="F58" s="358" t="s">
        <v>52</v>
      </c>
      <c r="G58" s="163" t="s">
        <v>58</v>
      </c>
      <c r="H58" s="163" t="s">
        <v>390</v>
      </c>
      <c r="I58" s="163"/>
      <c r="J58" s="163"/>
      <c r="K58" s="163"/>
      <c r="L58" s="163"/>
      <c r="M58" s="163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7</v>
      </c>
      <c r="U58" s="166">
        <f t="shared" si="8"/>
        <v>7</v>
      </c>
      <c r="V58" s="39">
        <v>2</v>
      </c>
      <c r="W58" s="277"/>
      <c r="X58" s="41" t="s">
        <v>654</v>
      </c>
      <c r="Y58" s="41" t="s">
        <v>617</v>
      </c>
      <c r="Z58" s="41" t="s">
        <v>461</v>
      </c>
      <c r="AA58" s="343">
        <v>4</v>
      </c>
      <c r="AB58" s="344">
        <v>3</v>
      </c>
      <c r="AC58" s="166">
        <f t="shared" si="9"/>
        <v>7</v>
      </c>
      <c r="AD58" s="39">
        <v>2</v>
      </c>
      <c r="AE58" s="210"/>
    </row>
    <row r="59" spans="1:31" ht="15.6" customHeight="1" x14ac:dyDescent="0.3">
      <c r="A59" s="39"/>
      <c r="B59" s="150" t="s">
        <v>551</v>
      </c>
      <c r="C59" s="220" t="s">
        <v>138</v>
      </c>
      <c r="D59" s="220" t="s">
        <v>54</v>
      </c>
      <c r="E59" s="330">
        <v>27</v>
      </c>
      <c r="F59" s="330">
        <v>20</v>
      </c>
      <c r="G59" s="166">
        <f t="shared" ref="G59" si="10">SUM(E59:F59)</f>
        <v>47</v>
      </c>
      <c r="H59" s="39">
        <v>2</v>
      </c>
      <c r="I59" s="41"/>
      <c r="J59" s="61"/>
      <c r="K59" s="61"/>
      <c r="L59" s="163" t="s">
        <v>389</v>
      </c>
      <c r="M59" s="41"/>
      <c r="N59" s="9"/>
      <c r="O59" s="212"/>
      <c r="P59" s="41" t="s">
        <v>694</v>
      </c>
      <c r="Q59" s="41" t="s">
        <v>621</v>
      </c>
      <c r="R59" s="41" t="s">
        <v>164</v>
      </c>
      <c r="S59" s="343">
        <v>1</v>
      </c>
      <c r="T59" s="343">
        <v>4</v>
      </c>
      <c r="U59" s="166">
        <f t="shared" si="8"/>
        <v>5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7</v>
      </c>
      <c r="AC59" s="166">
        <f t="shared" si="9"/>
        <v>7</v>
      </c>
      <c r="AD59" s="39">
        <v>8</v>
      </c>
      <c r="AE59" s="210"/>
    </row>
    <row r="60" spans="1:31" ht="16.2" customHeight="1" x14ac:dyDescent="0.3">
      <c r="A60" s="39"/>
      <c r="B60" s="221" t="s">
        <v>132</v>
      </c>
      <c r="C60" s="220" t="s">
        <v>131</v>
      </c>
      <c r="D60" s="220" t="s">
        <v>116</v>
      </c>
      <c r="E60" s="330">
        <v>19</v>
      </c>
      <c r="F60" s="330">
        <v>16</v>
      </c>
      <c r="G60" s="166">
        <f t="shared" ref="G60:G75" si="11">SUM(E60:F60)</f>
        <v>35</v>
      </c>
      <c r="H60" s="39">
        <v>2</v>
      </c>
      <c r="I60" s="41"/>
      <c r="J60" s="41"/>
      <c r="K60" s="41"/>
      <c r="L60" s="41" t="s">
        <v>83</v>
      </c>
      <c r="M60" s="220"/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 t="shared" si="8"/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6.2" customHeight="1" x14ac:dyDescent="0.3">
      <c r="A61" s="39"/>
      <c r="B61" s="41" t="s">
        <v>552</v>
      </c>
      <c r="C61" s="220" t="s">
        <v>527</v>
      </c>
      <c r="D61" s="221" t="s">
        <v>53</v>
      </c>
      <c r="E61" s="222">
        <v>20</v>
      </c>
      <c r="F61" s="222">
        <v>14</v>
      </c>
      <c r="G61" s="166">
        <f t="shared" si="11"/>
        <v>34</v>
      </c>
      <c r="H61" s="39">
        <v>2</v>
      </c>
      <c r="I61" s="41"/>
      <c r="J61" s="41"/>
      <c r="K61" s="41"/>
      <c r="L61" s="41"/>
      <c r="M61" s="22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8"/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A62" s="39"/>
      <c r="B62" s="41" t="s">
        <v>1035</v>
      </c>
      <c r="C62" s="220" t="s">
        <v>332</v>
      </c>
      <c r="D62" s="221" t="s">
        <v>54</v>
      </c>
      <c r="E62" s="330">
        <v>7</v>
      </c>
      <c r="F62" s="330">
        <v>26</v>
      </c>
      <c r="G62" s="166">
        <f t="shared" si="11"/>
        <v>33</v>
      </c>
      <c r="H62" s="39">
        <v>2</v>
      </c>
      <c r="I62" s="40"/>
      <c r="J62" s="40"/>
      <c r="K62" s="40"/>
      <c r="L62" s="41"/>
      <c r="M62" s="41"/>
      <c r="N62" s="9"/>
      <c r="O62" s="210"/>
      <c r="P62" s="218" t="s">
        <v>405</v>
      </c>
      <c r="Q62" s="218"/>
      <c r="R62" s="218" t="s">
        <v>164</v>
      </c>
      <c r="S62" s="219">
        <f>SUM(S51:S61)</f>
        <v>61</v>
      </c>
      <c r="T62" s="219">
        <f>SUM(T51:T61)</f>
        <v>84</v>
      </c>
      <c r="U62" s="219">
        <f>SUM(U51:U61)</f>
        <v>145</v>
      </c>
      <c r="V62" s="219">
        <f>SUM(V51:V61)</f>
        <v>54</v>
      </c>
      <c r="W62" s="218"/>
      <c r="X62" s="218" t="s">
        <v>405</v>
      </c>
      <c r="Y62" s="218"/>
      <c r="Z62" s="218" t="s">
        <v>463</v>
      </c>
      <c r="AA62" s="219">
        <f>SUM(AA51:AA61)</f>
        <v>53</v>
      </c>
      <c r="AB62" s="219">
        <f>SUM(AB51:AB61)</f>
        <v>74</v>
      </c>
      <c r="AC62" s="219">
        <f>SUM(AC51:AC61)</f>
        <v>127</v>
      </c>
      <c r="AD62" s="219">
        <f>SUM(AD51:AD61)</f>
        <v>48</v>
      </c>
      <c r="AE62" s="210"/>
    </row>
    <row r="63" spans="1:31" ht="15.6" customHeight="1" thickBot="1" x14ac:dyDescent="0.35">
      <c r="A63" s="39"/>
      <c r="B63" s="150" t="s">
        <v>817</v>
      </c>
      <c r="C63" s="256" t="s">
        <v>185</v>
      </c>
      <c r="D63" s="221" t="s">
        <v>116</v>
      </c>
      <c r="E63" s="330">
        <v>22</v>
      </c>
      <c r="F63" s="330">
        <v>8</v>
      </c>
      <c r="G63" s="166">
        <f t="shared" si="11"/>
        <v>30</v>
      </c>
      <c r="H63" s="39">
        <v>6</v>
      </c>
      <c r="I63" s="40"/>
      <c r="J63" s="40"/>
      <c r="K63" s="40"/>
      <c r="N63" s="9"/>
      <c r="O63" s="60"/>
      <c r="P63" s="161"/>
      <c r="Q63" s="161"/>
      <c r="R63" s="161"/>
      <c r="S63" s="194">
        <f>S25+S38+S50+S62</f>
        <v>257</v>
      </c>
      <c r="T63" s="194">
        <f>T25+T38+T50+T62</f>
        <v>379</v>
      </c>
      <c r="U63" s="194">
        <f>U25+U38+U50+U62</f>
        <v>636</v>
      </c>
      <c r="V63" s="194">
        <f>V25+V38+V50+V62</f>
        <v>176</v>
      </c>
      <c r="W63" s="355"/>
      <c r="X63" s="195"/>
      <c r="Y63" s="54"/>
      <c r="Z63" s="54"/>
      <c r="AA63" s="194">
        <f>AA25+AA38+AA50+AA62</f>
        <v>259</v>
      </c>
      <c r="AB63" s="194">
        <f>AB25+AB38+AB50+AB62</f>
        <v>394</v>
      </c>
      <c r="AC63" s="194">
        <f>AC25+AC38+AC50+AC62</f>
        <v>653</v>
      </c>
      <c r="AD63" s="194">
        <f>AD25+AD38+AD50+AD62</f>
        <v>128</v>
      </c>
      <c r="AE63" s="210"/>
    </row>
    <row r="64" spans="1:31" ht="15.6" customHeight="1" thickTop="1" x14ac:dyDescent="0.3">
      <c r="A64" s="34"/>
      <c r="B64" s="41" t="s">
        <v>66</v>
      </c>
      <c r="C64" s="220" t="s">
        <v>505</v>
      </c>
      <c r="D64" s="220" t="s">
        <v>53</v>
      </c>
      <c r="E64" s="49">
        <v>11</v>
      </c>
      <c r="F64" s="193">
        <v>19</v>
      </c>
      <c r="G64" s="166">
        <f t="shared" si="11"/>
        <v>30</v>
      </c>
      <c r="H64" s="39">
        <v>2</v>
      </c>
      <c r="I64" s="40"/>
      <c r="J64" s="40"/>
      <c r="K64" s="40"/>
      <c r="N64" s="9"/>
      <c r="O64" s="173"/>
      <c r="W64" s="166"/>
      <c r="X64" s="196" t="s">
        <v>387</v>
      </c>
      <c r="Y64" s="192"/>
      <c r="Z64" s="192"/>
      <c r="AA64" s="369">
        <f>S63+AA63</f>
        <v>516</v>
      </c>
      <c r="AB64" s="369">
        <f>T63+AB63</f>
        <v>773</v>
      </c>
      <c r="AC64" s="369">
        <f>U63+AC63</f>
        <v>1289</v>
      </c>
      <c r="AD64" s="369">
        <f>V63+AD63</f>
        <v>304</v>
      </c>
      <c r="AE64" s="198"/>
    </row>
    <row r="65" spans="1:31" ht="15.6" customHeight="1" x14ac:dyDescent="0.3">
      <c r="A65" s="39"/>
      <c r="B65" s="220" t="s">
        <v>950</v>
      </c>
      <c r="C65" s="220" t="s">
        <v>620</v>
      </c>
      <c r="D65" s="220" t="s">
        <v>164</v>
      </c>
      <c r="E65" s="49">
        <v>20</v>
      </c>
      <c r="F65" s="193">
        <v>9</v>
      </c>
      <c r="G65" s="166">
        <f t="shared" si="11"/>
        <v>29</v>
      </c>
      <c r="H65" s="39">
        <v>22</v>
      </c>
      <c r="I65" s="40"/>
      <c r="J65" s="40"/>
      <c r="K65" s="40"/>
      <c r="L65" s="163" t="s">
        <v>84</v>
      </c>
      <c r="M65" s="40"/>
      <c r="O65" s="173"/>
      <c r="AE65" s="198"/>
    </row>
    <row r="66" spans="1:31" ht="15.6" customHeight="1" x14ac:dyDescent="0.3">
      <c r="A66" s="39"/>
      <c r="B66" s="41" t="s">
        <v>63</v>
      </c>
      <c r="C66" s="256" t="s">
        <v>297</v>
      </c>
      <c r="D66" s="221" t="s">
        <v>130</v>
      </c>
      <c r="E66" s="49">
        <v>20</v>
      </c>
      <c r="F66" s="49">
        <v>9</v>
      </c>
      <c r="G66" s="166">
        <f t="shared" si="11"/>
        <v>29</v>
      </c>
      <c r="H66" s="39">
        <v>6</v>
      </c>
      <c r="I66" s="40"/>
      <c r="J66" s="40"/>
      <c r="K66" s="41"/>
      <c r="L66" s="152" t="s">
        <v>1084</v>
      </c>
      <c r="M66" s="48" t="s">
        <v>130</v>
      </c>
      <c r="O66" s="173"/>
      <c r="AE66" s="198"/>
    </row>
    <row r="67" spans="1:31" ht="15.6" customHeight="1" x14ac:dyDescent="0.3">
      <c r="A67" s="39"/>
      <c r="B67" s="41" t="s">
        <v>567</v>
      </c>
      <c r="C67" s="220" t="s">
        <v>110</v>
      </c>
      <c r="D67" s="220" t="s">
        <v>533</v>
      </c>
      <c r="E67" s="49">
        <v>12</v>
      </c>
      <c r="F67" s="49">
        <v>14</v>
      </c>
      <c r="G67" s="166">
        <f t="shared" si="11"/>
        <v>26</v>
      </c>
      <c r="H67" s="39">
        <v>4</v>
      </c>
      <c r="I67" s="40"/>
      <c r="J67" s="40"/>
      <c r="K67" s="40"/>
      <c r="L67" s="240" t="s">
        <v>556</v>
      </c>
      <c r="M67" s="41" t="s">
        <v>1289</v>
      </c>
      <c r="O67" s="173"/>
      <c r="AE67" s="198"/>
    </row>
    <row r="68" spans="1:31" ht="15.6" customHeight="1" x14ac:dyDescent="0.3">
      <c r="A68" s="39"/>
      <c r="B68" s="41" t="s">
        <v>539</v>
      </c>
      <c r="C68" s="256" t="s">
        <v>613</v>
      </c>
      <c r="D68" s="220" t="s">
        <v>117</v>
      </c>
      <c r="E68" s="330">
        <v>16</v>
      </c>
      <c r="F68" s="330">
        <v>9</v>
      </c>
      <c r="G68" s="166">
        <f t="shared" si="11"/>
        <v>25</v>
      </c>
      <c r="H68" s="39">
        <v>4</v>
      </c>
      <c r="I68" s="40"/>
      <c r="J68" s="40"/>
      <c r="K68" s="40"/>
      <c r="M68" s="40"/>
      <c r="O68" s="173"/>
      <c r="Q68" s="198" t="s">
        <v>420</v>
      </c>
      <c r="R68" s="198" t="s">
        <v>426</v>
      </c>
      <c r="Y68" s="198" t="s">
        <v>420</v>
      </c>
      <c r="Z68" s="198" t="s">
        <v>430</v>
      </c>
      <c r="AE68" s="198"/>
    </row>
    <row r="69" spans="1:31" ht="15.6" customHeight="1" x14ac:dyDescent="0.35">
      <c r="A69" s="39"/>
      <c r="B69" s="41" t="s">
        <v>1152</v>
      </c>
      <c r="C69" s="48" t="s">
        <v>33</v>
      </c>
      <c r="D69" s="220" t="s">
        <v>116</v>
      </c>
      <c r="E69" s="330">
        <v>5</v>
      </c>
      <c r="F69" s="330">
        <v>20</v>
      </c>
      <c r="G69" s="166">
        <f t="shared" si="11"/>
        <v>25</v>
      </c>
      <c r="H69" s="39">
        <v>2</v>
      </c>
      <c r="I69" s="40"/>
      <c r="L69" s="152"/>
      <c r="M69" s="48"/>
      <c r="O69" s="173"/>
      <c r="P69" s="156" t="s">
        <v>425</v>
      </c>
      <c r="Q69" s="46" t="s">
        <v>404</v>
      </c>
      <c r="R69" s="20" t="s">
        <v>1271</v>
      </c>
      <c r="S69" s="54"/>
      <c r="T69" s="54"/>
      <c r="U69" s="54"/>
      <c r="V69" s="164"/>
      <c r="W69" s="164"/>
      <c r="X69" s="156" t="s">
        <v>429</v>
      </c>
      <c r="Y69" s="46" t="s">
        <v>404</v>
      </c>
      <c r="Z69" s="20">
        <v>42799</v>
      </c>
      <c r="AA69" s="198"/>
      <c r="AB69" s="198"/>
      <c r="AC69" s="198"/>
      <c r="AD69" s="198"/>
      <c r="AE69" s="198"/>
    </row>
    <row r="70" spans="1:31" ht="15.6" customHeight="1" x14ac:dyDescent="0.35">
      <c r="A70" s="39"/>
      <c r="B70" s="41" t="s">
        <v>554</v>
      </c>
      <c r="C70" s="41" t="s">
        <v>112</v>
      </c>
      <c r="D70" s="220" t="s">
        <v>116</v>
      </c>
      <c r="E70" s="330">
        <v>4</v>
      </c>
      <c r="F70" s="330">
        <v>21</v>
      </c>
      <c r="G70" s="166">
        <f t="shared" si="11"/>
        <v>25</v>
      </c>
      <c r="H70" s="39">
        <v>2</v>
      </c>
      <c r="I70" s="40"/>
      <c r="L70" s="163" t="s">
        <v>156</v>
      </c>
      <c r="M70" s="41"/>
      <c r="O70" s="173"/>
      <c r="P70" s="155" t="s">
        <v>81</v>
      </c>
      <c r="Q70" s="155" t="s">
        <v>79</v>
      </c>
      <c r="R70" s="155" t="s">
        <v>107</v>
      </c>
      <c r="S70" s="41"/>
      <c r="T70" s="41"/>
      <c r="U70" s="41"/>
      <c r="V70" s="47"/>
      <c r="W70" s="47"/>
      <c r="X70" s="155" t="s">
        <v>81</v>
      </c>
      <c r="Y70" s="155" t="s">
        <v>79</v>
      </c>
      <c r="Z70" s="155" t="s">
        <v>107</v>
      </c>
      <c r="AA70" s="40"/>
      <c r="AB70" s="40"/>
      <c r="AC70" s="40"/>
      <c r="AD70" s="40"/>
      <c r="AE70" s="198"/>
    </row>
    <row r="71" spans="1:31" ht="18" x14ac:dyDescent="0.35">
      <c r="A71" s="39"/>
      <c r="B71" s="41" t="s">
        <v>867</v>
      </c>
      <c r="C71" s="220" t="s">
        <v>616</v>
      </c>
      <c r="D71" s="220" t="s">
        <v>461</v>
      </c>
      <c r="E71" s="49">
        <v>17</v>
      </c>
      <c r="F71" s="193">
        <v>7</v>
      </c>
      <c r="G71" s="166">
        <f t="shared" si="11"/>
        <v>24</v>
      </c>
      <c r="H71" s="39">
        <v>18</v>
      </c>
      <c r="I71" s="40"/>
      <c r="K71" s="39"/>
      <c r="L71" s="240" t="s">
        <v>1288</v>
      </c>
      <c r="M71" s="41" t="s">
        <v>1289</v>
      </c>
      <c r="O71" s="173"/>
      <c r="P71" s="189">
        <v>0.38541666666666669</v>
      </c>
      <c r="Q71" s="61" t="s">
        <v>126</v>
      </c>
      <c r="R71" s="26" t="s">
        <v>207</v>
      </c>
      <c r="S71" s="41"/>
      <c r="T71" s="41"/>
      <c r="U71" s="41"/>
      <c r="V71" s="47"/>
      <c r="W71" s="47"/>
      <c r="X71" s="189">
        <v>0.38541666666666669</v>
      </c>
      <c r="Y71" s="61" t="s">
        <v>126</v>
      </c>
      <c r="Z71" s="26" t="s">
        <v>330</v>
      </c>
      <c r="AA71" s="57"/>
      <c r="AB71" s="193"/>
      <c r="AC71" s="39"/>
      <c r="AD71" s="40"/>
      <c r="AE71" s="198"/>
    </row>
    <row r="72" spans="1:31" ht="18" x14ac:dyDescent="0.35">
      <c r="A72" s="39"/>
      <c r="B72" s="41" t="s">
        <v>553</v>
      </c>
      <c r="C72" s="220" t="s">
        <v>183</v>
      </c>
      <c r="D72" s="220" t="s">
        <v>117</v>
      </c>
      <c r="E72" s="330">
        <v>2</v>
      </c>
      <c r="F72" s="330">
        <v>22</v>
      </c>
      <c r="G72" s="166">
        <f t="shared" si="11"/>
        <v>24</v>
      </c>
      <c r="H72" s="39"/>
      <c r="L72" s="41"/>
      <c r="M72" s="41"/>
      <c r="O72" s="173"/>
      <c r="P72" s="189">
        <v>0.38541666666666669</v>
      </c>
      <c r="Q72" s="61" t="s">
        <v>127</v>
      </c>
      <c r="R72" s="26" t="s">
        <v>327</v>
      </c>
      <c r="S72" s="41"/>
      <c r="T72" s="41"/>
      <c r="U72" s="41"/>
      <c r="V72" s="47"/>
      <c r="W72" s="47"/>
      <c r="X72" s="189">
        <v>0.38541666666666669</v>
      </c>
      <c r="Y72" s="61" t="s">
        <v>127</v>
      </c>
      <c r="Z72" s="26" t="s">
        <v>218</v>
      </c>
      <c r="AA72" s="57"/>
      <c r="AB72" s="208"/>
      <c r="AC72" s="39"/>
      <c r="AD72" s="40"/>
      <c r="AE72" s="198"/>
    </row>
    <row r="73" spans="1:31" ht="18" x14ac:dyDescent="0.35">
      <c r="A73" s="39"/>
      <c r="B73" s="41" t="s">
        <v>1169</v>
      </c>
      <c r="C73" s="41" t="s">
        <v>120</v>
      </c>
      <c r="D73" s="220" t="s">
        <v>117</v>
      </c>
      <c r="E73" s="330">
        <v>16</v>
      </c>
      <c r="F73" s="330">
        <v>7</v>
      </c>
      <c r="G73" s="166">
        <f t="shared" si="11"/>
        <v>23</v>
      </c>
      <c r="H73" s="39">
        <v>2</v>
      </c>
      <c r="O73" s="173"/>
      <c r="P73" s="189">
        <v>0.42708333333333331</v>
      </c>
      <c r="Q73" s="61" t="s">
        <v>126</v>
      </c>
      <c r="R73" s="26" t="s">
        <v>310</v>
      </c>
      <c r="S73" s="41"/>
      <c r="T73" s="41"/>
      <c r="U73" s="41"/>
      <c r="V73" s="47"/>
      <c r="W73" s="47"/>
      <c r="X73" s="189">
        <v>0.42708333333333331</v>
      </c>
      <c r="Y73" s="61" t="s">
        <v>126</v>
      </c>
      <c r="Z73" s="26" t="s">
        <v>141</v>
      </c>
      <c r="AA73" s="57"/>
      <c r="AB73" s="39"/>
      <c r="AC73" s="39"/>
      <c r="AD73" s="40"/>
      <c r="AE73" s="198"/>
    </row>
    <row r="74" spans="1:31" ht="17.399999999999999" x14ac:dyDescent="0.3">
      <c r="A74" s="39"/>
      <c r="B74" s="41" t="s">
        <v>493</v>
      </c>
      <c r="C74" s="220" t="s">
        <v>340</v>
      </c>
      <c r="D74" s="220" t="s">
        <v>117</v>
      </c>
      <c r="E74" s="330">
        <v>13</v>
      </c>
      <c r="F74" s="330">
        <v>10</v>
      </c>
      <c r="G74" s="166">
        <f t="shared" si="11"/>
        <v>23</v>
      </c>
      <c r="H74" s="39">
        <v>4</v>
      </c>
      <c r="O74" s="173"/>
      <c r="P74" s="189">
        <v>0.42708333333333331</v>
      </c>
      <c r="Q74" s="61" t="s">
        <v>127</v>
      </c>
      <c r="R74" s="26" t="s">
        <v>142</v>
      </c>
      <c r="S74" s="40"/>
      <c r="T74" s="40"/>
      <c r="U74" s="40"/>
      <c r="V74" s="40"/>
      <c r="W74" s="40"/>
      <c r="X74" s="189">
        <v>0.42708333333333331</v>
      </c>
      <c r="Y74" s="61" t="s">
        <v>127</v>
      </c>
      <c r="Z74" s="26" t="s">
        <v>221</v>
      </c>
      <c r="AA74" s="57"/>
      <c r="AB74" s="40"/>
      <c r="AC74" s="40"/>
      <c r="AD74" s="40"/>
      <c r="AE74" s="198"/>
    </row>
    <row r="75" spans="1:31" ht="15.6" x14ac:dyDescent="0.3">
      <c r="B75" s="220" t="s">
        <v>550</v>
      </c>
      <c r="C75" s="152" t="s">
        <v>85</v>
      </c>
      <c r="D75" s="220" t="s">
        <v>116</v>
      </c>
      <c r="E75" s="330">
        <v>7</v>
      </c>
      <c r="F75" s="330">
        <v>15</v>
      </c>
      <c r="G75" s="166">
        <f t="shared" si="11"/>
        <v>22</v>
      </c>
      <c r="H75" s="39">
        <v>2</v>
      </c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9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80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36"/>
      <c r="D81" s="36"/>
      <c r="E81" s="32"/>
      <c r="F81" s="34"/>
      <c r="G81" s="9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80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4"/>
      <c r="D83" s="32"/>
      <c r="E83" s="32"/>
      <c r="F83" s="34"/>
      <c r="G83" s="9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80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17.399999999999999" x14ac:dyDescent="0.3">
      <c r="A85" s="34"/>
      <c r="B85" s="80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22.8" x14ac:dyDescent="0.4">
      <c r="A86" s="82"/>
      <c r="B86" s="85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80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2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80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A60:H75">
    <sortCondition ref="A58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6" zoomScale="72" zoomScaleNormal="75" zoomScaleSheetLayoutView="72" workbookViewId="0">
      <selection activeCell="F30" sqref="F30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6.441406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3.109375" customWidth="1"/>
    <col min="25" max="25" width="18.66406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5.5546875" customWidth="1"/>
    <col min="31" max="31" width="2.6640625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33">
        <v>42779</v>
      </c>
      <c r="O1" s="173"/>
      <c r="P1" s="145" t="s">
        <v>73</v>
      </c>
      <c r="Q1" s="145"/>
      <c r="R1" s="145" t="s">
        <v>57</v>
      </c>
      <c r="S1" s="3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43" t="s">
        <v>1244</v>
      </c>
      <c r="Z1" s="166"/>
      <c r="AA1" s="243"/>
      <c r="AB1" s="243"/>
      <c r="AC1" s="166"/>
      <c r="AD1" s="166"/>
      <c r="AE1" s="173"/>
    </row>
    <row r="2" spans="1:31" ht="18.600000000000001" customHeight="1" thickBot="1" x14ac:dyDescent="0.4">
      <c r="A2" s="14"/>
      <c r="B2" s="231" t="s">
        <v>423</v>
      </c>
      <c r="C2" s="230"/>
      <c r="D2" s="229"/>
      <c r="E2" s="229"/>
      <c r="F2" s="229"/>
      <c r="G2" s="232" t="s">
        <v>715</v>
      </c>
      <c r="H2" s="230"/>
      <c r="I2" s="315"/>
      <c r="J2" s="251"/>
      <c r="K2" s="250" t="s">
        <v>427</v>
      </c>
      <c r="L2" s="251"/>
      <c r="M2" s="252"/>
      <c r="O2" s="210"/>
      <c r="P2" s="41" t="s">
        <v>486</v>
      </c>
      <c r="Q2" s="41" t="s">
        <v>487</v>
      </c>
      <c r="R2" s="220" t="s">
        <v>116</v>
      </c>
      <c r="S2" s="39"/>
      <c r="T2" s="208">
        <v>22</v>
      </c>
      <c r="U2" s="39">
        <v>32</v>
      </c>
      <c r="V2" s="39">
        <v>5</v>
      </c>
      <c r="W2" s="39">
        <v>0</v>
      </c>
      <c r="X2" s="199">
        <f t="shared" ref="X2:X10" si="0">U2/T2</f>
        <v>1.4545454545454546</v>
      </c>
      <c r="Y2" s="312" t="s">
        <v>422</v>
      </c>
      <c r="Z2" s="166"/>
      <c r="AA2" s="128" t="s">
        <v>90</v>
      </c>
      <c r="AB2" s="128" t="s">
        <v>91</v>
      </c>
      <c r="AC2" s="128" t="s">
        <v>92</v>
      </c>
      <c r="AD2" s="245" t="s">
        <v>421</v>
      </c>
      <c r="AE2" s="173"/>
    </row>
    <row r="3" spans="1:31" ht="18" thickBot="1" x14ac:dyDescent="0.35">
      <c r="A3" s="332"/>
      <c r="B3" s="332"/>
      <c r="C3" s="332"/>
      <c r="D3" s="333" t="s">
        <v>90</v>
      </c>
      <c r="E3" s="333" t="s">
        <v>91</v>
      </c>
      <c r="F3" s="333" t="s">
        <v>92</v>
      </c>
      <c r="G3" s="313" t="s">
        <v>93</v>
      </c>
      <c r="H3" s="313" t="s">
        <v>74</v>
      </c>
      <c r="I3" s="313" t="s">
        <v>58</v>
      </c>
      <c r="J3" s="313" t="s">
        <v>93</v>
      </c>
      <c r="K3" s="313" t="s">
        <v>74</v>
      </c>
      <c r="L3" s="313" t="s">
        <v>98</v>
      </c>
      <c r="M3" s="314" t="s">
        <v>55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19</v>
      </c>
      <c r="U3" s="39">
        <v>47</v>
      </c>
      <c r="V3" s="39">
        <v>0</v>
      </c>
      <c r="W3" s="39">
        <v>2</v>
      </c>
      <c r="X3" s="199">
        <f t="shared" ref="X3:X8" si="1">U3/T3</f>
        <v>2.4736842105263159</v>
      </c>
      <c r="Y3" s="225" t="s">
        <v>379</v>
      </c>
      <c r="AA3" s="22">
        <v>15</v>
      </c>
      <c r="AB3" s="22">
        <v>2</v>
      </c>
      <c r="AC3" s="22">
        <v>5</v>
      </c>
      <c r="AD3" s="243">
        <f>AA3*2+AC3*1</f>
        <v>35</v>
      </c>
      <c r="AE3" s="173"/>
    </row>
    <row r="4" spans="1:31" ht="17.399999999999999" x14ac:dyDescent="0.3">
      <c r="A4" s="8"/>
      <c r="B4" s="33" t="s">
        <v>530</v>
      </c>
      <c r="C4" s="24"/>
      <c r="D4" s="22">
        <v>1</v>
      </c>
      <c r="E4" s="22">
        <v>0</v>
      </c>
      <c r="F4" s="22">
        <v>0</v>
      </c>
      <c r="G4" s="22">
        <v>5</v>
      </c>
      <c r="H4" s="22">
        <v>2</v>
      </c>
      <c r="I4" s="35">
        <f t="shared" ref="I4:I11" si="2">D4*2+F4*1</f>
        <v>2</v>
      </c>
      <c r="J4" s="22">
        <f>(S$50)</f>
        <v>55</v>
      </c>
      <c r="K4" s="22">
        <f>59+H4</f>
        <v>61</v>
      </c>
      <c r="L4" s="109">
        <f>(T$50)</f>
        <v>71</v>
      </c>
      <c r="M4" s="109">
        <f>(V$50)</f>
        <v>46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21</v>
      </c>
      <c r="U4" s="39">
        <v>58</v>
      </c>
      <c r="V4" s="39">
        <v>1</v>
      </c>
      <c r="W4" s="39">
        <v>0</v>
      </c>
      <c r="X4" s="199">
        <f t="shared" si="1"/>
        <v>2.7619047619047619</v>
      </c>
      <c r="Y4" s="225" t="s">
        <v>322</v>
      </c>
      <c r="Z4" s="24"/>
      <c r="AA4" s="22">
        <v>10</v>
      </c>
      <c r="AB4" s="22">
        <v>7</v>
      </c>
      <c r="AC4" s="22">
        <v>5</v>
      </c>
      <c r="AD4" s="243">
        <f t="shared" ref="AD4:AD10" si="3">AA4*2+AC4*1</f>
        <v>25</v>
      </c>
      <c r="AE4" s="173"/>
    </row>
    <row r="5" spans="1:31" ht="17.399999999999999" customHeight="1" x14ac:dyDescent="0.3">
      <c r="A5" s="9"/>
      <c r="B5" s="225" t="s">
        <v>379</v>
      </c>
      <c r="D5" s="22">
        <v>1</v>
      </c>
      <c r="E5" s="22">
        <v>0</v>
      </c>
      <c r="F5" s="22">
        <v>0</v>
      </c>
      <c r="G5" s="22">
        <v>4</v>
      </c>
      <c r="H5" s="22">
        <v>1</v>
      </c>
      <c r="I5" s="35">
        <f t="shared" si="2"/>
        <v>2</v>
      </c>
      <c r="J5" s="22">
        <f>(S$38)</f>
        <v>68</v>
      </c>
      <c r="K5" s="22">
        <f>33+H5</f>
        <v>34</v>
      </c>
      <c r="L5" s="109">
        <f>(T$38)</f>
        <v>125</v>
      </c>
      <c r="M5" s="109">
        <f>(V$38)</f>
        <v>36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20</v>
      </c>
      <c r="U5" s="39">
        <v>56</v>
      </c>
      <c r="V5" s="39">
        <v>0</v>
      </c>
      <c r="W5" s="39">
        <v>3</v>
      </c>
      <c r="X5" s="199">
        <f t="shared" si="1"/>
        <v>2.8</v>
      </c>
      <c r="Y5" s="225" t="s">
        <v>124</v>
      </c>
      <c r="Z5" s="24"/>
      <c r="AA5" s="22">
        <v>8</v>
      </c>
      <c r="AB5" s="22">
        <v>5</v>
      </c>
      <c r="AC5" s="22">
        <v>9</v>
      </c>
      <c r="AD5" s="243">
        <f t="shared" si="3"/>
        <v>25</v>
      </c>
      <c r="AE5" s="173"/>
    </row>
    <row r="6" spans="1:31" ht="18" customHeight="1" x14ac:dyDescent="0.3">
      <c r="A6" s="9"/>
      <c r="B6" s="225" t="s">
        <v>322</v>
      </c>
      <c r="C6" s="24"/>
      <c r="D6" s="22">
        <v>1</v>
      </c>
      <c r="E6" s="22">
        <v>0</v>
      </c>
      <c r="F6" s="22">
        <v>0</v>
      </c>
      <c r="G6" s="22">
        <v>4</v>
      </c>
      <c r="H6" s="22">
        <v>1</v>
      </c>
      <c r="I6" s="35">
        <f t="shared" si="2"/>
        <v>2</v>
      </c>
      <c r="J6" s="22">
        <f>(AA$38)</f>
        <v>69</v>
      </c>
      <c r="K6" s="22">
        <f>50+H6</f>
        <v>51</v>
      </c>
      <c r="L6" s="109">
        <f>(AB$38)</f>
        <v>120</v>
      </c>
      <c r="M6" s="109">
        <f>(AD$38)</f>
        <v>20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 t="shared" si="1"/>
        <v>2.8</v>
      </c>
      <c r="Y6" s="225" t="s">
        <v>89</v>
      </c>
      <c r="Z6" s="24"/>
      <c r="AA6" s="22">
        <v>8</v>
      </c>
      <c r="AB6" s="22">
        <v>11</v>
      </c>
      <c r="AC6" s="22">
        <v>3</v>
      </c>
      <c r="AD6" s="243">
        <f t="shared" si="3"/>
        <v>19</v>
      </c>
      <c r="AE6" s="173"/>
    </row>
    <row r="7" spans="1:31" ht="17.399999999999999" customHeight="1" x14ac:dyDescent="0.3">
      <c r="A7" s="9"/>
      <c r="B7" s="225" t="s">
        <v>89</v>
      </c>
      <c r="C7" s="24"/>
      <c r="D7" s="22">
        <v>1</v>
      </c>
      <c r="E7" s="22">
        <v>0</v>
      </c>
      <c r="F7" s="22">
        <v>0</v>
      </c>
      <c r="G7" s="22">
        <v>2</v>
      </c>
      <c r="H7" s="22">
        <v>1</v>
      </c>
      <c r="I7" s="35">
        <f t="shared" si="2"/>
        <v>2</v>
      </c>
      <c r="J7" s="22">
        <f>(AA$50)</f>
        <v>57</v>
      </c>
      <c r="K7" s="22">
        <f>69+H7</f>
        <v>70</v>
      </c>
      <c r="L7" s="109">
        <f>(AB$50)</f>
        <v>80</v>
      </c>
      <c r="M7" s="109">
        <f>(AD$50)</f>
        <v>32</v>
      </c>
      <c r="N7" s="9"/>
      <c r="O7" s="210"/>
      <c r="P7" s="48" t="s">
        <v>163</v>
      </c>
      <c r="Q7" s="41" t="s">
        <v>95</v>
      </c>
      <c r="R7" s="220" t="s">
        <v>53</v>
      </c>
      <c r="S7" s="39"/>
      <c r="T7" s="208">
        <v>23</v>
      </c>
      <c r="U7" s="39">
        <v>70</v>
      </c>
      <c r="V7" s="39">
        <v>0</v>
      </c>
      <c r="W7" s="39">
        <v>0</v>
      </c>
      <c r="X7" s="199">
        <f t="shared" si="1"/>
        <v>3.0434782608695654</v>
      </c>
      <c r="Y7" s="33" t="s">
        <v>530</v>
      </c>
      <c r="Z7" s="24"/>
      <c r="AA7" s="22">
        <v>7</v>
      </c>
      <c r="AB7" s="22">
        <v>10</v>
      </c>
      <c r="AC7" s="22">
        <v>5</v>
      </c>
      <c r="AD7" s="243">
        <f t="shared" si="3"/>
        <v>19</v>
      </c>
      <c r="AE7" s="173"/>
    </row>
    <row r="8" spans="1:31" ht="18" x14ac:dyDescent="0.35">
      <c r="A8" s="8"/>
      <c r="B8" s="33" t="s">
        <v>154</v>
      </c>
      <c r="C8" s="65"/>
      <c r="D8" s="22">
        <v>0</v>
      </c>
      <c r="E8" s="22">
        <v>1</v>
      </c>
      <c r="F8" s="22">
        <v>0</v>
      </c>
      <c r="G8" s="22">
        <v>2</v>
      </c>
      <c r="H8" s="22">
        <v>5</v>
      </c>
      <c r="I8" s="35">
        <f t="shared" si="2"/>
        <v>0</v>
      </c>
      <c r="J8" s="22">
        <f>(S$62)</f>
        <v>59</v>
      </c>
      <c r="K8" s="22">
        <f>64+H8</f>
        <v>69</v>
      </c>
      <c r="L8" s="22">
        <f>(T$62)</f>
        <v>82</v>
      </c>
      <c r="M8" s="22">
        <f>(V$62)</f>
        <v>48</v>
      </c>
      <c r="O8" s="210"/>
      <c r="P8" s="41" t="s">
        <v>66</v>
      </c>
      <c r="Q8" s="41" t="s">
        <v>96</v>
      </c>
      <c r="R8" s="220" t="s">
        <v>130</v>
      </c>
      <c r="S8" s="39"/>
      <c r="T8" s="208">
        <v>22</v>
      </c>
      <c r="U8" s="39">
        <v>68</v>
      </c>
      <c r="V8" s="39">
        <v>0</v>
      </c>
      <c r="W8" s="39">
        <v>1</v>
      </c>
      <c r="X8" s="199">
        <f t="shared" si="1"/>
        <v>3.0909090909090908</v>
      </c>
      <c r="Y8" s="33" t="s">
        <v>154</v>
      </c>
      <c r="Z8" s="65"/>
      <c r="AA8" s="22">
        <v>5</v>
      </c>
      <c r="AB8" s="22">
        <v>8</v>
      </c>
      <c r="AC8" s="22">
        <v>9</v>
      </c>
      <c r="AD8" s="243">
        <f t="shared" si="3"/>
        <v>19</v>
      </c>
      <c r="AE8" s="173"/>
    </row>
    <row r="9" spans="1:31" ht="18" customHeight="1" x14ac:dyDescent="0.3">
      <c r="A9" s="8"/>
      <c r="B9" s="33" t="s">
        <v>477</v>
      </c>
      <c r="D9" s="22">
        <v>0</v>
      </c>
      <c r="E9" s="22">
        <v>1</v>
      </c>
      <c r="F9" s="22">
        <v>0</v>
      </c>
      <c r="G9" s="22">
        <v>1</v>
      </c>
      <c r="H9" s="22">
        <v>2</v>
      </c>
      <c r="I9" s="35">
        <f t="shared" si="2"/>
        <v>0</v>
      </c>
      <c r="J9" s="109">
        <f>(AA$62)</f>
        <v>52</v>
      </c>
      <c r="K9" s="22">
        <f>70+H9</f>
        <v>72</v>
      </c>
      <c r="L9" s="109">
        <f>(AB$62)</f>
        <v>72</v>
      </c>
      <c r="M9" s="109">
        <f>(AD$62)</f>
        <v>48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21</v>
      </c>
      <c r="U9" s="39">
        <v>68</v>
      </c>
      <c r="V9" s="39">
        <v>1</v>
      </c>
      <c r="W9" s="39">
        <v>0</v>
      </c>
      <c r="X9" s="199">
        <f t="shared" si="0"/>
        <v>3.2380952380952381</v>
      </c>
      <c r="Y9" s="225" t="s">
        <v>129</v>
      </c>
      <c r="Z9" s="24"/>
      <c r="AA9" s="22">
        <v>6</v>
      </c>
      <c r="AB9" s="22">
        <v>10</v>
      </c>
      <c r="AC9" s="22">
        <v>6</v>
      </c>
      <c r="AD9" s="243">
        <f t="shared" si="3"/>
        <v>18</v>
      </c>
      <c r="AE9" s="173"/>
    </row>
    <row r="10" spans="1:31" ht="18.600000000000001" customHeight="1" thickBot="1" x14ac:dyDescent="0.35">
      <c r="A10" s="9"/>
      <c r="B10" s="225" t="s">
        <v>129</v>
      </c>
      <c r="C10" s="24"/>
      <c r="D10" s="22">
        <v>0</v>
      </c>
      <c r="E10" s="22">
        <v>1</v>
      </c>
      <c r="F10" s="22">
        <v>0</v>
      </c>
      <c r="G10" s="22">
        <v>1</v>
      </c>
      <c r="H10" s="22">
        <v>4</v>
      </c>
      <c r="I10" s="35">
        <f t="shared" si="2"/>
        <v>0</v>
      </c>
      <c r="J10" s="22">
        <f>(S$25)</f>
        <v>66</v>
      </c>
      <c r="K10" s="22">
        <f>69+H10</f>
        <v>73</v>
      </c>
      <c r="L10" s="109">
        <f>(T$25)</f>
        <v>89</v>
      </c>
      <c r="M10" s="109">
        <f>(V$25)</f>
        <v>30</v>
      </c>
      <c r="O10" s="78"/>
      <c r="P10" s="41" t="s">
        <v>108</v>
      </c>
      <c r="Q10" s="41" t="s">
        <v>17</v>
      </c>
      <c r="R10" s="41"/>
      <c r="S10" s="39"/>
      <c r="T10" s="208">
        <v>21</v>
      </c>
      <c r="U10" s="39">
        <v>46</v>
      </c>
      <c r="V10" s="39">
        <v>3</v>
      </c>
      <c r="W10" s="39">
        <v>0</v>
      </c>
      <c r="X10" s="199">
        <f t="shared" si="0"/>
        <v>2.1904761904761907</v>
      </c>
      <c r="Y10" s="33" t="s">
        <v>477</v>
      </c>
      <c r="AA10" s="22">
        <v>6</v>
      </c>
      <c r="AB10" s="22">
        <v>12</v>
      </c>
      <c r="AC10" s="22">
        <v>4</v>
      </c>
      <c r="AD10" s="245">
        <f t="shared" si="3"/>
        <v>16</v>
      </c>
      <c r="AE10" s="173"/>
    </row>
    <row r="11" spans="1:31" ht="18" thickBot="1" x14ac:dyDescent="0.35">
      <c r="A11" s="128"/>
      <c r="B11" s="225" t="s">
        <v>124</v>
      </c>
      <c r="C11" s="24"/>
      <c r="D11" s="22">
        <v>0</v>
      </c>
      <c r="E11" s="22">
        <v>1</v>
      </c>
      <c r="F11" s="22">
        <v>0</v>
      </c>
      <c r="G11" s="22">
        <v>1</v>
      </c>
      <c r="H11" s="22">
        <v>4</v>
      </c>
      <c r="I11" s="35">
        <f t="shared" si="2"/>
        <v>0</v>
      </c>
      <c r="J11" s="22">
        <f>(AA$25)</f>
        <v>68</v>
      </c>
      <c r="K11" s="22">
        <f>60+H11</f>
        <v>64</v>
      </c>
      <c r="L11" s="109">
        <f>(AB$25)</f>
        <v>105</v>
      </c>
      <c r="M11" s="109">
        <f>(AD$25)</f>
        <v>20</v>
      </c>
      <c r="O11" s="78"/>
      <c r="P11" s="173"/>
      <c r="Q11" s="173"/>
      <c r="R11" s="54" t="s">
        <v>35</v>
      </c>
      <c r="S11" s="200"/>
      <c r="T11" s="194">
        <f>SUM(T2:T10)</f>
        <v>184</v>
      </c>
      <c r="U11" s="194">
        <f>SUM(U2:U10)</f>
        <v>487</v>
      </c>
      <c r="V11" s="194">
        <f>SUM(V2:V10)</f>
        <v>10</v>
      </c>
      <c r="W11" s="194">
        <f>SUM(W2:W10)</f>
        <v>7</v>
      </c>
      <c r="X11" s="201">
        <f>(U11+W11)/T11</f>
        <v>2.6847826086956523</v>
      </c>
      <c r="Y11" s="62"/>
      <c r="Z11" s="62"/>
      <c r="AA11" s="62">
        <f>SUM(AA3:AA10)</f>
        <v>65</v>
      </c>
      <c r="AB11" s="62">
        <f>SUM(AB3:AB10)</f>
        <v>65</v>
      </c>
      <c r="AC11" s="62">
        <f>SUM(AC3:AC10)</f>
        <v>46</v>
      </c>
      <c r="AD11" s="244"/>
      <c r="AE11" s="173"/>
    </row>
    <row r="12" spans="1:31" ht="18" thickBot="1" x14ac:dyDescent="0.35">
      <c r="A12" s="62"/>
      <c r="B12" s="62"/>
      <c r="C12" s="62"/>
      <c r="D12" s="62">
        <f>SUM(D4:D11)</f>
        <v>4</v>
      </c>
      <c r="E12" s="62">
        <f>SUM(E4:E11)</f>
        <v>4</v>
      </c>
      <c r="F12" s="62">
        <f>SUM(F4:F11)</f>
        <v>0</v>
      </c>
      <c r="G12" s="246">
        <f>SUM(G4:G11)</f>
        <v>20</v>
      </c>
      <c r="H12" s="246">
        <f>SUM(H4:H11)</f>
        <v>20</v>
      </c>
      <c r="I12" s="247"/>
      <c r="J12" s="246">
        <f>SUM(J4:J11)</f>
        <v>494</v>
      </c>
      <c r="K12" s="246">
        <f>SUM(K4:K11)</f>
        <v>494</v>
      </c>
      <c r="L12" s="62">
        <f>SUM(L4:L11)</f>
        <v>744</v>
      </c>
      <c r="M12" s="62">
        <f>SUM(M4:M11)</f>
        <v>280</v>
      </c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1245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10</v>
      </c>
      <c r="U14" s="166">
        <f t="shared" ref="U14:U45" si="4">SUM(S14:T14)</f>
        <v>20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16</v>
      </c>
      <c r="AC14" s="166">
        <f t="shared" ref="AC14:AC37" si="5">SUM(AA14:AB14)</f>
        <v>25</v>
      </c>
      <c r="AD14" s="39"/>
      <c r="AE14" s="173"/>
    </row>
    <row r="15" spans="1:31" ht="15.6" customHeight="1" x14ac:dyDescent="0.35">
      <c r="A15" s="46" t="s">
        <v>38</v>
      </c>
      <c r="B15" s="33" t="s">
        <v>129</v>
      </c>
      <c r="C15" s="65"/>
      <c r="D15" s="22">
        <v>1</v>
      </c>
      <c r="E15" s="9">
        <v>2</v>
      </c>
      <c r="F15" s="41" t="s">
        <v>1262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20</v>
      </c>
      <c r="T15" s="343">
        <v>8</v>
      </c>
      <c r="U15" s="166">
        <f>SUM(S15:T15)</f>
        <v>28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15</v>
      </c>
      <c r="AB15" s="342">
        <v>10</v>
      </c>
      <c r="AC15" s="166">
        <f>SUM(AA15:AB15)</f>
        <v>25</v>
      </c>
      <c r="AD15" s="39">
        <v>4</v>
      </c>
      <c r="AE15" s="173"/>
    </row>
    <row r="16" spans="1:31" ht="15.6" customHeight="1" x14ac:dyDescent="0.3">
      <c r="A16" s="39" t="s">
        <v>37</v>
      </c>
      <c r="B16" s="41" t="s">
        <v>557</v>
      </c>
      <c r="C16" s="41" t="s">
        <v>216</v>
      </c>
      <c r="D16" s="22"/>
      <c r="E16" s="9"/>
      <c r="F16" s="41"/>
      <c r="J16" s="4"/>
      <c r="O16" s="212"/>
      <c r="P16" s="41" t="s">
        <v>668</v>
      </c>
      <c r="Q16" s="41" t="s">
        <v>104</v>
      </c>
      <c r="R16" s="207" t="s">
        <v>130</v>
      </c>
      <c r="S16" s="343">
        <v>11</v>
      </c>
      <c r="T16" s="343">
        <v>9</v>
      </c>
      <c r="U16" s="166">
        <f>SUM(S16:T16)</f>
        <v>20</v>
      </c>
      <c r="V16" s="39">
        <v>2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10</v>
      </c>
      <c r="AC16" s="166">
        <f>SUM(AA16:AB16)</f>
        <v>23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10</v>
      </c>
      <c r="T17" s="343">
        <v>9</v>
      </c>
      <c r="U17" s="166">
        <f>SUM(S17:T17)</f>
        <v>19</v>
      </c>
      <c r="V17" s="39">
        <v>4</v>
      </c>
      <c r="W17" s="166"/>
      <c r="X17" s="41" t="s">
        <v>634</v>
      </c>
      <c r="Y17" s="41" t="s">
        <v>183</v>
      </c>
      <c r="Z17" s="41" t="s">
        <v>117</v>
      </c>
      <c r="AA17" s="342">
        <v>2</v>
      </c>
      <c r="AB17" s="342">
        <v>21</v>
      </c>
      <c r="AC17" s="166">
        <f>SUM(AA17:AB17)</f>
        <v>23</v>
      </c>
      <c r="AD17" s="39"/>
      <c r="AE17" s="173"/>
    </row>
    <row r="18" spans="1:31" ht="15.6" customHeight="1" x14ac:dyDescent="0.3">
      <c r="A18" s="39" t="s">
        <v>136</v>
      </c>
      <c r="B18" s="33" t="s">
        <v>123</v>
      </c>
      <c r="C18" s="88"/>
      <c r="D18" s="108">
        <v>4</v>
      </c>
      <c r="E18" s="9">
        <v>1</v>
      </c>
      <c r="F18" s="220" t="s">
        <v>1267</v>
      </c>
      <c r="L18" s="290"/>
      <c r="M18" s="290"/>
      <c r="N18" s="9"/>
      <c r="O18" s="213"/>
      <c r="P18" s="41" t="s">
        <v>669</v>
      </c>
      <c r="Q18" s="41" t="s">
        <v>383</v>
      </c>
      <c r="R18" s="48" t="s">
        <v>130</v>
      </c>
      <c r="S18" s="343">
        <v>10</v>
      </c>
      <c r="T18" s="343">
        <v>8</v>
      </c>
      <c r="U18" s="166">
        <f>SUM(S18:T18)</f>
        <v>18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15</v>
      </c>
      <c r="AB18" s="342">
        <v>7</v>
      </c>
      <c r="AC18" s="166">
        <f>SUM(AA18:AB18)</f>
        <v>22</v>
      </c>
      <c r="AD18" s="39">
        <v>2</v>
      </c>
      <c r="AE18" s="173"/>
    </row>
    <row r="19" spans="1:31" ht="15.6" customHeight="1" x14ac:dyDescent="0.3">
      <c r="A19" s="193" t="s">
        <v>37</v>
      </c>
      <c r="B19" s="41" t="s">
        <v>934</v>
      </c>
      <c r="C19" s="41" t="s">
        <v>172</v>
      </c>
      <c r="D19" s="108"/>
      <c r="E19" s="9">
        <v>2</v>
      </c>
      <c r="F19" s="220" t="s">
        <v>1266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4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11</v>
      </c>
      <c r="AC19" s="166">
        <f t="shared" si="5"/>
        <v>17</v>
      </c>
      <c r="AD19" s="39">
        <v>2</v>
      </c>
      <c r="AE19" s="173"/>
    </row>
    <row r="20" spans="1:31" ht="15.6" customHeight="1" x14ac:dyDescent="0.3">
      <c r="E20" s="9">
        <v>2</v>
      </c>
      <c r="F20" s="220" t="s">
        <v>1264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1</v>
      </c>
      <c r="T20" s="343">
        <v>9</v>
      </c>
      <c r="U20" s="166">
        <f>SUM(S20:T20)</f>
        <v>10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7</v>
      </c>
      <c r="AC20" s="166">
        <f t="shared" si="5"/>
        <v>13</v>
      </c>
      <c r="AD20" s="39">
        <v>2</v>
      </c>
      <c r="AE20" s="59"/>
    </row>
    <row r="21" spans="1:31" ht="15.6" customHeight="1" x14ac:dyDescent="0.3">
      <c r="E21" s="9">
        <v>2</v>
      </c>
      <c r="F21" s="220" t="s">
        <v>1265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10</v>
      </c>
      <c r="U21" s="166">
        <f>SUM(S21:T21)</f>
        <v>10</v>
      </c>
      <c r="V21" s="39">
        <v>4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5.6" customHeight="1" x14ac:dyDescent="0.3"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8</v>
      </c>
      <c r="U22" s="166">
        <f>SUM(S22:T22)</f>
        <v>9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5"/>
        <v>6</v>
      </c>
      <c r="AD22" s="39"/>
      <c r="AE22" s="210"/>
    </row>
    <row r="23" spans="1:31" ht="15.6" customHeight="1" x14ac:dyDescent="0.3">
      <c r="A23" s="69"/>
      <c r="B23" s="149"/>
      <c r="C23" s="71"/>
      <c r="D23" s="142"/>
      <c r="E23" s="67" t="s">
        <v>50</v>
      </c>
      <c r="F23" s="67"/>
      <c r="G23" s="66"/>
      <c r="H23" s="66"/>
      <c r="I23" s="66"/>
      <c r="J23" s="68"/>
      <c r="K23" s="66"/>
      <c r="L23" s="66"/>
      <c r="M23" s="66"/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6</v>
      </c>
      <c r="AC23" s="166">
        <f t="shared" si="5"/>
        <v>6</v>
      </c>
      <c r="AD23" s="39"/>
      <c r="AE23" s="210"/>
    </row>
    <row r="24" spans="1:31" ht="15.6" customHeight="1" x14ac:dyDescent="0.3">
      <c r="A24" s="46" t="s">
        <v>39</v>
      </c>
      <c r="B24" s="225" t="s">
        <v>530</v>
      </c>
      <c r="D24" s="22">
        <v>5</v>
      </c>
      <c r="E24" s="8">
        <v>1</v>
      </c>
      <c r="F24" s="41" t="s">
        <v>1247</v>
      </c>
      <c r="G24" s="151"/>
      <c r="M24" s="37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4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5"/>
        <v>4</v>
      </c>
      <c r="AD24" s="39">
        <v>4</v>
      </c>
      <c r="AE24" s="210"/>
    </row>
    <row r="25" spans="1:31" ht="15.6" customHeight="1" thickBot="1" x14ac:dyDescent="0.35">
      <c r="A25" s="49" t="s">
        <v>37</v>
      </c>
      <c r="B25" s="41" t="s">
        <v>1249</v>
      </c>
      <c r="C25" s="41" t="s">
        <v>172</v>
      </c>
      <c r="E25" s="8">
        <v>1</v>
      </c>
      <c r="F25" s="41" t="s">
        <v>1301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66</v>
      </c>
      <c r="T25" s="219">
        <f>SUM(T14:T24)</f>
        <v>89</v>
      </c>
      <c r="U25" s="219">
        <f t="shared" si="4"/>
        <v>155</v>
      </c>
      <c r="V25" s="219">
        <f>SUM(V14:V24)</f>
        <v>30</v>
      </c>
      <c r="W25" s="219"/>
      <c r="X25" s="217" t="s">
        <v>405</v>
      </c>
      <c r="Y25" s="217"/>
      <c r="Z25" s="217" t="s">
        <v>117</v>
      </c>
      <c r="AA25" s="219">
        <f>SUM(AA14:AA24)</f>
        <v>68</v>
      </c>
      <c r="AB25" s="219">
        <f>SUM(AB14:AB24)</f>
        <v>105</v>
      </c>
      <c r="AC25" s="219">
        <f t="shared" si="5"/>
        <v>173</v>
      </c>
      <c r="AD25" s="219">
        <f>SUM(AD14:AD24)</f>
        <v>20</v>
      </c>
      <c r="AE25" s="210"/>
    </row>
    <row r="26" spans="1:31" ht="15.6" customHeight="1" x14ac:dyDescent="0.3">
      <c r="B26" s="41"/>
      <c r="C26" s="41"/>
      <c r="E26" s="8">
        <v>2</v>
      </c>
      <c r="F26" s="41" t="s">
        <v>1248</v>
      </c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4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4</v>
      </c>
      <c r="AB26" s="342">
        <v>7</v>
      </c>
      <c r="AC26" s="166">
        <f t="shared" si="5"/>
        <v>11</v>
      </c>
      <c r="AD26" s="222"/>
      <c r="AE26" s="210"/>
    </row>
    <row r="27" spans="1:31" ht="15.6" customHeight="1" x14ac:dyDescent="0.3">
      <c r="E27" s="8">
        <v>2</v>
      </c>
      <c r="F27" s="41" t="s">
        <v>1250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18</v>
      </c>
      <c r="T27" s="342">
        <v>15</v>
      </c>
      <c r="U27" s="166">
        <f t="shared" si="4"/>
        <v>33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23</v>
      </c>
      <c r="AB27" s="342">
        <v>18</v>
      </c>
      <c r="AC27" s="166">
        <f t="shared" si="5"/>
        <v>41</v>
      </c>
      <c r="AD27" s="222">
        <v>2</v>
      </c>
      <c r="AE27" s="210"/>
    </row>
    <row r="28" spans="1:31" ht="15.6" customHeight="1" x14ac:dyDescent="0.3">
      <c r="E28" s="8">
        <v>2</v>
      </c>
      <c r="F28" s="41" t="s">
        <v>1251</v>
      </c>
      <c r="H28" s="90"/>
      <c r="I28" s="90"/>
      <c r="J28" s="90"/>
      <c r="K28" s="90"/>
      <c r="L28" s="90"/>
      <c r="N28" s="9"/>
      <c r="O28" s="212"/>
      <c r="P28" s="41" t="s">
        <v>678</v>
      </c>
      <c r="Q28" s="84" t="s">
        <v>185</v>
      </c>
      <c r="R28" s="48" t="s">
        <v>116</v>
      </c>
      <c r="S28" s="342">
        <v>22</v>
      </c>
      <c r="T28" s="342">
        <v>8</v>
      </c>
      <c r="U28" s="166">
        <f t="shared" si="4"/>
        <v>30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26</v>
      </c>
      <c r="AC28" s="166">
        <f t="shared" si="5"/>
        <v>33</v>
      </c>
      <c r="AD28" s="222">
        <v>2</v>
      </c>
      <c r="AE28" s="210"/>
    </row>
    <row r="29" spans="1:31" ht="15.6" customHeight="1" x14ac:dyDescent="0.3">
      <c r="B29" s="33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19</v>
      </c>
      <c r="U29" s="166">
        <f>SUM(S29:T29)</f>
        <v>24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5"/>
        <v>17</v>
      </c>
      <c r="AD29" s="222"/>
      <c r="AE29" s="210"/>
    </row>
    <row r="30" spans="1:31" ht="15.6" customHeight="1" x14ac:dyDescent="0.3">
      <c r="A30" s="39"/>
      <c r="B30" s="33" t="s">
        <v>169</v>
      </c>
      <c r="D30" s="22">
        <v>2</v>
      </c>
      <c r="E30" s="89">
        <v>1</v>
      </c>
      <c r="F30" s="41" t="s">
        <v>1252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3</v>
      </c>
      <c r="T30" s="342">
        <v>21</v>
      </c>
      <c r="U30" s="166">
        <f>SUM(S30:T30)</f>
        <v>24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10</v>
      </c>
      <c r="AC30" s="166">
        <f t="shared" si="5"/>
        <v>17</v>
      </c>
      <c r="AD30" s="222"/>
      <c r="AE30" s="210"/>
    </row>
    <row r="31" spans="1:31" ht="15.6" customHeight="1" x14ac:dyDescent="0.3">
      <c r="A31" s="49" t="s">
        <v>37</v>
      </c>
      <c r="B31" s="41" t="s">
        <v>83</v>
      </c>
      <c r="C31" s="41"/>
      <c r="E31" s="89">
        <v>2</v>
      </c>
      <c r="F31" s="41" t="s">
        <v>1253</v>
      </c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15</v>
      </c>
      <c r="U31" s="166">
        <f>SUM(S31:T31)</f>
        <v>22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15</v>
      </c>
      <c r="AC31" s="166">
        <f t="shared" si="5"/>
        <v>15</v>
      </c>
      <c r="AD31" s="222">
        <v>2</v>
      </c>
      <c r="AE31" s="210"/>
    </row>
    <row r="32" spans="1:31" ht="15.6" customHeight="1" x14ac:dyDescent="0.3"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10</v>
      </c>
      <c r="U32" s="166">
        <f>SUM(S32:T32)</f>
        <v>18</v>
      </c>
      <c r="V32" s="39">
        <v>6</v>
      </c>
      <c r="W32" s="166"/>
      <c r="X32" s="41" t="s">
        <v>643</v>
      </c>
      <c r="Y32" s="152" t="s">
        <v>121</v>
      </c>
      <c r="Z32" s="41" t="s">
        <v>54</v>
      </c>
      <c r="AA32" s="342">
        <v>4</v>
      </c>
      <c r="AB32" s="342">
        <v>10</v>
      </c>
      <c r="AC32" s="166">
        <f t="shared" si="5"/>
        <v>14</v>
      </c>
      <c r="AD32" s="222"/>
      <c r="AE32" s="210"/>
    </row>
    <row r="33" spans="1:31" ht="15.6" customHeight="1" x14ac:dyDescent="0.3">
      <c r="A33" s="72" t="s">
        <v>137</v>
      </c>
      <c r="B33" s="149"/>
      <c r="C33" s="148"/>
      <c r="D33" s="142"/>
      <c r="E33" s="67" t="s">
        <v>50</v>
      </c>
      <c r="F33" s="67"/>
      <c r="G33" s="74"/>
      <c r="H33" s="74"/>
      <c r="I33" s="74"/>
      <c r="J33" s="75"/>
      <c r="K33" s="74"/>
      <c r="L33" s="74"/>
      <c r="M33" s="74"/>
      <c r="N33" s="9"/>
      <c r="O33" s="213"/>
      <c r="P33" s="41" t="s">
        <v>529</v>
      </c>
      <c r="Q33" s="41" t="s">
        <v>26</v>
      </c>
      <c r="R33" s="41" t="s">
        <v>116</v>
      </c>
      <c r="S33" s="342">
        <v>1</v>
      </c>
      <c r="T33" s="342">
        <v>12</v>
      </c>
      <c r="U33" s="166">
        <f t="shared" si="4"/>
        <v>13</v>
      </c>
      <c r="V33" s="39">
        <v>6</v>
      </c>
      <c r="W33" s="166"/>
      <c r="X33" s="41" t="s">
        <v>1045</v>
      </c>
      <c r="Y33" s="41" t="s">
        <v>1008</v>
      </c>
      <c r="Z33" s="41" t="s">
        <v>54</v>
      </c>
      <c r="AA33" s="342">
        <v>6</v>
      </c>
      <c r="AB33" s="342">
        <v>7</v>
      </c>
      <c r="AC33" s="166">
        <f t="shared" si="5"/>
        <v>13</v>
      </c>
      <c r="AD33" s="222"/>
      <c r="AE33" s="210"/>
    </row>
    <row r="34" spans="1:31" ht="15.6" customHeight="1" x14ac:dyDescent="0.3">
      <c r="A34" s="46" t="s">
        <v>40</v>
      </c>
      <c r="B34" s="33" t="s">
        <v>124</v>
      </c>
      <c r="D34" s="22">
        <v>1</v>
      </c>
      <c r="E34" s="8">
        <v>1</v>
      </c>
      <c r="F34" s="41" t="s">
        <v>1257</v>
      </c>
      <c r="H34" s="151"/>
      <c r="I34" s="90"/>
      <c r="J34" s="90"/>
      <c r="K34" s="90"/>
      <c r="L34" s="90"/>
      <c r="M34" s="90"/>
      <c r="N34" s="9"/>
      <c r="O34" s="212"/>
      <c r="P34" s="41" t="s">
        <v>679</v>
      </c>
      <c r="Q34" s="41" t="s">
        <v>466</v>
      </c>
      <c r="R34" s="41" t="s">
        <v>116</v>
      </c>
      <c r="S34" s="342">
        <v>2</v>
      </c>
      <c r="T34" s="342">
        <v>10</v>
      </c>
      <c r="U34" s="166">
        <f>SUM(S34:T34)</f>
        <v>12</v>
      </c>
      <c r="V34" s="39">
        <v>2</v>
      </c>
      <c r="W34" s="166"/>
      <c r="X34" s="41" t="s">
        <v>547</v>
      </c>
      <c r="Y34" s="48" t="s">
        <v>105</v>
      </c>
      <c r="Z34" s="41" t="s">
        <v>54</v>
      </c>
      <c r="AA34" s="342">
        <v>1</v>
      </c>
      <c r="AB34" s="342">
        <v>8</v>
      </c>
      <c r="AC34" s="166">
        <f t="shared" si="5"/>
        <v>9</v>
      </c>
      <c r="AD34" s="222"/>
      <c r="AE34" s="210"/>
    </row>
    <row r="35" spans="1:31" ht="15.6" customHeight="1" x14ac:dyDescent="0.3">
      <c r="A35" s="39" t="s">
        <v>37</v>
      </c>
      <c r="B35" s="41" t="s">
        <v>1256</v>
      </c>
      <c r="C35" s="41" t="s">
        <v>172</v>
      </c>
      <c r="D35" s="9"/>
      <c r="E35" s="8"/>
      <c r="F35" s="41"/>
      <c r="N35" s="9"/>
      <c r="O35" s="212"/>
      <c r="P35" s="150" t="s">
        <v>681</v>
      </c>
      <c r="Q35" s="150" t="s">
        <v>100</v>
      </c>
      <c r="R35" s="41" t="s">
        <v>116</v>
      </c>
      <c r="S35" s="330"/>
      <c r="T35" s="354">
        <v>7</v>
      </c>
      <c r="U35" s="166">
        <f>SUM(S35:T35)</f>
        <v>7</v>
      </c>
      <c r="V35" s="39">
        <v>4</v>
      </c>
      <c r="W35" s="166"/>
      <c r="X35" s="41" t="s">
        <v>640</v>
      </c>
      <c r="Y35" s="41" t="s">
        <v>138</v>
      </c>
      <c r="Z35" s="41" t="s">
        <v>54</v>
      </c>
      <c r="AA35" s="342"/>
      <c r="AB35" s="342">
        <v>9</v>
      </c>
      <c r="AC35" s="166">
        <f t="shared" si="5"/>
        <v>9</v>
      </c>
      <c r="AD35" s="222">
        <v>4</v>
      </c>
      <c r="AE35" s="210"/>
    </row>
    <row r="36" spans="1:31" ht="15.6" customHeight="1" x14ac:dyDescent="0.3">
      <c r="B36" s="41" t="s">
        <v>517</v>
      </c>
      <c r="C36" s="41" t="s">
        <v>174</v>
      </c>
      <c r="E36" s="8"/>
      <c r="F36" s="41"/>
      <c r="N36" s="9"/>
      <c r="O36" s="213"/>
      <c r="P36" s="41" t="s">
        <v>683</v>
      </c>
      <c r="Q36" s="154" t="s">
        <v>135</v>
      </c>
      <c r="R36" s="41" t="s">
        <v>116</v>
      </c>
      <c r="S36" s="342"/>
      <c r="T36" s="342">
        <v>5</v>
      </c>
      <c r="U36" s="166">
        <f>SUM(S36:T36)</f>
        <v>5</v>
      </c>
      <c r="V36" s="39"/>
      <c r="W36" s="166"/>
      <c r="X36" s="41" t="s">
        <v>1030</v>
      </c>
      <c r="Y36" s="41" t="s">
        <v>982</v>
      </c>
      <c r="Z36" s="41" t="s">
        <v>54</v>
      </c>
      <c r="AA36" s="342">
        <v>3</v>
      </c>
      <c r="AB36" s="342">
        <v>2</v>
      </c>
      <c r="AC36" s="166">
        <f t="shared" si="5"/>
        <v>5</v>
      </c>
      <c r="AD36" s="222">
        <v>6</v>
      </c>
      <c r="AE36" s="210"/>
    </row>
    <row r="37" spans="1:31" ht="15.6" customHeight="1" x14ac:dyDescent="0.3">
      <c r="E37" s="89"/>
      <c r="F37" s="41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794</v>
      </c>
      <c r="Y37" s="41" t="s">
        <v>619</v>
      </c>
      <c r="Z37" s="48" t="s">
        <v>54</v>
      </c>
      <c r="AA37" s="342">
        <v>1</v>
      </c>
      <c r="AB37" s="342">
        <v>4</v>
      </c>
      <c r="AC37" s="166">
        <f t="shared" si="5"/>
        <v>5</v>
      </c>
      <c r="AD37" s="222">
        <v>4</v>
      </c>
      <c r="AE37" s="210"/>
    </row>
    <row r="38" spans="1:31" ht="15.6" customHeight="1" thickBot="1" x14ac:dyDescent="0.35">
      <c r="A38" s="49"/>
      <c r="B38" s="33" t="s">
        <v>322</v>
      </c>
      <c r="C38" s="43"/>
      <c r="D38" s="109">
        <v>4</v>
      </c>
      <c r="E38" s="8">
        <v>1</v>
      </c>
      <c r="F38" s="41" t="s">
        <v>1260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68</v>
      </c>
      <c r="T38" s="219">
        <f>SUM(T26:T37)</f>
        <v>125</v>
      </c>
      <c r="U38" s="219">
        <f t="shared" si="4"/>
        <v>193</v>
      </c>
      <c r="V38" s="219">
        <f>SUM(V26:V37)</f>
        <v>36</v>
      </c>
      <c r="W38" s="219"/>
      <c r="X38" s="217" t="s">
        <v>405</v>
      </c>
      <c r="Y38" s="217"/>
      <c r="Z38" s="217" t="s">
        <v>54</v>
      </c>
      <c r="AA38" s="219">
        <f>SUM(AA26:AA37)</f>
        <v>69</v>
      </c>
      <c r="AB38" s="219">
        <f t="shared" ref="AB38:AD38" si="6">SUM(AB26:AB37)</f>
        <v>120</v>
      </c>
      <c r="AC38" s="219">
        <f t="shared" si="6"/>
        <v>189</v>
      </c>
      <c r="AD38" s="219">
        <f t="shared" si="6"/>
        <v>20</v>
      </c>
      <c r="AE38" s="210"/>
    </row>
    <row r="39" spans="1:31" ht="15.6" customHeight="1" x14ac:dyDescent="0.3">
      <c r="A39" s="49" t="s">
        <v>37</v>
      </c>
      <c r="B39" s="41" t="s">
        <v>1261</v>
      </c>
      <c r="C39" s="57" t="s">
        <v>172</v>
      </c>
      <c r="D39" s="109"/>
      <c r="E39" s="89">
        <v>1</v>
      </c>
      <c r="F39" s="41" t="s">
        <v>1258</v>
      </c>
      <c r="N39" s="9"/>
      <c r="O39" s="213"/>
      <c r="P39" s="215" t="s">
        <v>533</v>
      </c>
      <c r="Q39" s="216"/>
      <c r="R39" s="216" t="s">
        <v>534</v>
      </c>
      <c r="S39" s="347">
        <v>10</v>
      </c>
      <c r="T39" s="347">
        <v>11</v>
      </c>
      <c r="U39" s="166">
        <f t="shared" si="4"/>
        <v>21</v>
      </c>
      <c r="V39" s="39">
        <v>20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B40" s="41" t="s">
        <v>556</v>
      </c>
      <c r="C40" s="101" t="s">
        <v>172</v>
      </c>
      <c r="E40" s="89">
        <v>1</v>
      </c>
      <c r="F40" s="41" t="s">
        <v>1259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12</v>
      </c>
      <c r="T40" s="343">
        <v>13</v>
      </c>
      <c r="U40" s="166">
        <f t="shared" si="4"/>
        <v>25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20</v>
      </c>
      <c r="AB40" s="343">
        <v>14</v>
      </c>
      <c r="AC40" s="166">
        <f>SUM(AA40:AB40)</f>
        <v>34</v>
      </c>
      <c r="AD40" s="39">
        <v>2</v>
      </c>
      <c r="AE40" s="210"/>
    </row>
    <row r="41" spans="1:31" ht="15.6" customHeight="1" x14ac:dyDescent="0.3">
      <c r="E41" s="89">
        <v>2</v>
      </c>
      <c r="F41" s="41" t="s">
        <v>1263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11</v>
      </c>
      <c r="T41" s="343">
        <v>10</v>
      </c>
      <c r="U41" s="166">
        <f t="shared" si="4"/>
        <v>21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19</v>
      </c>
      <c r="AC41" s="166">
        <f>SUM(AA41:AB41)</f>
        <v>30</v>
      </c>
      <c r="AD41" s="39">
        <v>2</v>
      </c>
      <c r="AE41" s="210"/>
    </row>
    <row r="42" spans="1:31" ht="15.6" customHeight="1" x14ac:dyDescent="0.3">
      <c r="B42" s="150"/>
      <c r="C42" s="43"/>
      <c r="E42" s="9"/>
      <c r="F42" s="299"/>
      <c r="N42" s="9"/>
      <c r="O42" s="212"/>
      <c r="P42" s="41" t="s">
        <v>510</v>
      </c>
      <c r="Q42" s="41" t="s">
        <v>464</v>
      </c>
      <c r="R42" s="41" t="s">
        <v>533</v>
      </c>
      <c r="S42" s="343">
        <v>12</v>
      </c>
      <c r="T42" s="343">
        <v>7</v>
      </c>
      <c r="U42" s="166">
        <f t="shared" si="4"/>
        <v>19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13</v>
      </c>
      <c r="AC42" s="166">
        <f t="shared" ref="AC42:AC49" si="7">SUM(AA42:AB42)</f>
        <v>21</v>
      </c>
      <c r="AD42" s="39"/>
      <c r="AE42" s="210"/>
    </row>
    <row r="43" spans="1:31" ht="15.6" customHeight="1" x14ac:dyDescent="0.3">
      <c r="A43" s="72"/>
      <c r="B43" s="149"/>
      <c r="C43" s="67"/>
      <c r="D43" s="142"/>
      <c r="E43" s="67" t="s">
        <v>50</v>
      </c>
      <c r="F43" s="73"/>
      <c r="G43" s="74"/>
      <c r="H43" s="74"/>
      <c r="I43" s="74"/>
      <c r="J43" s="75"/>
      <c r="K43" s="74"/>
      <c r="L43" s="74"/>
      <c r="M43" s="74"/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7</v>
      </c>
      <c r="U43" s="166">
        <f t="shared" si="4"/>
        <v>12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6</v>
      </c>
      <c r="AB43" s="343">
        <v>5</v>
      </c>
      <c r="AC43" s="166">
        <f>SUM(AA43:AB43)</f>
        <v>11</v>
      </c>
      <c r="AD43" s="39">
        <v>8</v>
      </c>
      <c r="AE43" s="210"/>
    </row>
    <row r="44" spans="1:31" ht="15.6" customHeight="1" x14ac:dyDescent="0.3">
      <c r="A44" s="46" t="s">
        <v>41</v>
      </c>
      <c r="B44" s="33" t="s">
        <v>477</v>
      </c>
      <c r="C44" s="41"/>
      <c r="D44" s="22">
        <v>1</v>
      </c>
      <c r="E44" s="9">
        <v>2</v>
      </c>
      <c r="F44" s="41" t="s">
        <v>1255</v>
      </c>
      <c r="G44" s="40"/>
      <c r="H44" s="44"/>
      <c r="I44" s="44"/>
      <c r="J44" s="45"/>
      <c r="K44" s="44"/>
      <c r="L44" s="44"/>
      <c r="M44" s="44"/>
      <c r="N44" s="9"/>
      <c r="O44" s="213"/>
      <c r="P44" s="41" t="s">
        <v>536</v>
      </c>
      <c r="Q44" s="41" t="s">
        <v>496</v>
      </c>
      <c r="R44" s="41" t="s">
        <v>533</v>
      </c>
      <c r="S44" s="344">
        <v>3</v>
      </c>
      <c r="T44" s="344">
        <v>7</v>
      </c>
      <c r="U44" s="166">
        <f t="shared" si="4"/>
        <v>10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10</v>
      </c>
      <c r="AC44" s="166">
        <f>SUM(AA44:AB44)</f>
        <v>11</v>
      </c>
      <c r="AD44" s="39">
        <v>6</v>
      </c>
      <c r="AE44" s="210"/>
    </row>
    <row r="45" spans="1:31" ht="15.6" customHeight="1" x14ac:dyDescent="0.3">
      <c r="A45" s="49" t="s">
        <v>37</v>
      </c>
      <c r="B45" s="150" t="s">
        <v>1254</v>
      </c>
      <c r="C45" s="43" t="s">
        <v>1269</v>
      </c>
      <c r="D45" s="22"/>
      <c r="E45" s="9"/>
      <c r="F45" s="41"/>
      <c r="G45" s="40"/>
      <c r="H45" s="44"/>
      <c r="I45" s="40"/>
      <c r="J45" s="42"/>
      <c r="K45" s="44"/>
      <c r="L45" s="44"/>
      <c r="M45" s="37"/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7</v>
      </c>
      <c r="U45" s="166">
        <f t="shared" si="4"/>
        <v>9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5</v>
      </c>
      <c r="AC45" s="166">
        <f>SUM(AA45:AB45)</f>
        <v>9</v>
      </c>
      <c r="AD45" s="39">
        <v>4</v>
      </c>
      <c r="AE45" s="210"/>
    </row>
    <row r="46" spans="1:31" ht="17.25" customHeight="1" x14ac:dyDescent="0.3"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4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5</v>
      </c>
      <c r="AC46" s="166">
        <f t="shared" si="7"/>
        <v>6</v>
      </c>
      <c r="AD46" s="39"/>
      <c r="AE46" s="210"/>
    </row>
    <row r="47" spans="1:31" ht="15.6" customHeight="1" x14ac:dyDescent="0.3">
      <c r="B47" s="33" t="s">
        <v>89</v>
      </c>
      <c r="C47" s="56"/>
      <c r="D47" s="214">
        <v>2</v>
      </c>
      <c r="E47" s="9">
        <v>1</v>
      </c>
      <c r="F47" s="41" t="s">
        <v>1040</v>
      </c>
      <c r="G47" s="41"/>
      <c r="H47" s="227"/>
      <c r="I47" s="227"/>
      <c r="J47" s="227"/>
      <c r="K47" s="227"/>
      <c r="L47" s="227"/>
      <c r="M47" s="227"/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2</v>
      </c>
      <c r="AC47" s="166">
        <f t="shared" si="7"/>
        <v>4</v>
      </c>
      <c r="AD47" s="39">
        <v>4</v>
      </c>
      <c r="AE47" s="210"/>
    </row>
    <row r="48" spans="1:31" ht="15.6" customHeight="1" x14ac:dyDescent="0.3">
      <c r="A48" s="193" t="s">
        <v>37</v>
      </c>
      <c r="B48" s="84" t="s">
        <v>83</v>
      </c>
      <c r="C48" s="43"/>
      <c r="D48" s="214"/>
      <c r="E48" s="9">
        <v>2</v>
      </c>
      <c r="F48" s="41" t="s">
        <v>755</v>
      </c>
      <c r="G48" s="41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2</v>
      </c>
      <c r="U48" s="166">
        <f>SUM(S48:T48)</f>
        <v>2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>
        <v>2</v>
      </c>
      <c r="AE48" s="210"/>
    </row>
    <row r="49" spans="1:31" ht="16.95" customHeight="1" x14ac:dyDescent="0.3">
      <c r="E49" s="9"/>
      <c r="F49" s="41"/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A50" s="102"/>
      <c r="B50" s="103"/>
      <c r="C50" s="103"/>
      <c r="D50" s="143"/>
      <c r="E50" s="104"/>
      <c r="F50" s="103"/>
      <c r="G50" s="105"/>
      <c r="H50" s="105"/>
      <c r="I50" s="105"/>
      <c r="J50" s="106"/>
      <c r="K50" s="105"/>
      <c r="L50" s="105"/>
      <c r="M50" s="104"/>
      <c r="N50" s="8"/>
      <c r="O50" s="213"/>
      <c r="P50" s="218" t="s">
        <v>405</v>
      </c>
      <c r="Q50" s="218"/>
      <c r="R50" s="218" t="s">
        <v>533</v>
      </c>
      <c r="S50" s="219">
        <f>SUM(S39:S49)</f>
        <v>55</v>
      </c>
      <c r="T50" s="219">
        <f>SUM(T39:T49)</f>
        <v>71</v>
      </c>
      <c r="U50" s="219">
        <f>SUM(U39:U49)</f>
        <v>126</v>
      </c>
      <c r="V50" s="219">
        <f>SUM(V39:V49)</f>
        <v>46</v>
      </c>
      <c r="W50" s="218"/>
      <c r="X50" s="218" t="s">
        <v>405</v>
      </c>
      <c r="Y50" s="218"/>
      <c r="Z50" s="218" t="s">
        <v>53</v>
      </c>
      <c r="AA50" s="219">
        <f>SUM(AA39:AA49)</f>
        <v>57</v>
      </c>
      <c r="AB50" s="219">
        <f>SUM(AB39:AB49)</f>
        <v>80</v>
      </c>
      <c r="AC50" s="219">
        <f>SUM(AC39:AC49)</f>
        <v>137</v>
      </c>
      <c r="AD50" s="219">
        <f>SUM(AD39:AD49)</f>
        <v>32</v>
      </c>
      <c r="AE50" s="210"/>
    </row>
    <row r="51" spans="1:31" ht="15.6" customHeight="1" x14ac:dyDescent="0.35">
      <c r="C51" s="41" t="s">
        <v>319</v>
      </c>
      <c r="D51" s="98">
        <f>SUM(D15:D50)</f>
        <v>20</v>
      </c>
      <c r="E51" s="21"/>
      <c r="F51" s="41" t="s">
        <v>318</v>
      </c>
      <c r="G51" s="33"/>
      <c r="H51" s="47"/>
      <c r="I51" s="61">
        <v>8</v>
      </c>
      <c r="J51" s="22"/>
      <c r="N51" s="9"/>
      <c r="O51" s="212"/>
      <c r="P51" s="277" t="s">
        <v>164</v>
      </c>
      <c r="Q51" s="277"/>
      <c r="R51" s="277" t="s">
        <v>460</v>
      </c>
      <c r="S51" s="345">
        <v>11</v>
      </c>
      <c r="T51" s="345">
        <v>10</v>
      </c>
      <c r="U51" s="166">
        <f t="shared" ref="U51:U53" si="8">SUM(S51:T51)</f>
        <v>21</v>
      </c>
      <c r="V51" s="39">
        <v>12</v>
      </c>
      <c r="W51" s="367"/>
      <c r="X51" s="277" t="s">
        <v>461</v>
      </c>
      <c r="Y51" s="277"/>
      <c r="Z51" s="277" t="s">
        <v>462</v>
      </c>
      <c r="AA51" s="343">
        <v>11</v>
      </c>
      <c r="AB51" s="344">
        <v>4</v>
      </c>
      <c r="AC51" s="166">
        <f t="shared" ref="AC51:AC61" si="9">SUM(AA51:AB51)</f>
        <v>15</v>
      </c>
      <c r="AD51" s="39">
        <v>8</v>
      </c>
      <c r="AE51" s="210"/>
    </row>
    <row r="52" spans="1:31" ht="15.6" customHeight="1" x14ac:dyDescent="0.3">
      <c r="N52" s="9"/>
      <c r="O52" s="213"/>
      <c r="P52" s="41" t="s">
        <v>691</v>
      </c>
      <c r="Q52" s="41" t="s">
        <v>620</v>
      </c>
      <c r="R52" s="41" t="s">
        <v>164</v>
      </c>
      <c r="S52" s="343">
        <v>20</v>
      </c>
      <c r="T52" s="344">
        <v>9</v>
      </c>
      <c r="U52" s="166">
        <f t="shared" si="8"/>
        <v>29</v>
      </c>
      <c r="V52" s="39">
        <v>20</v>
      </c>
      <c r="W52" s="277"/>
      <c r="X52" s="41" t="s">
        <v>653</v>
      </c>
      <c r="Y52" s="41" t="s">
        <v>616</v>
      </c>
      <c r="Z52" s="41" t="s">
        <v>461</v>
      </c>
      <c r="AA52" s="343">
        <v>17</v>
      </c>
      <c r="AB52" s="344">
        <v>6</v>
      </c>
      <c r="AC52" s="166">
        <f t="shared" si="9"/>
        <v>23</v>
      </c>
      <c r="AD52" s="39">
        <v>18</v>
      </c>
      <c r="AE52" s="210"/>
    </row>
    <row r="53" spans="1:31" ht="15.6" customHeight="1" x14ac:dyDescent="0.3">
      <c r="N53" s="9"/>
      <c r="O53" s="212"/>
      <c r="P53" s="150" t="s">
        <v>494</v>
      </c>
      <c r="Q53" s="41" t="s">
        <v>182</v>
      </c>
      <c r="R53" s="48" t="s">
        <v>164</v>
      </c>
      <c r="S53" s="343">
        <v>8</v>
      </c>
      <c r="T53" s="343">
        <v>10</v>
      </c>
      <c r="U53" s="166">
        <f t="shared" si="8"/>
        <v>18</v>
      </c>
      <c r="V53" s="39">
        <v>4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ref="AC53:AC59" si="10">SUM(AA53:AB53)</f>
        <v>17</v>
      </c>
      <c r="AD53" s="39"/>
      <c r="AE53" s="210"/>
    </row>
    <row r="54" spans="1:31" ht="15.6" customHeight="1" x14ac:dyDescent="0.3">
      <c r="B54" s="316" t="s">
        <v>1268</v>
      </c>
      <c r="C54" s="283"/>
      <c r="D54" s="285"/>
      <c r="E54" s="224"/>
      <c r="F54" s="224"/>
      <c r="G54" s="224"/>
      <c r="H54" s="224"/>
      <c r="I54" s="224"/>
      <c r="J54" s="317"/>
      <c r="K54" s="283"/>
      <c r="L54" s="285"/>
      <c r="M54" s="304"/>
      <c r="N54" s="8"/>
      <c r="O54" s="212"/>
      <c r="P54" s="41" t="s">
        <v>475</v>
      </c>
      <c r="Q54" s="41" t="s">
        <v>115</v>
      </c>
      <c r="R54" s="41" t="s">
        <v>164</v>
      </c>
      <c r="S54" s="343">
        <v>8</v>
      </c>
      <c r="T54" s="344">
        <v>8</v>
      </c>
      <c r="U54" s="166">
        <f t="shared" ref="U54:U61" si="11">SUM(S54:T54)</f>
        <v>16</v>
      </c>
      <c r="V54" s="39">
        <v>2</v>
      </c>
      <c r="W54" s="277"/>
      <c r="X54" s="41" t="s">
        <v>472</v>
      </c>
      <c r="Y54" s="41" t="s">
        <v>465</v>
      </c>
      <c r="Z54" s="41" t="s">
        <v>461</v>
      </c>
      <c r="AA54" s="343">
        <v>8</v>
      </c>
      <c r="AB54" s="344">
        <v>8</v>
      </c>
      <c r="AC54" s="166">
        <f t="shared" si="10"/>
        <v>16</v>
      </c>
      <c r="AD54" s="39">
        <v>2</v>
      </c>
      <c r="AE54" s="210"/>
    </row>
    <row r="55" spans="1:31" ht="15.6" customHeight="1" x14ac:dyDescent="0.3"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8"/>
      <c r="O55" s="60"/>
      <c r="P55" s="41" t="s">
        <v>695</v>
      </c>
      <c r="Q55" s="41" t="s">
        <v>29</v>
      </c>
      <c r="R55" s="41" t="s">
        <v>164</v>
      </c>
      <c r="S55" s="343">
        <v>4</v>
      </c>
      <c r="T55" s="344">
        <v>10</v>
      </c>
      <c r="U55" s="166">
        <f t="shared" si="11"/>
        <v>14</v>
      </c>
      <c r="V55" s="39">
        <v>4</v>
      </c>
      <c r="W55" s="277"/>
      <c r="X55" s="41" t="s">
        <v>391</v>
      </c>
      <c r="Y55" s="152" t="s">
        <v>28</v>
      </c>
      <c r="Z55" s="41" t="s">
        <v>461</v>
      </c>
      <c r="AA55" s="343">
        <v>3</v>
      </c>
      <c r="AB55" s="344">
        <v>13</v>
      </c>
      <c r="AC55" s="166">
        <f t="shared" si="10"/>
        <v>16</v>
      </c>
      <c r="AD55" s="39">
        <v>2</v>
      </c>
      <c r="AE55" s="210"/>
    </row>
    <row r="56" spans="1:31" ht="15.6" customHeight="1" x14ac:dyDescent="0.3">
      <c r="A56" s="248"/>
      <c r="B56" s="241" t="s">
        <v>1246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8"/>
      <c r="O56" s="213"/>
      <c r="P56" s="41" t="s">
        <v>696</v>
      </c>
      <c r="Q56" s="41" t="s">
        <v>19</v>
      </c>
      <c r="R56" s="48" t="s">
        <v>164</v>
      </c>
      <c r="S56" s="343">
        <v>2</v>
      </c>
      <c r="T56" s="344">
        <v>12</v>
      </c>
      <c r="U56" s="166">
        <f t="shared" si="11"/>
        <v>14</v>
      </c>
      <c r="V56" s="39"/>
      <c r="W56" s="277"/>
      <c r="X56" s="41" t="s">
        <v>657</v>
      </c>
      <c r="Y56" s="41" t="s">
        <v>45</v>
      </c>
      <c r="Z56" s="41" t="s">
        <v>461</v>
      </c>
      <c r="AA56" s="343">
        <v>2</v>
      </c>
      <c r="AB56" s="344">
        <v>6</v>
      </c>
      <c r="AC56" s="166">
        <f t="shared" si="10"/>
        <v>8</v>
      </c>
      <c r="AD56" s="39">
        <v>2</v>
      </c>
      <c r="AE56" s="210"/>
    </row>
    <row r="57" spans="1:31" ht="15.6" customHeight="1" x14ac:dyDescent="0.3">
      <c r="A57" s="248"/>
      <c r="B57" s="254"/>
      <c r="C57" s="248"/>
      <c r="D57" s="214"/>
      <c r="E57" s="9"/>
      <c r="F57" s="33"/>
      <c r="H57" s="33"/>
      <c r="I57" s="33"/>
      <c r="N57" s="9"/>
      <c r="O57" s="212"/>
      <c r="P57" s="41" t="s">
        <v>476</v>
      </c>
      <c r="Q57" s="41" t="s">
        <v>68</v>
      </c>
      <c r="R57" s="41" t="s">
        <v>164</v>
      </c>
      <c r="S57" s="343">
        <v>2</v>
      </c>
      <c r="T57" s="344">
        <v>8</v>
      </c>
      <c r="U57" s="166">
        <f t="shared" si="11"/>
        <v>10</v>
      </c>
      <c r="V57" s="39">
        <v>2</v>
      </c>
      <c r="W57" s="277"/>
      <c r="X57" s="41" t="s">
        <v>537</v>
      </c>
      <c r="Y57" s="41" t="s">
        <v>65</v>
      </c>
      <c r="Z57" s="41" t="s">
        <v>461</v>
      </c>
      <c r="AA57" s="343">
        <v>2</v>
      </c>
      <c r="AB57" s="344">
        <v>6</v>
      </c>
      <c r="AC57" s="166">
        <f t="shared" si="10"/>
        <v>8</v>
      </c>
      <c r="AD57" s="39"/>
      <c r="AE57" s="210"/>
    </row>
    <row r="58" spans="1:31" ht="15.6" customHeight="1" x14ac:dyDescent="0.3">
      <c r="A58" s="166"/>
      <c r="B58" s="163" t="s">
        <v>394</v>
      </c>
      <c r="C58" s="163"/>
      <c r="D58" s="46" t="s">
        <v>57</v>
      </c>
      <c r="E58" s="358" t="s">
        <v>51</v>
      </c>
      <c r="F58" s="358" t="s">
        <v>52</v>
      </c>
      <c r="G58" s="163" t="s">
        <v>58</v>
      </c>
      <c r="H58" s="163" t="s">
        <v>390</v>
      </c>
      <c r="I58" s="163"/>
      <c r="J58" s="163"/>
      <c r="K58" s="163"/>
      <c r="L58" s="163"/>
      <c r="M58" s="163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7</v>
      </c>
      <c r="U58" s="166">
        <f t="shared" si="11"/>
        <v>7</v>
      </c>
      <c r="V58" s="39">
        <v>2</v>
      </c>
      <c r="W58" s="277"/>
      <c r="X58" s="41" t="s">
        <v>654</v>
      </c>
      <c r="Y58" s="41" t="s">
        <v>617</v>
      </c>
      <c r="Z58" s="41" t="s">
        <v>461</v>
      </c>
      <c r="AA58" s="343">
        <v>4</v>
      </c>
      <c r="AB58" s="344">
        <v>3</v>
      </c>
      <c r="AC58" s="166">
        <f t="shared" si="10"/>
        <v>7</v>
      </c>
      <c r="AD58" s="39">
        <v>2</v>
      </c>
      <c r="AE58" s="210"/>
    </row>
    <row r="59" spans="1:31" ht="15.6" customHeight="1" x14ac:dyDescent="0.3">
      <c r="A59" s="39"/>
      <c r="B59" s="150" t="s">
        <v>551</v>
      </c>
      <c r="C59" s="220" t="s">
        <v>138</v>
      </c>
      <c r="D59" s="220" t="s">
        <v>54</v>
      </c>
      <c r="E59" s="330">
        <v>23</v>
      </c>
      <c r="F59" s="330">
        <v>18</v>
      </c>
      <c r="G59" s="166">
        <f t="shared" ref="G59:G75" si="12">SUM(E59:F59)</f>
        <v>41</v>
      </c>
      <c r="H59" s="39">
        <v>2</v>
      </c>
      <c r="I59" s="40"/>
      <c r="J59" s="40"/>
      <c r="K59" s="40"/>
      <c r="M59" s="48"/>
      <c r="N59" s="9"/>
      <c r="O59" s="212"/>
      <c r="P59" s="41" t="s">
        <v>694</v>
      </c>
      <c r="Q59" s="41" t="s">
        <v>621</v>
      </c>
      <c r="R59" s="41" t="s">
        <v>164</v>
      </c>
      <c r="S59" s="343">
        <v>1</v>
      </c>
      <c r="T59" s="343">
        <v>4</v>
      </c>
      <c r="U59" s="166">
        <f t="shared" si="11"/>
        <v>5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7</v>
      </c>
      <c r="AC59" s="166">
        <f t="shared" si="10"/>
        <v>7</v>
      </c>
      <c r="AD59" s="39">
        <v>8</v>
      </c>
      <c r="AE59" s="210"/>
    </row>
    <row r="60" spans="1:31" ht="16.2" customHeight="1" x14ac:dyDescent="0.3">
      <c r="A60" s="39"/>
      <c r="B60" s="41" t="s">
        <v>552</v>
      </c>
      <c r="C60" s="220" t="s">
        <v>527</v>
      </c>
      <c r="D60" s="221" t="s">
        <v>53</v>
      </c>
      <c r="E60" s="222">
        <v>20</v>
      </c>
      <c r="F60" s="222">
        <v>14</v>
      </c>
      <c r="G60" s="166">
        <f t="shared" ref="G60:G74" si="13">SUM(E60:F60)</f>
        <v>34</v>
      </c>
      <c r="H60" s="39">
        <v>2</v>
      </c>
      <c r="I60" s="41"/>
      <c r="J60" s="41"/>
      <c r="K60" s="61"/>
      <c r="L60" s="163" t="s">
        <v>389</v>
      </c>
      <c r="M60" s="41"/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 t="shared" si="11"/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6.2" customHeight="1" x14ac:dyDescent="0.3">
      <c r="A61" s="39"/>
      <c r="B61" s="221" t="s">
        <v>132</v>
      </c>
      <c r="C61" s="220" t="s">
        <v>131</v>
      </c>
      <c r="D61" s="220" t="s">
        <v>116</v>
      </c>
      <c r="E61" s="330">
        <v>18</v>
      </c>
      <c r="F61" s="330">
        <v>15</v>
      </c>
      <c r="G61" s="166">
        <f t="shared" si="13"/>
        <v>33</v>
      </c>
      <c r="H61" s="39">
        <v>2</v>
      </c>
      <c r="I61" s="41"/>
      <c r="J61" s="41"/>
      <c r="K61" s="41"/>
      <c r="L61" s="375" t="s">
        <v>83</v>
      </c>
      <c r="M61" s="2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 t="shared" si="11"/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A62" s="39"/>
      <c r="B62" s="41" t="s">
        <v>1035</v>
      </c>
      <c r="C62" s="220" t="s">
        <v>332</v>
      </c>
      <c r="D62" s="221" t="s">
        <v>54</v>
      </c>
      <c r="E62" s="330">
        <v>7</v>
      </c>
      <c r="F62" s="330">
        <v>26</v>
      </c>
      <c r="G62" s="166">
        <f t="shared" si="13"/>
        <v>33</v>
      </c>
      <c r="H62" s="39">
        <v>2</v>
      </c>
      <c r="I62" s="40"/>
      <c r="J62" s="41"/>
      <c r="K62" s="41"/>
      <c r="L62" s="240"/>
      <c r="M62" s="240"/>
      <c r="N62" s="9"/>
      <c r="O62" s="210"/>
      <c r="P62" s="218" t="s">
        <v>405</v>
      </c>
      <c r="Q62" s="218"/>
      <c r="R62" s="218" t="s">
        <v>164</v>
      </c>
      <c r="S62" s="219">
        <f>SUM(S51:S61)</f>
        <v>59</v>
      </c>
      <c r="T62" s="219">
        <f>SUM(T51:T61)</f>
        <v>82</v>
      </c>
      <c r="U62" s="219">
        <f>SUM(U51:U61)</f>
        <v>141</v>
      </c>
      <c r="V62" s="219">
        <f>SUM(V51:V61)</f>
        <v>48</v>
      </c>
      <c r="W62" s="218"/>
      <c r="X62" s="218" t="s">
        <v>405</v>
      </c>
      <c r="Y62" s="218"/>
      <c r="Z62" s="218" t="s">
        <v>463</v>
      </c>
      <c r="AA62" s="219">
        <f>SUM(AA51:AA61)</f>
        <v>52</v>
      </c>
      <c r="AB62" s="219">
        <f>SUM(AB51:AB61)</f>
        <v>72</v>
      </c>
      <c r="AC62" s="219">
        <f>SUM(AC51:AC61)</f>
        <v>124</v>
      </c>
      <c r="AD62" s="219">
        <f>SUM(AD51:AD61)</f>
        <v>48</v>
      </c>
      <c r="AE62" s="210"/>
    </row>
    <row r="63" spans="1:31" ht="15.6" customHeight="1" thickBot="1" x14ac:dyDescent="0.35">
      <c r="A63" s="39"/>
      <c r="B63" s="150" t="s">
        <v>817</v>
      </c>
      <c r="C63" s="256" t="s">
        <v>185</v>
      </c>
      <c r="D63" s="221" t="s">
        <v>116</v>
      </c>
      <c r="E63" s="330">
        <v>22</v>
      </c>
      <c r="F63" s="330">
        <v>8</v>
      </c>
      <c r="G63" s="166">
        <f t="shared" si="13"/>
        <v>30</v>
      </c>
      <c r="H63" s="39">
        <v>6</v>
      </c>
      <c r="I63" s="40"/>
      <c r="J63" s="40"/>
      <c r="K63" s="40"/>
      <c r="N63" s="9"/>
      <c r="O63" s="60"/>
      <c r="P63" s="161"/>
      <c r="Q63" s="161"/>
      <c r="R63" s="161"/>
      <c r="S63" s="194">
        <f>S25+S38+S50+S62</f>
        <v>248</v>
      </c>
      <c r="T63" s="194">
        <f>T25+T38+T50+T62</f>
        <v>367</v>
      </c>
      <c r="U63" s="194">
        <f>U25+U38+U50+U62</f>
        <v>615</v>
      </c>
      <c r="V63" s="194">
        <f>V25+V38+V50+V62</f>
        <v>160</v>
      </c>
      <c r="W63" s="355"/>
      <c r="X63" s="195"/>
      <c r="Y63" s="54"/>
      <c r="Z63" s="54"/>
      <c r="AA63" s="194">
        <f>AA25+AA38+AA50+AA62</f>
        <v>246</v>
      </c>
      <c r="AB63" s="194">
        <f>AB25+AB38+AB50+AB62</f>
        <v>377</v>
      </c>
      <c r="AC63" s="194">
        <f>AC25+AC38+AC50+AC62</f>
        <v>623</v>
      </c>
      <c r="AD63" s="194">
        <f>AD25+AD38+AD50+AD62</f>
        <v>120</v>
      </c>
      <c r="AE63" s="210"/>
    </row>
    <row r="64" spans="1:31" ht="15.6" customHeight="1" thickTop="1" x14ac:dyDescent="0.3">
      <c r="A64" s="39"/>
      <c r="B64" s="41" t="s">
        <v>66</v>
      </c>
      <c r="C64" s="220" t="s">
        <v>505</v>
      </c>
      <c r="D64" s="220" t="s">
        <v>53</v>
      </c>
      <c r="E64" s="49">
        <v>11</v>
      </c>
      <c r="F64" s="193">
        <v>19</v>
      </c>
      <c r="G64" s="166">
        <f t="shared" si="13"/>
        <v>30</v>
      </c>
      <c r="H64" s="39">
        <v>2</v>
      </c>
      <c r="I64" s="41"/>
      <c r="J64" s="40"/>
      <c r="K64" s="40"/>
      <c r="N64" s="9"/>
      <c r="O64" s="173"/>
      <c r="W64" s="166"/>
      <c r="X64" s="196" t="s">
        <v>387</v>
      </c>
      <c r="Y64" s="192"/>
      <c r="Z64" s="192"/>
      <c r="AA64" s="369">
        <f>S63+AA63</f>
        <v>494</v>
      </c>
      <c r="AB64" s="369">
        <f>T63+AB63</f>
        <v>744</v>
      </c>
      <c r="AC64" s="369">
        <f>U63+AC63</f>
        <v>1238</v>
      </c>
      <c r="AD64" s="369">
        <f>V63+AD63</f>
        <v>280</v>
      </c>
      <c r="AE64" s="198"/>
    </row>
    <row r="65" spans="1:31" ht="15.6" customHeight="1" x14ac:dyDescent="0.3">
      <c r="A65" s="39"/>
      <c r="B65" s="220" t="s">
        <v>950</v>
      </c>
      <c r="C65" s="220" t="s">
        <v>620</v>
      </c>
      <c r="D65" s="220" t="s">
        <v>164</v>
      </c>
      <c r="E65" s="49">
        <v>20</v>
      </c>
      <c r="F65" s="193">
        <v>9</v>
      </c>
      <c r="G65" s="166">
        <f t="shared" si="13"/>
        <v>29</v>
      </c>
      <c r="H65" s="39">
        <v>20</v>
      </c>
      <c r="I65" s="21"/>
      <c r="J65" s="40"/>
      <c r="K65" s="40"/>
      <c r="L65" s="163" t="s">
        <v>84</v>
      </c>
      <c r="O65" s="173"/>
      <c r="AE65" s="198"/>
    </row>
    <row r="66" spans="1:31" ht="15.6" customHeight="1" x14ac:dyDescent="0.3">
      <c r="A66" s="39"/>
      <c r="B66" s="41" t="s">
        <v>63</v>
      </c>
      <c r="C66" s="256" t="s">
        <v>297</v>
      </c>
      <c r="D66" s="221" t="s">
        <v>130</v>
      </c>
      <c r="E66" s="49">
        <v>20</v>
      </c>
      <c r="F66" s="49">
        <v>8</v>
      </c>
      <c r="G66" s="166">
        <f t="shared" si="13"/>
        <v>28</v>
      </c>
      <c r="H66" s="39">
        <v>6</v>
      </c>
      <c r="I66" s="41"/>
      <c r="L66" s="152" t="s">
        <v>83</v>
      </c>
      <c r="M66" s="240"/>
      <c r="O66" s="173"/>
      <c r="AE66" s="198"/>
    </row>
    <row r="67" spans="1:31" ht="15.6" customHeight="1" x14ac:dyDescent="0.3">
      <c r="A67" s="39"/>
      <c r="B67" s="41" t="s">
        <v>539</v>
      </c>
      <c r="C67" s="256" t="s">
        <v>613</v>
      </c>
      <c r="D67" s="220" t="s">
        <v>117</v>
      </c>
      <c r="E67" s="330">
        <v>16</v>
      </c>
      <c r="F67" s="330">
        <v>9</v>
      </c>
      <c r="G67" s="166">
        <f t="shared" si="13"/>
        <v>25</v>
      </c>
      <c r="H67" s="39">
        <v>4</v>
      </c>
      <c r="I67" s="40"/>
      <c r="J67" s="40"/>
      <c r="K67" s="40"/>
      <c r="L67" s="240"/>
      <c r="M67" s="363"/>
      <c r="O67" s="173"/>
      <c r="AE67" s="198"/>
    </row>
    <row r="68" spans="1:31" ht="15.6" customHeight="1" x14ac:dyDescent="0.3">
      <c r="A68" s="39"/>
      <c r="B68" s="41" t="s">
        <v>567</v>
      </c>
      <c r="C68" s="220" t="s">
        <v>110</v>
      </c>
      <c r="D68" s="220" t="s">
        <v>533</v>
      </c>
      <c r="E68" s="49">
        <v>12</v>
      </c>
      <c r="F68" s="49">
        <v>13</v>
      </c>
      <c r="G68" s="166">
        <f t="shared" si="13"/>
        <v>25</v>
      </c>
      <c r="H68" s="39">
        <v>4</v>
      </c>
      <c r="I68" s="40"/>
      <c r="L68" s="240"/>
      <c r="M68" s="240"/>
      <c r="O68" s="173"/>
      <c r="AE68" s="198"/>
    </row>
    <row r="69" spans="1:31" ht="15.6" customHeight="1" x14ac:dyDescent="0.3">
      <c r="A69" s="39"/>
      <c r="B69" s="41" t="s">
        <v>1152</v>
      </c>
      <c r="C69" s="48" t="s">
        <v>33</v>
      </c>
      <c r="D69" s="220" t="s">
        <v>116</v>
      </c>
      <c r="E69" s="330">
        <v>5</v>
      </c>
      <c r="F69" s="330">
        <v>19</v>
      </c>
      <c r="G69" s="166">
        <f t="shared" si="13"/>
        <v>24</v>
      </c>
      <c r="H69" s="39">
        <v>2</v>
      </c>
      <c r="I69" s="40"/>
      <c r="J69" s="40"/>
      <c r="K69" s="40"/>
      <c r="L69" s="240"/>
      <c r="M69" s="240"/>
      <c r="O69" s="173"/>
      <c r="Q69" s="198" t="s">
        <v>420</v>
      </c>
      <c r="R69" s="198" t="s">
        <v>349</v>
      </c>
      <c r="Y69" s="198" t="s">
        <v>420</v>
      </c>
      <c r="Z69" s="198" t="s">
        <v>426</v>
      </c>
      <c r="AE69" s="198"/>
    </row>
    <row r="70" spans="1:31" ht="15.6" customHeight="1" x14ac:dyDescent="0.35">
      <c r="A70" s="39"/>
      <c r="B70" s="41" t="s">
        <v>554</v>
      </c>
      <c r="C70" s="41" t="s">
        <v>112</v>
      </c>
      <c r="D70" s="220" t="s">
        <v>116</v>
      </c>
      <c r="E70" s="330">
        <v>3</v>
      </c>
      <c r="F70" s="330">
        <v>21</v>
      </c>
      <c r="G70" s="166">
        <f t="shared" si="13"/>
        <v>24</v>
      </c>
      <c r="H70" s="39"/>
      <c r="I70" s="41"/>
      <c r="O70" s="173"/>
      <c r="P70" s="156" t="s">
        <v>424</v>
      </c>
      <c r="Q70" s="46" t="s">
        <v>404</v>
      </c>
      <c r="R70" s="20">
        <v>42786</v>
      </c>
      <c r="S70" s="54"/>
      <c r="T70" s="54"/>
      <c r="U70" s="54"/>
      <c r="V70" s="164"/>
      <c r="W70" s="164"/>
      <c r="X70" s="156" t="s">
        <v>425</v>
      </c>
      <c r="Y70" s="46" t="s">
        <v>404</v>
      </c>
      <c r="Z70" s="20">
        <v>42793</v>
      </c>
      <c r="AA70" s="198"/>
      <c r="AB70" s="198"/>
      <c r="AC70" s="198"/>
      <c r="AD70" s="198"/>
      <c r="AE70" s="198"/>
    </row>
    <row r="71" spans="1:31" ht="18" x14ac:dyDescent="0.35">
      <c r="A71" s="39"/>
      <c r="B71" s="41" t="s">
        <v>867</v>
      </c>
      <c r="C71" s="220" t="s">
        <v>616</v>
      </c>
      <c r="D71" s="220" t="s">
        <v>461</v>
      </c>
      <c r="E71" s="49">
        <v>17</v>
      </c>
      <c r="F71" s="193">
        <v>6</v>
      </c>
      <c r="G71" s="166">
        <f t="shared" si="13"/>
        <v>23</v>
      </c>
      <c r="H71" s="39">
        <v>18</v>
      </c>
      <c r="I71" s="40"/>
      <c r="L71" s="163" t="s">
        <v>156</v>
      </c>
      <c r="M71" s="41"/>
      <c r="O71" s="173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41" t="s">
        <v>493</v>
      </c>
      <c r="C72" s="220" t="s">
        <v>340</v>
      </c>
      <c r="D72" s="220" t="s">
        <v>117</v>
      </c>
      <c r="E72" s="330">
        <v>13</v>
      </c>
      <c r="F72" s="330">
        <v>10</v>
      </c>
      <c r="G72" s="166">
        <f t="shared" si="13"/>
        <v>23</v>
      </c>
      <c r="H72" s="39">
        <v>4</v>
      </c>
      <c r="I72" s="41"/>
      <c r="L72" s="41" t="s">
        <v>83</v>
      </c>
      <c r="M72" s="240"/>
      <c r="O72" s="173"/>
      <c r="P72" s="189">
        <v>0.38541666666666669</v>
      </c>
      <c r="Q72" s="61" t="s">
        <v>126</v>
      </c>
      <c r="R72" s="26" t="s">
        <v>321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207</v>
      </c>
      <c r="AA72" s="57"/>
      <c r="AB72" s="193"/>
      <c r="AC72" s="39"/>
      <c r="AD72" s="40"/>
      <c r="AE72" s="198"/>
    </row>
    <row r="73" spans="1:31" ht="18" x14ac:dyDescent="0.35">
      <c r="A73" s="39"/>
      <c r="B73" s="41" t="s">
        <v>553</v>
      </c>
      <c r="C73" s="220" t="s">
        <v>183</v>
      </c>
      <c r="D73" s="220" t="s">
        <v>117</v>
      </c>
      <c r="E73" s="330">
        <v>2</v>
      </c>
      <c r="F73" s="330">
        <v>21</v>
      </c>
      <c r="G73" s="166">
        <f t="shared" si="13"/>
        <v>23</v>
      </c>
      <c r="H73" s="39"/>
      <c r="L73" s="41"/>
      <c r="M73" s="41"/>
      <c r="O73" s="173"/>
      <c r="P73" s="189">
        <v>0.38541666666666669</v>
      </c>
      <c r="Q73" s="61" t="s">
        <v>127</v>
      </c>
      <c r="R73" s="26" t="s">
        <v>294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327</v>
      </c>
      <c r="AA73" s="57"/>
      <c r="AB73" s="208"/>
      <c r="AC73" s="39"/>
      <c r="AD73" s="40"/>
      <c r="AE73" s="198"/>
    </row>
    <row r="74" spans="1:31" ht="18" x14ac:dyDescent="0.35">
      <c r="A74" s="39"/>
      <c r="B74" s="41" t="s">
        <v>1169</v>
      </c>
      <c r="C74" s="41" t="s">
        <v>120</v>
      </c>
      <c r="D74" s="220" t="s">
        <v>117</v>
      </c>
      <c r="E74" s="330">
        <v>15</v>
      </c>
      <c r="F74" s="330">
        <v>7</v>
      </c>
      <c r="G74" s="166">
        <f t="shared" si="13"/>
        <v>22</v>
      </c>
      <c r="H74" s="39">
        <v>2</v>
      </c>
      <c r="I74" s="41"/>
      <c r="L74" s="240"/>
      <c r="M74" s="240"/>
      <c r="O74" s="173"/>
      <c r="P74" s="189">
        <v>0.42708333333333331</v>
      </c>
      <c r="Q74" s="61" t="s">
        <v>126</v>
      </c>
      <c r="R74" s="26" t="s">
        <v>222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310</v>
      </c>
      <c r="AA74" s="57"/>
      <c r="AB74" s="39"/>
      <c r="AC74" s="39"/>
      <c r="AD74" s="40"/>
      <c r="AE74" s="198"/>
    </row>
    <row r="75" spans="1:31" ht="17.399999999999999" x14ac:dyDescent="0.3">
      <c r="A75" s="39"/>
      <c r="B75" s="220" t="s">
        <v>550</v>
      </c>
      <c r="C75" s="152" t="s">
        <v>85</v>
      </c>
      <c r="D75" s="220" t="s">
        <v>116</v>
      </c>
      <c r="E75" s="330">
        <v>7</v>
      </c>
      <c r="F75" s="330">
        <v>15</v>
      </c>
      <c r="G75" s="166">
        <f t="shared" si="12"/>
        <v>22</v>
      </c>
      <c r="H75" s="39">
        <v>2</v>
      </c>
      <c r="L75" s="240"/>
      <c r="M75" s="240"/>
      <c r="O75" s="173"/>
      <c r="P75" s="189">
        <v>0.42708333333333331</v>
      </c>
      <c r="Q75" s="61" t="s">
        <v>127</v>
      </c>
      <c r="R75" s="26" t="s">
        <v>191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142</v>
      </c>
      <c r="AA75" s="57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287"/>
      <c r="C78" s="34"/>
      <c r="D78" s="34"/>
      <c r="E78" s="32"/>
      <c r="F78" s="79"/>
      <c r="G78" s="9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172"/>
      <c r="C79" s="289"/>
      <c r="D79" s="22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249"/>
      <c r="C80" s="22"/>
      <c r="D80" s="22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22"/>
      <c r="B81" s="288"/>
      <c r="C81" s="109"/>
      <c r="D81" s="109"/>
      <c r="E81" s="24"/>
      <c r="F81" s="22"/>
      <c r="G81" s="214"/>
      <c r="H81" s="22"/>
      <c r="I81" s="24"/>
      <c r="J81" s="79"/>
      <c r="K81" s="79"/>
      <c r="P81" s="5"/>
      <c r="Q81" s="5"/>
      <c r="R81" s="7"/>
    </row>
    <row r="82" spans="1:18" ht="17.399999999999999" x14ac:dyDescent="0.3">
      <c r="A82" s="22"/>
      <c r="B82" s="288"/>
      <c r="C82" s="22"/>
      <c r="D82" s="24"/>
      <c r="E82" s="24"/>
      <c r="F82" s="24"/>
      <c r="G82" s="22"/>
      <c r="H82" s="24"/>
      <c r="I82" s="24"/>
      <c r="J82" s="79"/>
      <c r="K82" s="79"/>
      <c r="P82" s="7"/>
      <c r="Q82" s="7"/>
      <c r="R82" s="7"/>
    </row>
    <row r="83" spans="1:18" ht="17.399999999999999" x14ac:dyDescent="0.3">
      <c r="A83" s="22"/>
      <c r="B83" s="288"/>
      <c r="C83" s="22"/>
      <c r="D83" s="24"/>
      <c r="E83" s="24"/>
      <c r="F83" s="22"/>
      <c r="G83" s="214"/>
      <c r="H83" s="22"/>
      <c r="I83" s="24"/>
      <c r="J83" s="79"/>
      <c r="K83" s="79"/>
      <c r="P83" s="7"/>
      <c r="Q83" s="7"/>
      <c r="R83" s="7"/>
    </row>
    <row r="84" spans="1:18" ht="17.399999999999999" x14ac:dyDescent="0.3">
      <c r="A84" s="22"/>
      <c r="B84" s="288"/>
      <c r="C84" s="24"/>
      <c r="D84" s="24"/>
      <c r="E84" s="24"/>
      <c r="F84" s="22"/>
      <c r="G84" s="214"/>
      <c r="H84" s="22"/>
      <c r="I84" s="24"/>
      <c r="J84" s="79"/>
      <c r="K84" s="79"/>
    </row>
    <row r="85" spans="1:18" ht="17.399999999999999" x14ac:dyDescent="0.3">
      <c r="A85" s="22"/>
      <c r="B85" s="288"/>
      <c r="C85" s="24"/>
      <c r="D85" s="24"/>
      <c r="E85" s="24"/>
      <c r="F85" s="22"/>
      <c r="G85" s="214"/>
      <c r="H85" s="22"/>
      <c r="I85" s="24"/>
      <c r="J85" s="79"/>
      <c r="K85" s="79"/>
    </row>
    <row r="86" spans="1:18" ht="17.399999999999999" x14ac:dyDescent="0.3">
      <c r="A86" s="22"/>
      <c r="B86" s="288"/>
      <c r="C86" s="24"/>
      <c r="D86" s="24"/>
      <c r="E86" s="24"/>
      <c r="F86" s="22"/>
      <c r="G86" s="214"/>
      <c r="H86" s="22"/>
      <c r="I86" s="24"/>
      <c r="J86" s="79"/>
      <c r="K86" s="79"/>
    </row>
    <row r="87" spans="1:18" ht="17.399999999999999" x14ac:dyDescent="0.3">
      <c r="A87" s="22"/>
      <c r="B87" s="288"/>
      <c r="C87" s="22"/>
      <c r="D87" s="110"/>
      <c r="E87" s="24"/>
      <c r="F87" s="24"/>
      <c r="G87" s="22"/>
      <c r="H87" s="22"/>
      <c r="I87" s="24"/>
      <c r="J87" s="32"/>
      <c r="K87" s="79"/>
    </row>
    <row r="88" spans="1:18" ht="17.399999999999999" x14ac:dyDescent="0.3">
      <c r="A88" s="22"/>
      <c r="B88" s="24"/>
      <c r="C88" s="24"/>
      <c r="D88" s="24"/>
      <c r="E88" s="24"/>
      <c r="F88" s="24"/>
      <c r="G88" s="22"/>
      <c r="H88" s="24"/>
      <c r="I88" s="24"/>
      <c r="J88" s="32"/>
      <c r="K88" s="79"/>
    </row>
    <row r="89" spans="1:18" ht="17.399999999999999" x14ac:dyDescent="0.3">
      <c r="A89" s="22"/>
      <c r="B89" s="110"/>
      <c r="C89" s="110"/>
      <c r="D89" s="110"/>
      <c r="E89" s="24"/>
      <c r="F89" s="24"/>
      <c r="G89" s="22"/>
      <c r="H89" s="24"/>
      <c r="I89" s="24"/>
      <c r="J89" s="32"/>
      <c r="K89" s="79"/>
    </row>
    <row r="90" spans="1:18" ht="17.399999999999999" x14ac:dyDescent="0.3">
      <c r="A90" s="24"/>
      <c r="B90" s="24"/>
      <c r="C90" s="110"/>
      <c r="D90" s="110"/>
      <c r="E90" s="24"/>
      <c r="F90" s="22"/>
      <c r="G90" s="214"/>
      <c r="H90" s="22"/>
      <c r="I90" s="24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A4:M11">
    <sortCondition ref="A4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7" zoomScaleNormal="75" zoomScaleSheetLayoutView="77" workbookViewId="0">
      <selection activeCell="B5" sqref="B5"/>
    </sheetView>
  </sheetViews>
  <sheetFormatPr defaultRowHeight="13.2" x14ac:dyDescent="0.25"/>
  <cols>
    <col min="1" max="1" width="13.109375" customWidth="1"/>
    <col min="2" max="2" width="17.332031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5.441406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1223</v>
      </c>
      <c r="C2" s="376" t="s">
        <v>1239</v>
      </c>
      <c r="D2" s="377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42772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21</v>
      </c>
      <c r="U2" s="39">
        <v>31</v>
      </c>
      <c r="V2" s="39">
        <v>5</v>
      </c>
      <c r="W2" s="39">
        <v>0</v>
      </c>
      <c r="X2" s="199">
        <f t="shared" ref="X2:X10" si="0">U2/T2</f>
        <v>1.4761904761904763</v>
      </c>
      <c r="AE2" s="173"/>
    </row>
    <row r="3" spans="1:31" ht="17.399999999999999" x14ac:dyDescent="0.3">
      <c r="A3" s="4"/>
      <c r="B3" s="4"/>
      <c r="C3" s="282" t="s">
        <v>1240</v>
      </c>
      <c r="D3" s="23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1194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18</v>
      </c>
      <c r="U3" s="39">
        <v>46</v>
      </c>
      <c r="V3" s="39">
        <v>0</v>
      </c>
      <c r="W3" s="39">
        <v>2</v>
      </c>
      <c r="X3" s="199">
        <f>U3/T3</f>
        <v>2.5555555555555554</v>
      </c>
      <c r="AE3" s="173"/>
    </row>
    <row r="4" spans="1:31" ht="17.399999999999999" x14ac:dyDescent="0.3">
      <c r="A4" s="7"/>
      <c r="B4" s="9"/>
      <c r="C4" s="225" t="s">
        <v>379</v>
      </c>
      <c r="E4" s="22">
        <v>15</v>
      </c>
      <c r="F4" s="22">
        <v>2</v>
      </c>
      <c r="G4" s="22">
        <v>5</v>
      </c>
      <c r="H4" s="22">
        <f>(S$38)</f>
        <v>64</v>
      </c>
      <c r="I4" s="22">
        <v>33</v>
      </c>
      <c r="J4" s="35">
        <f t="shared" ref="J4:J11" si="1">E4*2+G4*1</f>
        <v>35</v>
      </c>
      <c r="K4" s="109">
        <f>(T$38)</f>
        <v>117</v>
      </c>
      <c r="L4" s="109">
        <f>(V$38)</f>
        <v>34</v>
      </c>
      <c r="M4" s="39">
        <v>1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21</v>
      </c>
      <c r="U4" s="39">
        <v>58</v>
      </c>
      <c r="V4" s="39">
        <v>1</v>
      </c>
      <c r="W4" s="39">
        <v>0</v>
      </c>
      <c r="X4" s="199">
        <f>U4/T4</f>
        <v>2.7619047619047619</v>
      </c>
      <c r="AE4" s="173"/>
    </row>
    <row r="5" spans="1:31" ht="17.399999999999999" x14ac:dyDescent="0.3">
      <c r="A5" s="9"/>
      <c r="B5" s="9"/>
      <c r="C5" s="225" t="s">
        <v>322</v>
      </c>
      <c r="D5" s="24"/>
      <c r="E5" s="22">
        <v>10</v>
      </c>
      <c r="F5" s="22">
        <v>7</v>
      </c>
      <c r="G5" s="22">
        <v>5</v>
      </c>
      <c r="H5" s="22">
        <f>(AA$38)</f>
        <v>65</v>
      </c>
      <c r="I5" s="22">
        <v>50</v>
      </c>
      <c r="J5" s="35">
        <f t="shared" si="1"/>
        <v>25</v>
      </c>
      <c r="K5" s="109">
        <f>(AB$38)</f>
        <v>113</v>
      </c>
      <c r="L5" s="109">
        <f>(AD$38)</f>
        <v>16</v>
      </c>
      <c r="M5" s="39">
        <v>3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19</v>
      </c>
      <c r="U5" s="39">
        <v>53</v>
      </c>
      <c r="V5" s="39">
        <v>0</v>
      </c>
      <c r="W5" s="39">
        <v>1</v>
      </c>
      <c r="X5" s="199">
        <f>U5/T5</f>
        <v>2.7894736842105261</v>
      </c>
      <c r="Z5" s="9"/>
      <c r="AE5" s="173"/>
    </row>
    <row r="6" spans="1:31" ht="17.399999999999999" x14ac:dyDescent="0.3">
      <c r="A6" s="172"/>
      <c r="B6" s="9"/>
      <c r="C6" s="225" t="s">
        <v>124</v>
      </c>
      <c r="D6" s="24"/>
      <c r="E6" s="22">
        <v>8</v>
      </c>
      <c r="F6" s="22">
        <v>5</v>
      </c>
      <c r="G6" s="22">
        <v>9</v>
      </c>
      <c r="H6" s="22">
        <f>(AA$25)</f>
        <v>67</v>
      </c>
      <c r="I6" s="22">
        <v>60</v>
      </c>
      <c r="J6" s="35">
        <f t="shared" si="1"/>
        <v>25</v>
      </c>
      <c r="K6" s="109">
        <f>(AB$25)</f>
        <v>103</v>
      </c>
      <c r="L6" s="109">
        <f>(AD$25)</f>
        <v>16</v>
      </c>
      <c r="M6" s="39">
        <v>2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>U6/T6</f>
        <v>2.8</v>
      </c>
      <c r="Y6" s="41"/>
      <c r="AE6" s="173"/>
    </row>
    <row r="7" spans="1:31" ht="17.399999999999999" x14ac:dyDescent="0.3">
      <c r="B7" s="9"/>
      <c r="C7" s="225" t="s">
        <v>89</v>
      </c>
      <c r="D7" s="24"/>
      <c r="E7" s="22">
        <v>8</v>
      </c>
      <c r="F7" s="22">
        <v>11</v>
      </c>
      <c r="G7" s="22">
        <v>3</v>
      </c>
      <c r="H7" s="22">
        <f>(AA$50)</f>
        <v>55</v>
      </c>
      <c r="I7" s="22">
        <v>69</v>
      </c>
      <c r="J7" s="35">
        <f t="shared" si="1"/>
        <v>19</v>
      </c>
      <c r="K7" s="109">
        <f>(AB$50)</f>
        <v>77</v>
      </c>
      <c r="L7" s="109">
        <f>(AD$50)</f>
        <v>32</v>
      </c>
      <c r="M7" s="39">
        <v>6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21</v>
      </c>
      <c r="U7" s="39">
        <v>64</v>
      </c>
      <c r="V7" s="39">
        <v>0</v>
      </c>
      <c r="W7" s="39">
        <v>1</v>
      </c>
      <c r="X7" s="199">
        <f t="shared" si="0"/>
        <v>3.0476190476190474</v>
      </c>
      <c r="AE7" s="173"/>
    </row>
    <row r="8" spans="1:31" ht="17.399999999999999" x14ac:dyDescent="0.3">
      <c r="A8" s="9"/>
      <c r="B8" s="9"/>
      <c r="C8" s="33" t="s">
        <v>530</v>
      </c>
      <c r="D8" s="24"/>
      <c r="E8" s="22">
        <v>7</v>
      </c>
      <c r="F8" s="22">
        <v>10</v>
      </c>
      <c r="G8" s="22">
        <v>5</v>
      </c>
      <c r="H8" s="22">
        <f>(S$50)</f>
        <v>50</v>
      </c>
      <c r="I8" s="22">
        <v>59</v>
      </c>
      <c r="J8" s="35">
        <f t="shared" si="1"/>
        <v>19</v>
      </c>
      <c r="K8" s="109">
        <f>(T$50)</f>
        <v>65</v>
      </c>
      <c r="L8" s="109">
        <f>(V$50)</f>
        <v>44</v>
      </c>
      <c r="M8" s="39">
        <v>4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22</v>
      </c>
      <c r="U8" s="39">
        <v>69</v>
      </c>
      <c r="V8" s="39">
        <v>0</v>
      </c>
      <c r="W8" s="39">
        <v>0</v>
      </c>
      <c r="X8" s="199">
        <f t="shared" si="0"/>
        <v>3.1363636363636362</v>
      </c>
      <c r="AE8" s="173"/>
    </row>
    <row r="9" spans="1:31" ht="17.399999999999999" customHeight="1" x14ac:dyDescent="0.35">
      <c r="A9" s="9"/>
      <c r="B9" s="9"/>
      <c r="C9" s="33" t="s">
        <v>154</v>
      </c>
      <c r="D9" s="65"/>
      <c r="E9" s="22">
        <v>5</v>
      </c>
      <c r="F9" s="22">
        <v>8</v>
      </c>
      <c r="G9" s="22">
        <v>9</v>
      </c>
      <c r="H9" s="22">
        <f>(S$62)</f>
        <v>57</v>
      </c>
      <c r="I9" s="22">
        <v>64</v>
      </c>
      <c r="J9" s="35">
        <f t="shared" si="1"/>
        <v>19</v>
      </c>
      <c r="K9" s="22">
        <f>(T$62)</f>
        <v>81</v>
      </c>
      <c r="L9" s="22">
        <f>(V$62)</f>
        <v>48</v>
      </c>
      <c r="M9" s="39">
        <v>7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20</v>
      </c>
      <c r="U9" s="39">
        <v>66</v>
      </c>
      <c r="V9" s="39">
        <v>1</v>
      </c>
      <c r="W9" s="39">
        <v>0</v>
      </c>
      <c r="X9" s="199">
        <f t="shared" si="0"/>
        <v>3.3</v>
      </c>
      <c r="AE9" s="173"/>
    </row>
    <row r="10" spans="1:31" ht="18.600000000000001" customHeight="1" thickBot="1" x14ac:dyDescent="0.35">
      <c r="A10" s="9"/>
      <c r="B10" s="9"/>
      <c r="C10" s="225" t="s">
        <v>129</v>
      </c>
      <c r="D10" s="24"/>
      <c r="E10" s="22">
        <v>6</v>
      </c>
      <c r="F10" s="22">
        <v>10</v>
      </c>
      <c r="G10" s="22">
        <v>6</v>
      </c>
      <c r="H10" s="22">
        <f>(S$25)</f>
        <v>65</v>
      </c>
      <c r="I10" s="22">
        <v>69</v>
      </c>
      <c r="J10" s="35">
        <f t="shared" si="1"/>
        <v>18</v>
      </c>
      <c r="K10" s="109">
        <f>(T$25)</f>
        <v>88</v>
      </c>
      <c r="L10" s="109">
        <f>(V$25)</f>
        <v>28</v>
      </c>
      <c r="M10" s="39">
        <v>5</v>
      </c>
      <c r="O10" s="78"/>
      <c r="P10" s="41" t="s">
        <v>108</v>
      </c>
      <c r="Q10" s="41" t="s">
        <v>17</v>
      </c>
      <c r="R10" s="41"/>
      <c r="S10" s="39"/>
      <c r="T10" s="208">
        <v>19</v>
      </c>
      <c r="U10" s="39">
        <v>40</v>
      </c>
      <c r="V10" s="39">
        <v>3</v>
      </c>
      <c r="W10" s="39">
        <v>0</v>
      </c>
      <c r="X10" s="199">
        <f t="shared" si="0"/>
        <v>2.1052631578947367</v>
      </c>
      <c r="AE10" s="173"/>
    </row>
    <row r="11" spans="1:31" ht="18" thickBot="1" x14ac:dyDescent="0.35">
      <c r="A11" s="9"/>
      <c r="B11" s="9"/>
      <c r="C11" s="33" t="s">
        <v>477</v>
      </c>
      <c r="E11" s="22">
        <v>6</v>
      </c>
      <c r="F11" s="22">
        <v>12</v>
      </c>
      <c r="G11" s="22">
        <v>4</v>
      </c>
      <c r="H11" s="22">
        <f>(AA$62)</f>
        <v>51</v>
      </c>
      <c r="I11" s="22">
        <v>70</v>
      </c>
      <c r="J11" s="35">
        <f t="shared" si="1"/>
        <v>16</v>
      </c>
      <c r="K11" s="109">
        <f>(AB$62)</f>
        <v>71</v>
      </c>
      <c r="L11" s="109">
        <f>(AD$62)</f>
        <v>46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176</v>
      </c>
      <c r="U11" s="194">
        <f>SUM(U2:U10)</f>
        <v>469</v>
      </c>
      <c r="V11" s="194">
        <f>SUM(V2:V10)</f>
        <v>10</v>
      </c>
      <c r="W11" s="194">
        <f>SUM(W2:W10)</f>
        <v>5</v>
      </c>
      <c r="X11" s="201">
        <f>(U11+W11)/T11</f>
        <v>2.6931818181818183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65</v>
      </c>
      <c r="F12" s="62">
        <f>SUM(F4:F11)</f>
        <v>65</v>
      </c>
      <c r="G12" s="62">
        <f>SUM(G4:G11)</f>
        <v>46</v>
      </c>
      <c r="H12" s="62">
        <f>SUM(H4:H11)</f>
        <v>474</v>
      </c>
      <c r="I12" s="62">
        <f>SUM(I4:I11)</f>
        <v>474</v>
      </c>
      <c r="J12" s="62"/>
      <c r="K12" s="62">
        <f>SUM(K4:K11)</f>
        <v>715</v>
      </c>
      <c r="L12" s="62">
        <f>SUM(L4:L11)</f>
        <v>264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1243</v>
      </c>
      <c r="B14" s="70"/>
      <c r="C14" s="157"/>
      <c r="D14" s="74"/>
      <c r="E14" s="67" t="s">
        <v>50</v>
      </c>
      <c r="F14" s="66"/>
      <c r="G14" s="66"/>
      <c r="H14" s="66"/>
      <c r="I14" s="67" t="s">
        <v>418</v>
      </c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10</v>
      </c>
      <c r="U14" s="166">
        <f t="shared" ref="U14:U45" si="2">SUM(S14:T14)</f>
        <v>20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15</v>
      </c>
      <c r="AC14" s="166">
        <f t="shared" ref="AC14:AC31" si="3">SUM(AA14:AB14)</f>
        <v>24</v>
      </c>
      <c r="AD14" s="39"/>
      <c r="AE14" s="173"/>
    </row>
    <row r="15" spans="1:31" ht="15.6" customHeight="1" x14ac:dyDescent="0.3">
      <c r="A15" s="46" t="s">
        <v>38</v>
      </c>
      <c r="B15" s="33" t="s">
        <v>379</v>
      </c>
      <c r="C15" s="41"/>
      <c r="D15" s="235">
        <v>1</v>
      </c>
      <c r="E15" s="8">
        <v>1</v>
      </c>
      <c r="F15" s="41" t="s">
        <v>1230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19</v>
      </c>
      <c r="T15" s="343">
        <v>8</v>
      </c>
      <c r="U15" s="166">
        <f>SUM(S15:T15)</f>
        <v>27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14</v>
      </c>
      <c r="AB15" s="342">
        <v>10</v>
      </c>
      <c r="AC15" s="166">
        <f>SUM(AA15:AB15)</f>
        <v>24</v>
      </c>
      <c r="AD15" s="39">
        <v>2</v>
      </c>
      <c r="AE15" s="173"/>
    </row>
    <row r="16" spans="1:31" ht="15.6" customHeight="1" x14ac:dyDescent="0.3">
      <c r="A16" s="49" t="s">
        <v>37</v>
      </c>
      <c r="B16" s="240" t="s">
        <v>1229</v>
      </c>
      <c r="C16" s="366" t="s">
        <v>194</v>
      </c>
      <c r="D16" s="227"/>
      <c r="E16" s="89"/>
      <c r="F16" s="41"/>
      <c r="J16" s="4"/>
      <c r="O16" s="212"/>
      <c r="P16" s="41" t="s">
        <v>668</v>
      </c>
      <c r="Q16" s="41" t="s">
        <v>104</v>
      </c>
      <c r="R16" s="207" t="s">
        <v>130</v>
      </c>
      <c r="S16" s="343">
        <v>11</v>
      </c>
      <c r="T16" s="343">
        <v>9</v>
      </c>
      <c r="U16" s="166">
        <f>SUM(S16:T16)</f>
        <v>20</v>
      </c>
      <c r="V16" s="39">
        <v>2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10</v>
      </c>
      <c r="AC16" s="166">
        <f>SUM(AA16:AB16)</f>
        <v>23</v>
      </c>
      <c r="AD16" s="39">
        <v>4</v>
      </c>
      <c r="AE16" s="173"/>
    </row>
    <row r="17" spans="1:31" ht="15.6" customHeight="1" x14ac:dyDescent="0.3">
      <c r="F17" s="41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10</v>
      </c>
      <c r="T17" s="343">
        <v>9</v>
      </c>
      <c r="U17" s="166">
        <f>SUM(S17:T17)</f>
        <v>19</v>
      </c>
      <c r="V17" s="39">
        <v>4</v>
      </c>
      <c r="W17" s="166"/>
      <c r="X17" s="41" t="s">
        <v>488</v>
      </c>
      <c r="Y17" s="41" t="s">
        <v>120</v>
      </c>
      <c r="Z17" s="41" t="s">
        <v>117</v>
      </c>
      <c r="AA17" s="342">
        <v>15</v>
      </c>
      <c r="AB17" s="342">
        <v>7</v>
      </c>
      <c r="AC17" s="166">
        <f>SUM(AA17:AB17)</f>
        <v>22</v>
      </c>
      <c r="AD17" s="39">
        <v>2</v>
      </c>
      <c r="AE17" s="173"/>
    </row>
    <row r="18" spans="1:31" ht="15.6" customHeight="1" x14ac:dyDescent="0.3">
      <c r="B18" s="225" t="s">
        <v>124</v>
      </c>
      <c r="C18" s="242"/>
      <c r="D18" s="235">
        <v>0</v>
      </c>
      <c r="E18" s="8"/>
      <c r="F18" s="41"/>
      <c r="N18" s="9"/>
      <c r="O18" s="213"/>
      <c r="P18" s="41" t="s">
        <v>669</v>
      </c>
      <c r="Q18" s="41" t="s">
        <v>383</v>
      </c>
      <c r="R18" s="48" t="s">
        <v>130</v>
      </c>
      <c r="S18" s="343">
        <v>10</v>
      </c>
      <c r="T18" s="343">
        <v>8</v>
      </c>
      <c r="U18" s="166">
        <f>SUM(S18:T18)</f>
        <v>18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>
        <v>2</v>
      </c>
      <c r="AB18" s="342">
        <v>20</v>
      </c>
      <c r="AC18" s="166">
        <f>SUM(AA18:AB18)</f>
        <v>22</v>
      </c>
      <c r="AD18" s="39"/>
      <c r="AE18" s="173"/>
    </row>
    <row r="19" spans="1:31" ht="15.6" customHeight="1" x14ac:dyDescent="0.3">
      <c r="A19" s="193" t="s">
        <v>37</v>
      </c>
      <c r="B19" s="41" t="s">
        <v>83</v>
      </c>
      <c r="C19" s="220"/>
      <c r="D19" s="227"/>
      <c r="E19" s="8"/>
      <c r="F19" s="41"/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2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11</v>
      </c>
      <c r="AC19" s="166">
        <f t="shared" si="3"/>
        <v>17</v>
      </c>
      <c r="AD19" s="39">
        <v>2</v>
      </c>
      <c r="AE19" s="173"/>
    </row>
    <row r="20" spans="1:31" ht="15.6" customHeight="1" x14ac:dyDescent="0.3">
      <c r="N20" s="8"/>
      <c r="O20" s="212"/>
      <c r="P20" s="150" t="s">
        <v>581</v>
      </c>
      <c r="Q20" s="150" t="s">
        <v>180</v>
      </c>
      <c r="R20" s="41" t="s">
        <v>130</v>
      </c>
      <c r="S20" s="343">
        <v>1</v>
      </c>
      <c r="T20" s="343">
        <v>9</v>
      </c>
      <c r="U20" s="166">
        <f>SUM(S20:T20)</f>
        <v>10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7</v>
      </c>
      <c r="AC20" s="166">
        <f t="shared" si="3"/>
        <v>13</v>
      </c>
      <c r="AD20" s="39">
        <v>2</v>
      </c>
      <c r="AE20" s="59"/>
    </row>
    <row r="21" spans="1:31" ht="15.6" customHeight="1" x14ac:dyDescent="0.3">
      <c r="A21" s="69"/>
      <c r="B21" s="149"/>
      <c r="C21" s="71"/>
      <c r="D21" s="142"/>
      <c r="E21" s="67" t="s">
        <v>50</v>
      </c>
      <c r="F21" s="67"/>
      <c r="G21" s="66"/>
      <c r="H21" s="66"/>
      <c r="I21" s="66"/>
      <c r="J21" s="68"/>
      <c r="K21" s="66"/>
      <c r="L21" s="66"/>
      <c r="M21" s="66"/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8</v>
      </c>
      <c r="U21" s="166">
        <f>SUM(S21:T21)</f>
        <v>9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3"/>
        <v>9</v>
      </c>
      <c r="AD21" s="39">
        <v>2</v>
      </c>
      <c r="AE21" s="58"/>
    </row>
    <row r="22" spans="1:31" ht="15.6" customHeight="1" x14ac:dyDescent="0.3">
      <c r="A22" s="46" t="s">
        <v>39</v>
      </c>
      <c r="B22" s="33" t="s">
        <v>88</v>
      </c>
      <c r="C22" s="56"/>
      <c r="D22" s="214">
        <v>4</v>
      </c>
      <c r="E22" s="9">
        <v>1</v>
      </c>
      <c r="F22" s="41" t="s">
        <v>1242</v>
      </c>
      <c r="G22" s="41"/>
      <c r="M22" s="37"/>
      <c r="N22" s="9"/>
      <c r="O22" s="212"/>
      <c r="P22" s="41" t="s">
        <v>671</v>
      </c>
      <c r="Q22" s="48" t="s">
        <v>99</v>
      </c>
      <c r="R22" s="41" t="s">
        <v>130</v>
      </c>
      <c r="S22" s="343"/>
      <c r="T22" s="343">
        <v>9</v>
      </c>
      <c r="U22" s="166">
        <f>SUM(S22:T22)</f>
        <v>9</v>
      </c>
      <c r="V22" s="39">
        <v>2</v>
      </c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3"/>
        <v>6</v>
      </c>
      <c r="AD22" s="39"/>
      <c r="AE22" s="210"/>
    </row>
    <row r="23" spans="1:31" ht="15.6" customHeight="1" x14ac:dyDescent="0.3">
      <c r="A23" s="49" t="s">
        <v>37</v>
      </c>
      <c r="B23" s="84" t="s">
        <v>83</v>
      </c>
      <c r="C23" s="43"/>
      <c r="D23" s="214"/>
      <c r="E23" s="9">
        <v>1</v>
      </c>
      <c r="F23" s="41" t="s">
        <v>1234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6</v>
      </c>
      <c r="AC23" s="166">
        <f t="shared" si="3"/>
        <v>6</v>
      </c>
      <c r="AD23" s="39"/>
      <c r="AE23" s="210"/>
    </row>
    <row r="24" spans="1:31" ht="15.6" customHeight="1" x14ac:dyDescent="0.3">
      <c r="E24" s="9">
        <v>1</v>
      </c>
      <c r="F24" s="41" t="s">
        <v>1233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2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3"/>
        <v>4</v>
      </c>
      <c r="AD24" s="39">
        <v>2</v>
      </c>
      <c r="AE24" s="210"/>
    </row>
    <row r="25" spans="1:31" ht="15.6" customHeight="1" thickBot="1" x14ac:dyDescent="0.35">
      <c r="E25" s="9">
        <v>2</v>
      </c>
      <c r="F25" s="41" t="s">
        <v>1217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65</v>
      </c>
      <c r="T25" s="219">
        <f>SUM(T14:T24)</f>
        <v>88</v>
      </c>
      <c r="U25" s="219">
        <f t="shared" si="2"/>
        <v>153</v>
      </c>
      <c r="V25" s="219">
        <f>SUM(V14:V24)</f>
        <v>28</v>
      </c>
      <c r="W25" s="219"/>
      <c r="X25" s="217" t="s">
        <v>405</v>
      </c>
      <c r="Y25" s="217"/>
      <c r="Z25" s="217" t="s">
        <v>117</v>
      </c>
      <c r="AA25" s="219">
        <f>SUM(AA14:AA24)</f>
        <v>67</v>
      </c>
      <c r="AB25" s="219">
        <f>SUM(AB14:AB24)</f>
        <v>103</v>
      </c>
      <c r="AC25" s="219">
        <f t="shared" si="3"/>
        <v>170</v>
      </c>
      <c r="AD25" s="219">
        <f>SUM(AD14:AD24)</f>
        <v>16</v>
      </c>
      <c r="AE25" s="210"/>
    </row>
    <row r="26" spans="1:31" ht="15.6" customHeight="1" x14ac:dyDescent="0.3">
      <c r="B26" s="225"/>
      <c r="C26" s="242"/>
      <c r="D26" s="22"/>
      <c r="E26" s="9"/>
      <c r="F26" s="41"/>
      <c r="G26" s="40"/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2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4</v>
      </c>
      <c r="AB26" s="342">
        <v>7</v>
      </c>
      <c r="AC26" s="166">
        <f t="shared" si="3"/>
        <v>11</v>
      </c>
      <c r="AD26" s="222"/>
      <c r="AE26" s="210"/>
    </row>
    <row r="27" spans="1:31" ht="15.6" customHeight="1" x14ac:dyDescent="0.3">
      <c r="A27" s="49" t="s">
        <v>37</v>
      </c>
      <c r="B27" s="225" t="s">
        <v>530</v>
      </c>
      <c r="D27" s="22">
        <v>1</v>
      </c>
      <c r="E27" s="8">
        <v>1</v>
      </c>
      <c r="F27" s="41" t="s">
        <v>1231</v>
      </c>
      <c r="G27" s="174"/>
      <c r="H27" s="90"/>
      <c r="I27" s="90"/>
      <c r="J27" s="90"/>
      <c r="K27" s="90"/>
      <c r="L27" s="90"/>
      <c r="N27" s="9"/>
      <c r="O27" s="212"/>
      <c r="P27" s="41" t="s">
        <v>677</v>
      </c>
      <c r="Q27" s="41" t="s">
        <v>131</v>
      </c>
      <c r="R27" s="41" t="s">
        <v>116</v>
      </c>
      <c r="S27" s="342">
        <v>18</v>
      </c>
      <c r="T27" s="342">
        <v>14</v>
      </c>
      <c r="U27" s="166">
        <f t="shared" si="2"/>
        <v>32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22</v>
      </c>
      <c r="AB27" s="342">
        <v>17</v>
      </c>
      <c r="AC27" s="166">
        <f t="shared" si="3"/>
        <v>39</v>
      </c>
      <c r="AD27" s="222"/>
      <c r="AE27" s="210"/>
    </row>
    <row r="28" spans="1:31" ht="15.6" customHeight="1" x14ac:dyDescent="0.3">
      <c r="B28" s="240" t="s">
        <v>1232</v>
      </c>
      <c r="C28" s="240" t="s">
        <v>174</v>
      </c>
      <c r="E28" s="8"/>
      <c r="F28" s="41"/>
      <c r="N28" s="9"/>
      <c r="O28" s="212"/>
      <c r="P28" s="41" t="s">
        <v>678</v>
      </c>
      <c r="Q28" s="84" t="s">
        <v>185</v>
      </c>
      <c r="R28" s="48" t="s">
        <v>116</v>
      </c>
      <c r="S28" s="342">
        <v>20</v>
      </c>
      <c r="T28" s="342">
        <v>7</v>
      </c>
      <c r="U28" s="166">
        <f t="shared" si="2"/>
        <v>27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24</v>
      </c>
      <c r="AC28" s="166">
        <f t="shared" si="3"/>
        <v>31</v>
      </c>
      <c r="AD28" s="222">
        <v>2</v>
      </c>
      <c r="AE28" s="210"/>
    </row>
    <row r="29" spans="1:31" ht="15.6" customHeight="1" x14ac:dyDescent="0.3">
      <c r="C29" s="227"/>
      <c r="D29" s="227"/>
      <c r="E29" s="89"/>
      <c r="F29" s="41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19</v>
      </c>
      <c r="U29" s="166">
        <f>SUM(S29:T29)</f>
        <v>24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3"/>
        <v>17</v>
      </c>
      <c r="AD29" s="222"/>
      <c r="AE29" s="210"/>
    </row>
    <row r="30" spans="1:31" ht="15.6" customHeight="1" x14ac:dyDescent="0.3">
      <c r="A30" s="72" t="s">
        <v>137</v>
      </c>
      <c r="B30" s="149"/>
      <c r="C30" s="148"/>
      <c r="D30" s="142"/>
      <c r="E30" s="67" t="s">
        <v>50</v>
      </c>
      <c r="F30" s="67"/>
      <c r="G30" s="74"/>
      <c r="H30" s="74"/>
      <c r="I30" s="74"/>
      <c r="J30" s="75"/>
      <c r="K30" s="74"/>
      <c r="L30" s="74"/>
      <c r="M30" s="74"/>
      <c r="N30" s="9"/>
      <c r="O30" s="212"/>
      <c r="P30" s="41" t="s">
        <v>680</v>
      </c>
      <c r="Q30" s="41" t="s">
        <v>112</v>
      </c>
      <c r="R30" s="41" t="s">
        <v>116</v>
      </c>
      <c r="S30" s="342">
        <v>2</v>
      </c>
      <c r="T30" s="342">
        <v>20</v>
      </c>
      <c r="U30" s="166">
        <f>SUM(S30:T30)</f>
        <v>22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9</v>
      </c>
      <c r="AC30" s="166">
        <f t="shared" si="3"/>
        <v>16</v>
      </c>
      <c r="AD30" s="222"/>
      <c r="AE30" s="210"/>
    </row>
    <row r="31" spans="1:31" ht="15.6" customHeight="1" x14ac:dyDescent="0.3">
      <c r="A31" s="46" t="s">
        <v>40</v>
      </c>
      <c r="B31" s="33" t="s">
        <v>129</v>
      </c>
      <c r="D31" s="22">
        <v>2</v>
      </c>
      <c r="E31" s="8">
        <v>1</v>
      </c>
      <c r="F31" s="41" t="s">
        <v>1227</v>
      </c>
      <c r="H31" s="151"/>
      <c r="I31" s="90"/>
      <c r="J31" s="90"/>
      <c r="K31" s="90"/>
      <c r="L31" s="90"/>
      <c r="M31" s="90"/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14</v>
      </c>
      <c r="U31" s="166">
        <f>SUM(S31:T31)</f>
        <v>21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15</v>
      </c>
      <c r="AC31" s="166">
        <f t="shared" si="3"/>
        <v>15</v>
      </c>
      <c r="AD31" s="222">
        <v>2</v>
      </c>
      <c r="AE31" s="210"/>
    </row>
    <row r="32" spans="1:31" ht="15.6" customHeight="1" x14ac:dyDescent="0.3">
      <c r="A32" s="39" t="s">
        <v>37</v>
      </c>
      <c r="B32" s="41" t="s">
        <v>83</v>
      </c>
      <c r="C32" s="41"/>
      <c r="D32" s="9"/>
      <c r="E32" s="8">
        <v>2</v>
      </c>
      <c r="F32" s="41" t="s">
        <v>1228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9</v>
      </c>
      <c r="U32" s="166">
        <f>SUM(S32:T32)</f>
        <v>17</v>
      </c>
      <c r="V32" s="39">
        <v>6</v>
      </c>
      <c r="W32" s="166"/>
      <c r="X32" s="41" t="s">
        <v>643</v>
      </c>
      <c r="Y32" s="152" t="s">
        <v>121</v>
      </c>
      <c r="Z32" s="41" t="s">
        <v>54</v>
      </c>
      <c r="AA32" s="342">
        <v>3</v>
      </c>
      <c r="AB32" s="342">
        <v>10</v>
      </c>
      <c r="AC32" s="166">
        <f t="shared" ref="AC32:AC37" si="4">SUM(AA32:AB32)</f>
        <v>13</v>
      </c>
      <c r="AD32" s="222"/>
      <c r="AE32" s="210"/>
    </row>
    <row r="33" spans="1:31" ht="15.6" customHeight="1" x14ac:dyDescent="0.3">
      <c r="A33" s="39"/>
      <c r="B33" s="41"/>
      <c r="C33" s="41"/>
      <c r="E33" s="8"/>
      <c r="F33" s="41"/>
      <c r="N33" s="9"/>
      <c r="O33" s="213"/>
      <c r="P33" s="41" t="s">
        <v>529</v>
      </c>
      <c r="Q33" s="41" t="s">
        <v>26</v>
      </c>
      <c r="R33" s="41" t="s">
        <v>116</v>
      </c>
      <c r="S33" s="342">
        <v>1</v>
      </c>
      <c r="T33" s="342">
        <v>12</v>
      </c>
      <c r="U33" s="166">
        <f t="shared" si="2"/>
        <v>13</v>
      </c>
      <c r="V33" s="39">
        <v>6</v>
      </c>
      <c r="W33" s="166"/>
      <c r="X33" s="41" t="s">
        <v>1045</v>
      </c>
      <c r="Y33" s="41" t="s">
        <v>1008</v>
      </c>
      <c r="Z33" s="41" t="s">
        <v>54</v>
      </c>
      <c r="AA33" s="342">
        <v>4</v>
      </c>
      <c r="AB33" s="342">
        <v>7</v>
      </c>
      <c r="AC33" s="166">
        <f t="shared" si="4"/>
        <v>11</v>
      </c>
      <c r="AD33" s="222"/>
      <c r="AE33" s="210"/>
    </row>
    <row r="34" spans="1:31" ht="15.6" customHeight="1" x14ac:dyDescent="0.35">
      <c r="A34" s="39" t="s">
        <v>136</v>
      </c>
      <c r="B34" s="33" t="s">
        <v>89</v>
      </c>
      <c r="C34" s="65"/>
      <c r="D34" s="22">
        <v>4</v>
      </c>
      <c r="E34" s="9">
        <v>1</v>
      </c>
      <c r="F34" s="41" t="s">
        <v>1225</v>
      </c>
      <c r="N34" s="9"/>
      <c r="O34" s="212"/>
      <c r="P34" s="41" t="s">
        <v>679</v>
      </c>
      <c r="Q34" s="41" t="s">
        <v>466</v>
      </c>
      <c r="R34" s="41" t="s">
        <v>116</v>
      </c>
      <c r="S34" s="342">
        <v>1</v>
      </c>
      <c r="T34" s="342">
        <v>9</v>
      </c>
      <c r="U34" s="166">
        <f t="shared" si="2"/>
        <v>10</v>
      </c>
      <c r="V34" s="39">
        <v>2</v>
      </c>
      <c r="W34" s="166"/>
      <c r="X34" s="41" t="s">
        <v>547</v>
      </c>
      <c r="Y34" s="48" t="s">
        <v>105</v>
      </c>
      <c r="Z34" s="41" t="s">
        <v>54</v>
      </c>
      <c r="AA34" s="342">
        <v>1</v>
      </c>
      <c r="AB34" s="342">
        <v>7</v>
      </c>
      <c r="AC34" s="166">
        <f t="shared" si="4"/>
        <v>8</v>
      </c>
      <c r="AD34" s="222"/>
      <c r="AE34" s="210"/>
    </row>
    <row r="35" spans="1:31" ht="15.6" customHeight="1" x14ac:dyDescent="0.3">
      <c r="A35" s="193" t="s">
        <v>37</v>
      </c>
      <c r="B35" s="41" t="s">
        <v>83</v>
      </c>
      <c r="C35" s="41"/>
      <c r="D35" s="22"/>
      <c r="E35" s="9">
        <v>1</v>
      </c>
      <c r="F35" s="41" t="s">
        <v>1226</v>
      </c>
      <c r="N35" s="9"/>
      <c r="O35" s="212"/>
      <c r="P35" s="41" t="s">
        <v>683</v>
      </c>
      <c r="Q35" s="154" t="s">
        <v>135</v>
      </c>
      <c r="R35" s="41" t="s">
        <v>116</v>
      </c>
      <c r="S35" s="330"/>
      <c r="T35" s="354">
        <v>5</v>
      </c>
      <c r="U35" s="166">
        <f t="shared" si="2"/>
        <v>5</v>
      </c>
      <c r="V35" s="39"/>
      <c r="W35" s="166"/>
      <c r="X35" s="41" t="s">
        <v>640</v>
      </c>
      <c r="Y35" s="41" t="s">
        <v>138</v>
      </c>
      <c r="Z35" s="41" t="s">
        <v>54</v>
      </c>
      <c r="AA35" s="342"/>
      <c r="AB35" s="342">
        <v>8</v>
      </c>
      <c r="AC35" s="166">
        <f t="shared" si="4"/>
        <v>8</v>
      </c>
      <c r="AD35" s="222">
        <v>4</v>
      </c>
      <c r="AE35" s="210"/>
    </row>
    <row r="36" spans="1:31" ht="15.6" customHeight="1" x14ac:dyDescent="0.3">
      <c r="B36" s="240"/>
      <c r="C36" s="41"/>
      <c r="E36" s="9">
        <v>2</v>
      </c>
      <c r="F36" s="41" t="s">
        <v>1040</v>
      </c>
      <c r="N36" s="9"/>
      <c r="O36" s="213"/>
      <c r="P36" s="150" t="s">
        <v>681</v>
      </c>
      <c r="Q36" s="150" t="s">
        <v>100</v>
      </c>
      <c r="R36" s="41" t="s">
        <v>116</v>
      </c>
      <c r="S36" s="342"/>
      <c r="T36" s="342">
        <v>5</v>
      </c>
      <c r="U36" s="166">
        <f t="shared" si="2"/>
        <v>5</v>
      </c>
      <c r="V36" s="39">
        <v>2</v>
      </c>
      <c r="W36" s="166"/>
      <c r="X36" s="41" t="s">
        <v>1030</v>
      </c>
      <c r="Y36" s="41" t="s">
        <v>982</v>
      </c>
      <c r="Z36" s="41" t="s">
        <v>54</v>
      </c>
      <c r="AA36" s="342">
        <v>3</v>
      </c>
      <c r="AB36" s="342">
        <v>2</v>
      </c>
      <c r="AC36" s="166">
        <f t="shared" si="4"/>
        <v>5</v>
      </c>
      <c r="AD36" s="222">
        <v>6</v>
      </c>
      <c r="AE36" s="210"/>
    </row>
    <row r="37" spans="1:31" ht="15.6" customHeight="1" x14ac:dyDescent="0.3">
      <c r="E37" s="9">
        <v>2</v>
      </c>
      <c r="F37" s="41" t="s">
        <v>998</v>
      </c>
      <c r="G37" s="91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2"/>
        <v>2</v>
      </c>
      <c r="W37" s="166"/>
      <c r="X37" s="41" t="s">
        <v>794</v>
      </c>
      <c r="Y37" s="41" t="s">
        <v>619</v>
      </c>
      <c r="Z37" s="48" t="s">
        <v>54</v>
      </c>
      <c r="AA37" s="342">
        <v>1</v>
      </c>
      <c r="AB37" s="342">
        <v>3</v>
      </c>
      <c r="AC37" s="166">
        <f t="shared" si="4"/>
        <v>4</v>
      </c>
      <c r="AD37" s="222">
        <v>2</v>
      </c>
      <c r="AE37" s="210"/>
    </row>
    <row r="38" spans="1:31" ht="15.6" customHeight="1" thickBot="1" x14ac:dyDescent="0.35">
      <c r="N38" s="8"/>
      <c r="O38" s="213"/>
      <c r="P38" s="217" t="s">
        <v>405</v>
      </c>
      <c r="Q38" s="217"/>
      <c r="R38" s="217" t="s">
        <v>116</v>
      </c>
      <c r="S38" s="219">
        <f>SUM(S26:S37)</f>
        <v>64</v>
      </c>
      <c r="T38" s="219">
        <f>SUM(T26:T37)</f>
        <v>117</v>
      </c>
      <c r="U38" s="219">
        <f t="shared" si="2"/>
        <v>181</v>
      </c>
      <c r="V38" s="219">
        <f>SUM(V26:V37)</f>
        <v>34</v>
      </c>
      <c r="W38" s="219"/>
      <c r="X38" s="217" t="s">
        <v>405</v>
      </c>
      <c r="Y38" s="217"/>
      <c r="Z38" s="217" t="s">
        <v>54</v>
      </c>
      <c r="AA38" s="219">
        <f>SUM(AA26:AA37)</f>
        <v>65</v>
      </c>
      <c r="AB38" s="219">
        <f t="shared" ref="AB38:AD38" si="5">SUM(AB26:AB37)</f>
        <v>113</v>
      </c>
      <c r="AC38" s="219">
        <f t="shared" si="5"/>
        <v>178</v>
      </c>
      <c r="AD38" s="219">
        <f t="shared" si="5"/>
        <v>16</v>
      </c>
      <c r="AE38" s="210"/>
    </row>
    <row r="39" spans="1:31" ht="15.6" customHeight="1" x14ac:dyDescent="0.3">
      <c r="A39" s="72"/>
      <c r="B39" s="149"/>
      <c r="C39" s="67"/>
      <c r="D39" s="142"/>
      <c r="E39" s="67" t="s">
        <v>50</v>
      </c>
      <c r="F39" s="73"/>
      <c r="G39" s="74"/>
      <c r="H39" s="74"/>
      <c r="I39" s="74"/>
      <c r="J39" s="75"/>
      <c r="K39" s="74"/>
      <c r="L39" s="74"/>
      <c r="M39" s="74"/>
      <c r="N39" s="9"/>
      <c r="O39" s="213"/>
      <c r="P39" s="215" t="s">
        <v>533</v>
      </c>
      <c r="Q39" s="216"/>
      <c r="R39" s="216" t="s">
        <v>534</v>
      </c>
      <c r="S39" s="347">
        <v>9</v>
      </c>
      <c r="T39" s="347">
        <v>11</v>
      </c>
      <c r="U39" s="166">
        <f t="shared" si="2"/>
        <v>20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6" t="s">
        <v>41</v>
      </c>
      <c r="B40" s="33" t="s">
        <v>169</v>
      </c>
      <c r="C40" s="41"/>
      <c r="D40" s="22">
        <v>4</v>
      </c>
      <c r="E40" s="9">
        <v>1</v>
      </c>
      <c r="F40" s="41" t="s">
        <v>1241</v>
      </c>
      <c r="G40" s="151"/>
      <c r="H40" s="44"/>
      <c r="I40" s="44"/>
      <c r="J40" s="45"/>
      <c r="K40" s="44"/>
      <c r="L40" s="44"/>
      <c r="M40" s="44"/>
      <c r="N40" s="8"/>
      <c r="O40" s="213"/>
      <c r="P40" s="150" t="s">
        <v>686</v>
      </c>
      <c r="Q40" s="150" t="s">
        <v>110</v>
      </c>
      <c r="R40" s="41" t="s">
        <v>533</v>
      </c>
      <c r="S40" s="343">
        <v>10</v>
      </c>
      <c r="T40" s="343">
        <v>12</v>
      </c>
      <c r="U40" s="166">
        <f t="shared" si="2"/>
        <v>22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18</v>
      </c>
      <c r="AB40" s="343">
        <v>14</v>
      </c>
      <c r="AC40" s="166">
        <f>SUM(AA40:AB40)</f>
        <v>32</v>
      </c>
      <c r="AD40" s="39">
        <v>2</v>
      </c>
      <c r="AE40" s="210"/>
    </row>
    <row r="41" spans="1:31" ht="15.6" customHeight="1" x14ac:dyDescent="0.3">
      <c r="A41" s="39" t="s">
        <v>37</v>
      </c>
      <c r="B41" s="374" t="s">
        <v>83</v>
      </c>
      <c r="C41" s="352"/>
      <c r="D41" s="22"/>
      <c r="E41" s="9">
        <v>1</v>
      </c>
      <c r="F41" s="41" t="s">
        <v>1236</v>
      </c>
      <c r="H41" s="177"/>
      <c r="I41" s="174"/>
      <c r="J41" s="178"/>
      <c r="K41" s="177"/>
      <c r="L41" s="44"/>
      <c r="M41" s="37"/>
      <c r="N41" s="9"/>
      <c r="O41" s="212"/>
      <c r="P41" s="41" t="s">
        <v>495</v>
      </c>
      <c r="Q41" s="41" t="s">
        <v>110</v>
      </c>
      <c r="R41" s="41" t="s">
        <v>533</v>
      </c>
      <c r="S41" s="344">
        <v>10</v>
      </c>
      <c r="T41" s="343">
        <v>9</v>
      </c>
      <c r="U41" s="166">
        <f t="shared" si="2"/>
        <v>19</v>
      </c>
      <c r="V41" s="39">
        <v>4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17</v>
      </c>
      <c r="AC41" s="166">
        <f>SUM(AA41:AB41)</f>
        <v>28</v>
      </c>
      <c r="AD41" s="39">
        <v>2</v>
      </c>
      <c r="AE41" s="210"/>
    </row>
    <row r="42" spans="1:31" ht="15.6" customHeight="1" x14ac:dyDescent="0.3">
      <c r="B42" s="363"/>
      <c r="C42" s="363"/>
      <c r="E42" s="9">
        <v>2</v>
      </c>
      <c r="F42" s="41" t="s">
        <v>1237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11</v>
      </c>
      <c r="T42" s="343">
        <v>6</v>
      </c>
      <c r="U42" s="166">
        <f t="shared" si="2"/>
        <v>17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12</v>
      </c>
      <c r="AC42" s="166">
        <f t="shared" ref="AC42:AC49" si="6">SUM(AA42:AB42)</f>
        <v>20</v>
      </c>
      <c r="AD42" s="39"/>
      <c r="AE42" s="210"/>
    </row>
    <row r="43" spans="1:31" ht="15.6" customHeight="1" x14ac:dyDescent="0.3">
      <c r="E43" s="9">
        <v>2</v>
      </c>
      <c r="F43" s="41" t="s">
        <v>1238</v>
      </c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7</v>
      </c>
      <c r="U43" s="166">
        <f t="shared" si="2"/>
        <v>12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6</v>
      </c>
      <c r="AB43" s="343">
        <v>5</v>
      </c>
      <c r="AC43" s="166">
        <f>SUM(AA43:AB43)</f>
        <v>11</v>
      </c>
      <c r="AD43" s="39">
        <v>8</v>
      </c>
      <c r="AE43" s="210"/>
    </row>
    <row r="44" spans="1:31" ht="15.6" customHeight="1" x14ac:dyDescent="0.3">
      <c r="N44" s="9"/>
      <c r="O44" s="212"/>
      <c r="P44" s="41" t="s">
        <v>536</v>
      </c>
      <c r="Q44" s="41" t="s">
        <v>496</v>
      </c>
      <c r="R44" s="41" t="s">
        <v>533</v>
      </c>
      <c r="S44" s="344">
        <v>3</v>
      </c>
      <c r="T44" s="344">
        <v>7</v>
      </c>
      <c r="U44" s="166">
        <f t="shared" si="2"/>
        <v>10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10</v>
      </c>
      <c r="AC44" s="166">
        <f>SUM(AA44:AB44)</f>
        <v>11</v>
      </c>
      <c r="AD44" s="39">
        <v>6</v>
      </c>
      <c r="AE44" s="210"/>
    </row>
    <row r="45" spans="1:31" ht="15.6" customHeight="1" x14ac:dyDescent="0.3">
      <c r="B45" s="33" t="s">
        <v>477</v>
      </c>
      <c r="C45" s="88"/>
      <c r="D45" s="108">
        <v>2</v>
      </c>
      <c r="E45" s="9">
        <v>1</v>
      </c>
      <c r="F45" s="41" t="s">
        <v>1235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5</v>
      </c>
      <c r="U45" s="166">
        <f t="shared" si="2"/>
        <v>7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5</v>
      </c>
      <c r="AC45" s="166">
        <f>SUM(AA45:AB45)</f>
        <v>9</v>
      </c>
      <c r="AD45" s="39">
        <v>4</v>
      </c>
      <c r="AE45" s="210"/>
    </row>
    <row r="46" spans="1:31" ht="17.25" customHeight="1" x14ac:dyDescent="0.3">
      <c r="A46" s="49" t="s">
        <v>37</v>
      </c>
      <c r="B46" s="240" t="s">
        <v>831</v>
      </c>
      <c r="C46" s="240" t="s">
        <v>195</v>
      </c>
      <c r="D46" s="108"/>
      <c r="E46" s="9">
        <v>2</v>
      </c>
      <c r="F46" s="41" t="s">
        <v>748</v>
      </c>
      <c r="H46" s="90"/>
      <c r="I46" s="90"/>
      <c r="J46" s="90"/>
      <c r="K46" s="90"/>
      <c r="L46" s="90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4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5</v>
      </c>
      <c r="AC46" s="166">
        <f t="shared" si="6"/>
        <v>6</v>
      </c>
      <c r="AD46" s="39"/>
      <c r="AE46" s="210"/>
    </row>
    <row r="47" spans="1:31" ht="15.6" customHeight="1" x14ac:dyDescent="0.3">
      <c r="N47" s="8"/>
      <c r="O47" s="212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2</v>
      </c>
      <c r="AB47" s="344">
        <v>2</v>
      </c>
      <c r="AC47" s="166">
        <f t="shared" si="6"/>
        <v>4</v>
      </c>
      <c r="AD47" s="39">
        <v>4</v>
      </c>
      <c r="AE47" s="210"/>
    </row>
    <row r="48" spans="1:31" ht="15.6" customHeight="1" x14ac:dyDescent="0.3">
      <c r="A48" s="102"/>
      <c r="B48" s="103"/>
      <c r="C48" s="103"/>
      <c r="D48" s="143"/>
      <c r="E48" s="104"/>
      <c r="F48" s="103"/>
      <c r="G48" s="105"/>
      <c r="H48" s="105"/>
      <c r="I48" s="105"/>
      <c r="J48" s="106"/>
      <c r="K48" s="105"/>
      <c r="L48" s="105"/>
      <c r="M48" s="104"/>
      <c r="N48" s="9"/>
      <c r="O48" s="213"/>
      <c r="P48" s="41" t="s">
        <v>1142</v>
      </c>
      <c r="Q48" s="41" t="s">
        <v>167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6"/>
        <v>3</v>
      </c>
      <c r="AD48" s="39">
        <v>2</v>
      </c>
      <c r="AE48" s="210"/>
    </row>
    <row r="49" spans="1:31" ht="16.95" customHeight="1" x14ac:dyDescent="0.35">
      <c r="C49" s="41" t="s">
        <v>319</v>
      </c>
      <c r="D49" s="98">
        <f>SUM(D15:D48)</f>
        <v>18</v>
      </c>
      <c r="E49" s="21"/>
      <c r="F49" s="41" t="s">
        <v>318</v>
      </c>
      <c r="G49" s="33"/>
      <c r="H49" s="47"/>
      <c r="I49" s="61">
        <v>3</v>
      </c>
      <c r="J49" s="22"/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6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50</v>
      </c>
      <c r="T50" s="219">
        <f>SUM(T39:T49)</f>
        <v>65</v>
      </c>
      <c r="U50" s="219">
        <f>SUM(U39:U49)</f>
        <v>115</v>
      </c>
      <c r="V50" s="219">
        <f>SUM(V39:V49)</f>
        <v>44</v>
      </c>
      <c r="W50" s="218"/>
      <c r="X50" s="218" t="s">
        <v>405</v>
      </c>
      <c r="Y50" s="218"/>
      <c r="Z50" s="218" t="s">
        <v>53</v>
      </c>
      <c r="AA50" s="219">
        <f>SUM(AA39:AA49)</f>
        <v>55</v>
      </c>
      <c r="AB50" s="219">
        <f>SUM(AB39:AB49)</f>
        <v>77</v>
      </c>
      <c r="AC50" s="219">
        <f>SUM(AC39:AC49)</f>
        <v>132</v>
      </c>
      <c r="AD50" s="219">
        <f>SUM(AD39:AD49)</f>
        <v>32</v>
      </c>
      <c r="AE50" s="210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10</v>
      </c>
      <c r="T51" s="345">
        <v>10</v>
      </c>
      <c r="U51" s="166">
        <f t="shared" ref="U51:U56" si="7">SUM(S51:T51)</f>
        <v>20</v>
      </c>
      <c r="V51" s="39">
        <v>12</v>
      </c>
      <c r="W51" s="367"/>
      <c r="X51" s="277" t="s">
        <v>461</v>
      </c>
      <c r="Y51" s="277"/>
      <c r="Z51" s="277" t="s">
        <v>462</v>
      </c>
      <c r="AA51" s="343">
        <v>11</v>
      </c>
      <c r="AB51" s="344">
        <v>4</v>
      </c>
      <c r="AC51" s="166">
        <f t="shared" ref="AC51:AC61" si="8">SUM(AA51:AB51)</f>
        <v>15</v>
      </c>
      <c r="AD51" s="39">
        <v>6</v>
      </c>
      <c r="AE51" s="210"/>
    </row>
    <row r="52" spans="1:31" ht="15.6" customHeight="1" x14ac:dyDescent="0.3">
      <c r="C52" s="241" t="s">
        <v>593</v>
      </c>
      <c r="D52" s="224"/>
      <c r="E52" s="224"/>
      <c r="F52" s="224"/>
      <c r="G52" s="224"/>
      <c r="H52" s="224"/>
      <c r="I52" s="224"/>
      <c r="J52" s="224"/>
      <c r="K52" s="224"/>
      <c r="L52" s="224"/>
      <c r="N52" s="9"/>
      <c r="O52" s="212"/>
      <c r="P52" s="41" t="s">
        <v>691</v>
      </c>
      <c r="Q52" s="41" t="s">
        <v>620</v>
      </c>
      <c r="R52" s="41" t="s">
        <v>164</v>
      </c>
      <c r="S52" s="343">
        <v>19</v>
      </c>
      <c r="T52" s="344">
        <v>9</v>
      </c>
      <c r="U52" s="166">
        <f t="shared" si="7"/>
        <v>28</v>
      </c>
      <c r="V52" s="39">
        <v>20</v>
      </c>
      <c r="W52" s="277"/>
      <c r="X52" s="41" t="s">
        <v>653</v>
      </c>
      <c r="Y52" s="41" t="s">
        <v>616</v>
      </c>
      <c r="Z52" s="41" t="s">
        <v>461</v>
      </c>
      <c r="AA52" s="343">
        <v>17</v>
      </c>
      <c r="AB52" s="344">
        <v>6</v>
      </c>
      <c r="AC52" s="166">
        <f t="shared" si="8"/>
        <v>23</v>
      </c>
      <c r="AD52" s="39">
        <v>18</v>
      </c>
      <c r="AE52" s="210"/>
    </row>
    <row r="53" spans="1:31" ht="15.6" customHeight="1" x14ac:dyDescent="0.3">
      <c r="A53" s="41"/>
      <c r="C53" s="241" t="s">
        <v>594</v>
      </c>
      <c r="D53" s="286"/>
      <c r="E53" s="286"/>
      <c r="F53" s="286"/>
      <c r="G53" s="286"/>
      <c r="H53" s="286"/>
      <c r="I53" s="286"/>
      <c r="J53" s="286"/>
      <c r="K53" s="286"/>
      <c r="L53" s="286"/>
      <c r="M53" s="4"/>
      <c r="N53" s="9"/>
      <c r="O53" s="213"/>
      <c r="P53" s="150" t="s">
        <v>494</v>
      </c>
      <c r="Q53" s="41" t="s">
        <v>182</v>
      </c>
      <c r="R53" s="48" t="s">
        <v>164</v>
      </c>
      <c r="S53" s="343">
        <v>8</v>
      </c>
      <c r="T53" s="343">
        <v>10</v>
      </c>
      <c r="U53" s="166">
        <f t="shared" si="7"/>
        <v>18</v>
      </c>
      <c r="V53" s="39">
        <v>4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si="8"/>
        <v>17</v>
      </c>
      <c r="AD53" s="39"/>
      <c r="AE53" s="210"/>
    </row>
    <row r="54" spans="1:31" ht="15.6" customHeight="1" x14ac:dyDescent="0.3">
      <c r="A54" s="41"/>
      <c r="B54" s="179"/>
      <c r="C54" s="22"/>
      <c r="D54" s="26"/>
      <c r="J54" s="25"/>
      <c r="K54" s="22"/>
      <c r="L54" s="26"/>
      <c r="M54" s="39"/>
      <c r="N54" s="8"/>
      <c r="O54" s="60"/>
      <c r="P54" s="41" t="s">
        <v>475</v>
      </c>
      <c r="Q54" s="41" t="s">
        <v>115</v>
      </c>
      <c r="R54" s="41" t="s">
        <v>164</v>
      </c>
      <c r="S54" s="343">
        <v>8</v>
      </c>
      <c r="T54" s="344">
        <v>8</v>
      </c>
      <c r="U54" s="166">
        <f>SUM(S54:T54)</f>
        <v>16</v>
      </c>
      <c r="V54" s="39">
        <v>2</v>
      </c>
      <c r="W54" s="277"/>
      <c r="X54" s="41" t="s">
        <v>391</v>
      </c>
      <c r="Y54" s="152" t="s">
        <v>28</v>
      </c>
      <c r="Z54" s="41" t="s">
        <v>461</v>
      </c>
      <c r="AA54" s="343">
        <v>3</v>
      </c>
      <c r="AB54" s="344">
        <v>13</v>
      </c>
      <c r="AC54" s="166">
        <f t="shared" si="8"/>
        <v>16</v>
      </c>
      <c r="AD54" s="39">
        <v>2</v>
      </c>
      <c r="AE54" s="210"/>
    </row>
    <row r="55" spans="1:31" ht="15.6" customHeight="1" x14ac:dyDescent="0.3">
      <c r="A55" s="4"/>
      <c r="B55" s="179" t="s">
        <v>1224</v>
      </c>
      <c r="C55" s="22"/>
      <c r="D55" s="26"/>
      <c r="J55" s="25"/>
      <c r="K55" s="22"/>
      <c r="L55" s="26"/>
      <c r="M55" s="39"/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12</v>
      </c>
      <c r="U55" s="166">
        <f>SUM(S55:T55)</f>
        <v>14</v>
      </c>
      <c r="V55" s="39"/>
      <c r="W55" s="277"/>
      <c r="X55" s="41" t="s">
        <v>472</v>
      </c>
      <c r="Y55" s="41" t="s">
        <v>465</v>
      </c>
      <c r="Z55" s="41" t="s">
        <v>461</v>
      </c>
      <c r="AA55" s="343">
        <v>7</v>
      </c>
      <c r="AB55" s="344">
        <v>8</v>
      </c>
      <c r="AC55" s="166">
        <f>SUM(AA55:AB55)</f>
        <v>15</v>
      </c>
      <c r="AD55" s="39">
        <v>2</v>
      </c>
      <c r="AE55" s="210"/>
    </row>
    <row r="56" spans="1:31" ht="15.6" customHeight="1" x14ac:dyDescent="0.3">
      <c r="A56" s="33"/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9</v>
      </c>
      <c r="U56" s="166">
        <f t="shared" si="7"/>
        <v>13</v>
      </c>
      <c r="V56" s="39">
        <v>4</v>
      </c>
      <c r="W56" s="277"/>
      <c r="X56" s="41" t="s">
        <v>657</v>
      </c>
      <c r="Y56" s="41" t="s">
        <v>45</v>
      </c>
      <c r="Z56" s="41" t="s">
        <v>461</v>
      </c>
      <c r="AA56" s="343">
        <v>2</v>
      </c>
      <c r="AB56" s="344">
        <v>6</v>
      </c>
      <c r="AC56" s="166">
        <f>SUM(AA56:AB56)</f>
        <v>8</v>
      </c>
      <c r="AD56" s="39">
        <v>2</v>
      </c>
      <c r="AE56" s="210"/>
    </row>
    <row r="57" spans="1:31" ht="15.6" customHeight="1" x14ac:dyDescent="0.3">
      <c r="A57" s="166"/>
      <c r="B57" s="163" t="s">
        <v>394</v>
      </c>
      <c r="C57" s="163"/>
      <c r="D57" s="46" t="s">
        <v>57</v>
      </c>
      <c r="E57" s="358" t="s">
        <v>51</v>
      </c>
      <c r="F57" s="358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2"/>
      <c r="P57" s="41" t="s">
        <v>476</v>
      </c>
      <c r="Q57" s="41" t="s">
        <v>68</v>
      </c>
      <c r="R57" s="41" t="s">
        <v>164</v>
      </c>
      <c r="S57" s="343">
        <v>2</v>
      </c>
      <c r="T57" s="344">
        <v>8</v>
      </c>
      <c r="U57" s="166">
        <f>SUM(S57:T57)</f>
        <v>10</v>
      </c>
      <c r="V57" s="39">
        <v>2</v>
      </c>
      <c r="W57" s="277"/>
      <c r="X57" s="41" t="s">
        <v>654</v>
      </c>
      <c r="Y57" s="41" t="s">
        <v>617</v>
      </c>
      <c r="Z57" s="41" t="s">
        <v>461</v>
      </c>
      <c r="AA57" s="343">
        <v>4</v>
      </c>
      <c r="AB57" s="344">
        <v>3</v>
      </c>
      <c r="AC57" s="166">
        <f>SUM(AA57:AB57)</f>
        <v>7</v>
      </c>
      <c r="AD57" s="39">
        <v>2</v>
      </c>
      <c r="AE57" s="210"/>
    </row>
    <row r="58" spans="1:31" ht="15.6" customHeight="1" x14ac:dyDescent="0.3">
      <c r="A58" s="39"/>
      <c r="B58" s="150" t="s">
        <v>551</v>
      </c>
      <c r="C58" s="220" t="s">
        <v>138</v>
      </c>
      <c r="D58" s="220" t="s">
        <v>54</v>
      </c>
      <c r="E58" s="330">
        <v>22</v>
      </c>
      <c r="F58" s="330">
        <v>17</v>
      </c>
      <c r="G58" s="166">
        <f t="shared" ref="G58:G61" si="9">SUM(E58:F58)</f>
        <v>39</v>
      </c>
      <c r="I58" s="40"/>
      <c r="J58" s="40"/>
      <c r="K58" s="40"/>
      <c r="M58" s="48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7</v>
      </c>
      <c r="U58" s="166">
        <f>SUM(S58:T58)</f>
        <v>7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7</v>
      </c>
      <c r="AC58" s="166">
        <f t="shared" si="8"/>
        <v>7</v>
      </c>
      <c r="AD58" s="39">
        <v>8</v>
      </c>
      <c r="AE58" s="210"/>
    </row>
    <row r="59" spans="1:31" ht="15.6" customHeight="1" x14ac:dyDescent="0.3">
      <c r="A59" s="39"/>
      <c r="B59" s="221" t="s">
        <v>132</v>
      </c>
      <c r="C59" s="220" t="s">
        <v>131</v>
      </c>
      <c r="D59" s="220" t="s">
        <v>116</v>
      </c>
      <c r="E59" s="330">
        <v>18</v>
      </c>
      <c r="F59" s="330">
        <v>14</v>
      </c>
      <c r="G59" s="166">
        <f t="shared" si="9"/>
        <v>32</v>
      </c>
      <c r="H59" s="39">
        <v>2</v>
      </c>
      <c r="I59" s="41"/>
      <c r="J59" s="41"/>
      <c r="K59" s="61"/>
      <c r="L59" s="163" t="s">
        <v>389</v>
      </c>
      <c r="M59" s="41"/>
      <c r="N59" s="9"/>
      <c r="O59" s="213"/>
      <c r="P59" s="41" t="s">
        <v>694</v>
      </c>
      <c r="Q59" s="41" t="s">
        <v>621</v>
      </c>
      <c r="R59" s="41" t="s">
        <v>164</v>
      </c>
      <c r="S59" s="343">
        <v>1</v>
      </c>
      <c r="T59" s="343">
        <v>4</v>
      </c>
      <c r="U59" s="166">
        <f>SUM(S59:T59)</f>
        <v>5</v>
      </c>
      <c r="V59" s="39"/>
      <c r="W59" s="277"/>
      <c r="X59" s="41" t="s">
        <v>537</v>
      </c>
      <c r="Y59" s="41" t="s">
        <v>65</v>
      </c>
      <c r="Z59" s="41" t="s">
        <v>461</v>
      </c>
      <c r="AA59" s="343">
        <v>2</v>
      </c>
      <c r="AB59" s="344">
        <v>5</v>
      </c>
      <c r="AC59" s="166">
        <f t="shared" si="8"/>
        <v>7</v>
      </c>
      <c r="AD59" s="39"/>
      <c r="AE59" s="210"/>
    </row>
    <row r="60" spans="1:31" ht="16.2" customHeight="1" x14ac:dyDescent="0.3">
      <c r="A60" s="39"/>
      <c r="B60" s="41" t="s">
        <v>552</v>
      </c>
      <c r="C60" s="220" t="s">
        <v>527</v>
      </c>
      <c r="D60" s="221" t="s">
        <v>53</v>
      </c>
      <c r="E60" s="222">
        <v>18</v>
      </c>
      <c r="F60" s="222">
        <v>14</v>
      </c>
      <c r="G60" s="166">
        <f t="shared" si="9"/>
        <v>32</v>
      </c>
      <c r="H60" s="39">
        <v>2</v>
      </c>
      <c r="I60" s="41"/>
      <c r="J60" s="41"/>
      <c r="K60" s="41"/>
      <c r="L60" s="375" t="s">
        <v>506</v>
      </c>
      <c r="M60" s="240" t="s">
        <v>116</v>
      </c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>SUM(S60:T60)</f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8"/>
        <v>4</v>
      </c>
      <c r="AD60" s="39">
        <v>2</v>
      </c>
      <c r="AE60" s="210"/>
    </row>
    <row r="61" spans="1:31" ht="18.600000000000001" customHeight="1" x14ac:dyDescent="0.3">
      <c r="A61" s="39"/>
      <c r="B61" s="41" t="s">
        <v>1035</v>
      </c>
      <c r="C61" s="220" t="s">
        <v>332</v>
      </c>
      <c r="D61" s="221" t="s">
        <v>54</v>
      </c>
      <c r="E61" s="330">
        <v>7</v>
      </c>
      <c r="F61" s="330">
        <v>24</v>
      </c>
      <c r="G61" s="166">
        <f t="shared" si="9"/>
        <v>31</v>
      </c>
      <c r="H61" s="39">
        <v>2</v>
      </c>
      <c r="I61" s="40"/>
      <c r="J61" s="41"/>
      <c r="K61" s="41"/>
      <c r="L61" s="240"/>
      <c r="M61" s="2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8"/>
        <v>3</v>
      </c>
      <c r="AD61" s="39">
        <v>4</v>
      </c>
      <c r="AE61" s="210"/>
    </row>
    <row r="62" spans="1:31" ht="15.6" customHeight="1" thickBot="1" x14ac:dyDescent="0.35">
      <c r="A62" s="39"/>
      <c r="B62" s="220" t="s">
        <v>950</v>
      </c>
      <c r="C62" s="220" t="s">
        <v>620</v>
      </c>
      <c r="D62" s="220" t="s">
        <v>164</v>
      </c>
      <c r="E62" s="49">
        <v>19</v>
      </c>
      <c r="F62" s="193">
        <v>9</v>
      </c>
      <c r="G62" s="166">
        <f t="shared" ref="G62:G74" si="10">SUM(E62:F62)</f>
        <v>28</v>
      </c>
      <c r="H62" s="39">
        <v>20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57</v>
      </c>
      <c r="T62" s="219">
        <f>SUM(T51:T61)</f>
        <v>81</v>
      </c>
      <c r="U62" s="219">
        <f>SUM(U51:U61)</f>
        <v>138</v>
      </c>
      <c r="V62" s="219">
        <f>SUM(V51:V61)</f>
        <v>48</v>
      </c>
      <c r="W62" s="218"/>
      <c r="X62" s="218" t="s">
        <v>405</v>
      </c>
      <c r="Y62" s="218"/>
      <c r="Z62" s="218" t="s">
        <v>463</v>
      </c>
      <c r="AA62" s="219">
        <f>SUM(AA51:AA61)</f>
        <v>51</v>
      </c>
      <c r="AB62" s="219">
        <f>SUM(AB51:AB61)</f>
        <v>71</v>
      </c>
      <c r="AC62" s="219">
        <f>SUM(AC51:AC61)</f>
        <v>122</v>
      </c>
      <c r="AD62" s="219">
        <f>SUM(AD51:AD61)</f>
        <v>46</v>
      </c>
      <c r="AE62" s="210"/>
    </row>
    <row r="63" spans="1:31" ht="15.6" customHeight="1" thickBot="1" x14ac:dyDescent="0.35">
      <c r="A63" s="39"/>
      <c r="B63" s="41" t="s">
        <v>66</v>
      </c>
      <c r="C63" s="220" t="s">
        <v>505</v>
      </c>
      <c r="D63" s="220" t="s">
        <v>53</v>
      </c>
      <c r="E63" s="49">
        <v>11</v>
      </c>
      <c r="F63" s="193">
        <v>17</v>
      </c>
      <c r="G63" s="166">
        <f t="shared" si="10"/>
        <v>28</v>
      </c>
      <c r="H63" s="39">
        <v>2</v>
      </c>
      <c r="I63" s="41"/>
      <c r="J63" s="40"/>
      <c r="K63" s="40"/>
      <c r="N63" s="9"/>
      <c r="O63" s="60"/>
      <c r="P63" s="161"/>
      <c r="Q63" s="161"/>
      <c r="R63" s="161"/>
      <c r="S63" s="194">
        <f>S25+S38+S50+S62</f>
        <v>236</v>
      </c>
      <c r="T63" s="194">
        <f>T25+T38+T50+T62</f>
        <v>351</v>
      </c>
      <c r="U63" s="194">
        <f>U25+U38+U50+U62</f>
        <v>587</v>
      </c>
      <c r="V63" s="194">
        <f>V25+V38+V50+V62</f>
        <v>154</v>
      </c>
      <c r="W63" s="355"/>
      <c r="X63" s="195"/>
      <c r="Y63" s="54"/>
      <c r="Z63" s="54"/>
      <c r="AA63" s="194">
        <f>AA25+AA38+AA50+AA62</f>
        <v>238</v>
      </c>
      <c r="AB63" s="194">
        <f>AB25+AB38+AB50+AB62</f>
        <v>364</v>
      </c>
      <c r="AC63" s="194">
        <f>AC25+AC38+AC50+AC62</f>
        <v>602</v>
      </c>
      <c r="AD63" s="194">
        <f>AD25+AD38+AD50+AD62</f>
        <v>110</v>
      </c>
      <c r="AE63" s="210"/>
    </row>
    <row r="64" spans="1:31" ht="15.6" customHeight="1" thickTop="1" x14ac:dyDescent="0.3">
      <c r="A64" s="39"/>
      <c r="B64" s="150" t="s">
        <v>817</v>
      </c>
      <c r="C64" s="256" t="s">
        <v>185</v>
      </c>
      <c r="D64" s="221" t="s">
        <v>116</v>
      </c>
      <c r="E64" s="330">
        <v>20</v>
      </c>
      <c r="F64" s="330">
        <v>7</v>
      </c>
      <c r="G64" s="166">
        <f t="shared" si="10"/>
        <v>27</v>
      </c>
      <c r="H64" s="39">
        <v>6</v>
      </c>
      <c r="I64" s="21"/>
      <c r="J64" s="40"/>
      <c r="K64" s="40"/>
      <c r="L64" s="163" t="s">
        <v>84</v>
      </c>
      <c r="N64" s="9"/>
      <c r="O64" s="173"/>
      <c r="W64" s="166"/>
      <c r="X64" s="196" t="s">
        <v>387</v>
      </c>
      <c r="Y64" s="192"/>
      <c r="Z64" s="192"/>
      <c r="AA64" s="369">
        <f>S63+AA63</f>
        <v>474</v>
      </c>
      <c r="AB64" s="369">
        <f>T63+AB63</f>
        <v>715</v>
      </c>
      <c r="AC64" s="369">
        <f>U63+AC63</f>
        <v>1189</v>
      </c>
      <c r="AD64" s="369">
        <f>V63+AD63</f>
        <v>264</v>
      </c>
      <c r="AE64" s="198"/>
    </row>
    <row r="65" spans="1:31" ht="15.6" customHeight="1" x14ac:dyDescent="0.3">
      <c r="A65" s="39"/>
      <c r="B65" s="41" t="s">
        <v>63</v>
      </c>
      <c r="C65" s="256" t="s">
        <v>297</v>
      </c>
      <c r="D65" s="221" t="s">
        <v>130</v>
      </c>
      <c r="E65" s="49">
        <v>19</v>
      </c>
      <c r="F65" s="49">
        <v>8</v>
      </c>
      <c r="G65" s="166">
        <f t="shared" si="10"/>
        <v>27</v>
      </c>
      <c r="H65" s="39">
        <v>6</v>
      </c>
      <c r="I65" s="41"/>
      <c r="L65" s="326" t="s">
        <v>83</v>
      </c>
      <c r="M65" s="240"/>
      <c r="O65" s="173"/>
      <c r="AE65" s="198"/>
    </row>
    <row r="66" spans="1:31" ht="15.6" customHeight="1" x14ac:dyDescent="0.3">
      <c r="A66" s="39"/>
      <c r="B66" s="41" t="s">
        <v>539</v>
      </c>
      <c r="C66" s="256" t="s">
        <v>613</v>
      </c>
      <c r="D66" s="220" t="s">
        <v>117</v>
      </c>
      <c r="E66" s="330">
        <v>15</v>
      </c>
      <c r="F66" s="330">
        <v>9</v>
      </c>
      <c r="G66" s="166">
        <f t="shared" si="10"/>
        <v>24</v>
      </c>
      <c r="H66" s="39">
        <v>2</v>
      </c>
      <c r="I66" s="40"/>
      <c r="J66" s="40"/>
      <c r="K66" s="40"/>
      <c r="L66" s="240"/>
      <c r="M66" s="363"/>
      <c r="O66" s="173"/>
      <c r="AE66" s="198"/>
    </row>
    <row r="67" spans="1:31" ht="15.6" customHeight="1" x14ac:dyDescent="0.3">
      <c r="A67" s="39"/>
      <c r="B67" s="41" t="s">
        <v>1152</v>
      </c>
      <c r="C67" s="48" t="s">
        <v>33</v>
      </c>
      <c r="D67" s="220" t="s">
        <v>116</v>
      </c>
      <c r="E67" s="330">
        <v>5</v>
      </c>
      <c r="F67" s="330">
        <v>19</v>
      </c>
      <c r="G67" s="166">
        <f t="shared" si="10"/>
        <v>24</v>
      </c>
      <c r="H67" s="39">
        <v>2</v>
      </c>
      <c r="I67" s="40"/>
      <c r="L67" s="240"/>
      <c r="M67" s="240"/>
      <c r="O67" s="173"/>
      <c r="R67" s="241" t="s">
        <v>513</v>
      </c>
      <c r="S67" s="224"/>
      <c r="T67" s="224"/>
      <c r="U67" s="224"/>
      <c r="V67" s="224"/>
      <c r="W67" s="224"/>
      <c r="X67" s="224"/>
      <c r="Y67" s="224"/>
      <c r="Z67" s="224"/>
      <c r="AE67" s="198"/>
    </row>
    <row r="68" spans="1:31" ht="15.6" customHeight="1" x14ac:dyDescent="0.3">
      <c r="A68" s="39"/>
      <c r="B68" s="41" t="s">
        <v>867</v>
      </c>
      <c r="C68" s="220" t="s">
        <v>616</v>
      </c>
      <c r="D68" s="220" t="s">
        <v>461</v>
      </c>
      <c r="E68" s="49">
        <v>17</v>
      </c>
      <c r="F68" s="193">
        <v>6</v>
      </c>
      <c r="G68" s="166">
        <f t="shared" si="10"/>
        <v>23</v>
      </c>
      <c r="H68" s="39">
        <v>18</v>
      </c>
      <c r="I68" s="40"/>
      <c r="J68" s="40"/>
      <c r="K68" s="40"/>
      <c r="L68" s="240"/>
      <c r="M68" s="240"/>
      <c r="O68" s="173"/>
      <c r="AE68" s="198"/>
    </row>
    <row r="69" spans="1:31" ht="15.6" customHeight="1" x14ac:dyDescent="0.3">
      <c r="A69" s="39"/>
      <c r="B69" s="41" t="s">
        <v>493</v>
      </c>
      <c r="C69" s="220" t="s">
        <v>340</v>
      </c>
      <c r="D69" s="220" t="s">
        <v>117</v>
      </c>
      <c r="E69" s="330">
        <v>13</v>
      </c>
      <c r="F69" s="330">
        <v>10</v>
      </c>
      <c r="G69" s="166">
        <f t="shared" si="10"/>
        <v>23</v>
      </c>
      <c r="H69" s="39">
        <v>4</v>
      </c>
      <c r="I69" s="41"/>
      <c r="O69" s="173"/>
      <c r="Q69" s="198" t="s">
        <v>595</v>
      </c>
      <c r="R69" s="198" t="s">
        <v>344</v>
      </c>
      <c r="Y69" s="198" t="s">
        <v>595</v>
      </c>
      <c r="Z69" s="198" t="s">
        <v>349</v>
      </c>
      <c r="AE69" s="198"/>
    </row>
    <row r="70" spans="1:31" ht="15.6" customHeight="1" x14ac:dyDescent="0.35">
      <c r="A70" s="39"/>
      <c r="B70" s="41" t="s">
        <v>1169</v>
      </c>
      <c r="C70" s="41" t="s">
        <v>120</v>
      </c>
      <c r="D70" s="220" t="s">
        <v>117</v>
      </c>
      <c r="E70" s="330">
        <v>15</v>
      </c>
      <c r="F70" s="330">
        <v>7</v>
      </c>
      <c r="G70" s="166">
        <f t="shared" si="10"/>
        <v>22</v>
      </c>
      <c r="H70" s="39">
        <v>2</v>
      </c>
      <c r="I70" s="40"/>
      <c r="L70" s="163" t="s">
        <v>156</v>
      </c>
      <c r="M70" s="41"/>
      <c r="O70" s="173"/>
      <c r="P70" s="156" t="s">
        <v>419</v>
      </c>
      <c r="Q70" s="46" t="s">
        <v>404</v>
      </c>
      <c r="R70" s="20">
        <v>42779</v>
      </c>
      <c r="S70" s="54"/>
      <c r="T70" s="54"/>
      <c r="U70" s="54"/>
      <c r="V70" s="164"/>
      <c r="W70" s="164"/>
      <c r="X70" s="156" t="s">
        <v>417</v>
      </c>
      <c r="Y70" s="46" t="s">
        <v>404</v>
      </c>
      <c r="Z70" s="20">
        <v>42786</v>
      </c>
      <c r="AA70" s="198"/>
      <c r="AB70" s="198"/>
      <c r="AC70" s="198"/>
      <c r="AD70" s="198"/>
      <c r="AE70" s="198"/>
    </row>
    <row r="71" spans="1:31" ht="18" x14ac:dyDescent="0.35">
      <c r="A71" s="39"/>
      <c r="B71" s="41" t="s">
        <v>567</v>
      </c>
      <c r="C71" s="220" t="s">
        <v>110</v>
      </c>
      <c r="D71" s="220" t="s">
        <v>533</v>
      </c>
      <c r="E71" s="49">
        <v>10</v>
      </c>
      <c r="F71" s="49">
        <v>12</v>
      </c>
      <c r="G71" s="166">
        <f t="shared" si="10"/>
        <v>22</v>
      </c>
      <c r="H71" s="39">
        <v>4</v>
      </c>
      <c r="I71" s="41"/>
      <c r="L71" s="240" t="s">
        <v>83</v>
      </c>
      <c r="M71" s="240"/>
      <c r="O71" s="173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41" t="s">
        <v>554</v>
      </c>
      <c r="C72" s="41" t="s">
        <v>112</v>
      </c>
      <c r="D72" s="220" t="s">
        <v>116</v>
      </c>
      <c r="E72" s="330">
        <v>2</v>
      </c>
      <c r="F72" s="330">
        <v>20</v>
      </c>
      <c r="G72" s="166">
        <f t="shared" si="10"/>
        <v>22</v>
      </c>
      <c r="H72" s="39"/>
      <c r="L72" s="41"/>
      <c r="M72" s="41"/>
      <c r="O72" s="173"/>
      <c r="P72" s="189">
        <v>0.38541666666666669</v>
      </c>
      <c r="Q72" s="61" t="s">
        <v>126</v>
      </c>
      <c r="R72" s="26" t="s">
        <v>315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321</v>
      </c>
      <c r="AA72" s="57"/>
      <c r="AB72" s="193"/>
      <c r="AC72" s="39"/>
      <c r="AD72" s="40"/>
      <c r="AE72" s="198"/>
    </row>
    <row r="73" spans="1:31" ht="18" x14ac:dyDescent="0.35">
      <c r="A73" s="39"/>
      <c r="B73" s="41" t="s">
        <v>553</v>
      </c>
      <c r="C73" s="220" t="s">
        <v>183</v>
      </c>
      <c r="D73" s="220" t="s">
        <v>117</v>
      </c>
      <c r="E73" s="330">
        <v>2</v>
      </c>
      <c r="F73" s="330">
        <v>20</v>
      </c>
      <c r="G73" s="166">
        <f t="shared" si="10"/>
        <v>22</v>
      </c>
      <c r="H73" s="39"/>
      <c r="I73" s="41"/>
      <c r="L73" s="240"/>
      <c r="M73" s="240"/>
      <c r="O73" s="173"/>
      <c r="P73" s="189">
        <v>0.38541666666666669</v>
      </c>
      <c r="Q73" s="61" t="s">
        <v>127</v>
      </c>
      <c r="R73" s="26" t="s">
        <v>284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294</v>
      </c>
      <c r="AA73" s="57"/>
      <c r="AB73" s="208"/>
      <c r="AC73" s="39"/>
      <c r="AD73" s="40"/>
      <c r="AE73" s="198"/>
    </row>
    <row r="74" spans="1:31" ht="18" x14ac:dyDescent="0.35">
      <c r="A74" s="39"/>
      <c r="B74" s="220" t="s">
        <v>550</v>
      </c>
      <c r="C74" s="152" t="s">
        <v>85</v>
      </c>
      <c r="D74" s="220" t="s">
        <v>116</v>
      </c>
      <c r="E74" s="330">
        <v>7</v>
      </c>
      <c r="F74" s="330">
        <v>14</v>
      </c>
      <c r="G74" s="166">
        <f t="shared" si="10"/>
        <v>21</v>
      </c>
      <c r="H74" s="39">
        <v>2</v>
      </c>
      <c r="L74" s="240"/>
      <c r="M74" s="240"/>
      <c r="O74" s="173"/>
      <c r="P74" s="189">
        <v>0.42708333333333331</v>
      </c>
      <c r="Q74" s="61" t="s">
        <v>126</v>
      </c>
      <c r="R74" s="26" t="s">
        <v>285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222</v>
      </c>
      <c r="AA74" s="57"/>
      <c r="AB74" s="39"/>
      <c r="AC74" s="39"/>
      <c r="AD74" s="40"/>
      <c r="AE74" s="198"/>
    </row>
    <row r="75" spans="1:31" ht="17.399999999999999" x14ac:dyDescent="0.3">
      <c r="A75" s="39"/>
      <c r="B75" s="221"/>
      <c r="C75" s="220"/>
      <c r="D75" s="221"/>
      <c r="E75" s="39"/>
      <c r="F75" s="39"/>
      <c r="G75" s="166"/>
      <c r="H75" s="39"/>
      <c r="I75" s="41"/>
      <c r="O75" s="173"/>
      <c r="P75" s="189">
        <v>0.42708333333333331</v>
      </c>
      <c r="Q75" s="61" t="s">
        <v>127</v>
      </c>
      <c r="R75" s="26" t="s">
        <v>286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191</v>
      </c>
      <c r="AA75" s="57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J78" s="79"/>
      <c r="K78" s="79"/>
      <c r="P78" s="7"/>
      <c r="Q78" s="7"/>
      <c r="R78" s="7"/>
    </row>
    <row r="79" spans="1:31" ht="17.399999999999999" x14ac:dyDescent="0.3">
      <c r="J79" s="32"/>
      <c r="K79" s="79"/>
      <c r="P79" s="5"/>
      <c r="Q79" s="5"/>
      <c r="R79" s="7"/>
    </row>
    <row r="80" spans="1:31" ht="17.399999999999999" x14ac:dyDescent="0.3">
      <c r="J80" s="79"/>
      <c r="K80" s="79"/>
      <c r="P80" s="5"/>
      <c r="Q80" s="5"/>
      <c r="R80" s="7"/>
    </row>
    <row r="81" spans="1:18" ht="17.399999999999999" x14ac:dyDescent="0.3">
      <c r="J81" s="79"/>
      <c r="K81" s="79"/>
      <c r="P81" s="5"/>
      <c r="Q81" s="5"/>
      <c r="R81" s="7"/>
    </row>
    <row r="82" spans="1:18" ht="17.399999999999999" x14ac:dyDescent="0.3">
      <c r="J82" s="79"/>
      <c r="K82" s="79"/>
      <c r="P82" s="7"/>
      <c r="Q82" s="7"/>
      <c r="R82" s="7"/>
    </row>
    <row r="83" spans="1:18" ht="17.399999999999999" x14ac:dyDescent="0.3">
      <c r="J83" s="79"/>
      <c r="K83" s="79"/>
      <c r="P83" s="7"/>
      <c r="Q83" s="7"/>
      <c r="R83" s="7"/>
    </row>
    <row r="84" spans="1:18" ht="17.399999999999999" x14ac:dyDescent="0.3">
      <c r="H84" s="34"/>
      <c r="I84" s="79"/>
      <c r="J84" s="79"/>
      <c r="K84" s="79"/>
    </row>
    <row r="85" spans="1:18" ht="17.399999999999999" x14ac:dyDescent="0.3">
      <c r="A85" s="34"/>
      <c r="B85" s="307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17.399999999999999" x14ac:dyDescent="0.3">
      <c r="A86" s="82"/>
      <c r="B86" s="307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308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0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30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07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A62:H74">
    <sortCondition ref="A61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view="pageBreakPreview" topLeftCell="A26" zoomScale="77" zoomScaleNormal="75" zoomScaleSheetLayoutView="77" workbookViewId="0">
      <selection activeCell="F40" sqref="F40:F42"/>
    </sheetView>
  </sheetViews>
  <sheetFormatPr defaultRowHeight="13.2" x14ac:dyDescent="0.25"/>
  <cols>
    <col min="1" max="1" width="12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0" max="10" width="8" customWidth="1"/>
    <col min="11" max="11" width="9.33203125" customWidth="1"/>
    <col min="12" max="12" width="18.21875" customWidth="1"/>
    <col min="13" max="13" width="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1194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42765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20</v>
      </c>
      <c r="U2" s="39">
        <v>31</v>
      </c>
      <c r="V2" s="39">
        <v>4</v>
      </c>
      <c r="W2" s="39">
        <v>0</v>
      </c>
      <c r="X2" s="199">
        <f t="shared" ref="X2:X10" si="0">U2/T2</f>
        <v>1.55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1171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17</v>
      </c>
      <c r="U3" s="39">
        <v>45</v>
      </c>
      <c r="V3" s="39">
        <v>0</v>
      </c>
      <c r="W3" s="39">
        <v>2</v>
      </c>
      <c r="X3" s="199">
        <f>U3/T3</f>
        <v>2.6470588235294117</v>
      </c>
      <c r="AE3" s="173"/>
    </row>
    <row r="4" spans="1:31" ht="17.399999999999999" x14ac:dyDescent="0.3">
      <c r="A4" s="7"/>
      <c r="B4" s="9"/>
      <c r="C4" s="225" t="s">
        <v>379</v>
      </c>
      <c r="E4" s="22">
        <v>14</v>
      </c>
      <c r="F4" s="22">
        <v>2</v>
      </c>
      <c r="G4" s="22">
        <v>5</v>
      </c>
      <c r="H4" s="22">
        <f>(S$38)</f>
        <v>63</v>
      </c>
      <c r="I4" s="22">
        <v>33</v>
      </c>
      <c r="J4" s="35">
        <f t="shared" ref="J4:J5" si="1">E4*2+G4*1</f>
        <v>33</v>
      </c>
      <c r="K4" s="109">
        <f>(T$38)</f>
        <v>115</v>
      </c>
      <c r="L4" s="109">
        <f>(V$38)</f>
        <v>32</v>
      </c>
      <c r="M4" s="39">
        <v>1</v>
      </c>
      <c r="N4" s="1"/>
      <c r="O4" s="210"/>
      <c r="P4" s="41" t="s">
        <v>22</v>
      </c>
      <c r="Q4" s="41" t="s">
        <v>128</v>
      </c>
      <c r="R4" s="220" t="s">
        <v>533</v>
      </c>
      <c r="S4" s="39"/>
      <c r="T4" s="208">
        <v>15</v>
      </c>
      <c r="U4" s="39">
        <v>42</v>
      </c>
      <c r="V4" s="39">
        <v>0</v>
      </c>
      <c r="W4" s="39">
        <v>1</v>
      </c>
      <c r="X4" s="199">
        <f>U4/T4</f>
        <v>2.8</v>
      </c>
      <c r="AE4" s="173"/>
    </row>
    <row r="5" spans="1:31" ht="17.399999999999999" customHeight="1" x14ac:dyDescent="0.3">
      <c r="A5" s="9"/>
      <c r="B5" s="9"/>
      <c r="C5" s="225" t="s">
        <v>124</v>
      </c>
      <c r="D5" s="24"/>
      <c r="E5" s="22">
        <v>8</v>
      </c>
      <c r="F5" s="22">
        <v>4</v>
      </c>
      <c r="G5" s="22">
        <v>9</v>
      </c>
      <c r="H5" s="22">
        <f>(AA$25)</f>
        <v>67</v>
      </c>
      <c r="I5" s="22">
        <v>59</v>
      </c>
      <c r="J5" s="35">
        <f t="shared" si="1"/>
        <v>25</v>
      </c>
      <c r="K5" s="109">
        <f>(AB$25)</f>
        <v>103</v>
      </c>
      <c r="L5" s="109">
        <f>(AD$25)</f>
        <v>16</v>
      </c>
      <c r="M5" s="39">
        <v>2</v>
      </c>
      <c r="O5" s="210"/>
      <c r="P5" s="41" t="s">
        <v>63</v>
      </c>
      <c r="Q5" s="41" t="s">
        <v>115</v>
      </c>
      <c r="R5" s="220" t="s">
        <v>164</v>
      </c>
      <c r="S5" s="39"/>
      <c r="T5" s="208">
        <v>18</v>
      </c>
      <c r="U5" s="39">
        <v>51</v>
      </c>
      <c r="V5" s="39">
        <v>0</v>
      </c>
      <c r="W5" s="39">
        <v>1</v>
      </c>
      <c r="X5" s="199">
        <f>U5/T5</f>
        <v>2.8333333333333335</v>
      </c>
      <c r="Z5" s="9"/>
      <c r="AE5" s="173"/>
    </row>
    <row r="6" spans="1:31" ht="18" customHeight="1" x14ac:dyDescent="0.3">
      <c r="A6" s="172"/>
      <c r="B6" s="9"/>
      <c r="C6" s="225" t="s">
        <v>322</v>
      </c>
      <c r="D6" s="24"/>
      <c r="E6" s="22">
        <v>9</v>
      </c>
      <c r="F6" s="22">
        <v>7</v>
      </c>
      <c r="G6" s="22">
        <v>5</v>
      </c>
      <c r="H6" s="22">
        <f>(AA$38)</f>
        <v>61</v>
      </c>
      <c r="I6" s="22">
        <v>49</v>
      </c>
      <c r="J6" s="35">
        <f t="shared" ref="J6:J11" si="2">E6*2+G6*1</f>
        <v>23</v>
      </c>
      <c r="K6" s="109">
        <f>(AB$38)</f>
        <v>107</v>
      </c>
      <c r="L6" s="109">
        <f>(AD$38)</f>
        <v>16</v>
      </c>
      <c r="M6" s="39">
        <v>3</v>
      </c>
      <c r="O6" s="210"/>
      <c r="P6" s="41" t="s">
        <v>132</v>
      </c>
      <c r="Q6" s="41" t="s">
        <v>380</v>
      </c>
      <c r="R6" s="220" t="s">
        <v>117</v>
      </c>
      <c r="S6" s="39"/>
      <c r="T6" s="208">
        <v>20</v>
      </c>
      <c r="U6" s="39">
        <v>57</v>
      </c>
      <c r="V6" s="39">
        <v>1</v>
      </c>
      <c r="W6" s="39">
        <v>0</v>
      </c>
      <c r="X6" s="199">
        <f>U6/T6</f>
        <v>2.85</v>
      </c>
      <c r="Y6" s="41"/>
      <c r="AE6" s="173"/>
    </row>
    <row r="7" spans="1:31" ht="17.399999999999999" x14ac:dyDescent="0.3">
      <c r="B7" s="9"/>
      <c r="C7" s="33" t="s">
        <v>530</v>
      </c>
      <c r="D7" s="24"/>
      <c r="E7" s="22">
        <v>7</v>
      </c>
      <c r="F7" s="22">
        <v>9</v>
      </c>
      <c r="G7" s="22">
        <v>5</v>
      </c>
      <c r="H7" s="22">
        <f>(S$50)</f>
        <v>49</v>
      </c>
      <c r="I7" s="22">
        <v>55</v>
      </c>
      <c r="J7" s="35">
        <f t="shared" si="2"/>
        <v>19</v>
      </c>
      <c r="K7" s="109">
        <f>(T$50)</f>
        <v>63</v>
      </c>
      <c r="L7" s="109">
        <f>(V$50)</f>
        <v>42</v>
      </c>
      <c r="M7" s="39">
        <v>6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20</v>
      </c>
      <c r="U7" s="39">
        <v>60</v>
      </c>
      <c r="V7" s="39">
        <v>0</v>
      </c>
      <c r="W7" s="39">
        <v>1</v>
      </c>
      <c r="X7" s="199">
        <f t="shared" si="0"/>
        <v>3</v>
      </c>
      <c r="AE7" s="173"/>
    </row>
    <row r="8" spans="1:31" ht="17.399999999999999" x14ac:dyDescent="0.3">
      <c r="A8" s="9"/>
      <c r="B8" s="9"/>
      <c r="C8" s="225" t="s">
        <v>129</v>
      </c>
      <c r="D8" s="24"/>
      <c r="E8" s="22">
        <v>6</v>
      </c>
      <c r="F8" s="22">
        <v>9</v>
      </c>
      <c r="G8" s="22">
        <v>6</v>
      </c>
      <c r="H8" s="22">
        <f>(S$25)</f>
        <v>63</v>
      </c>
      <c r="I8" s="22">
        <v>65</v>
      </c>
      <c r="J8" s="35">
        <f t="shared" si="2"/>
        <v>18</v>
      </c>
      <c r="K8" s="109">
        <f>(T$25)</f>
        <v>86</v>
      </c>
      <c r="L8" s="109">
        <f>(V$25)</f>
        <v>28</v>
      </c>
      <c r="M8" s="39">
        <v>5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21</v>
      </c>
      <c r="U8" s="39">
        <v>67</v>
      </c>
      <c r="V8" s="39">
        <v>0</v>
      </c>
      <c r="W8" s="39">
        <v>0</v>
      </c>
      <c r="X8" s="199">
        <f t="shared" si="0"/>
        <v>3.1904761904761907</v>
      </c>
      <c r="AE8" s="173"/>
    </row>
    <row r="9" spans="1:31" ht="17.399999999999999" x14ac:dyDescent="0.3">
      <c r="A9" s="9"/>
      <c r="B9" s="9"/>
      <c r="C9" s="225" t="s">
        <v>89</v>
      </c>
      <c r="D9" s="24"/>
      <c r="E9" s="22">
        <v>7</v>
      </c>
      <c r="F9" s="22">
        <v>11</v>
      </c>
      <c r="G9" s="22">
        <v>3</v>
      </c>
      <c r="H9" s="22">
        <f>(AA$50)</f>
        <v>51</v>
      </c>
      <c r="I9" s="22">
        <v>67</v>
      </c>
      <c r="J9" s="35">
        <f t="shared" si="2"/>
        <v>17</v>
      </c>
      <c r="K9" s="109">
        <f>(AB$50)</f>
        <v>72</v>
      </c>
      <c r="L9" s="109">
        <f>(AD$50)</f>
        <v>32</v>
      </c>
      <c r="M9" s="39">
        <v>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19</v>
      </c>
      <c r="U9" s="39">
        <v>62</v>
      </c>
      <c r="V9" s="39">
        <v>1</v>
      </c>
      <c r="W9" s="39">
        <v>0</v>
      </c>
      <c r="X9" s="199">
        <f t="shared" si="0"/>
        <v>3.263157894736842</v>
      </c>
      <c r="AE9" s="173"/>
    </row>
    <row r="10" spans="1:31" ht="18" customHeight="1" thickBot="1" x14ac:dyDescent="0.4">
      <c r="A10" s="9"/>
      <c r="B10" s="9"/>
      <c r="C10" s="33" t="s">
        <v>154</v>
      </c>
      <c r="D10" s="65"/>
      <c r="E10" s="22">
        <v>4</v>
      </c>
      <c r="F10" s="22">
        <v>8</v>
      </c>
      <c r="G10" s="22">
        <v>9</v>
      </c>
      <c r="H10" s="22">
        <f>(S$62)</f>
        <v>53</v>
      </c>
      <c r="I10" s="22">
        <v>62</v>
      </c>
      <c r="J10" s="35">
        <f t="shared" si="2"/>
        <v>17</v>
      </c>
      <c r="K10" s="22">
        <f>(T$62)</f>
        <v>78</v>
      </c>
      <c r="L10" s="22">
        <f>(V$62)</f>
        <v>48</v>
      </c>
      <c r="M10" s="39">
        <v>8</v>
      </c>
      <c r="O10" s="78"/>
      <c r="P10" s="41" t="s">
        <v>108</v>
      </c>
      <c r="Q10" s="41" t="s">
        <v>17</v>
      </c>
      <c r="R10" s="41"/>
      <c r="S10" s="39"/>
      <c r="T10" s="208">
        <v>18</v>
      </c>
      <c r="U10" s="39">
        <v>36</v>
      </c>
      <c r="V10" s="39">
        <v>3</v>
      </c>
      <c r="W10" s="39">
        <v>0</v>
      </c>
      <c r="X10" s="199">
        <f t="shared" si="0"/>
        <v>2</v>
      </c>
      <c r="AE10" s="173"/>
    </row>
    <row r="11" spans="1:31" ht="18.600000000000001" customHeight="1" thickBot="1" x14ac:dyDescent="0.35">
      <c r="A11" s="9"/>
      <c r="B11" s="9"/>
      <c r="C11" s="33" t="s">
        <v>477</v>
      </c>
      <c r="E11" s="22">
        <v>6</v>
      </c>
      <c r="F11" s="22">
        <v>11</v>
      </c>
      <c r="G11" s="22">
        <v>4</v>
      </c>
      <c r="H11" s="22">
        <f>(AA$62)</f>
        <v>49</v>
      </c>
      <c r="I11" s="22">
        <v>66</v>
      </c>
      <c r="J11" s="35">
        <f t="shared" si="2"/>
        <v>16</v>
      </c>
      <c r="K11" s="109">
        <f>(AB$62)</f>
        <v>68</v>
      </c>
      <c r="L11" s="109">
        <f>(AD$62)</f>
        <v>44</v>
      </c>
      <c r="M11" s="39">
        <v>7</v>
      </c>
      <c r="O11" s="78"/>
      <c r="P11" s="173"/>
      <c r="Q11" s="173"/>
      <c r="R11" s="54" t="s">
        <v>35</v>
      </c>
      <c r="S11" s="200"/>
      <c r="T11" s="194">
        <f>SUM(T2:T10)</f>
        <v>168</v>
      </c>
      <c r="U11" s="194">
        <f>SUM(U2:U10)</f>
        <v>451</v>
      </c>
      <c r="V11" s="194">
        <f>SUM(V2:V10)</f>
        <v>9</v>
      </c>
      <c r="W11" s="194">
        <f>SUM(W2:W10)</f>
        <v>5</v>
      </c>
      <c r="X11" s="201">
        <f>(U11+W11)/T11</f>
        <v>2.7142857142857144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61</v>
      </c>
      <c r="F12" s="62">
        <f>SUM(F4:F11)</f>
        <v>61</v>
      </c>
      <c r="G12" s="62">
        <f>SUM(G4:G11)</f>
        <v>46</v>
      </c>
      <c r="H12" s="62">
        <f>SUM(H4:H11)</f>
        <v>456</v>
      </c>
      <c r="I12" s="62">
        <f>SUM(I4:I11)</f>
        <v>456</v>
      </c>
      <c r="J12" s="62"/>
      <c r="K12" s="62">
        <f>SUM(K4:K11)</f>
        <v>692</v>
      </c>
      <c r="L12" s="62">
        <f>SUM(L4:L11)</f>
        <v>258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1195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10</v>
      </c>
      <c r="U14" s="166">
        <f t="shared" ref="U14:U45" si="3">SUM(S14:T14)</f>
        <v>20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15</v>
      </c>
      <c r="AC14" s="166">
        <f t="shared" ref="AC14:AC37" si="4">SUM(AA14:AB14)</f>
        <v>24</v>
      </c>
      <c r="AD14" s="39"/>
      <c r="AE14" s="173"/>
    </row>
    <row r="15" spans="1:31" ht="15.6" customHeight="1" x14ac:dyDescent="0.35">
      <c r="A15" s="46" t="s">
        <v>38</v>
      </c>
      <c r="B15" s="33" t="s">
        <v>477</v>
      </c>
      <c r="C15" s="65"/>
      <c r="D15" s="22">
        <v>1</v>
      </c>
      <c r="E15" s="9">
        <v>2</v>
      </c>
      <c r="F15" s="41" t="s">
        <v>1205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18</v>
      </c>
      <c r="T15" s="343">
        <v>8</v>
      </c>
      <c r="U15" s="166">
        <f>SUM(S15:T15)</f>
        <v>26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14</v>
      </c>
      <c r="AB15" s="342">
        <v>10</v>
      </c>
      <c r="AC15" s="166">
        <f>SUM(AA15:AB15)</f>
        <v>24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525</v>
      </c>
      <c r="C16" s="41" t="s">
        <v>172</v>
      </c>
      <c r="D16" s="22"/>
      <c r="E16" s="9"/>
      <c r="F16" s="41"/>
      <c r="J16" s="4"/>
      <c r="O16" s="212"/>
      <c r="P16" s="41" t="s">
        <v>668</v>
      </c>
      <c r="Q16" s="41" t="s">
        <v>104</v>
      </c>
      <c r="R16" s="207" t="s">
        <v>130</v>
      </c>
      <c r="S16" s="343">
        <v>11</v>
      </c>
      <c r="T16" s="343">
        <v>8</v>
      </c>
      <c r="U16" s="166">
        <f>SUM(S16:T16)</f>
        <v>19</v>
      </c>
      <c r="V16" s="39">
        <v>2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10</v>
      </c>
      <c r="AC16" s="166">
        <f>SUM(AA16:AB16)</f>
        <v>23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/>
      <c r="J17" s="4"/>
      <c r="N17" s="8"/>
      <c r="O17" s="213"/>
      <c r="P17" s="41" t="s">
        <v>532</v>
      </c>
      <c r="Q17" s="41" t="s">
        <v>531</v>
      </c>
      <c r="R17" s="41" t="s">
        <v>130</v>
      </c>
      <c r="S17" s="343">
        <v>10</v>
      </c>
      <c r="T17" s="343">
        <v>9</v>
      </c>
      <c r="U17" s="166">
        <f>SUM(S17:T17)</f>
        <v>19</v>
      </c>
      <c r="V17" s="39">
        <v>4</v>
      </c>
      <c r="W17" s="166"/>
      <c r="X17" s="41" t="s">
        <v>488</v>
      </c>
      <c r="Y17" s="41" t="s">
        <v>120</v>
      </c>
      <c r="Z17" s="41" t="s">
        <v>117</v>
      </c>
      <c r="AA17" s="342">
        <v>15</v>
      </c>
      <c r="AB17" s="342">
        <v>7</v>
      </c>
      <c r="AC17" s="166">
        <f>SUM(AA17:AB17)</f>
        <v>22</v>
      </c>
      <c r="AD17" s="39">
        <v>2</v>
      </c>
      <c r="AE17" s="173"/>
    </row>
    <row r="18" spans="1:31" ht="15.6" customHeight="1" x14ac:dyDescent="0.3">
      <c r="A18" s="39" t="s">
        <v>136</v>
      </c>
      <c r="B18" s="33" t="s">
        <v>123</v>
      </c>
      <c r="C18" s="88"/>
      <c r="D18" s="108">
        <v>5</v>
      </c>
      <c r="E18" s="9">
        <v>1</v>
      </c>
      <c r="F18" s="220" t="s">
        <v>1206</v>
      </c>
      <c r="N18" s="9"/>
      <c r="O18" s="212"/>
      <c r="P18" s="41" t="s">
        <v>669</v>
      </c>
      <c r="Q18" s="41" t="s">
        <v>383</v>
      </c>
      <c r="R18" s="48" t="s">
        <v>130</v>
      </c>
      <c r="S18" s="343">
        <v>9</v>
      </c>
      <c r="T18" s="343">
        <v>8</v>
      </c>
      <c r="U18" s="166">
        <f>SUM(S18:T18)</f>
        <v>17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>
        <v>2</v>
      </c>
      <c r="AB18" s="342">
        <v>20</v>
      </c>
      <c r="AC18" s="166">
        <f>SUM(AA18:AB18)</f>
        <v>22</v>
      </c>
      <c r="AD18" s="39"/>
      <c r="AE18" s="173"/>
    </row>
    <row r="19" spans="1:31" ht="15.6" customHeight="1" x14ac:dyDescent="0.3">
      <c r="A19" s="193" t="s">
        <v>37</v>
      </c>
      <c r="B19" s="41" t="s">
        <v>83</v>
      </c>
      <c r="C19" s="41"/>
      <c r="D19" s="108"/>
      <c r="E19" s="9">
        <v>1</v>
      </c>
      <c r="F19" s="220" t="s">
        <v>1207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3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6</v>
      </c>
      <c r="AB19" s="342">
        <v>11</v>
      </c>
      <c r="AC19" s="166">
        <f t="shared" si="4"/>
        <v>17</v>
      </c>
      <c r="AD19" s="39">
        <v>2</v>
      </c>
      <c r="AE19" s="173"/>
    </row>
    <row r="20" spans="1:31" ht="15.6" customHeight="1" x14ac:dyDescent="0.3">
      <c r="E20" s="9">
        <v>1</v>
      </c>
      <c r="F20" s="220" t="s">
        <v>1208</v>
      </c>
      <c r="N20" s="8"/>
      <c r="O20" s="212"/>
      <c r="P20" s="150" t="s">
        <v>581</v>
      </c>
      <c r="Q20" s="150" t="s">
        <v>180</v>
      </c>
      <c r="R20" s="41" t="s">
        <v>130</v>
      </c>
      <c r="S20" s="343">
        <v>1</v>
      </c>
      <c r="T20" s="343">
        <v>9</v>
      </c>
      <c r="U20" s="166">
        <f>SUM(S20:T20)</f>
        <v>10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7</v>
      </c>
      <c r="AC20" s="166">
        <f t="shared" si="4"/>
        <v>13</v>
      </c>
      <c r="AD20" s="39">
        <v>2</v>
      </c>
      <c r="AE20" s="59"/>
    </row>
    <row r="21" spans="1:31" ht="15.6" customHeight="1" x14ac:dyDescent="0.3">
      <c r="E21" s="9">
        <v>2</v>
      </c>
      <c r="F21" s="220" t="s">
        <v>1209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9</v>
      </c>
      <c r="U21" s="166">
        <f>SUM(S21:T21)</f>
        <v>9</v>
      </c>
      <c r="V21" s="39">
        <v>2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4"/>
        <v>9</v>
      </c>
      <c r="AD21" s="39">
        <v>2</v>
      </c>
      <c r="AE21" s="58"/>
    </row>
    <row r="22" spans="1:31" ht="15.6" customHeight="1" x14ac:dyDescent="0.3">
      <c r="E22" s="9">
        <v>2</v>
      </c>
      <c r="F22" s="220" t="s">
        <v>1210</v>
      </c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7</v>
      </c>
      <c r="U22" s="166">
        <f>SUM(S22:T22)</f>
        <v>8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4"/>
        <v>6</v>
      </c>
      <c r="AD22" s="39"/>
      <c r="AE22" s="210"/>
    </row>
    <row r="23" spans="1:31" ht="15.6" customHeight="1" x14ac:dyDescent="0.3"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6</v>
      </c>
      <c r="AC23" s="166">
        <f t="shared" si="4"/>
        <v>6</v>
      </c>
      <c r="AD23" s="39"/>
      <c r="AE23" s="210"/>
    </row>
    <row r="24" spans="1:31" ht="15.6" customHeight="1" x14ac:dyDescent="0.3">
      <c r="A24" s="69"/>
      <c r="B24" s="149"/>
      <c r="C24" s="71"/>
      <c r="D24" s="142"/>
      <c r="E24" s="67" t="s">
        <v>50</v>
      </c>
      <c r="F24" s="67"/>
      <c r="G24" s="66"/>
      <c r="H24" s="66"/>
      <c r="I24" s="66"/>
      <c r="J24" s="68"/>
      <c r="K24" s="66"/>
      <c r="L24" s="66"/>
      <c r="M24" s="66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4</v>
      </c>
      <c r="U24" s="166">
        <f t="shared" si="3"/>
        <v>4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4"/>
        <v>4</v>
      </c>
      <c r="AD24" s="39">
        <v>2</v>
      </c>
      <c r="AE24" s="210"/>
    </row>
    <row r="25" spans="1:31" ht="15.6" customHeight="1" thickBot="1" x14ac:dyDescent="0.35">
      <c r="A25" s="46" t="s">
        <v>39</v>
      </c>
      <c r="B25" s="225" t="s">
        <v>530</v>
      </c>
      <c r="D25" s="22">
        <v>5</v>
      </c>
      <c r="E25" s="8">
        <v>1</v>
      </c>
      <c r="F25" s="41" t="s">
        <v>1302</v>
      </c>
      <c r="G25" s="41"/>
      <c r="M25" s="37"/>
      <c r="N25" s="9"/>
      <c r="O25" s="213"/>
      <c r="P25" s="218" t="s">
        <v>405</v>
      </c>
      <c r="Q25" s="218"/>
      <c r="R25" s="218" t="s">
        <v>130</v>
      </c>
      <c r="S25" s="219">
        <f>SUM(S14:S24)</f>
        <v>63</v>
      </c>
      <c r="T25" s="219">
        <f>SUM(T14:T24)</f>
        <v>86</v>
      </c>
      <c r="U25" s="219">
        <f t="shared" si="3"/>
        <v>149</v>
      </c>
      <c r="V25" s="219">
        <f>SUM(V14:V24)</f>
        <v>28</v>
      </c>
      <c r="W25" s="219"/>
      <c r="X25" s="217" t="s">
        <v>405</v>
      </c>
      <c r="Y25" s="217"/>
      <c r="Z25" s="217" t="s">
        <v>117</v>
      </c>
      <c r="AA25" s="219">
        <f>SUM(AA14:AA24)</f>
        <v>67</v>
      </c>
      <c r="AB25" s="219">
        <f>SUM(AB14:AB24)</f>
        <v>103</v>
      </c>
      <c r="AC25" s="219">
        <f t="shared" si="4"/>
        <v>170</v>
      </c>
      <c r="AD25" s="219">
        <f>SUM(AD14:AD24)</f>
        <v>16</v>
      </c>
      <c r="AE25" s="210"/>
    </row>
    <row r="26" spans="1:31" ht="15.6" customHeight="1" x14ac:dyDescent="0.3">
      <c r="A26" s="49" t="s">
        <v>37</v>
      </c>
      <c r="B26" s="240" t="s">
        <v>1197</v>
      </c>
      <c r="C26" s="240" t="s">
        <v>172</v>
      </c>
      <c r="E26" s="8">
        <v>1</v>
      </c>
      <c r="F26" s="41" t="s">
        <v>1198</v>
      </c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3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3</v>
      </c>
      <c r="AB26" s="342">
        <v>7</v>
      </c>
      <c r="AC26" s="166">
        <f t="shared" si="4"/>
        <v>10</v>
      </c>
      <c r="AD26" s="222"/>
      <c r="AE26" s="210"/>
    </row>
    <row r="27" spans="1:31" ht="15.6" customHeight="1" x14ac:dyDescent="0.3">
      <c r="B27" s="41"/>
      <c r="C27" s="41"/>
      <c r="E27" s="8">
        <v>2</v>
      </c>
      <c r="F27" s="41" t="s">
        <v>1199</v>
      </c>
      <c r="G27" s="151"/>
      <c r="H27" s="90"/>
      <c r="I27" s="90"/>
      <c r="J27" s="90"/>
      <c r="K27" s="90"/>
      <c r="L27" s="90"/>
      <c r="N27" s="9"/>
      <c r="O27" s="212"/>
      <c r="P27" s="41" t="s">
        <v>677</v>
      </c>
      <c r="Q27" s="41" t="s">
        <v>131</v>
      </c>
      <c r="R27" s="41" t="s">
        <v>116</v>
      </c>
      <c r="S27" s="342">
        <v>18</v>
      </c>
      <c r="T27" s="342">
        <v>14</v>
      </c>
      <c r="U27" s="166">
        <f t="shared" si="3"/>
        <v>32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20</v>
      </c>
      <c r="AB27" s="342">
        <v>17</v>
      </c>
      <c r="AC27" s="166">
        <f t="shared" si="4"/>
        <v>37</v>
      </c>
      <c r="AD27" s="222"/>
      <c r="AE27" s="210"/>
    </row>
    <row r="28" spans="1:31" ht="15.6" customHeight="1" x14ac:dyDescent="0.3">
      <c r="E28" s="8">
        <v>2</v>
      </c>
      <c r="F28" s="41" t="s">
        <v>1200</v>
      </c>
      <c r="N28" s="9"/>
      <c r="O28" s="212"/>
      <c r="P28" s="41" t="s">
        <v>678</v>
      </c>
      <c r="Q28" s="84" t="s">
        <v>185</v>
      </c>
      <c r="R28" s="48" t="s">
        <v>116</v>
      </c>
      <c r="S28" s="342">
        <v>19</v>
      </c>
      <c r="T28" s="342">
        <v>7</v>
      </c>
      <c r="U28" s="166">
        <f t="shared" si="3"/>
        <v>26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23</v>
      </c>
      <c r="AC28" s="166">
        <f t="shared" si="4"/>
        <v>30</v>
      </c>
      <c r="AD28" s="222">
        <v>2</v>
      </c>
      <c r="AE28" s="210"/>
    </row>
    <row r="29" spans="1:31" ht="15.6" customHeight="1" x14ac:dyDescent="0.3">
      <c r="E29" s="8">
        <v>2</v>
      </c>
      <c r="F29" s="41" t="s">
        <v>1201</v>
      </c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19</v>
      </c>
      <c r="U29" s="166">
        <f>SUM(S29:T29)</f>
        <v>24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4"/>
        <v>17</v>
      </c>
      <c r="AD29" s="222"/>
      <c r="AE29" s="210"/>
    </row>
    <row r="30" spans="1:31" ht="15.6" customHeight="1" x14ac:dyDescent="0.3">
      <c r="F30" s="41"/>
      <c r="N30" s="9"/>
      <c r="O30" s="212"/>
      <c r="P30" s="41" t="s">
        <v>680</v>
      </c>
      <c r="Q30" s="41" t="s">
        <v>112</v>
      </c>
      <c r="R30" s="41" t="s">
        <v>116</v>
      </c>
      <c r="S30" s="342">
        <v>2</v>
      </c>
      <c r="T30" s="342">
        <v>20</v>
      </c>
      <c r="U30" s="166">
        <f>SUM(S30:T30)</f>
        <v>22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9</v>
      </c>
      <c r="AC30" s="166">
        <f t="shared" si="4"/>
        <v>16</v>
      </c>
      <c r="AD30" s="222"/>
      <c r="AE30" s="210"/>
    </row>
    <row r="31" spans="1:31" ht="15.6" customHeight="1" x14ac:dyDescent="0.3">
      <c r="A31" s="39"/>
      <c r="B31" s="33" t="s">
        <v>89</v>
      </c>
      <c r="D31" s="22">
        <v>0</v>
      </c>
      <c r="N31" s="9"/>
      <c r="O31" s="212"/>
      <c r="P31" s="41" t="s">
        <v>474</v>
      </c>
      <c r="Q31" s="152" t="s">
        <v>85</v>
      </c>
      <c r="R31" s="41" t="s">
        <v>116</v>
      </c>
      <c r="S31" s="342">
        <v>7</v>
      </c>
      <c r="T31" s="342">
        <v>14</v>
      </c>
      <c r="U31" s="166">
        <f>SUM(S31:T31)</f>
        <v>21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14</v>
      </c>
      <c r="AC31" s="166">
        <f t="shared" si="4"/>
        <v>14</v>
      </c>
      <c r="AD31" s="222">
        <v>2</v>
      </c>
      <c r="AE31" s="210"/>
    </row>
    <row r="32" spans="1:31" ht="15.6" customHeight="1" x14ac:dyDescent="0.3">
      <c r="A32" s="49" t="s">
        <v>37</v>
      </c>
      <c r="B32" s="240" t="s">
        <v>560</v>
      </c>
      <c r="C32" s="240" t="s">
        <v>174</v>
      </c>
      <c r="D32" s="240" t="s">
        <v>583</v>
      </c>
      <c r="E32" s="240" t="s">
        <v>194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8</v>
      </c>
      <c r="T32" s="342">
        <v>8</v>
      </c>
      <c r="U32" s="166">
        <f>SUM(S32:T32)</f>
        <v>16</v>
      </c>
      <c r="V32" s="39">
        <v>6</v>
      </c>
      <c r="W32" s="166"/>
      <c r="X32" s="41" t="s">
        <v>643</v>
      </c>
      <c r="Y32" s="152" t="s">
        <v>121</v>
      </c>
      <c r="Z32" s="41" t="s">
        <v>54</v>
      </c>
      <c r="AA32" s="342">
        <v>3</v>
      </c>
      <c r="AB32" s="342">
        <v>9</v>
      </c>
      <c r="AC32" s="166">
        <f>SUM(AA32:AB32)</f>
        <v>12</v>
      </c>
      <c r="AD32" s="222"/>
      <c r="AE32" s="210"/>
    </row>
    <row r="33" spans="1:31" ht="15.6" customHeight="1" x14ac:dyDescent="0.3">
      <c r="B33" s="240" t="s">
        <v>999</v>
      </c>
      <c r="C33" s="240" t="s">
        <v>194</v>
      </c>
      <c r="D33" s="240" t="s">
        <v>1196</v>
      </c>
      <c r="E33" s="240" t="s">
        <v>200</v>
      </c>
      <c r="N33" s="9"/>
      <c r="O33" s="213"/>
      <c r="P33" s="41" t="s">
        <v>529</v>
      </c>
      <c r="Q33" s="41" t="s">
        <v>26</v>
      </c>
      <c r="R33" s="41" t="s">
        <v>116</v>
      </c>
      <c r="S33" s="342">
        <v>1</v>
      </c>
      <c r="T33" s="342">
        <v>12</v>
      </c>
      <c r="U33" s="166">
        <f t="shared" si="3"/>
        <v>13</v>
      </c>
      <c r="V33" s="39">
        <v>6</v>
      </c>
      <c r="W33" s="166"/>
      <c r="X33" s="41" t="s">
        <v>1045</v>
      </c>
      <c r="Y33" s="41" t="s">
        <v>1008</v>
      </c>
      <c r="Z33" s="41" t="s">
        <v>54</v>
      </c>
      <c r="AA33" s="342">
        <v>4</v>
      </c>
      <c r="AB33" s="342">
        <v>5</v>
      </c>
      <c r="AC33" s="166">
        <f>SUM(AA33:AB33)</f>
        <v>9</v>
      </c>
      <c r="AD33" s="222"/>
      <c r="AE33" s="210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2"/>
      <c r="P34" s="41" t="s">
        <v>679</v>
      </c>
      <c r="Q34" s="41" t="s">
        <v>466</v>
      </c>
      <c r="R34" s="41" t="s">
        <v>116</v>
      </c>
      <c r="S34" s="342">
        <v>1</v>
      </c>
      <c r="T34" s="342">
        <v>8</v>
      </c>
      <c r="U34" s="166">
        <f t="shared" si="3"/>
        <v>9</v>
      </c>
      <c r="V34" s="39"/>
      <c r="W34" s="166"/>
      <c r="X34" s="41" t="s">
        <v>547</v>
      </c>
      <c r="Y34" s="48" t="s">
        <v>105</v>
      </c>
      <c r="Z34" s="41" t="s">
        <v>54</v>
      </c>
      <c r="AA34" s="342">
        <v>1</v>
      </c>
      <c r="AB34" s="342">
        <v>7</v>
      </c>
      <c r="AC34" s="166">
        <f>SUM(AA34:AB34)</f>
        <v>8</v>
      </c>
      <c r="AD34" s="222"/>
      <c r="AE34" s="210"/>
    </row>
    <row r="35" spans="1:31" ht="15.6" customHeight="1" x14ac:dyDescent="0.3">
      <c r="A35" s="46" t="s">
        <v>40</v>
      </c>
      <c r="B35" s="33" t="s">
        <v>129</v>
      </c>
      <c r="D35" s="22">
        <v>4</v>
      </c>
      <c r="E35" s="8">
        <v>1</v>
      </c>
      <c r="F35" s="41" t="s">
        <v>1211</v>
      </c>
      <c r="H35" s="151"/>
      <c r="I35" s="90"/>
      <c r="J35" s="90"/>
      <c r="K35" s="90"/>
      <c r="L35" s="90"/>
      <c r="M35" s="90"/>
      <c r="N35" s="9"/>
      <c r="O35" s="212"/>
      <c r="P35" s="41" t="s">
        <v>683</v>
      </c>
      <c r="Q35" s="154" t="s">
        <v>135</v>
      </c>
      <c r="R35" s="41" t="s">
        <v>116</v>
      </c>
      <c r="S35" s="330"/>
      <c r="T35" s="354">
        <v>5</v>
      </c>
      <c r="U35" s="166">
        <f t="shared" si="3"/>
        <v>5</v>
      </c>
      <c r="V35" s="39"/>
      <c r="W35" s="166"/>
      <c r="X35" s="41" t="s">
        <v>640</v>
      </c>
      <c r="Y35" s="41" t="s">
        <v>138</v>
      </c>
      <c r="Z35" s="41" t="s">
        <v>54</v>
      </c>
      <c r="AA35" s="342"/>
      <c r="AB35" s="342">
        <v>8</v>
      </c>
      <c r="AC35" s="166">
        <f>SUM(AA35:AB35)</f>
        <v>8</v>
      </c>
      <c r="AD35" s="222">
        <v>4</v>
      </c>
      <c r="AE35" s="210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8">
        <v>1</v>
      </c>
      <c r="F36" s="41" t="s">
        <v>1212</v>
      </c>
      <c r="N36" s="9"/>
      <c r="O36" s="213"/>
      <c r="P36" s="150" t="s">
        <v>681</v>
      </c>
      <c r="Q36" s="150" t="s">
        <v>100</v>
      </c>
      <c r="R36" s="41" t="s">
        <v>116</v>
      </c>
      <c r="S36" s="342"/>
      <c r="T36" s="342">
        <v>5</v>
      </c>
      <c r="U36" s="166">
        <f t="shared" si="3"/>
        <v>5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B37" s="41"/>
      <c r="C37" s="41"/>
      <c r="E37" s="8">
        <v>1</v>
      </c>
      <c r="F37" s="41" t="s">
        <v>991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2</v>
      </c>
      <c r="AB37" s="342">
        <v>1</v>
      </c>
      <c r="AC37" s="166">
        <f t="shared" si="4"/>
        <v>3</v>
      </c>
      <c r="AD37" s="222">
        <v>6</v>
      </c>
      <c r="AE37" s="210"/>
    </row>
    <row r="38" spans="1:31" ht="15.6" customHeight="1" thickBot="1" x14ac:dyDescent="0.35">
      <c r="E38" s="8">
        <v>2</v>
      </c>
      <c r="F38" s="41" t="s">
        <v>966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63</v>
      </c>
      <c r="T38" s="219">
        <f>SUM(T26:T37)</f>
        <v>115</v>
      </c>
      <c r="U38" s="219">
        <f t="shared" si="3"/>
        <v>178</v>
      </c>
      <c r="V38" s="219">
        <f>SUM(V26:V37)</f>
        <v>32</v>
      </c>
      <c r="W38" s="219"/>
      <c r="X38" s="217" t="s">
        <v>405</v>
      </c>
      <c r="Y38" s="217"/>
      <c r="Z38" s="217" t="s">
        <v>54</v>
      </c>
      <c r="AA38" s="219">
        <f>SUM(AA26:AA37)</f>
        <v>61</v>
      </c>
      <c r="AB38" s="219">
        <f t="shared" ref="AB38:AD38" si="5">SUM(AB26:AB37)</f>
        <v>107</v>
      </c>
      <c r="AC38" s="219">
        <f t="shared" si="5"/>
        <v>168</v>
      </c>
      <c r="AD38" s="219">
        <f t="shared" si="5"/>
        <v>16</v>
      </c>
      <c r="AE38" s="210"/>
    </row>
    <row r="39" spans="1:31" ht="15.6" customHeight="1" x14ac:dyDescent="0.3">
      <c r="E39" s="8"/>
      <c r="F39" s="41"/>
      <c r="N39" s="9"/>
      <c r="O39" s="213"/>
      <c r="P39" s="215" t="s">
        <v>533</v>
      </c>
      <c r="Q39" s="216"/>
      <c r="R39" s="216" t="s">
        <v>534</v>
      </c>
      <c r="S39" s="347">
        <v>9</v>
      </c>
      <c r="T39" s="347">
        <v>11</v>
      </c>
      <c r="U39" s="166">
        <f t="shared" si="3"/>
        <v>20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9"/>
      <c r="B40" s="33" t="s">
        <v>124</v>
      </c>
      <c r="C40" s="43"/>
      <c r="D40" s="109">
        <v>4</v>
      </c>
      <c r="E40" s="89">
        <v>1</v>
      </c>
      <c r="F40" s="41" t="s">
        <v>1216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10</v>
      </c>
      <c r="T40" s="343">
        <v>11</v>
      </c>
      <c r="U40" s="166">
        <f t="shared" si="3"/>
        <v>21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16</v>
      </c>
      <c r="AB40" s="343">
        <v>14</v>
      </c>
      <c r="AC40" s="166">
        <f>SUM(AA40:AB40)</f>
        <v>30</v>
      </c>
      <c r="AD40" s="39">
        <v>2</v>
      </c>
      <c r="AE40" s="210"/>
    </row>
    <row r="41" spans="1:31" ht="15.6" customHeight="1" x14ac:dyDescent="0.3">
      <c r="A41" s="49" t="s">
        <v>37</v>
      </c>
      <c r="B41" s="41" t="s">
        <v>83</v>
      </c>
      <c r="C41" s="57"/>
      <c r="D41" s="109"/>
      <c r="E41" s="89">
        <v>1</v>
      </c>
      <c r="F41" s="41" t="s">
        <v>1215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10</v>
      </c>
      <c r="T41" s="343">
        <v>8</v>
      </c>
      <c r="U41" s="166">
        <f t="shared" si="3"/>
        <v>18</v>
      </c>
      <c r="V41" s="39">
        <v>2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16</v>
      </c>
      <c r="AC41" s="166">
        <f>SUM(AA41:AB41)</f>
        <v>27</v>
      </c>
      <c r="AD41" s="39">
        <v>2</v>
      </c>
      <c r="AE41" s="210"/>
    </row>
    <row r="42" spans="1:31" ht="15.6" customHeight="1" x14ac:dyDescent="0.3">
      <c r="E42" s="89">
        <v>2</v>
      </c>
      <c r="F42" s="41" t="s">
        <v>1214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10</v>
      </c>
      <c r="T42" s="343">
        <v>6</v>
      </c>
      <c r="U42" s="166">
        <f t="shared" si="3"/>
        <v>16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11</v>
      </c>
      <c r="AC42" s="166">
        <f t="shared" ref="AC42:AC49" si="6">SUM(AA42:AB42)</f>
        <v>19</v>
      </c>
      <c r="AD42" s="39"/>
      <c r="AE42" s="210"/>
    </row>
    <row r="43" spans="1:31" ht="15.6" customHeight="1" x14ac:dyDescent="0.3">
      <c r="E43" s="89">
        <v>2</v>
      </c>
      <c r="F43" s="41" t="s">
        <v>1213</v>
      </c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7</v>
      </c>
      <c r="U43" s="166">
        <f t="shared" si="3"/>
        <v>12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>SUM(AA43:AB43)</f>
        <v>10</v>
      </c>
      <c r="AD43" s="39">
        <v>8</v>
      </c>
      <c r="AE43" s="210"/>
    </row>
    <row r="44" spans="1:31" ht="15.6" customHeight="1" x14ac:dyDescent="0.3">
      <c r="N44" s="9"/>
      <c r="O44" s="212"/>
      <c r="P44" s="41" t="s">
        <v>536</v>
      </c>
      <c r="Q44" s="41" t="s">
        <v>496</v>
      </c>
      <c r="R44" s="41" t="s">
        <v>533</v>
      </c>
      <c r="S44" s="344">
        <v>3</v>
      </c>
      <c r="T44" s="344">
        <v>7</v>
      </c>
      <c r="U44" s="166">
        <f t="shared" si="3"/>
        <v>10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9</v>
      </c>
      <c r="AC44" s="166">
        <f>SUM(AA44:AB44)</f>
        <v>10</v>
      </c>
      <c r="AD44" s="39">
        <v>6</v>
      </c>
      <c r="AE44" s="210"/>
    </row>
    <row r="45" spans="1:31" ht="15.6" customHeight="1" x14ac:dyDescent="0.3">
      <c r="A45" s="72"/>
      <c r="B45" s="149"/>
      <c r="C45" s="67"/>
      <c r="D45" s="142"/>
      <c r="E45" s="67" t="s">
        <v>50</v>
      </c>
      <c r="F45" s="73"/>
      <c r="G45" s="74"/>
      <c r="H45" s="74"/>
      <c r="I45" s="74"/>
      <c r="J45" s="75"/>
      <c r="K45" s="74"/>
      <c r="L45" s="74"/>
      <c r="M45" s="74"/>
      <c r="N45" s="9"/>
      <c r="O45" s="213"/>
      <c r="P45" s="41" t="s">
        <v>687</v>
      </c>
      <c r="Q45" s="41" t="s">
        <v>31</v>
      </c>
      <c r="R45" s="41" t="s">
        <v>533</v>
      </c>
      <c r="S45" s="343">
        <v>2</v>
      </c>
      <c r="T45" s="344">
        <v>5</v>
      </c>
      <c r="U45" s="166">
        <f t="shared" si="3"/>
        <v>7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4</v>
      </c>
      <c r="AC45" s="166">
        <f>SUM(AA45:AB45)</f>
        <v>8</v>
      </c>
      <c r="AD45" s="39">
        <v>4</v>
      </c>
      <c r="AE45" s="210"/>
    </row>
    <row r="46" spans="1:31" ht="17.25" customHeight="1" x14ac:dyDescent="0.3">
      <c r="A46" s="46" t="s">
        <v>41</v>
      </c>
      <c r="B46" s="33" t="s">
        <v>169</v>
      </c>
      <c r="C46" s="41"/>
      <c r="D46" s="22">
        <v>3</v>
      </c>
      <c r="E46" s="9">
        <v>1</v>
      </c>
      <c r="F46" s="41" t="s">
        <v>1202</v>
      </c>
      <c r="G46" s="40"/>
      <c r="H46" s="44"/>
      <c r="I46" s="44"/>
      <c r="J46" s="45"/>
      <c r="K46" s="44"/>
      <c r="L46" s="44"/>
      <c r="M46" s="44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4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4</v>
      </c>
      <c r="AC46" s="166">
        <f t="shared" si="6"/>
        <v>5</v>
      </c>
      <c r="AD46" s="39"/>
      <c r="AE46" s="210"/>
    </row>
    <row r="47" spans="1:31" ht="15.6" customHeight="1" x14ac:dyDescent="0.3">
      <c r="A47" s="49" t="s">
        <v>37</v>
      </c>
      <c r="B47" s="374" t="s">
        <v>859</v>
      </c>
      <c r="C47" s="352" t="s">
        <v>1204</v>
      </c>
      <c r="D47" s="22"/>
      <c r="E47" s="9">
        <v>2</v>
      </c>
      <c r="F47" s="41" t="s">
        <v>1222</v>
      </c>
      <c r="G47" s="40"/>
      <c r="H47" s="44"/>
      <c r="I47" s="40"/>
      <c r="J47" s="42"/>
      <c r="K47" s="44"/>
      <c r="L47" s="44"/>
      <c r="M47" s="37"/>
      <c r="N47" s="8"/>
      <c r="O47" s="212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6"/>
        <v>3</v>
      </c>
      <c r="AD47" s="39">
        <v>4</v>
      </c>
      <c r="AE47" s="210"/>
    </row>
    <row r="48" spans="1:31" ht="15.6" customHeight="1" x14ac:dyDescent="0.3">
      <c r="B48" s="363" t="s">
        <v>563</v>
      </c>
      <c r="C48" s="363" t="s">
        <v>171</v>
      </c>
      <c r="E48" s="9">
        <v>2</v>
      </c>
      <c r="F48" s="41" t="s">
        <v>1203</v>
      </c>
      <c r="N48" s="9"/>
      <c r="O48" s="213"/>
      <c r="P48" s="41" t="s">
        <v>1142</v>
      </c>
      <c r="Q48" s="41" t="s">
        <v>167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6"/>
        <v>3</v>
      </c>
      <c r="AD48" s="39">
        <v>2</v>
      </c>
      <c r="AE48" s="210"/>
    </row>
    <row r="49" spans="1:31" ht="16.95" customHeight="1" x14ac:dyDescent="0.3">
      <c r="B49" s="363" t="s">
        <v>590</v>
      </c>
      <c r="C49" s="374" t="s">
        <v>199</v>
      </c>
      <c r="D49" s="214"/>
      <c r="E49" s="9"/>
      <c r="F49" s="41"/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6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49</v>
      </c>
      <c r="T50" s="219">
        <f>SUM(T39:T49)</f>
        <v>63</v>
      </c>
      <c r="U50" s="219">
        <f>SUM(U39:U49)</f>
        <v>112</v>
      </c>
      <c r="V50" s="219">
        <f>SUM(V39:V49)</f>
        <v>42</v>
      </c>
      <c r="W50" s="218"/>
      <c r="X50" s="218" t="s">
        <v>405</v>
      </c>
      <c r="Y50" s="218"/>
      <c r="Z50" s="218" t="s">
        <v>53</v>
      </c>
      <c r="AA50" s="219">
        <f>SUM(AA39:AA49)</f>
        <v>51</v>
      </c>
      <c r="AB50" s="219">
        <f>SUM(AB39:AB49)</f>
        <v>72</v>
      </c>
      <c r="AC50" s="219">
        <f>SUM(AC39:AC49)</f>
        <v>123</v>
      </c>
      <c r="AD50" s="219">
        <f>SUM(AD39:AD49)</f>
        <v>32</v>
      </c>
      <c r="AE50" s="210"/>
    </row>
    <row r="51" spans="1:31" ht="15.6" customHeight="1" x14ac:dyDescent="0.3">
      <c r="B51" s="33" t="s">
        <v>88</v>
      </c>
      <c r="C51" s="56"/>
      <c r="D51" s="214">
        <v>3</v>
      </c>
      <c r="E51" s="9">
        <v>1</v>
      </c>
      <c r="F51" s="41" t="s">
        <v>1217</v>
      </c>
      <c r="N51" s="9"/>
      <c r="O51" s="212"/>
      <c r="P51" s="277" t="s">
        <v>164</v>
      </c>
      <c r="Q51" s="277"/>
      <c r="R51" s="277" t="s">
        <v>460</v>
      </c>
      <c r="S51" s="345">
        <v>8</v>
      </c>
      <c r="T51" s="345">
        <v>9</v>
      </c>
      <c r="U51" s="166">
        <f t="shared" ref="U51:U56" si="7">SUM(S51:T51)</f>
        <v>17</v>
      </c>
      <c r="V51" s="39">
        <v>12</v>
      </c>
      <c r="W51" s="367"/>
      <c r="X51" s="277" t="s">
        <v>461</v>
      </c>
      <c r="Y51" s="277"/>
      <c r="Z51" s="277" t="s">
        <v>462</v>
      </c>
      <c r="AA51" s="343">
        <v>11</v>
      </c>
      <c r="AB51" s="344">
        <v>4</v>
      </c>
      <c r="AC51" s="166">
        <f t="shared" ref="AC51:AC61" si="8">SUM(AA51:AB51)</f>
        <v>15</v>
      </c>
      <c r="AD51" s="39">
        <v>6</v>
      </c>
      <c r="AE51" s="210"/>
    </row>
    <row r="52" spans="1:31" ht="15.6" customHeight="1" x14ac:dyDescent="0.3">
      <c r="A52" s="193" t="s">
        <v>37</v>
      </c>
      <c r="B52" s="84" t="s">
        <v>83</v>
      </c>
      <c r="C52" s="43"/>
      <c r="D52" s="214"/>
      <c r="E52" s="9">
        <v>1</v>
      </c>
      <c r="F52" s="41" t="s">
        <v>1218</v>
      </c>
      <c r="N52" s="9"/>
      <c r="O52" s="212"/>
      <c r="P52" s="41" t="s">
        <v>691</v>
      </c>
      <c r="Q52" s="41" t="s">
        <v>620</v>
      </c>
      <c r="R52" s="41" t="s">
        <v>164</v>
      </c>
      <c r="S52" s="343">
        <v>17</v>
      </c>
      <c r="T52" s="344">
        <v>8</v>
      </c>
      <c r="U52" s="166">
        <f t="shared" si="7"/>
        <v>25</v>
      </c>
      <c r="V52" s="39">
        <v>20</v>
      </c>
      <c r="W52" s="277"/>
      <c r="X52" s="41" t="s">
        <v>653</v>
      </c>
      <c r="Y52" s="41" t="s">
        <v>616</v>
      </c>
      <c r="Z52" s="41" t="s">
        <v>461</v>
      </c>
      <c r="AA52" s="343">
        <v>16</v>
      </c>
      <c r="AB52" s="344">
        <v>6</v>
      </c>
      <c r="AC52" s="166">
        <f t="shared" si="8"/>
        <v>22</v>
      </c>
      <c r="AD52" s="39">
        <v>16</v>
      </c>
      <c r="AE52" s="210"/>
    </row>
    <row r="53" spans="1:31" ht="15.6" customHeight="1" x14ac:dyDescent="0.3">
      <c r="E53" s="9">
        <v>2</v>
      </c>
      <c r="F53" s="41" t="s">
        <v>1219</v>
      </c>
      <c r="N53" s="9"/>
      <c r="O53" s="212"/>
      <c r="P53" s="150" t="s">
        <v>494</v>
      </c>
      <c r="Q53" s="41" t="s">
        <v>182</v>
      </c>
      <c r="R53" s="48" t="s">
        <v>164</v>
      </c>
      <c r="S53" s="343">
        <v>8</v>
      </c>
      <c r="T53" s="343">
        <v>9</v>
      </c>
      <c r="U53" s="166">
        <f t="shared" si="7"/>
        <v>17</v>
      </c>
      <c r="V53" s="39">
        <v>4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si="8"/>
        <v>17</v>
      </c>
      <c r="AD53" s="39"/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3"/>
      <c r="P54" s="41" t="s">
        <v>475</v>
      </c>
      <c r="Q54" s="41" t="s">
        <v>115</v>
      </c>
      <c r="R54" s="41" t="s">
        <v>164</v>
      </c>
      <c r="S54" s="343">
        <v>8</v>
      </c>
      <c r="T54" s="344">
        <v>8</v>
      </c>
      <c r="U54" s="166">
        <f>SUM(S54:T54)</f>
        <v>16</v>
      </c>
      <c r="V54" s="39">
        <v>2</v>
      </c>
      <c r="W54" s="277"/>
      <c r="X54" s="41" t="s">
        <v>391</v>
      </c>
      <c r="Y54" s="152" t="s">
        <v>28</v>
      </c>
      <c r="Z54" s="41" t="s">
        <v>461</v>
      </c>
      <c r="AA54" s="343">
        <v>3</v>
      </c>
      <c r="AB54" s="344">
        <v>12</v>
      </c>
      <c r="AC54" s="166">
        <f t="shared" si="8"/>
        <v>15</v>
      </c>
      <c r="AD54" s="39">
        <v>2</v>
      </c>
      <c r="AE54" s="210"/>
    </row>
    <row r="55" spans="1:31" ht="15.6" customHeight="1" x14ac:dyDescent="0.35">
      <c r="C55" s="41" t="s">
        <v>319</v>
      </c>
      <c r="D55" s="98">
        <f>SUM(D15:D54)</f>
        <v>25</v>
      </c>
      <c r="E55" s="21"/>
      <c r="F55" s="41" t="s">
        <v>318</v>
      </c>
      <c r="G55" s="33"/>
      <c r="H55" s="47"/>
      <c r="I55" s="61">
        <v>9</v>
      </c>
      <c r="J55" s="22"/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12</v>
      </c>
      <c r="U55" s="166">
        <f>SUM(S55:T55)</f>
        <v>14</v>
      </c>
      <c r="V55" s="39"/>
      <c r="W55" s="277"/>
      <c r="X55" s="41" t="s">
        <v>472</v>
      </c>
      <c r="Y55" s="41" t="s">
        <v>465</v>
      </c>
      <c r="Z55" s="41" t="s">
        <v>461</v>
      </c>
      <c r="AA55" s="343">
        <v>6</v>
      </c>
      <c r="AB55" s="344">
        <v>8</v>
      </c>
      <c r="AC55" s="166">
        <f t="shared" si="8"/>
        <v>14</v>
      </c>
      <c r="AD55" s="39">
        <v>2</v>
      </c>
      <c r="AE55" s="210"/>
    </row>
    <row r="56" spans="1:31" ht="15.6" customHeight="1" x14ac:dyDescent="0.3">
      <c r="B56" s="249"/>
      <c r="E56" s="9"/>
      <c r="F56" s="41"/>
      <c r="N56" s="8"/>
      <c r="O56" s="212"/>
      <c r="P56" s="41" t="s">
        <v>695</v>
      </c>
      <c r="Q56" s="41" t="s">
        <v>29</v>
      </c>
      <c r="R56" s="41" t="s">
        <v>164</v>
      </c>
      <c r="S56" s="343">
        <v>4</v>
      </c>
      <c r="T56" s="344">
        <v>9</v>
      </c>
      <c r="U56" s="166">
        <f t="shared" si="7"/>
        <v>13</v>
      </c>
      <c r="V56" s="39">
        <v>4</v>
      </c>
      <c r="W56" s="277"/>
      <c r="X56" s="41" t="s">
        <v>654</v>
      </c>
      <c r="Y56" s="41" t="s">
        <v>617</v>
      </c>
      <c r="Z56" s="41" t="s">
        <v>461</v>
      </c>
      <c r="AA56" s="343">
        <v>4</v>
      </c>
      <c r="AB56" s="344">
        <v>3</v>
      </c>
      <c r="AC56" s="166">
        <f t="shared" si="8"/>
        <v>7</v>
      </c>
      <c r="AD56" s="39">
        <v>2</v>
      </c>
      <c r="AE56" s="210"/>
    </row>
    <row r="57" spans="1:31" ht="15.6" customHeight="1" x14ac:dyDescent="0.3">
      <c r="A57" s="166"/>
      <c r="B57" s="163" t="s">
        <v>394</v>
      </c>
      <c r="C57" s="163"/>
      <c r="D57" s="46" t="s">
        <v>57</v>
      </c>
      <c r="E57" s="358" t="s">
        <v>51</v>
      </c>
      <c r="F57" s="358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60"/>
      <c r="P57" s="41" t="s">
        <v>476</v>
      </c>
      <c r="Q57" s="41" t="s">
        <v>68</v>
      </c>
      <c r="R57" s="41" t="s">
        <v>164</v>
      </c>
      <c r="S57" s="343">
        <v>2</v>
      </c>
      <c r="T57" s="344">
        <v>8</v>
      </c>
      <c r="U57" s="166">
        <f>SUM(S57:T57)</f>
        <v>10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5</v>
      </c>
      <c r="AC57" s="166">
        <f t="shared" si="8"/>
        <v>7</v>
      </c>
      <c r="AD57" s="39">
        <v>2</v>
      </c>
      <c r="AE57" s="210"/>
    </row>
    <row r="58" spans="1:31" ht="15.6" customHeight="1" x14ac:dyDescent="0.3">
      <c r="A58" s="39"/>
      <c r="B58" s="150" t="s">
        <v>551</v>
      </c>
      <c r="C58" s="220" t="s">
        <v>138</v>
      </c>
      <c r="D58" s="220" t="s">
        <v>54</v>
      </c>
      <c r="E58" s="330">
        <v>20</v>
      </c>
      <c r="F58" s="330">
        <v>17</v>
      </c>
      <c r="G58" s="166">
        <f t="shared" ref="G58:G62" si="9">SUM(E58:F58)</f>
        <v>37</v>
      </c>
      <c r="I58" s="40"/>
      <c r="J58" s="40"/>
      <c r="K58" s="40"/>
      <c r="M58" s="48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7</v>
      </c>
      <c r="U58" s="166">
        <f>SUM(S58:T58)</f>
        <v>7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7</v>
      </c>
      <c r="AC58" s="166">
        <f t="shared" si="8"/>
        <v>7</v>
      </c>
      <c r="AD58" s="39">
        <v>8</v>
      </c>
      <c r="AE58" s="210"/>
    </row>
    <row r="59" spans="1:31" ht="15.6" customHeight="1" x14ac:dyDescent="0.3">
      <c r="A59" s="39"/>
      <c r="B59" s="221" t="s">
        <v>132</v>
      </c>
      <c r="C59" s="220" t="s">
        <v>131</v>
      </c>
      <c r="D59" s="220" t="s">
        <v>116</v>
      </c>
      <c r="E59" s="330">
        <v>18</v>
      </c>
      <c r="F59" s="330">
        <v>14</v>
      </c>
      <c r="G59" s="166">
        <f t="shared" si="9"/>
        <v>32</v>
      </c>
      <c r="H59" s="39">
        <v>2</v>
      </c>
      <c r="I59" s="41"/>
      <c r="J59" s="41"/>
      <c r="K59" s="61"/>
      <c r="L59" s="163" t="s">
        <v>389</v>
      </c>
      <c r="M59" s="41"/>
      <c r="N59" s="9"/>
      <c r="O59" s="213"/>
      <c r="P59" s="41" t="s">
        <v>694</v>
      </c>
      <c r="Q59" s="41" t="s">
        <v>621</v>
      </c>
      <c r="R59" s="41" t="s">
        <v>164</v>
      </c>
      <c r="S59" s="343">
        <v>1</v>
      </c>
      <c r="T59" s="343">
        <v>4</v>
      </c>
      <c r="U59" s="166">
        <f>SUM(S59:T59)</f>
        <v>5</v>
      </c>
      <c r="V59" s="39"/>
      <c r="W59" s="277"/>
      <c r="X59" s="41" t="s">
        <v>537</v>
      </c>
      <c r="Y59" s="41" t="s">
        <v>65</v>
      </c>
      <c r="Z59" s="41" t="s">
        <v>461</v>
      </c>
      <c r="AA59" s="343">
        <v>2</v>
      </c>
      <c r="AB59" s="344">
        <v>4</v>
      </c>
      <c r="AC59" s="166">
        <f t="shared" si="8"/>
        <v>6</v>
      </c>
      <c r="AD59" s="39"/>
      <c r="AE59" s="210"/>
    </row>
    <row r="60" spans="1:31" ht="16.2" customHeight="1" x14ac:dyDescent="0.3">
      <c r="A60" s="39"/>
      <c r="B60" s="41" t="s">
        <v>552</v>
      </c>
      <c r="C60" s="220" t="s">
        <v>527</v>
      </c>
      <c r="D60" s="221" t="s">
        <v>53</v>
      </c>
      <c r="E60" s="222">
        <v>16</v>
      </c>
      <c r="F60" s="222">
        <v>14</v>
      </c>
      <c r="G60" s="166">
        <f t="shared" si="9"/>
        <v>30</v>
      </c>
      <c r="H60" s="39">
        <v>2</v>
      </c>
      <c r="I60" s="41"/>
      <c r="J60" s="41"/>
      <c r="K60" s="41"/>
      <c r="L60" s="375" t="s">
        <v>1220</v>
      </c>
      <c r="M60" s="240" t="s">
        <v>533</v>
      </c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>SUM(S60:T60)</f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8"/>
        <v>4</v>
      </c>
      <c r="AD60" s="39">
        <v>2</v>
      </c>
      <c r="AE60" s="210"/>
    </row>
    <row r="61" spans="1:31" ht="18.600000000000001" customHeight="1" x14ac:dyDescent="0.3">
      <c r="A61" s="39"/>
      <c r="B61" s="41" t="s">
        <v>1035</v>
      </c>
      <c r="C61" s="220" t="s">
        <v>332</v>
      </c>
      <c r="D61" s="221" t="s">
        <v>54</v>
      </c>
      <c r="E61" s="330">
        <v>7</v>
      </c>
      <c r="F61" s="330">
        <v>23</v>
      </c>
      <c r="G61" s="166">
        <f t="shared" si="9"/>
        <v>30</v>
      </c>
      <c r="H61" s="39">
        <v>2</v>
      </c>
      <c r="I61" s="40"/>
      <c r="J61" s="41"/>
      <c r="K61" s="41"/>
      <c r="L61" s="240"/>
      <c r="M61" s="2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8"/>
        <v>3</v>
      </c>
      <c r="AD61" s="39">
        <v>4</v>
      </c>
      <c r="AE61" s="210"/>
    </row>
    <row r="62" spans="1:31" ht="15.6" customHeight="1" thickBot="1" x14ac:dyDescent="0.35">
      <c r="A62" s="39"/>
      <c r="B62" s="41" t="s">
        <v>66</v>
      </c>
      <c r="C62" s="220" t="s">
        <v>505</v>
      </c>
      <c r="D62" s="220" t="s">
        <v>53</v>
      </c>
      <c r="E62" s="49">
        <v>11</v>
      </c>
      <c r="F62" s="193">
        <v>16</v>
      </c>
      <c r="G62" s="166">
        <f t="shared" si="9"/>
        <v>27</v>
      </c>
      <c r="H62" s="39">
        <v>2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53</v>
      </c>
      <c r="T62" s="219">
        <f>SUM(T51:T61)</f>
        <v>78</v>
      </c>
      <c r="U62" s="219">
        <f>SUM(U51:U61)</f>
        <v>131</v>
      </c>
      <c r="V62" s="219">
        <f>SUM(V51:V61)</f>
        <v>48</v>
      </c>
      <c r="W62" s="218"/>
      <c r="X62" s="218" t="s">
        <v>405</v>
      </c>
      <c r="Y62" s="218"/>
      <c r="Z62" s="218" t="s">
        <v>463</v>
      </c>
      <c r="AA62" s="219">
        <f>SUM(AA51:AA61)</f>
        <v>49</v>
      </c>
      <c r="AB62" s="219">
        <f>SUM(AB51:AB61)</f>
        <v>68</v>
      </c>
      <c r="AC62" s="219">
        <f>SUM(AC51:AC61)</f>
        <v>117</v>
      </c>
      <c r="AD62" s="219">
        <f>SUM(AD51:AD61)</f>
        <v>44</v>
      </c>
      <c r="AE62" s="210"/>
    </row>
    <row r="63" spans="1:31" ht="15.6" customHeight="1" thickBot="1" x14ac:dyDescent="0.35">
      <c r="A63" s="39"/>
      <c r="B63" s="150" t="s">
        <v>817</v>
      </c>
      <c r="C63" s="256" t="s">
        <v>185</v>
      </c>
      <c r="D63" s="221" t="s">
        <v>116</v>
      </c>
      <c r="E63" s="330">
        <v>19</v>
      </c>
      <c r="F63" s="330">
        <v>7</v>
      </c>
      <c r="G63" s="166">
        <f t="shared" ref="G63:G72" si="10">SUM(E63:F63)</f>
        <v>26</v>
      </c>
      <c r="H63" s="39">
        <v>6</v>
      </c>
      <c r="I63" s="41"/>
      <c r="J63" s="40"/>
      <c r="K63" s="40"/>
      <c r="N63" s="9"/>
      <c r="O63" s="60"/>
      <c r="P63" s="161"/>
      <c r="Q63" s="161"/>
      <c r="R63" s="161"/>
      <c r="S63" s="194">
        <f>S25+S38+S50+S62</f>
        <v>228</v>
      </c>
      <c r="T63" s="194">
        <f>T25+T38+T50+T62</f>
        <v>342</v>
      </c>
      <c r="U63" s="194">
        <f>U25+U38+U50+U62</f>
        <v>570</v>
      </c>
      <c r="V63" s="194">
        <f>V25+V38+V50+V62</f>
        <v>150</v>
      </c>
      <c r="W63" s="355"/>
      <c r="X63" s="195"/>
      <c r="Y63" s="54"/>
      <c r="Z63" s="54"/>
      <c r="AA63" s="194">
        <f>AA25+AA38+AA50+AA62</f>
        <v>228</v>
      </c>
      <c r="AB63" s="194">
        <f>AB25+AB38+AB50+AB62</f>
        <v>350</v>
      </c>
      <c r="AC63" s="194">
        <f>AC25+AC38+AC50+AC62</f>
        <v>578</v>
      </c>
      <c r="AD63" s="194">
        <f>AD25+AD38+AD50+AD62</f>
        <v>108</v>
      </c>
      <c r="AE63" s="210"/>
    </row>
    <row r="64" spans="1:31" ht="15.6" customHeight="1" thickTop="1" x14ac:dyDescent="0.3">
      <c r="A64" s="39"/>
      <c r="B64" s="41" t="s">
        <v>63</v>
      </c>
      <c r="C64" s="256" t="s">
        <v>297</v>
      </c>
      <c r="D64" s="221" t="s">
        <v>130</v>
      </c>
      <c r="E64" s="49">
        <v>18</v>
      </c>
      <c r="F64" s="49">
        <v>8</v>
      </c>
      <c r="G64" s="166">
        <f t="shared" si="10"/>
        <v>26</v>
      </c>
      <c r="H64" s="39">
        <v>6</v>
      </c>
      <c r="I64" s="21"/>
      <c r="J64" s="40"/>
      <c r="K64" s="40"/>
      <c r="L64" s="163" t="s">
        <v>84</v>
      </c>
      <c r="N64" s="9"/>
      <c r="O64" s="173"/>
      <c r="W64" s="166"/>
      <c r="X64" s="196" t="s">
        <v>387</v>
      </c>
      <c r="Y64" s="192"/>
      <c r="Z64" s="192"/>
      <c r="AA64" s="369">
        <f>S63+AA63</f>
        <v>456</v>
      </c>
      <c r="AB64" s="369">
        <f>T63+AB63</f>
        <v>692</v>
      </c>
      <c r="AC64" s="369">
        <f>U63+AC63</f>
        <v>1148</v>
      </c>
      <c r="AD64" s="369">
        <f>V63+AD63</f>
        <v>258</v>
      </c>
      <c r="AE64" s="198"/>
    </row>
    <row r="65" spans="1:31" ht="15.6" customHeight="1" x14ac:dyDescent="0.3">
      <c r="A65" s="39"/>
      <c r="B65" s="220" t="s">
        <v>950</v>
      </c>
      <c r="C65" s="220" t="s">
        <v>620</v>
      </c>
      <c r="D65" s="220" t="s">
        <v>164</v>
      </c>
      <c r="E65" s="49">
        <v>17</v>
      </c>
      <c r="F65" s="193">
        <v>8</v>
      </c>
      <c r="G65" s="166">
        <f t="shared" si="10"/>
        <v>25</v>
      </c>
      <c r="H65" s="39">
        <v>20</v>
      </c>
      <c r="I65" s="41"/>
      <c r="L65" s="326" t="s">
        <v>83</v>
      </c>
      <c r="M65" s="240"/>
      <c r="O65" s="173"/>
      <c r="AE65" s="198"/>
    </row>
    <row r="66" spans="1:31" ht="15.6" customHeight="1" x14ac:dyDescent="0.3">
      <c r="A66" s="39"/>
      <c r="B66" s="41" t="s">
        <v>539</v>
      </c>
      <c r="C66" s="256" t="s">
        <v>613</v>
      </c>
      <c r="D66" s="220" t="s">
        <v>117</v>
      </c>
      <c r="E66" s="330">
        <v>15</v>
      </c>
      <c r="F66" s="330">
        <v>9</v>
      </c>
      <c r="G66" s="166">
        <f t="shared" si="10"/>
        <v>24</v>
      </c>
      <c r="H66" s="39">
        <v>2</v>
      </c>
      <c r="I66" s="40"/>
      <c r="J66" s="40"/>
      <c r="K66" s="40"/>
      <c r="L66" s="240"/>
      <c r="M66" s="363"/>
      <c r="O66" s="173"/>
      <c r="AE66" s="198"/>
    </row>
    <row r="67" spans="1:31" ht="15.6" customHeight="1" x14ac:dyDescent="0.3">
      <c r="A67" s="39"/>
      <c r="B67" s="41" t="s">
        <v>1152</v>
      </c>
      <c r="C67" s="48" t="s">
        <v>33</v>
      </c>
      <c r="D67" s="220" t="s">
        <v>116</v>
      </c>
      <c r="E67" s="330">
        <v>5</v>
      </c>
      <c r="F67" s="330">
        <v>19</v>
      </c>
      <c r="G67" s="166">
        <f t="shared" si="10"/>
        <v>24</v>
      </c>
      <c r="H67" s="39">
        <v>2</v>
      </c>
      <c r="I67" s="40"/>
      <c r="L67" s="240"/>
      <c r="M67" s="240"/>
    </row>
    <row r="68" spans="1:31" ht="15.6" customHeight="1" x14ac:dyDescent="0.3">
      <c r="A68" s="39"/>
      <c r="B68" s="41" t="s">
        <v>493</v>
      </c>
      <c r="C68" s="220" t="s">
        <v>340</v>
      </c>
      <c r="D68" s="220" t="s">
        <v>117</v>
      </c>
      <c r="E68" s="330">
        <v>13</v>
      </c>
      <c r="F68" s="330">
        <v>10</v>
      </c>
      <c r="G68" s="166">
        <f t="shared" si="10"/>
        <v>23</v>
      </c>
      <c r="H68" s="39">
        <v>4</v>
      </c>
      <c r="I68" s="40"/>
      <c r="J68" s="40"/>
      <c r="K68" s="40"/>
      <c r="L68" s="240"/>
      <c r="M68" s="240"/>
      <c r="O68" s="173"/>
      <c r="R68" s="198" t="s">
        <v>418</v>
      </c>
      <c r="Z68" s="198" t="s">
        <v>320</v>
      </c>
      <c r="AE68" s="198"/>
    </row>
    <row r="69" spans="1:31" ht="15.6" customHeight="1" x14ac:dyDescent="0.35">
      <c r="A69" s="39"/>
      <c r="B69" s="41" t="s">
        <v>867</v>
      </c>
      <c r="C69" s="220" t="s">
        <v>616</v>
      </c>
      <c r="D69" s="220" t="s">
        <v>461</v>
      </c>
      <c r="E69" s="49">
        <v>16</v>
      </c>
      <c r="F69" s="193">
        <v>6</v>
      </c>
      <c r="G69" s="166">
        <f t="shared" si="10"/>
        <v>22</v>
      </c>
      <c r="H69" s="39">
        <v>16</v>
      </c>
      <c r="I69" s="41"/>
      <c r="O69" s="173"/>
      <c r="P69" s="156" t="s">
        <v>416</v>
      </c>
      <c r="Q69" s="46" t="s">
        <v>404</v>
      </c>
      <c r="R69" s="20">
        <v>42772</v>
      </c>
      <c r="S69" s="54"/>
      <c r="T69" s="54"/>
      <c r="U69" s="54"/>
      <c r="V69" s="164"/>
      <c r="W69" s="164"/>
      <c r="X69" s="156" t="s">
        <v>417</v>
      </c>
      <c r="Y69" s="46" t="s">
        <v>404</v>
      </c>
      <c r="Z69" s="20">
        <v>42779</v>
      </c>
      <c r="AA69" s="198"/>
      <c r="AB69" s="198"/>
      <c r="AC69" s="198"/>
      <c r="AD69" s="198"/>
      <c r="AE69" s="198"/>
    </row>
    <row r="70" spans="1:31" ht="15.6" customHeight="1" x14ac:dyDescent="0.35">
      <c r="A70" s="39"/>
      <c r="B70" s="41" t="s">
        <v>1169</v>
      </c>
      <c r="C70" s="41" t="s">
        <v>120</v>
      </c>
      <c r="D70" s="220" t="s">
        <v>117</v>
      </c>
      <c r="E70" s="330">
        <v>15</v>
      </c>
      <c r="F70" s="330">
        <v>7</v>
      </c>
      <c r="G70" s="166">
        <f t="shared" si="10"/>
        <v>22</v>
      </c>
      <c r="H70" s="39">
        <v>2</v>
      </c>
      <c r="I70" s="40"/>
      <c r="L70" s="163" t="s">
        <v>156</v>
      </c>
      <c r="M70" s="41"/>
      <c r="O70" s="173"/>
      <c r="P70" s="155" t="s">
        <v>81</v>
      </c>
      <c r="Q70" s="155" t="s">
        <v>79</v>
      </c>
      <c r="R70" s="284" t="s">
        <v>107</v>
      </c>
      <c r="S70" s="41"/>
      <c r="T70" s="41"/>
      <c r="U70" s="41"/>
      <c r="V70" s="47"/>
      <c r="W70" s="47"/>
      <c r="X70" s="155" t="s">
        <v>81</v>
      </c>
      <c r="Y70" s="155" t="s">
        <v>79</v>
      </c>
      <c r="Z70" s="155" t="s">
        <v>107</v>
      </c>
      <c r="AA70" s="40"/>
      <c r="AB70" s="40"/>
      <c r="AC70" s="40"/>
      <c r="AD70" s="40"/>
      <c r="AE70" s="198"/>
    </row>
    <row r="71" spans="1:31" ht="18" x14ac:dyDescent="0.35">
      <c r="A71" s="39"/>
      <c r="B71" s="41" t="s">
        <v>554</v>
      </c>
      <c r="C71" s="41" t="s">
        <v>112</v>
      </c>
      <c r="D71" s="220" t="s">
        <v>116</v>
      </c>
      <c r="E71" s="330">
        <v>2</v>
      </c>
      <c r="F71" s="330">
        <v>20</v>
      </c>
      <c r="G71" s="166">
        <f t="shared" si="10"/>
        <v>22</v>
      </c>
      <c r="H71" s="39"/>
      <c r="I71" s="41"/>
      <c r="L71" s="240" t="s">
        <v>501</v>
      </c>
      <c r="M71" s="240" t="s">
        <v>117</v>
      </c>
      <c r="O71" s="173"/>
      <c r="P71" s="189">
        <v>0.38541666666666669</v>
      </c>
      <c r="Q71" s="61" t="s">
        <v>126</v>
      </c>
      <c r="R71" s="285" t="s">
        <v>330</v>
      </c>
      <c r="S71" s="41"/>
      <c r="T71" s="41"/>
      <c r="U71" s="41"/>
      <c r="V71" s="47"/>
      <c r="W71" s="47"/>
      <c r="X71" s="189">
        <v>0.38541666666666669</v>
      </c>
      <c r="Y71" s="61" t="s">
        <v>126</v>
      </c>
      <c r="Z71" s="26" t="s">
        <v>315</v>
      </c>
      <c r="AA71" s="57"/>
      <c r="AB71" s="193"/>
      <c r="AC71" s="39"/>
      <c r="AD71" s="40"/>
      <c r="AE71" s="198"/>
    </row>
    <row r="72" spans="1:31" ht="18" x14ac:dyDescent="0.35">
      <c r="A72" s="39"/>
      <c r="B72" s="41" t="s">
        <v>553</v>
      </c>
      <c r="C72" s="220" t="s">
        <v>183</v>
      </c>
      <c r="D72" s="220" t="s">
        <v>117</v>
      </c>
      <c r="E72" s="330">
        <v>2</v>
      </c>
      <c r="F72" s="330">
        <v>20</v>
      </c>
      <c r="G72" s="166">
        <f t="shared" si="10"/>
        <v>22</v>
      </c>
      <c r="H72" s="39"/>
      <c r="L72" s="41" t="s">
        <v>500</v>
      </c>
      <c r="M72" s="41" t="s">
        <v>116</v>
      </c>
      <c r="O72" s="173"/>
      <c r="P72" s="189">
        <v>0.38541666666666669</v>
      </c>
      <c r="Q72" s="61" t="s">
        <v>127</v>
      </c>
      <c r="R72" s="285" t="s">
        <v>197</v>
      </c>
      <c r="S72" s="41"/>
      <c r="T72" s="41"/>
      <c r="U72" s="41"/>
      <c r="V72" s="47"/>
      <c r="W72" s="47"/>
      <c r="X72" s="189">
        <v>0.38541666666666669</v>
      </c>
      <c r="Y72" s="61" t="s">
        <v>127</v>
      </c>
      <c r="Z72" s="26" t="s">
        <v>284</v>
      </c>
      <c r="AA72" s="57"/>
      <c r="AB72" s="208"/>
      <c r="AC72" s="39"/>
      <c r="AD72" s="40"/>
      <c r="AE72" s="198"/>
    </row>
    <row r="73" spans="1:31" ht="18" x14ac:dyDescent="0.35">
      <c r="A73" s="39"/>
      <c r="B73" s="41" t="s">
        <v>567</v>
      </c>
      <c r="C73" s="220" t="s">
        <v>110</v>
      </c>
      <c r="D73" s="220" t="s">
        <v>533</v>
      </c>
      <c r="E73" s="49">
        <v>10</v>
      </c>
      <c r="F73" s="49">
        <v>11</v>
      </c>
      <c r="G73" s="166">
        <f>SUM(E73:F73)</f>
        <v>21</v>
      </c>
      <c r="H73" s="39">
        <v>4</v>
      </c>
      <c r="I73" s="41"/>
      <c r="L73" s="240" t="s">
        <v>522</v>
      </c>
      <c r="M73" s="240" t="s">
        <v>116</v>
      </c>
      <c r="O73" s="173"/>
      <c r="P73" s="189">
        <v>0.42708333333333331</v>
      </c>
      <c r="Q73" s="61" t="s">
        <v>126</v>
      </c>
      <c r="R73" s="285" t="s">
        <v>604</v>
      </c>
      <c r="S73" s="41"/>
      <c r="T73" s="41"/>
      <c r="U73" s="41"/>
      <c r="V73" s="47"/>
      <c r="W73" s="47"/>
      <c r="X73" s="189">
        <v>0.42708333333333331</v>
      </c>
      <c r="Y73" s="61" t="s">
        <v>126</v>
      </c>
      <c r="Z73" s="26" t="s">
        <v>285</v>
      </c>
      <c r="AA73" s="57"/>
      <c r="AB73" s="39"/>
      <c r="AC73" s="39"/>
      <c r="AD73" s="40"/>
      <c r="AE73" s="198"/>
    </row>
    <row r="74" spans="1:31" ht="17.399999999999999" x14ac:dyDescent="0.3">
      <c r="A74" s="39"/>
      <c r="B74" s="220" t="s">
        <v>550</v>
      </c>
      <c r="C74" s="152" t="s">
        <v>85</v>
      </c>
      <c r="D74" s="220" t="s">
        <v>116</v>
      </c>
      <c r="E74" s="330">
        <v>7</v>
      </c>
      <c r="F74" s="330">
        <v>14</v>
      </c>
      <c r="G74" s="166">
        <f>SUM(E74:F74)</f>
        <v>21</v>
      </c>
      <c r="H74" s="39">
        <v>2</v>
      </c>
      <c r="L74" s="240"/>
      <c r="M74" s="240"/>
      <c r="O74" s="173"/>
      <c r="P74" s="189">
        <v>0.42708333333333331</v>
      </c>
      <c r="Q74" s="61" t="s">
        <v>127</v>
      </c>
      <c r="R74" s="285" t="s">
        <v>1221</v>
      </c>
      <c r="S74" s="40"/>
      <c r="T74" s="40"/>
      <c r="U74" s="40"/>
      <c r="V74" s="40"/>
      <c r="W74" s="40"/>
      <c r="X74" s="189">
        <v>0.42708333333333331</v>
      </c>
      <c r="Y74" s="61" t="s">
        <v>127</v>
      </c>
      <c r="Z74" s="26" t="s">
        <v>209</v>
      </c>
      <c r="AA74" s="57"/>
      <c r="AB74" s="40"/>
      <c r="AC74" s="40"/>
      <c r="AD74" s="40"/>
      <c r="AE74" s="198"/>
    </row>
    <row r="75" spans="1:31" ht="17.399999999999999" x14ac:dyDescent="0.3">
      <c r="A75" s="39"/>
      <c r="B75" s="48"/>
      <c r="C75" s="41"/>
      <c r="D75" s="220"/>
      <c r="E75" s="49"/>
      <c r="F75" s="49"/>
      <c r="G75" s="166"/>
      <c r="H75" s="39"/>
      <c r="I75" s="79"/>
      <c r="J75" s="40"/>
      <c r="K75" s="40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66"/>
      <c r="H76" s="166"/>
      <c r="I76" s="145"/>
      <c r="J76" s="145"/>
      <c r="K76" s="145"/>
      <c r="L76" s="145"/>
      <c r="M76" s="145"/>
      <c r="P76" s="64"/>
      <c r="Q76" s="64"/>
      <c r="R76" s="38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7"/>
      <c r="Q77" s="7"/>
      <c r="R77" s="7"/>
    </row>
    <row r="78" spans="1:31" ht="17.399999999999999" x14ac:dyDescent="0.3">
      <c r="A78" s="34"/>
      <c r="B78" s="80"/>
      <c r="C78" s="34"/>
      <c r="D78" s="34"/>
      <c r="E78" s="32"/>
      <c r="F78" s="79"/>
      <c r="G78" s="34"/>
      <c r="H78" s="79"/>
      <c r="I78" s="79"/>
      <c r="J78" s="32"/>
      <c r="K78" s="79"/>
      <c r="P78" s="5"/>
      <c r="Q78" s="5"/>
      <c r="R78" s="7"/>
    </row>
    <row r="79" spans="1:31" ht="17.399999999999999" x14ac:dyDescent="0.3">
      <c r="A79" s="34"/>
      <c r="B79" s="80"/>
      <c r="C79" s="34"/>
      <c r="D79" s="34"/>
      <c r="E79" s="32"/>
      <c r="F79" s="34"/>
      <c r="G79" s="34"/>
      <c r="H79" s="34"/>
      <c r="I79" s="79"/>
      <c r="J79" s="79"/>
      <c r="K79" s="79"/>
      <c r="P79" s="5"/>
      <c r="Q79" s="5"/>
      <c r="R79" s="7"/>
    </row>
    <row r="80" spans="1:31" ht="17.399999999999999" x14ac:dyDescent="0.3">
      <c r="A80" s="34"/>
      <c r="B80" s="80"/>
      <c r="C80" s="36"/>
      <c r="D80" s="36"/>
      <c r="E80" s="32"/>
      <c r="F80" s="34"/>
      <c r="G80" s="91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34"/>
      <c r="D81" s="32"/>
      <c r="E81" s="32"/>
      <c r="F81" s="79"/>
      <c r="G81" s="34"/>
      <c r="H81" s="79"/>
      <c r="I81" s="79"/>
      <c r="J81" s="79"/>
      <c r="K81" s="79"/>
      <c r="P81" s="7"/>
      <c r="Q81" s="7"/>
      <c r="R81" s="7"/>
    </row>
    <row r="82" spans="1:18" ht="17.399999999999999" x14ac:dyDescent="0.3">
      <c r="A82" s="34"/>
      <c r="B82" s="80"/>
      <c r="C82" s="34"/>
      <c r="D82" s="32"/>
      <c r="E82" s="32"/>
      <c r="F82" s="34"/>
      <c r="G82" s="91"/>
      <c r="H82" s="34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2"/>
      <c r="D83" s="32"/>
      <c r="E83" s="32"/>
      <c r="F83" s="34"/>
      <c r="G83" s="91"/>
      <c r="H83" s="34"/>
      <c r="I83" s="79"/>
      <c r="J83" s="79"/>
      <c r="K83" s="79"/>
    </row>
    <row r="84" spans="1:18" ht="17.399999999999999" x14ac:dyDescent="0.3">
      <c r="A84" s="34"/>
      <c r="B84" s="80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22.8" x14ac:dyDescent="0.4">
      <c r="A85" s="82"/>
      <c r="B85" s="85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17.399999999999999" x14ac:dyDescent="0.3">
      <c r="A86" s="34"/>
      <c r="B86" s="80"/>
      <c r="C86" s="34"/>
      <c r="D86" s="80"/>
      <c r="E86" s="32"/>
      <c r="F86" s="79"/>
      <c r="G86" s="34"/>
      <c r="H86" s="34"/>
      <c r="I86" s="79"/>
      <c r="J86" s="32"/>
      <c r="K86" s="79"/>
    </row>
    <row r="87" spans="1:18" ht="17.399999999999999" x14ac:dyDescent="0.3">
      <c r="A87" s="34"/>
      <c r="B87" s="32"/>
      <c r="C87" s="32"/>
      <c r="D87" s="32"/>
      <c r="E87" s="32"/>
      <c r="F87" s="32"/>
      <c r="G87" s="34"/>
      <c r="H87" s="32"/>
      <c r="I87" s="32"/>
      <c r="J87" s="32"/>
      <c r="K87" s="79"/>
    </row>
    <row r="88" spans="1:18" ht="17.399999999999999" x14ac:dyDescent="0.3">
      <c r="A88" s="34"/>
      <c r="B88" s="80"/>
      <c r="C88" s="80"/>
      <c r="D88" s="80"/>
      <c r="E88" s="79"/>
      <c r="F88" s="79"/>
      <c r="G88" s="34"/>
      <c r="H88" s="79"/>
      <c r="I88" s="79"/>
      <c r="J88" s="32"/>
      <c r="K88" s="79"/>
    </row>
    <row r="89" spans="1:18" ht="17.399999999999999" x14ac:dyDescent="0.3">
      <c r="A89" s="79"/>
      <c r="B89" s="32"/>
      <c r="C89" s="80"/>
      <c r="D89" s="80"/>
      <c r="E89" s="32"/>
      <c r="F89" s="34"/>
      <c r="G89" s="91"/>
      <c r="H89" s="34"/>
      <c r="I89" s="79"/>
      <c r="J89" s="79"/>
      <c r="K89" s="79"/>
    </row>
    <row r="90" spans="1:18" ht="22.8" x14ac:dyDescent="0.4">
      <c r="A90" s="79"/>
      <c r="B90" s="55"/>
      <c r="C90" s="85"/>
      <c r="D90" s="85"/>
      <c r="E90" s="55"/>
      <c r="F90" s="34"/>
      <c r="G90" s="91"/>
      <c r="H90" s="34"/>
      <c r="I90" s="79"/>
      <c r="J90" s="79"/>
      <c r="K90" s="79"/>
    </row>
    <row r="91" spans="1:18" ht="17.399999999999999" x14ac:dyDescent="0.3">
      <c r="A91" s="79"/>
      <c r="B91" s="32"/>
      <c r="C91" s="80"/>
      <c r="D91" s="80"/>
      <c r="E91" s="32"/>
      <c r="F91" s="34"/>
      <c r="G91" s="91"/>
      <c r="H91" s="34"/>
      <c r="I91" s="79"/>
      <c r="J91" s="79"/>
      <c r="K91" s="79"/>
    </row>
    <row r="92" spans="1:18" ht="17.399999999999999" x14ac:dyDescent="0.3">
      <c r="A92" s="34"/>
      <c r="B92" s="32"/>
      <c r="C92" s="32"/>
      <c r="D92" s="32"/>
      <c r="E92" s="32"/>
      <c r="F92" s="34"/>
      <c r="G92" s="91"/>
      <c r="H92" s="34"/>
      <c r="I92" s="79"/>
      <c r="J92" s="32"/>
      <c r="K92" s="32"/>
      <c r="L92" s="1"/>
    </row>
    <row r="93" spans="1:18" ht="17.399999999999999" x14ac:dyDescent="0.3">
      <c r="A93" s="34"/>
      <c r="B93" s="32"/>
      <c r="C93" s="83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80"/>
      <c r="E94" s="34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2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91"/>
      <c r="B97" s="92"/>
      <c r="C97" s="93"/>
      <c r="D97" s="94"/>
      <c r="E97" s="91"/>
      <c r="F97" s="91"/>
      <c r="G97" s="91"/>
      <c r="H97" s="91"/>
      <c r="I97" s="95"/>
      <c r="J97" s="92"/>
      <c r="K97" s="92"/>
      <c r="L97" s="96"/>
    </row>
    <row r="98" spans="1:12" ht="17.399999999999999" x14ac:dyDescent="0.3">
      <c r="A98" s="34"/>
      <c r="B98" s="32"/>
      <c r="C98" s="83"/>
      <c r="D98" s="80"/>
      <c r="E98" s="34"/>
      <c r="F98" s="34"/>
      <c r="G98" s="91"/>
      <c r="H98" s="34"/>
      <c r="I98" s="79"/>
      <c r="J98" s="32"/>
      <c r="K98" s="32"/>
      <c r="L98" s="1"/>
    </row>
    <row r="99" spans="1:12" ht="17.399999999999999" x14ac:dyDescent="0.3">
      <c r="A99" s="34"/>
      <c r="B99" s="32"/>
      <c r="C99" s="83"/>
      <c r="D99" s="80"/>
      <c r="E99" s="32"/>
      <c r="F99" s="34"/>
      <c r="G99" s="91"/>
      <c r="H99" s="34"/>
      <c r="I99" s="79"/>
      <c r="J99" s="32"/>
      <c r="K99" s="32"/>
      <c r="L99" s="1"/>
    </row>
  </sheetData>
  <sortState ref="A73:H74">
    <sortCondition ref="A72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6" zoomScale="77" zoomScaleNormal="75" zoomScaleSheetLayoutView="77" workbookViewId="0">
      <selection activeCell="D18" sqref="D18"/>
    </sheetView>
  </sheetViews>
  <sheetFormatPr defaultRowHeight="13.2" x14ac:dyDescent="0.25"/>
  <cols>
    <col min="1" max="1" width="11.6640625" customWidth="1"/>
    <col min="2" max="2" width="16.44140625" customWidth="1"/>
    <col min="3" max="3" width="16.109375" customWidth="1"/>
    <col min="4" max="4" width="14.33203125" customWidth="1"/>
    <col min="5" max="5" width="8.44140625" customWidth="1"/>
    <col min="6" max="6" width="8.33203125" customWidth="1"/>
    <col min="7" max="7" width="7" customWidth="1"/>
    <col min="8" max="8" width="7.6640625" customWidth="1"/>
    <col min="9" max="9" width="8.109375" customWidth="1"/>
    <col min="11" max="11" width="8.88671875" customWidth="1"/>
    <col min="12" max="12" width="17.77734375" customWidth="1"/>
    <col min="13" max="13" width="26.332031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1171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42758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19</v>
      </c>
      <c r="U2" s="39">
        <v>30</v>
      </c>
      <c r="V2" s="39">
        <v>4</v>
      </c>
      <c r="W2" s="39">
        <v>0</v>
      </c>
      <c r="X2" s="199">
        <f t="shared" ref="X2:X10" si="0">U2/T2</f>
        <v>1.5789473684210527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1172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16</v>
      </c>
      <c r="U3" s="39">
        <v>42</v>
      </c>
      <c r="V3" s="39">
        <v>0</v>
      </c>
      <c r="W3" s="39">
        <v>2</v>
      </c>
      <c r="X3" s="199">
        <f t="shared" ref="X3:X9" si="1">U3/T3</f>
        <v>2.625</v>
      </c>
      <c r="AE3" s="173"/>
    </row>
    <row r="4" spans="1:31" ht="17.399999999999999" x14ac:dyDescent="0.3">
      <c r="A4" s="7"/>
      <c r="B4" s="9"/>
      <c r="C4" s="225" t="s">
        <v>379</v>
      </c>
      <c r="E4" s="22">
        <v>13</v>
      </c>
      <c r="F4" s="22">
        <v>2</v>
      </c>
      <c r="G4" s="22">
        <v>5</v>
      </c>
      <c r="H4" s="22">
        <f>(S$38)</f>
        <v>58</v>
      </c>
      <c r="I4" s="22">
        <v>32</v>
      </c>
      <c r="J4" s="35">
        <f t="shared" ref="J4:J5" si="2">E4*2+G4*1</f>
        <v>31</v>
      </c>
      <c r="K4" s="109">
        <f>(T$38)</f>
        <v>105</v>
      </c>
      <c r="L4" s="109">
        <f>(V$38)</f>
        <v>32</v>
      </c>
      <c r="M4" s="39">
        <v>1</v>
      </c>
      <c r="N4" s="1"/>
      <c r="O4" s="210"/>
      <c r="P4" s="41" t="s">
        <v>132</v>
      </c>
      <c r="Q4" s="41" t="s">
        <v>380</v>
      </c>
      <c r="R4" s="220" t="s">
        <v>117</v>
      </c>
      <c r="S4" s="39"/>
      <c r="T4" s="208">
        <v>19</v>
      </c>
      <c r="U4" s="39">
        <v>53</v>
      </c>
      <c r="V4" s="39">
        <v>1</v>
      </c>
      <c r="W4" s="39">
        <v>0</v>
      </c>
      <c r="X4" s="199">
        <f t="shared" si="1"/>
        <v>2.7894736842105261</v>
      </c>
      <c r="AE4" s="173"/>
    </row>
    <row r="5" spans="1:31" ht="18" customHeight="1" x14ac:dyDescent="0.3">
      <c r="A5" s="9"/>
      <c r="B5" s="9"/>
      <c r="C5" s="225" t="s">
        <v>124</v>
      </c>
      <c r="D5" s="24"/>
      <c r="E5" s="22">
        <v>8</v>
      </c>
      <c r="F5" s="22">
        <v>4</v>
      </c>
      <c r="G5" s="22">
        <v>8</v>
      </c>
      <c r="H5" s="22">
        <f>(AA$25)</f>
        <v>63</v>
      </c>
      <c r="I5" s="22">
        <v>55</v>
      </c>
      <c r="J5" s="35">
        <f t="shared" si="2"/>
        <v>24</v>
      </c>
      <c r="K5" s="109">
        <f>(AB$25)</f>
        <v>96</v>
      </c>
      <c r="L5" s="109">
        <f>(AD$25)</f>
        <v>16</v>
      </c>
      <c r="M5" s="39">
        <v>2</v>
      </c>
      <c r="O5" s="210"/>
      <c r="P5" s="41" t="s">
        <v>22</v>
      </c>
      <c r="Q5" s="41" t="s">
        <v>128</v>
      </c>
      <c r="R5" s="220" t="s">
        <v>533</v>
      </c>
      <c r="S5" s="39"/>
      <c r="T5" s="208">
        <v>15</v>
      </c>
      <c r="U5" s="39">
        <v>42</v>
      </c>
      <c r="V5" s="39">
        <v>0</v>
      </c>
      <c r="W5" s="39">
        <v>1</v>
      </c>
      <c r="X5" s="199">
        <f t="shared" si="1"/>
        <v>2.8</v>
      </c>
      <c r="Z5" s="9"/>
      <c r="AE5" s="173"/>
    </row>
    <row r="6" spans="1:31" ht="17.399999999999999" customHeight="1" x14ac:dyDescent="0.3">
      <c r="A6" s="172"/>
      <c r="B6" s="9"/>
      <c r="C6" s="225" t="s">
        <v>322</v>
      </c>
      <c r="D6" s="24"/>
      <c r="E6" s="22">
        <v>9</v>
      </c>
      <c r="F6" s="22">
        <v>7</v>
      </c>
      <c r="G6" s="22">
        <v>4</v>
      </c>
      <c r="H6" s="22">
        <f>(AA$38)</f>
        <v>58</v>
      </c>
      <c r="I6" s="22">
        <v>46</v>
      </c>
      <c r="J6" s="35">
        <f t="shared" ref="J6:J11" si="3">E6*2+G6*1</f>
        <v>22</v>
      </c>
      <c r="K6" s="109">
        <f>(AB$38)</f>
        <v>102</v>
      </c>
      <c r="L6" s="109">
        <f>(AD$38)</f>
        <v>16</v>
      </c>
      <c r="M6" s="39">
        <v>3</v>
      </c>
      <c r="O6" s="210"/>
      <c r="P6" s="41" t="s">
        <v>63</v>
      </c>
      <c r="Q6" s="41" t="s">
        <v>115</v>
      </c>
      <c r="R6" s="220" t="s">
        <v>164</v>
      </c>
      <c r="S6" s="39"/>
      <c r="T6" s="208">
        <v>17</v>
      </c>
      <c r="U6" s="39">
        <v>48</v>
      </c>
      <c r="V6" s="39">
        <v>0</v>
      </c>
      <c r="W6" s="39">
        <v>1</v>
      </c>
      <c r="X6" s="199">
        <f t="shared" si="1"/>
        <v>2.8235294117647061</v>
      </c>
      <c r="Y6" s="41"/>
      <c r="AE6" s="173"/>
    </row>
    <row r="7" spans="1:31" ht="17.399999999999999" x14ac:dyDescent="0.3">
      <c r="B7" s="9"/>
      <c r="C7" s="225" t="s">
        <v>89</v>
      </c>
      <c r="D7" s="24"/>
      <c r="E7" s="22">
        <v>7</v>
      </c>
      <c r="F7" s="22">
        <v>10</v>
      </c>
      <c r="G7" s="22">
        <v>3</v>
      </c>
      <c r="H7" s="22">
        <f>(AA$50)</f>
        <v>51</v>
      </c>
      <c r="I7" s="22">
        <v>62</v>
      </c>
      <c r="J7" s="35">
        <f t="shared" si="3"/>
        <v>17</v>
      </c>
      <c r="K7" s="109">
        <f>(AB$50)</f>
        <v>72</v>
      </c>
      <c r="L7" s="109">
        <f>(AD$50)</f>
        <v>24</v>
      </c>
      <c r="M7" s="39">
        <v>4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19</v>
      </c>
      <c r="U7" s="39">
        <v>56</v>
      </c>
      <c r="V7" s="39">
        <v>0</v>
      </c>
      <c r="W7" s="39">
        <v>1</v>
      </c>
      <c r="X7" s="199">
        <f t="shared" si="1"/>
        <v>2.9473684210526314</v>
      </c>
      <c r="AE7" s="173"/>
    </row>
    <row r="8" spans="1:31" ht="17.399999999999999" x14ac:dyDescent="0.3">
      <c r="A8" s="9"/>
      <c r="B8" s="9"/>
      <c r="C8" s="225" t="s">
        <v>129</v>
      </c>
      <c r="D8" s="24"/>
      <c r="E8" s="22">
        <v>6</v>
      </c>
      <c r="F8" s="22">
        <v>9</v>
      </c>
      <c r="G8" s="22">
        <v>5</v>
      </c>
      <c r="H8" s="22">
        <f>(S$25)</f>
        <v>59</v>
      </c>
      <c r="I8" s="22">
        <v>61</v>
      </c>
      <c r="J8" s="35">
        <f t="shared" si="3"/>
        <v>17</v>
      </c>
      <c r="K8" s="109">
        <f>(T$25)</f>
        <v>83</v>
      </c>
      <c r="L8" s="109">
        <f>(V$25)</f>
        <v>28</v>
      </c>
      <c r="M8" s="39">
        <v>5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20</v>
      </c>
      <c r="U8" s="39">
        <v>62</v>
      </c>
      <c r="V8" s="39">
        <v>0</v>
      </c>
      <c r="W8" s="39">
        <v>0</v>
      </c>
      <c r="X8" s="199">
        <f t="shared" si="1"/>
        <v>3.1</v>
      </c>
      <c r="AE8" s="173"/>
    </row>
    <row r="9" spans="1:31" ht="17.399999999999999" x14ac:dyDescent="0.3">
      <c r="A9" s="9"/>
      <c r="B9" s="9"/>
      <c r="C9" s="33" t="s">
        <v>530</v>
      </c>
      <c r="D9" s="24"/>
      <c r="E9" s="22">
        <v>6</v>
      </c>
      <c r="F9" s="22">
        <v>9</v>
      </c>
      <c r="G9" s="22">
        <v>5</v>
      </c>
      <c r="H9" s="22">
        <f>(S$50)</f>
        <v>44</v>
      </c>
      <c r="I9" s="22">
        <v>55</v>
      </c>
      <c r="J9" s="35">
        <f t="shared" si="3"/>
        <v>17</v>
      </c>
      <c r="K9" s="109">
        <f>(T$50)</f>
        <v>57</v>
      </c>
      <c r="L9" s="109">
        <f>(V$50)</f>
        <v>40</v>
      </c>
      <c r="M9" s="39">
        <v>7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18</v>
      </c>
      <c r="U9" s="39">
        <v>57</v>
      </c>
      <c r="V9" s="39">
        <v>1</v>
      </c>
      <c r="W9" s="39">
        <v>0</v>
      </c>
      <c r="X9" s="199">
        <f t="shared" si="1"/>
        <v>3.1666666666666665</v>
      </c>
      <c r="AE9" s="173"/>
    </row>
    <row r="10" spans="1:31" ht="18.600000000000001" customHeight="1" thickBot="1" x14ac:dyDescent="0.35">
      <c r="A10" s="9"/>
      <c r="B10" s="9"/>
      <c r="C10" s="33" t="s">
        <v>477</v>
      </c>
      <c r="E10" s="22">
        <v>6</v>
      </c>
      <c r="F10" s="22">
        <v>10</v>
      </c>
      <c r="G10" s="22">
        <v>4</v>
      </c>
      <c r="H10" s="22">
        <f>(AA$62)</f>
        <v>48</v>
      </c>
      <c r="I10" s="22">
        <v>61</v>
      </c>
      <c r="J10" s="35">
        <f t="shared" si="3"/>
        <v>16</v>
      </c>
      <c r="K10" s="109">
        <f>(AB$62)</f>
        <v>66</v>
      </c>
      <c r="L10" s="109">
        <f>(AD$62)</f>
        <v>42</v>
      </c>
      <c r="M10" s="39">
        <v>6</v>
      </c>
      <c r="O10" s="78"/>
      <c r="P10" s="41" t="s">
        <v>108</v>
      </c>
      <c r="Q10" s="41" t="s">
        <v>17</v>
      </c>
      <c r="R10" s="41"/>
      <c r="S10" s="39"/>
      <c r="T10" s="208">
        <v>17</v>
      </c>
      <c r="U10" s="39">
        <v>36</v>
      </c>
      <c r="V10" s="39">
        <v>2</v>
      </c>
      <c r="W10" s="39">
        <v>0</v>
      </c>
      <c r="X10" s="199">
        <f t="shared" si="0"/>
        <v>2.1176470588235294</v>
      </c>
      <c r="AE10" s="173"/>
    </row>
    <row r="11" spans="1:31" ht="18" customHeight="1" thickBot="1" x14ac:dyDescent="0.4">
      <c r="A11" s="9"/>
      <c r="B11" s="9"/>
      <c r="C11" s="33" t="s">
        <v>154</v>
      </c>
      <c r="D11" s="65"/>
      <c r="E11" s="22">
        <v>4</v>
      </c>
      <c r="F11" s="22">
        <v>8</v>
      </c>
      <c r="G11" s="22">
        <v>8</v>
      </c>
      <c r="H11" s="22">
        <f>(S$62)</f>
        <v>50</v>
      </c>
      <c r="I11" s="22">
        <v>59</v>
      </c>
      <c r="J11" s="35">
        <f t="shared" si="3"/>
        <v>16</v>
      </c>
      <c r="K11" s="22">
        <f>(T$62)</f>
        <v>72</v>
      </c>
      <c r="L11" s="22">
        <f>(V$62)</f>
        <v>42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160</v>
      </c>
      <c r="U11" s="194">
        <f>SUM(U2:U10)</f>
        <v>426</v>
      </c>
      <c r="V11" s="194">
        <f>SUM(V2:V10)</f>
        <v>8</v>
      </c>
      <c r="W11" s="194">
        <f>SUM(W2:W10)</f>
        <v>5</v>
      </c>
      <c r="X11" s="201">
        <f>(U11+W11)/T11</f>
        <v>2.6937500000000001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59</v>
      </c>
      <c r="F12" s="62">
        <f>SUM(F4:F11)</f>
        <v>59</v>
      </c>
      <c r="G12" s="62">
        <f>SUM(G4:G11)</f>
        <v>42</v>
      </c>
      <c r="H12" s="62">
        <f>SUM(H4:H11)</f>
        <v>431</v>
      </c>
      <c r="I12" s="62">
        <f>SUM(I4:I11)</f>
        <v>431</v>
      </c>
      <c r="J12" s="62"/>
      <c r="K12" s="62">
        <f>SUM(K4:K11)</f>
        <v>653</v>
      </c>
      <c r="L12" s="62">
        <f>SUM(L4:L11)</f>
        <v>240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1173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9</v>
      </c>
      <c r="U14" s="166">
        <f t="shared" ref="U14:U45" si="4">SUM(S14:T14)</f>
        <v>19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14</v>
      </c>
      <c r="AC14" s="166">
        <f t="shared" ref="AC14:AC37" si="5">SUM(AA14:AB14)</f>
        <v>23</v>
      </c>
      <c r="AD14" s="39"/>
      <c r="AE14" s="173"/>
    </row>
    <row r="15" spans="1:31" ht="15.6" customHeight="1" x14ac:dyDescent="0.35">
      <c r="A15" s="46" t="s">
        <v>38</v>
      </c>
      <c r="B15" s="33" t="s">
        <v>88</v>
      </c>
      <c r="C15" s="65"/>
      <c r="D15" s="22">
        <v>5</v>
      </c>
      <c r="E15" s="9">
        <v>1</v>
      </c>
      <c r="F15" s="41" t="s">
        <v>1180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16</v>
      </c>
      <c r="T15" s="343">
        <v>8</v>
      </c>
      <c r="U15" s="166">
        <f>SUM(S15:T15)</f>
        <v>24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12</v>
      </c>
      <c r="AB15" s="342">
        <v>10</v>
      </c>
      <c r="AC15" s="166">
        <f>SUM(AA15:AB15)</f>
        <v>22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>
        <v>2</v>
      </c>
      <c r="F16" s="41" t="s">
        <v>1182</v>
      </c>
      <c r="J16" s="4"/>
      <c r="O16" s="213"/>
      <c r="P16" s="41" t="s">
        <v>668</v>
      </c>
      <c r="Q16" s="41" t="s">
        <v>104</v>
      </c>
      <c r="R16" s="207" t="s">
        <v>130</v>
      </c>
      <c r="S16" s="343">
        <v>10</v>
      </c>
      <c r="T16" s="343">
        <v>8</v>
      </c>
      <c r="U16" s="166">
        <f>SUM(S16:T16)</f>
        <v>18</v>
      </c>
      <c r="V16" s="39">
        <v>2</v>
      </c>
      <c r="W16" s="166"/>
      <c r="X16" s="41" t="s">
        <v>488</v>
      </c>
      <c r="Y16" s="41" t="s">
        <v>120</v>
      </c>
      <c r="Z16" s="41" t="s">
        <v>117</v>
      </c>
      <c r="AA16" s="342">
        <v>14</v>
      </c>
      <c r="AB16" s="342">
        <v>7</v>
      </c>
      <c r="AC16" s="166">
        <f>SUM(AA16:AB16)</f>
        <v>21</v>
      </c>
      <c r="AD16" s="39">
        <v>2</v>
      </c>
      <c r="AE16" s="173"/>
    </row>
    <row r="17" spans="1:31" ht="15.6" customHeight="1" x14ac:dyDescent="0.3">
      <c r="A17" s="39"/>
      <c r="B17" s="33"/>
      <c r="C17" s="41"/>
      <c r="D17" s="48"/>
      <c r="E17" s="9">
        <v>2</v>
      </c>
      <c r="F17" s="41" t="s">
        <v>1180</v>
      </c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9</v>
      </c>
      <c r="T17" s="343">
        <v>9</v>
      </c>
      <c r="U17" s="166">
        <f>SUM(S17:T17)</f>
        <v>18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13</v>
      </c>
      <c r="AB17" s="342">
        <v>7</v>
      </c>
      <c r="AC17" s="166">
        <f>SUM(AA17:AB17)</f>
        <v>20</v>
      </c>
      <c r="AD17" s="39">
        <v>4</v>
      </c>
      <c r="AE17" s="173"/>
    </row>
    <row r="18" spans="1:31" ht="15.6" customHeight="1" x14ac:dyDescent="0.3">
      <c r="E18" s="9">
        <v>2</v>
      </c>
      <c r="F18" s="41" t="s">
        <v>1027</v>
      </c>
      <c r="N18" s="9"/>
      <c r="O18" s="212"/>
      <c r="P18" s="41" t="s">
        <v>669</v>
      </c>
      <c r="Q18" s="41" t="s">
        <v>383</v>
      </c>
      <c r="R18" s="48" t="s">
        <v>130</v>
      </c>
      <c r="S18" s="343">
        <v>9</v>
      </c>
      <c r="T18" s="343">
        <v>7</v>
      </c>
      <c r="U18" s="166">
        <f>SUM(S18:T18)</f>
        <v>16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>
        <v>2</v>
      </c>
      <c r="AB18" s="342">
        <v>18</v>
      </c>
      <c r="AC18" s="166">
        <f>SUM(AA18:AB18)</f>
        <v>20</v>
      </c>
      <c r="AD18" s="39"/>
      <c r="AE18" s="173"/>
    </row>
    <row r="19" spans="1:31" ht="15.6" customHeight="1" x14ac:dyDescent="0.3">
      <c r="E19" s="9">
        <v>2</v>
      </c>
      <c r="F19" s="41" t="s">
        <v>1181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4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5</v>
      </c>
      <c r="AB19" s="342">
        <v>10</v>
      </c>
      <c r="AC19" s="166">
        <f t="shared" si="5"/>
        <v>15</v>
      </c>
      <c r="AD19" s="39">
        <v>2</v>
      </c>
      <c r="AE19" s="173"/>
    </row>
    <row r="20" spans="1:31" ht="15.6" customHeight="1" x14ac:dyDescent="0.3">
      <c r="N20" s="8"/>
      <c r="O20" s="212"/>
      <c r="P20" s="150" t="s">
        <v>581</v>
      </c>
      <c r="Q20" s="150" t="s">
        <v>180</v>
      </c>
      <c r="R20" s="41" t="s">
        <v>130</v>
      </c>
      <c r="S20" s="343">
        <v>1</v>
      </c>
      <c r="T20" s="343">
        <v>9</v>
      </c>
      <c r="U20" s="166">
        <f>SUM(S20:T20)</f>
        <v>10</v>
      </c>
      <c r="V20" s="39">
        <v>6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7</v>
      </c>
      <c r="AC20" s="166">
        <f t="shared" si="5"/>
        <v>13</v>
      </c>
      <c r="AD20" s="39">
        <v>2</v>
      </c>
      <c r="AE20" s="59"/>
    </row>
    <row r="21" spans="1:31" ht="15.6" customHeight="1" x14ac:dyDescent="0.3">
      <c r="A21" s="39" t="s">
        <v>136</v>
      </c>
      <c r="B21" s="33" t="s">
        <v>477</v>
      </c>
      <c r="C21" s="88"/>
      <c r="D21" s="108">
        <v>3</v>
      </c>
      <c r="E21" s="9">
        <v>1</v>
      </c>
      <c r="F21" s="41" t="s">
        <v>1177</v>
      </c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9</v>
      </c>
      <c r="U21" s="166">
        <f>SUM(S21:T21)</f>
        <v>9</v>
      </c>
      <c r="V21" s="39">
        <v>2</v>
      </c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8</v>
      </c>
      <c r="AC21" s="166">
        <f t="shared" si="5"/>
        <v>9</v>
      </c>
      <c r="AD21" s="39">
        <v>2</v>
      </c>
      <c r="AE21" s="58"/>
    </row>
    <row r="22" spans="1:31" ht="17.399999999999999" customHeight="1" x14ac:dyDescent="0.3">
      <c r="A22" s="193" t="s">
        <v>37</v>
      </c>
      <c r="B22" s="41" t="s">
        <v>83</v>
      </c>
      <c r="C22" s="41"/>
      <c r="D22" s="108"/>
      <c r="E22" s="9">
        <v>1</v>
      </c>
      <c r="F22" s="41" t="s">
        <v>1178</v>
      </c>
      <c r="N22" s="9"/>
      <c r="O22" s="212"/>
      <c r="P22" s="41" t="s">
        <v>473</v>
      </c>
      <c r="Q22" s="48" t="s">
        <v>109</v>
      </c>
      <c r="R22" s="41" t="s">
        <v>130</v>
      </c>
      <c r="S22" s="343">
        <v>1</v>
      </c>
      <c r="T22" s="343">
        <v>7</v>
      </c>
      <c r="U22" s="166">
        <f>SUM(S22:T22)</f>
        <v>8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5"/>
        <v>6</v>
      </c>
      <c r="AD22" s="39"/>
      <c r="AE22" s="210"/>
    </row>
    <row r="23" spans="1:31" ht="15.6" customHeight="1" x14ac:dyDescent="0.3">
      <c r="E23" s="9">
        <v>2</v>
      </c>
      <c r="F23" s="41" t="s">
        <v>1179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6</v>
      </c>
      <c r="AC23" s="166">
        <f t="shared" si="5"/>
        <v>6</v>
      </c>
      <c r="AD23" s="39"/>
      <c r="AE23" s="210"/>
    </row>
    <row r="24" spans="1:31" ht="15.6" customHeight="1" x14ac:dyDescent="0.3">
      <c r="E24" s="9"/>
      <c r="F24" s="41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4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4</v>
      </c>
      <c r="AC24" s="166">
        <f t="shared" si="5"/>
        <v>4</v>
      </c>
      <c r="AD24" s="39">
        <v>2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59</v>
      </c>
      <c r="T25" s="219">
        <f>SUM(T14:T24)</f>
        <v>83</v>
      </c>
      <c r="U25" s="219">
        <f t="shared" si="4"/>
        <v>142</v>
      </c>
      <c r="V25" s="219">
        <f>SUM(V14:V24)</f>
        <v>28</v>
      </c>
      <c r="W25" s="219"/>
      <c r="X25" s="217" t="s">
        <v>405</v>
      </c>
      <c r="Y25" s="217"/>
      <c r="Z25" s="217" t="s">
        <v>117</v>
      </c>
      <c r="AA25" s="219">
        <f>SUM(AA14:AA24)</f>
        <v>63</v>
      </c>
      <c r="AB25" s="219">
        <f>SUM(AB14:AB24)</f>
        <v>96</v>
      </c>
      <c r="AC25" s="219">
        <f t="shared" si="5"/>
        <v>159</v>
      </c>
      <c r="AD25" s="219">
        <f>SUM(AD14:AD24)</f>
        <v>16</v>
      </c>
      <c r="AE25" s="210"/>
    </row>
    <row r="26" spans="1:31" ht="15.6" customHeight="1" x14ac:dyDescent="0.3">
      <c r="A26" s="46" t="s">
        <v>39</v>
      </c>
      <c r="B26" s="225" t="s">
        <v>530</v>
      </c>
      <c r="D26" s="22">
        <v>2</v>
      </c>
      <c r="E26" s="8">
        <v>1</v>
      </c>
      <c r="F26" s="41" t="s">
        <v>1174</v>
      </c>
      <c r="G26" s="41"/>
      <c r="M26" s="37"/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4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3</v>
      </c>
      <c r="AB26" s="342">
        <v>6</v>
      </c>
      <c r="AC26" s="166">
        <f t="shared" si="5"/>
        <v>9</v>
      </c>
      <c r="AD26" s="222"/>
      <c r="AE26" s="210"/>
    </row>
    <row r="27" spans="1:31" ht="15.6" customHeight="1" x14ac:dyDescent="0.3">
      <c r="A27" s="49" t="s">
        <v>37</v>
      </c>
      <c r="B27" s="41" t="s">
        <v>83</v>
      </c>
      <c r="C27" s="41"/>
      <c r="E27" s="8">
        <v>2</v>
      </c>
      <c r="F27" s="41" t="s">
        <v>1193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17</v>
      </c>
      <c r="T27" s="342">
        <v>14</v>
      </c>
      <c r="U27" s="166">
        <f t="shared" si="4"/>
        <v>31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20</v>
      </c>
      <c r="AB27" s="342">
        <v>16</v>
      </c>
      <c r="AC27" s="166">
        <f t="shared" si="5"/>
        <v>36</v>
      </c>
      <c r="AD27" s="222"/>
      <c r="AE27" s="210"/>
    </row>
    <row r="28" spans="1:31" ht="15.6" customHeight="1" x14ac:dyDescent="0.3">
      <c r="B28" s="41"/>
      <c r="C28" s="41"/>
      <c r="E28" s="8"/>
      <c r="F28" s="41"/>
      <c r="M28" t="s">
        <v>311</v>
      </c>
      <c r="N28" s="9"/>
      <c r="O28" s="212"/>
      <c r="P28" s="41" t="s">
        <v>678</v>
      </c>
      <c r="Q28" s="84" t="s">
        <v>185</v>
      </c>
      <c r="R28" s="48" t="s">
        <v>116</v>
      </c>
      <c r="S28" s="342">
        <v>19</v>
      </c>
      <c r="T28" s="342">
        <v>4</v>
      </c>
      <c r="U28" s="166">
        <f t="shared" si="4"/>
        <v>23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22</v>
      </c>
      <c r="AC28" s="166">
        <f t="shared" si="5"/>
        <v>29</v>
      </c>
      <c r="AD28" s="222">
        <v>2</v>
      </c>
      <c r="AE28" s="210"/>
    </row>
    <row r="29" spans="1:31" ht="15.6" customHeight="1" x14ac:dyDescent="0.3">
      <c r="A29" s="39"/>
      <c r="B29" s="33" t="s">
        <v>124</v>
      </c>
      <c r="D29" s="22">
        <v>2</v>
      </c>
      <c r="E29" s="8">
        <v>1</v>
      </c>
      <c r="F29" s="41" t="s">
        <v>1175</v>
      </c>
      <c r="G29" s="151"/>
      <c r="H29" s="90"/>
      <c r="I29" s="90"/>
      <c r="J29" s="90"/>
      <c r="K29" s="90"/>
      <c r="L29" s="90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18</v>
      </c>
      <c r="U29" s="166">
        <f>SUM(S29:T29)</f>
        <v>23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5"/>
        <v>17</v>
      </c>
      <c r="AD29" s="222"/>
      <c r="AE29" s="210"/>
    </row>
    <row r="30" spans="1:31" ht="15.6" customHeight="1" x14ac:dyDescent="0.3">
      <c r="A30" s="49" t="s">
        <v>37</v>
      </c>
      <c r="B30" s="240" t="s">
        <v>862</v>
      </c>
      <c r="C30" s="240" t="s">
        <v>172</v>
      </c>
      <c r="E30" s="8">
        <v>2</v>
      </c>
      <c r="F30" s="41" t="s">
        <v>1176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20</v>
      </c>
      <c r="U30" s="166">
        <f>SUM(S30:T30)</f>
        <v>21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9</v>
      </c>
      <c r="AC30" s="166">
        <f t="shared" si="5"/>
        <v>16</v>
      </c>
      <c r="AD30" s="222"/>
      <c r="AE30" s="210"/>
    </row>
    <row r="31" spans="1:31" ht="15.6" customHeight="1" x14ac:dyDescent="0.3">
      <c r="N31" s="9"/>
      <c r="O31" s="212"/>
      <c r="P31" s="41" t="s">
        <v>474</v>
      </c>
      <c r="Q31" s="152" t="s">
        <v>85</v>
      </c>
      <c r="R31" s="41" t="s">
        <v>116</v>
      </c>
      <c r="S31" s="342">
        <v>6</v>
      </c>
      <c r="T31" s="342">
        <v>14</v>
      </c>
      <c r="U31" s="166">
        <f>SUM(S31:T31)</f>
        <v>20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14</v>
      </c>
      <c r="AC31" s="166">
        <f t="shared" si="5"/>
        <v>14</v>
      </c>
      <c r="AD31" s="222">
        <v>2</v>
      </c>
      <c r="AE31" s="210"/>
    </row>
    <row r="32" spans="1:31" ht="15.6" customHeight="1" x14ac:dyDescent="0.3">
      <c r="A32" s="72" t="s">
        <v>137</v>
      </c>
      <c r="B32" s="149"/>
      <c r="C32" s="148"/>
      <c r="D32" s="142"/>
      <c r="E32" s="67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3"/>
      <c r="P32" s="41" t="s">
        <v>682</v>
      </c>
      <c r="Q32" s="41" t="s">
        <v>384</v>
      </c>
      <c r="R32" s="41" t="s">
        <v>116</v>
      </c>
      <c r="S32" s="342">
        <v>7</v>
      </c>
      <c r="T32" s="342">
        <v>7</v>
      </c>
      <c r="U32" s="166">
        <f>SUM(S32:T32)</f>
        <v>14</v>
      </c>
      <c r="V32" s="39">
        <v>6</v>
      </c>
      <c r="W32" s="166"/>
      <c r="X32" s="41" t="s">
        <v>643</v>
      </c>
      <c r="Y32" s="152" t="s">
        <v>121</v>
      </c>
      <c r="Z32" s="41" t="s">
        <v>54</v>
      </c>
      <c r="AA32" s="342">
        <v>3</v>
      </c>
      <c r="AB32" s="342">
        <v>9</v>
      </c>
      <c r="AC32" s="166">
        <f>SUM(AA32:AB32)</f>
        <v>12</v>
      </c>
      <c r="AD32" s="222"/>
      <c r="AE32" s="210"/>
    </row>
    <row r="33" spans="1:31" ht="15.6" customHeight="1" x14ac:dyDescent="0.3">
      <c r="A33" s="46" t="s">
        <v>40</v>
      </c>
      <c r="B33" s="33" t="s">
        <v>123</v>
      </c>
      <c r="D33" s="22">
        <v>3</v>
      </c>
      <c r="E33" s="9">
        <v>2</v>
      </c>
      <c r="F33" s="220" t="s">
        <v>1183</v>
      </c>
      <c r="H33" s="151"/>
      <c r="I33" s="90"/>
      <c r="J33" s="90"/>
      <c r="K33" s="90"/>
      <c r="L33" s="90"/>
      <c r="M33" s="90"/>
      <c r="N33" s="9"/>
      <c r="O33" s="212"/>
      <c r="P33" s="41" t="s">
        <v>529</v>
      </c>
      <c r="Q33" s="41" t="s">
        <v>26</v>
      </c>
      <c r="R33" s="41" t="s">
        <v>116</v>
      </c>
      <c r="S33" s="342">
        <v>1</v>
      </c>
      <c r="T33" s="342">
        <v>9</v>
      </c>
      <c r="U33" s="166">
        <f t="shared" si="4"/>
        <v>10</v>
      </c>
      <c r="V33" s="39">
        <v>6</v>
      </c>
      <c r="W33" s="166"/>
      <c r="X33" s="41" t="s">
        <v>640</v>
      </c>
      <c r="Y33" s="41" t="s">
        <v>138</v>
      </c>
      <c r="Z33" s="41" t="s">
        <v>54</v>
      </c>
      <c r="AA33" s="342"/>
      <c r="AB33" s="342">
        <v>8</v>
      </c>
      <c r="AC33" s="166">
        <f>SUM(AA33:AB33)</f>
        <v>8</v>
      </c>
      <c r="AD33" s="222">
        <v>4</v>
      </c>
      <c r="AE33" s="210"/>
    </row>
    <row r="34" spans="1:31" ht="15.6" customHeight="1" x14ac:dyDescent="0.3">
      <c r="A34" s="39" t="s">
        <v>37</v>
      </c>
      <c r="B34" s="240" t="s">
        <v>964</v>
      </c>
      <c r="C34" s="240" t="s">
        <v>171</v>
      </c>
      <c r="D34" s="9"/>
      <c r="E34" s="8">
        <v>2</v>
      </c>
      <c r="F34" s="220" t="s">
        <v>828</v>
      </c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8</v>
      </c>
      <c r="U34" s="166">
        <f t="shared" si="4"/>
        <v>8</v>
      </c>
      <c r="V34" s="39"/>
      <c r="W34" s="166"/>
      <c r="X34" s="41" t="s">
        <v>547</v>
      </c>
      <c r="Y34" s="48" t="s">
        <v>105</v>
      </c>
      <c r="Z34" s="41" t="s">
        <v>54</v>
      </c>
      <c r="AA34" s="342"/>
      <c r="AB34" s="342">
        <v>7</v>
      </c>
      <c r="AC34" s="166">
        <f>SUM(AA34:AB34)</f>
        <v>7</v>
      </c>
      <c r="AD34" s="222"/>
      <c r="AE34" s="210"/>
    </row>
    <row r="35" spans="1:31" ht="15.6" customHeight="1" x14ac:dyDescent="0.3">
      <c r="B35" s="41"/>
      <c r="C35" s="41"/>
      <c r="E35" s="89">
        <v>2</v>
      </c>
      <c r="F35" s="220" t="s">
        <v>1184</v>
      </c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5</v>
      </c>
      <c r="U35" s="166">
        <f t="shared" si="4"/>
        <v>5</v>
      </c>
      <c r="V35" s="39"/>
      <c r="W35" s="166"/>
      <c r="X35" s="41" t="s">
        <v>1045</v>
      </c>
      <c r="Y35" s="41" t="s">
        <v>1008</v>
      </c>
      <c r="Z35" s="41" t="s">
        <v>54</v>
      </c>
      <c r="AA35" s="342">
        <v>3</v>
      </c>
      <c r="AB35" s="342">
        <v>3</v>
      </c>
      <c r="AC35" s="166">
        <f>SUM(AA35:AB35)</f>
        <v>6</v>
      </c>
      <c r="AD35" s="222"/>
      <c r="AE35" s="210"/>
    </row>
    <row r="36" spans="1:31" ht="15.6" customHeight="1" x14ac:dyDescent="0.3">
      <c r="N36" s="9"/>
      <c r="O36" s="212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4"/>
        <v>3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A37" s="49"/>
      <c r="B37" s="33" t="s">
        <v>89</v>
      </c>
      <c r="C37" s="43"/>
      <c r="D37" s="109">
        <v>0</v>
      </c>
      <c r="E37" s="89"/>
      <c r="F37" s="41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5"/>
        <v>2</v>
      </c>
      <c r="AD37" s="222">
        <v>6</v>
      </c>
      <c r="AE37" s="210"/>
    </row>
    <row r="38" spans="1:31" ht="15.6" customHeight="1" thickBot="1" x14ac:dyDescent="0.35">
      <c r="A38" s="49" t="s">
        <v>37</v>
      </c>
      <c r="B38" s="240" t="s">
        <v>560</v>
      </c>
      <c r="C38" s="352" t="s">
        <v>172</v>
      </c>
      <c r="D38" s="109"/>
      <c r="E38" s="89"/>
      <c r="F38" s="41"/>
      <c r="N38" s="8"/>
      <c r="O38" s="213"/>
      <c r="P38" s="217" t="s">
        <v>405</v>
      </c>
      <c r="Q38" s="217"/>
      <c r="R38" s="217" t="s">
        <v>116</v>
      </c>
      <c r="S38" s="219">
        <f>SUM(S26:S37)</f>
        <v>58</v>
      </c>
      <c r="T38" s="219">
        <f>SUM(T26:T37)</f>
        <v>105</v>
      </c>
      <c r="U38" s="219">
        <f t="shared" si="4"/>
        <v>163</v>
      </c>
      <c r="V38" s="219">
        <f>SUM(V26:V37)</f>
        <v>32</v>
      </c>
      <c r="W38" s="219"/>
      <c r="X38" s="217" t="s">
        <v>405</v>
      </c>
      <c r="Y38" s="217"/>
      <c r="Z38" s="217" t="s">
        <v>54</v>
      </c>
      <c r="AA38" s="219">
        <f>SUM(AA26:AA37)</f>
        <v>58</v>
      </c>
      <c r="AB38" s="219">
        <f t="shared" ref="AB38:AD38" si="6">SUM(AB26:AB37)</f>
        <v>102</v>
      </c>
      <c r="AC38" s="219">
        <f t="shared" si="6"/>
        <v>160</v>
      </c>
      <c r="AD38" s="219">
        <f t="shared" si="6"/>
        <v>16</v>
      </c>
      <c r="AE38" s="210"/>
    </row>
    <row r="39" spans="1:31" ht="15.6" customHeight="1" x14ac:dyDescent="0.3">
      <c r="N39" s="9"/>
      <c r="O39" s="213"/>
      <c r="P39" s="215" t="s">
        <v>533</v>
      </c>
      <c r="Q39" s="216"/>
      <c r="R39" s="216" t="s">
        <v>534</v>
      </c>
      <c r="S39" s="347">
        <v>7</v>
      </c>
      <c r="T39" s="347">
        <v>9</v>
      </c>
      <c r="U39" s="166">
        <f t="shared" si="4"/>
        <v>16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72"/>
      <c r="B40" s="149"/>
      <c r="C40" s="67"/>
      <c r="D40" s="142"/>
      <c r="E40" s="67" t="s">
        <v>50</v>
      </c>
      <c r="F40" s="73"/>
      <c r="G40" s="74"/>
      <c r="H40" s="74"/>
      <c r="I40" s="74"/>
      <c r="J40" s="75"/>
      <c r="K40" s="74"/>
      <c r="L40" s="74"/>
      <c r="M40" s="74"/>
      <c r="N40" s="8"/>
      <c r="O40" s="213"/>
      <c r="P40" s="150" t="s">
        <v>686</v>
      </c>
      <c r="Q40" s="150" t="s">
        <v>110</v>
      </c>
      <c r="R40" s="41" t="s">
        <v>533</v>
      </c>
      <c r="S40" s="343">
        <v>9</v>
      </c>
      <c r="T40" s="343">
        <v>11</v>
      </c>
      <c r="U40" s="166">
        <f t="shared" si="4"/>
        <v>20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16</v>
      </c>
      <c r="AB40" s="343">
        <v>14</v>
      </c>
      <c r="AC40" s="166">
        <f>SUM(AA40:AB40)</f>
        <v>30</v>
      </c>
      <c r="AD40" s="39">
        <v>2</v>
      </c>
      <c r="AE40" s="210"/>
    </row>
    <row r="41" spans="1:31" ht="15.6" customHeight="1" x14ac:dyDescent="0.3">
      <c r="A41" s="46" t="s">
        <v>41</v>
      </c>
      <c r="B41" s="33" t="s">
        <v>169</v>
      </c>
      <c r="C41" s="41"/>
      <c r="D41" s="22">
        <v>4</v>
      </c>
      <c r="E41" s="9">
        <v>1</v>
      </c>
      <c r="F41" s="41" t="s">
        <v>1185</v>
      </c>
      <c r="G41" s="40"/>
      <c r="H41" s="44"/>
      <c r="I41" s="44"/>
      <c r="J41" s="45"/>
      <c r="K41" s="44"/>
      <c r="L41" s="44"/>
      <c r="M41" s="44"/>
      <c r="N41" s="9"/>
      <c r="O41" s="212"/>
      <c r="P41" s="41" t="s">
        <v>495</v>
      </c>
      <c r="Q41" s="41" t="s">
        <v>110</v>
      </c>
      <c r="R41" s="41" t="s">
        <v>533</v>
      </c>
      <c r="S41" s="344">
        <v>9</v>
      </c>
      <c r="T41" s="343">
        <v>8</v>
      </c>
      <c r="U41" s="166">
        <f t="shared" si="4"/>
        <v>17</v>
      </c>
      <c r="V41" s="39">
        <v>2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16</v>
      </c>
      <c r="AC41" s="166">
        <f>SUM(AA41:AB41)</f>
        <v>27</v>
      </c>
      <c r="AD41" s="39">
        <v>2</v>
      </c>
      <c r="AE41" s="210"/>
    </row>
    <row r="42" spans="1:31" ht="15.6" customHeight="1" x14ac:dyDescent="0.3">
      <c r="A42" s="49" t="s">
        <v>37</v>
      </c>
      <c r="B42" s="176" t="s">
        <v>83</v>
      </c>
      <c r="C42" s="43"/>
      <c r="D42" s="22"/>
      <c r="E42" s="9">
        <v>1</v>
      </c>
      <c r="F42" s="41" t="s">
        <v>1186</v>
      </c>
      <c r="G42" s="40"/>
      <c r="H42" s="44"/>
      <c r="I42" s="40"/>
      <c r="J42" s="42"/>
      <c r="K42" s="44"/>
      <c r="L42" s="44"/>
      <c r="M42" s="37"/>
      <c r="N42" s="9"/>
      <c r="O42" s="212"/>
      <c r="P42" s="41" t="s">
        <v>510</v>
      </c>
      <c r="Q42" s="41" t="s">
        <v>464</v>
      </c>
      <c r="R42" s="41" t="s">
        <v>533</v>
      </c>
      <c r="S42" s="343">
        <v>10</v>
      </c>
      <c r="T42" s="343">
        <v>6</v>
      </c>
      <c r="U42" s="166">
        <f t="shared" si="4"/>
        <v>16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11</v>
      </c>
      <c r="AC42" s="166">
        <f t="shared" ref="AC42:AC49" si="7">SUM(AA42:AB42)</f>
        <v>19</v>
      </c>
      <c r="AD42" s="39"/>
      <c r="AE42" s="210"/>
    </row>
    <row r="43" spans="1:31" ht="15.6" customHeight="1" x14ac:dyDescent="0.3">
      <c r="B43" s="41"/>
      <c r="C43" s="43"/>
      <c r="E43" s="9">
        <v>1</v>
      </c>
      <c r="F43" s="41" t="s">
        <v>1187</v>
      </c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6</v>
      </c>
      <c r="U43" s="166">
        <f t="shared" si="4"/>
        <v>11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>SUM(AA43:AB43)</f>
        <v>10</v>
      </c>
      <c r="AD43" s="39">
        <v>6</v>
      </c>
      <c r="AE43" s="210"/>
    </row>
    <row r="44" spans="1:31" ht="15.6" customHeight="1" x14ac:dyDescent="0.3">
      <c r="E44" s="9">
        <v>2</v>
      </c>
      <c r="F44" s="41" t="s">
        <v>1188</v>
      </c>
      <c r="N44" s="9"/>
      <c r="O44" s="213"/>
      <c r="P44" s="41" t="s">
        <v>536</v>
      </c>
      <c r="Q44" s="41" t="s">
        <v>496</v>
      </c>
      <c r="R44" s="41" t="s">
        <v>533</v>
      </c>
      <c r="S44" s="344">
        <v>2</v>
      </c>
      <c r="T44" s="344">
        <v>6</v>
      </c>
      <c r="U44" s="166">
        <f t="shared" si="4"/>
        <v>8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9</v>
      </c>
      <c r="AC44" s="166">
        <f>SUM(AA44:AB44)</f>
        <v>10</v>
      </c>
      <c r="AD44" s="39">
        <v>4</v>
      </c>
      <c r="AE44" s="210"/>
    </row>
    <row r="45" spans="1:31" ht="15.6" customHeight="1" x14ac:dyDescent="0.3"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4"/>
        <v>5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4</v>
      </c>
      <c r="AC45" s="166">
        <f>SUM(AA45:AB45)</f>
        <v>8</v>
      </c>
      <c r="AD45" s="39">
        <v>2</v>
      </c>
      <c r="AE45" s="210"/>
    </row>
    <row r="46" spans="1:31" ht="17.25" customHeight="1" x14ac:dyDescent="0.3">
      <c r="B46" s="33" t="s">
        <v>129</v>
      </c>
      <c r="C46" s="56"/>
      <c r="D46" s="214">
        <v>4</v>
      </c>
      <c r="E46" s="9">
        <v>1</v>
      </c>
      <c r="F46" s="41" t="s">
        <v>1191</v>
      </c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5</v>
      </c>
      <c r="U46" s="166">
        <f>SUM(S46:T46)</f>
        <v>5</v>
      </c>
      <c r="V46" s="39">
        <v>2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4</v>
      </c>
      <c r="AC46" s="166">
        <f t="shared" si="7"/>
        <v>5</v>
      </c>
      <c r="AD46" s="39"/>
      <c r="AE46" s="210"/>
    </row>
    <row r="47" spans="1:31" ht="15.6" customHeight="1" x14ac:dyDescent="0.3">
      <c r="A47" s="193" t="s">
        <v>37</v>
      </c>
      <c r="B47" s="175" t="s">
        <v>863</v>
      </c>
      <c r="C47" s="275" t="s">
        <v>174</v>
      </c>
      <c r="E47" s="9">
        <v>1</v>
      </c>
      <c r="F47" s="41" t="s">
        <v>1190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7"/>
        <v>3</v>
      </c>
      <c r="AD47" s="39">
        <v>2</v>
      </c>
      <c r="AE47" s="210"/>
    </row>
    <row r="48" spans="1:31" ht="15.6" customHeight="1" x14ac:dyDescent="0.3">
      <c r="E48" s="9">
        <v>1</v>
      </c>
      <c r="F48" s="41" t="s">
        <v>1189</v>
      </c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>
        <v>2</v>
      </c>
      <c r="AE48" s="210"/>
    </row>
    <row r="49" spans="1:31" ht="16.95" customHeight="1" x14ac:dyDescent="0.3">
      <c r="E49" s="9">
        <v>2</v>
      </c>
      <c r="F49" s="41" t="s">
        <v>1192</v>
      </c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44</v>
      </c>
      <c r="T50" s="219">
        <f>SUM(T39:T49)</f>
        <v>57</v>
      </c>
      <c r="U50" s="219">
        <f>SUM(U39:U49)</f>
        <v>101</v>
      </c>
      <c r="V50" s="219">
        <f>SUM(V39:V49)</f>
        <v>40</v>
      </c>
      <c r="W50" s="218"/>
      <c r="X50" s="218" t="s">
        <v>405</v>
      </c>
      <c r="Y50" s="218"/>
      <c r="Z50" s="218" t="s">
        <v>53</v>
      </c>
      <c r="AA50" s="219">
        <f>SUM(AA39:AA49)</f>
        <v>51</v>
      </c>
      <c r="AB50" s="219">
        <f>SUM(AB39:AB49)</f>
        <v>72</v>
      </c>
      <c r="AC50" s="219">
        <f>SUM(AC39:AC49)</f>
        <v>123</v>
      </c>
      <c r="AD50" s="219">
        <f>SUM(AD39:AD49)</f>
        <v>24</v>
      </c>
      <c r="AE50" s="210"/>
    </row>
    <row r="51" spans="1:31" ht="15.6" customHeight="1" x14ac:dyDescent="0.3">
      <c r="A51" s="102"/>
      <c r="B51" s="103"/>
      <c r="C51" s="103"/>
      <c r="D51" s="143"/>
      <c r="E51" s="104"/>
      <c r="F51" s="103"/>
      <c r="G51" s="105"/>
      <c r="H51" s="105"/>
      <c r="I51" s="105"/>
      <c r="J51" s="106"/>
      <c r="K51" s="105"/>
      <c r="L51" s="105"/>
      <c r="M51" s="104"/>
      <c r="N51" s="9"/>
      <c r="O51" s="212"/>
      <c r="P51" s="277" t="s">
        <v>164</v>
      </c>
      <c r="Q51" s="277"/>
      <c r="R51" s="277" t="s">
        <v>460</v>
      </c>
      <c r="S51" s="345">
        <v>8</v>
      </c>
      <c r="T51" s="345">
        <v>8</v>
      </c>
      <c r="U51" s="166">
        <f t="shared" ref="U51:U56" si="8">SUM(S51:T51)</f>
        <v>16</v>
      </c>
      <c r="V51" s="39">
        <v>12</v>
      </c>
      <c r="W51" s="367"/>
      <c r="X51" s="277" t="s">
        <v>461</v>
      </c>
      <c r="Y51" s="277"/>
      <c r="Z51" s="277" t="s">
        <v>462</v>
      </c>
      <c r="AA51" s="343">
        <v>11</v>
      </c>
      <c r="AB51" s="344">
        <v>4</v>
      </c>
      <c r="AC51" s="166">
        <f t="shared" ref="AC51:AC61" si="9">SUM(AA51:AB51)</f>
        <v>15</v>
      </c>
      <c r="AD51" s="39">
        <v>6</v>
      </c>
      <c r="AE51" s="210"/>
    </row>
    <row r="52" spans="1:31" ht="15.6" customHeight="1" x14ac:dyDescent="0.35">
      <c r="C52" s="41" t="s">
        <v>42</v>
      </c>
      <c r="D52" s="98">
        <f>SUM(D15:D51)</f>
        <v>23</v>
      </c>
      <c r="E52" s="21"/>
      <c r="F52" s="41" t="s">
        <v>291</v>
      </c>
      <c r="G52" s="33"/>
      <c r="H52" s="47"/>
      <c r="I52" s="61">
        <v>4</v>
      </c>
      <c r="J52" s="22"/>
      <c r="N52" s="9"/>
      <c r="O52" s="212"/>
      <c r="P52" s="41" t="s">
        <v>691</v>
      </c>
      <c r="Q52" s="41" t="s">
        <v>620</v>
      </c>
      <c r="R52" s="41" t="s">
        <v>164</v>
      </c>
      <c r="S52" s="343">
        <v>16</v>
      </c>
      <c r="T52" s="344">
        <v>7</v>
      </c>
      <c r="U52" s="166">
        <f t="shared" si="8"/>
        <v>23</v>
      </c>
      <c r="V52" s="39">
        <v>18</v>
      </c>
      <c r="W52" s="277"/>
      <c r="X52" s="41" t="s">
        <v>653</v>
      </c>
      <c r="Y52" s="41" t="s">
        <v>616</v>
      </c>
      <c r="Z52" s="41" t="s">
        <v>461</v>
      </c>
      <c r="AA52" s="343">
        <v>15</v>
      </c>
      <c r="AB52" s="344">
        <v>6</v>
      </c>
      <c r="AC52" s="166">
        <f t="shared" ref="AC52:AC59" si="10">SUM(AA52:AB52)</f>
        <v>21</v>
      </c>
      <c r="AD52" s="39">
        <v>16</v>
      </c>
      <c r="AE52" s="210"/>
    </row>
    <row r="53" spans="1:31" ht="15.6" customHeight="1" x14ac:dyDescent="0.3">
      <c r="N53" s="9"/>
      <c r="O53" s="213"/>
      <c r="P53" s="150" t="s">
        <v>494</v>
      </c>
      <c r="Q53" s="41" t="s">
        <v>182</v>
      </c>
      <c r="R53" s="48" t="s">
        <v>164</v>
      </c>
      <c r="S53" s="343">
        <v>8</v>
      </c>
      <c r="T53" s="343">
        <v>8</v>
      </c>
      <c r="U53" s="166">
        <f t="shared" si="8"/>
        <v>16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12</v>
      </c>
      <c r="AC53" s="166">
        <f t="shared" si="10"/>
        <v>17</v>
      </c>
      <c r="AD53" s="39"/>
      <c r="AE53" s="210"/>
    </row>
    <row r="54" spans="1:31" ht="15.6" customHeight="1" x14ac:dyDescent="0.3">
      <c r="N54" s="8"/>
      <c r="O54" s="212"/>
      <c r="P54" s="41" t="s">
        <v>475</v>
      </c>
      <c r="Q54" s="41" t="s">
        <v>115</v>
      </c>
      <c r="R54" s="41" t="s">
        <v>164</v>
      </c>
      <c r="S54" s="343">
        <v>7</v>
      </c>
      <c r="T54" s="344">
        <v>8</v>
      </c>
      <c r="U54" s="166">
        <f>SUM(S54:T54)</f>
        <v>15</v>
      </c>
      <c r="V54" s="39">
        <v>2</v>
      </c>
      <c r="W54" s="277"/>
      <c r="X54" s="41" t="s">
        <v>391</v>
      </c>
      <c r="Y54" s="152" t="s">
        <v>28</v>
      </c>
      <c r="Z54" s="41" t="s">
        <v>461</v>
      </c>
      <c r="AA54" s="343">
        <v>3</v>
      </c>
      <c r="AB54" s="344">
        <v>12</v>
      </c>
      <c r="AC54" s="166">
        <f t="shared" si="10"/>
        <v>15</v>
      </c>
      <c r="AD54" s="39">
        <v>2</v>
      </c>
      <c r="AE54" s="210"/>
    </row>
    <row r="55" spans="1:31" ht="15.6" customHeight="1" x14ac:dyDescent="0.3"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11</v>
      </c>
      <c r="U55" s="166">
        <f>SUM(S55:T55)</f>
        <v>13</v>
      </c>
      <c r="V55" s="39"/>
      <c r="W55" s="277"/>
      <c r="X55" s="41" t="s">
        <v>472</v>
      </c>
      <c r="Y55" s="41" t="s">
        <v>465</v>
      </c>
      <c r="Z55" s="41" t="s">
        <v>461</v>
      </c>
      <c r="AA55" s="343">
        <v>6</v>
      </c>
      <c r="AB55" s="344">
        <v>7</v>
      </c>
      <c r="AC55" s="166">
        <f t="shared" si="10"/>
        <v>13</v>
      </c>
      <c r="AD55" s="39">
        <v>2</v>
      </c>
      <c r="AE55" s="210"/>
    </row>
    <row r="56" spans="1:31" ht="15.6" customHeight="1" x14ac:dyDescent="0.3">
      <c r="A56" s="166"/>
      <c r="B56" s="163" t="s">
        <v>394</v>
      </c>
      <c r="C56" s="163"/>
      <c r="D56" s="46" t="s">
        <v>57</v>
      </c>
      <c r="E56" s="358" t="s">
        <v>51</v>
      </c>
      <c r="F56" s="358" t="s">
        <v>52</v>
      </c>
      <c r="G56" s="163" t="s">
        <v>58</v>
      </c>
      <c r="H56" s="163" t="s">
        <v>390</v>
      </c>
      <c r="I56" s="163"/>
      <c r="J56" s="163"/>
      <c r="K56" s="163"/>
      <c r="L56" s="163"/>
      <c r="M56" s="163"/>
      <c r="N56" s="8"/>
      <c r="O56" s="60"/>
      <c r="P56" s="41" t="s">
        <v>695</v>
      </c>
      <c r="Q56" s="41" t="s">
        <v>29</v>
      </c>
      <c r="R56" s="41" t="s">
        <v>164</v>
      </c>
      <c r="S56" s="343">
        <v>3</v>
      </c>
      <c r="T56" s="344">
        <v>8</v>
      </c>
      <c r="U56" s="166">
        <f t="shared" si="8"/>
        <v>11</v>
      </c>
      <c r="V56" s="39">
        <v>4</v>
      </c>
      <c r="W56" s="277"/>
      <c r="X56" s="41" t="s">
        <v>654</v>
      </c>
      <c r="Y56" s="41" t="s">
        <v>617</v>
      </c>
      <c r="Z56" s="41" t="s">
        <v>461</v>
      </c>
      <c r="AA56" s="343">
        <v>4</v>
      </c>
      <c r="AB56" s="344">
        <v>3</v>
      </c>
      <c r="AC56" s="166">
        <f t="shared" si="10"/>
        <v>7</v>
      </c>
      <c r="AD56" s="39">
        <v>2</v>
      </c>
      <c r="AE56" s="210"/>
    </row>
    <row r="57" spans="1:31" ht="15.6" customHeight="1" x14ac:dyDescent="0.3">
      <c r="A57" s="39">
        <v>1</v>
      </c>
      <c r="B57" s="150" t="s">
        <v>551</v>
      </c>
      <c r="C57" s="220" t="s">
        <v>138</v>
      </c>
      <c r="D57" s="220" t="s">
        <v>54</v>
      </c>
      <c r="E57" s="330">
        <v>20</v>
      </c>
      <c r="F57" s="330">
        <v>16</v>
      </c>
      <c r="G57" s="166">
        <f t="shared" ref="G57" si="11">SUM(E57:F57)</f>
        <v>36</v>
      </c>
      <c r="I57" s="40"/>
      <c r="J57" s="40"/>
      <c r="K57" s="40"/>
      <c r="M57" s="48"/>
      <c r="N57" s="9"/>
      <c r="O57" s="213"/>
      <c r="P57" s="41" t="s">
        <v>476</v>
      </c>
      <c r="Q57" s="41" t="s">
        <v>68</v>
      </c>
      <c r="R57" s="41" t="s">
        <v>164</v>
      </c>
      <c r="S57" s="343">
        <v>2</v>
      </c>
      <c r="T57" s="344">
        <v>7</v>
      </c>
      <c r="U57" s="166">
        <f>SUM(S57:T57)</f>
        <v>9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5</v>
      </c>
      <c r="AC57" s="166">
        <f t="shared" si="10"/>
        <v>7</v>
      </c>
      <c r="AD57" s="39">
        <v>2</v>
      </c>
      <c r="AE57" s="210"/>
    </row>
    <row r="58" spans="1:31" ht="15.6" customHeight="1" x14ac:dyDescent="0.3">
      <c r="A58" s="39">
        <v>2</v>
      </c>
      <c r="B58" s="221" t="s">
        <v>132</v>
      </c>
      <c r="C58" s="220" t="s">
        <v>131</v>
      </c>
      <c r="D58" s="220" t="s">
        <v>116</v>
      </c>
      <c r="E58" s="330">
        <v>17</v>
      </c>
      <c r="F58" s="330">
        <v>14</v>
      </c>
      <c r="G58" s="166">
        <f t="shared" ref="G58:G74" si="12">SUM(E58:F58)</f>
        <v>31</v>
      </c>
      <c r="H58" s="39">
        <v>2</v>
      </c>
      <c r="I58" s="41"/>
      <c r="J58" s="41"/>
      <c r="K58" s="61"/>
      <c r="L58" s="163" t="s">
        <v>389</v>
      </c>
      <c r="M58" s="41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7</v>
      </c>
      <c r="U58" s="166">
        <f>SUM(S58:T58)</f>
        <v>7</v>
      </c>
      <c r="V58" s="39"/>
      <c r="W58" s="277"/>
      <c r="X58" s="41" t="s">
        <v>795</v>
      </c>
      <c r="Y58" s="84" t="s">
        <v>143</v>
      </c>
      <c r="Z58" s="41" t="s">
        <v>461</v>
      </c>
      <c r="AA58" s="343"/>
      <c r="AB58" s="344">
        <v>7</v>
      </c>
      <c r="AC58" s="166">
        <f t="shared" si="10"/>
        <v>7</v>
      </c>
      <c r="AD58" s="39">
        <v>6</v>
      </c>
      <c r="AE58" s="210"/>
    </row>
    <row r="59" spans="1:31" ht="15.6" customHeight="1" x14ac:dyDescent="0.3">
      <c r="A59" s="39">
        <v>3</v>
      </c>
      <c r="B59" s="41" t="s">
        <v>552</v>
      </c>
      <c r="C59" s="220" t="s">
        <v>527</v>
      </c>
      <c r="D59" s="221" t="s">
        <v>53</v>
      </c>
      <c r="E59" s="222">
        <v>16</v>
      </c>
      <c r="F59" s="222">
        <v>14</v>
      </c>
      <c r="G59" s="166">
        <f t="shared" si="12"/>
        <v>30</v>
      </c>
      <c r="H59" s="39">
        <v>2</v>
      </c>
      <c r="I59" s="41"/>
      <c r="J59" s="41"/>
      <c r="K59" s="41"/>
      <c r="L59" s="240" t="s">
        <v>506</v>
      </c>
      <c r="M59" s="240" t="s">
        <v>116</v>
      </c>
      <c r="N59" s="9"/>
      <c r="O59" s="213"/>
      <c r="P59" s="41" t="s">
        <v>694</v>
      </c>
      <c r="Q59" s="41" t="s">
        <v>621</v>
      </c>
      <c r="R59" s="41" t="s">
        <v>164</v>
      </c>
      <c r="S59" s="343">
        <v>1</v>
      </c>
      <c r="T59" s="343">
        <v>4</v>
      </c>
      <c r="U59" s="166">
        <f>SUM(S59:T59)</f>
        <v>5</v>
      </c>
      <c r="V59" s="39"/>
      <c r="W59" s="277"/>
      <c r="X59" s="41" t="s">
        <v>537</v>
      </c>
      <c r="Y59" s="41" t="s">
        <v>65</v>
      </c>
      <c r="Z59" s="41" t="s">
        <v>461</v>
      </c>
      <c r="AA59" s="343">
        <v>2</v>
      </c>
      <c r="AB59" s="344">
        <v>3</v>
      </c>
      <c r="AC59" s="166">
        <f t="shared" si="10"/>
        <v>5</v>
      </c>
      <c r="AD59" s="39"/>
      <c r="AE59" s="210"/>
    </row>
    <row r="60" spans="1:31" ht="16.2" customHeight="1" x14ac:dyDescent="0.3">
      <c r="A60" s="39">
        <v>4</v>
      </c>
      <c r="B60" s="41" t="s">
        <v>1035</v>
      </c>
      <c r="C60" s="220" t="s">
        <v>332</v>
      </c>
      <c r="D60" s="221" t="s">
        <v>54</v>
      </c>
      <c r="E60" s="330">
        <v>7</v>
      </c>
      <c r="F60" s="330">
        <v>22</v>
      </c>
      <c r="G60" s="166">
        <f t="shared" si="12"/>
        <v>29</v>
      </c>
      <c r="H60" s="39">
        <v>2</v>
      </c>
      <c r="I60" s="40"/>
      <c r="J60" s="41"/>
      <c r="K60" s="41"/>
      <c r="L60" s="240"/>
      <c r="M60" s="240"/>
      <c r="N60" s="9"/>
      <c r="O60" s="212"/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>SUM(S60:T60)</f>
        <v>4</v>
      </c>
      <c r="V60" s="39">
        <v>2</v>
      </c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9"/>
        <v>4</v>
      </c>
      <c r="AD60" s="39">
        <v>2</v>
      </c>
      <c r="AE60" s="210"/>
    </row>
    <row r="61" spans="1:31" ht="16.8" customHeight="1" x14ac:dyDescent="0.3">
      <c r="A61" s="39">
        <v>5</v>
      </c>
      <c r="B61" s="41" t="s">
        <v>66</v>
      </c>
      <c r="C61" s="220" t="s">
        <v>505</v>
      </c>
      <c r="D61" s="220" t="s">
        <v>53</v>
      </c>
      <c r="E61" s="49">
        <v>11</v>
      </c>
      <c r="F61" s="193">
        <v>16</v>
      </c>
      <c r="G61" s="166">
        <f t="shared" si="12"/>
        <v>27</v>
      </c>
      <c r="H61" s="39">
        <v>2</v>
      </c>
      <c r="I61" s="40"/>
      <c r="J61" s="40"/>
      <c r="K61" s="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A62" s="39">
        <v>6</v>
      </c>
      <c r="B62" s="41" t="s">
        <v>63</v>
      </c>
      <c r="C62" s="256" t="s">
        <v>297</v>
      </c>
      <c r="D62" s="221" t="s">
        <v>130</v>
      </c>
      <c r="E62" s="49">
        <v>16</v>
      </c>
      <c r="F62" s="49">
        <v>8</v>
      </c>
      <c r="G62" s="166">
        <f t="shared" si="12"/>
        <v>24</v>
      </c>
      <c r="H62" s="39">
        <v>6</v>
      </c>
      <c r="I62" s="41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50</v>
      </c>
      <c r="T62" s="219">
        <f>SUM(T51:T61)</f>
        <v>72</v>
      </c>
      <c r="U62" s="219">
        <f>SUM(U51:U61)</f>
        <v>122</v>
      </c>
      <c r="V62" s="219">
        <f>SUM(V51:V61)</f>
        <v>42</v>
      </c>
      <c r="W62" s="218"/>
      <c r="X62" s="218" t="s">
        <v>405</v>
      </c>
      <c r="Y62" s="218"/>
      <c r="Z62" s="218" t="s">
        <v>463</v>
      </c>
      <c r="AA62" s="219">
        <f>SUM(AA51:AA61)</f>
        <v>48</v>
      </c>
      <c r="AB62" s="219">
        <f>SUM(AB51:AB61)</f>
        <v>66</v>
      </c>
      <c r="AC62" s="219">
        <f>SUM(AC51:AC61)</f>
        <v>114</v>
      </c>
      <c r="AD62" s="219">
        <f>SUM(AD51:AD61)</f>
        <v>42</v>
      </c>
      <c r="AE62" s="210"/>
    </row>
    <row r="63" spans="1:31" ht="15.6" customHeight="1" thickBot="1" x14ac:dyDescent="0.35">
      <c r="A63" s="39">
        <v>7</v>
      </c>
      <c r="B63" s="150" t="s">
        <v>817</v>
      </c>
      <c r="C63" s="256" t="s">
        <v>185</v>
      </c>
      <c r="D63" s="221" t="s">
        <v>116</v>
      </c>
      <c r="E63" s="330">
        <v>19</v>
      </c>
      <c r="F63" s="330">
        <v>4</v>
      </c>
      <c r="G63" s="166">
        <f t="shared" si="12"/>
        <v>23</v>
      </c>
      <c r="H63" s="39">
        <v>6</v>
      </c>
      <c r="I63" s="21"/>
      <c r="J63" s="40"/>
      <c r="K63" s="40"/>
      <c r="L63" s="163" t="s">
        <v>84</v>
      </c>
      <c r="N63" s="9"/>
      <c r="O63" s="60"/>
      <c r="P63" s="161"/>
      <c r="Q63" s="161"/>
      <c r="R63" s="161"/>
      <c r="S63" s="194">
        <f>S25+S38+S50+S62</f>
        <v>211</v>
      </c>
      <c r="T63" s="194">
        <f>T25+T38+T50+T62</f>
        <v>317</v>
      </c>
      <c r="U63" s="194">
        <f>U25+U38+U50+U62</f>
        <v>528</v>
      </c>
      <c r="V63" s="194">
        <f>V25+V38+V50+V62</f>
        <v>142</v>
      </c>
      <c r="W63" s="355"/>
      <c r="X63" s="195"/>
      <c r="Y63" s="54"/>
      <c r="Z63" s="54"/>
      <c r="AA63" s="194">
        <f>AA25+AA38+AA50+AA62</f>
        <v>220</v>
      </c>
      <c r="AB63" s="194">
        <f>AB25+AB38+AB50+AB62</f>
        <v>336</v>
      </c>
      <c r="AC63" s="194">
        <f>AC25+AC38+AC50+AC62</f>
        <v>556</v>
      </c>
      <c r="AD63" s="194">
        <f>AD25+AD38+AD50+AD62</f>
        <v>98</v>
      </c>
      <c r="AE63" s="210"/>
    </row>
    <row r="64" spans="1:31" ht="15.6" customHeight="1" thickTop="1" x14ac:dyDescent="0.3">
      <c r="A64" s="39">
        <v>8</v>
      </c>
      <c r="B64" s="220" t="s">
        <v>950</v>
      </c>
      <c r="C64" s="220" t="s">
        <v>620</v>
      </c>
      <c r="D64" s="220" t="s">
        <v>164</v>
      </c>
      <c r="E64" s="49">
        <v>16</v>
      </c>
      <c r="F64" s="193">
        <v>7</v>
      </c>
      <c r="G64" s="166">
        <f t="shared" si="12"/>
        <v>23</v>
      </c>
      <c r="H64" s="39">
        <v>18</v>
      </c>
      <c r="I64" s="41"/>
      <c r="L64" s="326" t="s">
        <v>556</v>
      </c>
      <c r="M64" s="240" t="s">
        <v>54</v>
      </c>
      <c r="N64" s="9"/>
      <c r="O64" s="173"/>
      <c r="W64" s="166"/>
      <c r="X64" s="196" t="s">
        <v>387</v>
      </c>
      <c r="Y64" s="192"/>
      <c r="Z64" s="192"/>
      <c r="AA64" s="369">
        <f>S63+AA63</f>
        <v>431</v>
      </c>
      <c r="AB64" s="369">
        <f>T63+AB63</f>
        <v>653</v>
      </c>
      <c r="AC64" s="369">
        <f>U63+AC63</f>
        <v>1084</v>
      </c>
      <c r="AD64" s="369">
        <f>V63+AD63</f>
        <v>240</v>
      </c>
      <c r="AE64" s="198"/>
    </row>
    <row r="65" spans="1:31" ht="15.6" customHeight="1" x14ac:dyDescent="0.3">
      <c r="A65" s="39">
        <v>9</v>
      </c>
      <c r="B65" s="41" t="s">
        <v>1152</v>
      </c>
      <c r="C65" s="48" t="s">
        <v>33</v>
      </c>
      <c r="D65" s="220" t="s">
        <v>116</v>
      </c>
      <c r="E65" s="330">
        <v>5</v>
      </c>
      <c r="F65" s="330">
        <v>18</v>
      </c>
      <c r="G65" s="166">
        <f t="shared" si="12"/>
        <v>23</v>
      </c>
      <c r="H65" s="39">
        <v>2</v>
      </c>
      <c r="I65" s="40"/>
      <c r="J65" s="40"/>
      <c r="K65" s="40"/>
      <c r="L65" s="240"/>
      <c r="M65" s="363"/>
      <c r="O65" s="173"/>
      <c r="AE65" s="198"/>
    </row>
    <row r="66" spans="1:31" ht="15.6" customHeight="1" x14ac:dyDescent="0.3">
      <c r="A66" s="39">
        <v>10</v>
      </c>
      <c r="B66" s="41" t="s">
        <v>539</v>
      </c>
      <c r="C66" s="256" t="s">
        <v>613</v>
      </c>
      <c r="D66" s="220" t="s">
        <v>117</v>
      </c>
      <c r="E66" s="330">
        <v>13</v>
      </c>
      <c r="F66" s="330">
        <v>9</v>
      </c>
      <c r="G66" s="166">
        <f t="shared" si="12"/>
        <v>22</v>
      </c>
      <c r="H66" s="39">
        <v>2</v>
      </c>
      <c r="I66" s="40"/>
      <c r="L66" s="240"/>
      <c r="M66" s="240"/>
      <c r="O66" s="173"/>
      <c r="AE66" s="198"/>
    </row>
    <row r="67" spans="1:31" ht="15.6" customHeight="1" x14ac:dyDescent="0.3">
      <c r="A67" s="39">
        <v>11</v>
      </c>
      <c r="B67" s="41" t="s">
        <v>867</v>
      </c>
      <c r="C67" s="220" t="s">
        <v>616</v>
      </c>
      <c r="D67" s="220" t="s">
        <v>461</v>
      </c>
      <c r="E67" s="49">
        <v>15</v>
      </c>
      <c r="F67" s="193">
        <v>6</v>
      </c>
      <c r="G67" s="166">
        <f t="shared" si="12"/>
        <v>21</v>
      </c>
      <c r="H67" s="39">
        <v>16</v>
      </c>
      <c r="I67" s="40"/>
      <c r="J67" s="40"/>
      <c r="K67" s="40"/>
      <c r="L67" s="240"/>
      <c r="M67" s="240"/>
      <c r="O67" s="173"/>
      <c r="AE67" s="198"/>
    </row>
    <row r="68" spans="1:31" ht="15.6" customHeight="1" x14ac:dyDescent="0.35">
      <c r="A68" s="39">
        <v>12</v>
      </c>
      <c r="B68" s="41" t="s">
        <v>1169</v>
      </c>
      <c r="C68" s="41" t="s">
        <v>120</v>
      </c>
      <c r="D68" s="220" t="s">
        <v>117</v>
      </c>
      <c r="E68" s="330">
        <v>14</v>
      </c>
      <c r="F68" s="330">
        <v>7</v>
      </c>
      <c r="G68" s="166">
        <f t="shared" si="12"/>
        <v>21</v>
      </c>
      <c r="H68" s="39">
        <v>2</v>
      </c>
      <c r="I68" s="41"/>
      <c r="O68" s="173"/>
      <c r="P68" s="156" t="s">
        <v>415</v>
      </c>
      <c r="Q68" s="46" t="s">
        <v>404</v>
      </c>
      <c r="R68" s="20">
        <v>42765</v>
      </c>
      <c r="S68" s="54"/>
      <c r="T68" s="54"/>
      <c r="U68" s="54"/>
      <c r="V68" s="164"/>
      <c r="W68" s="164"/>
      <c r="X68" s="156" t="s">
        <v>414</v>
      </c>
      <c r="Y68" s="46" t="s">
        <v>404</v>
      </c>
      <c r="Z68" s="20">
        <v>42772</v>
      </c>
      <c r="AA68" s="198"/>
      <c r="AB68" s="198"/>
      <c r="AC68" s="198"/>
      <c r="AD68" s="198"/>
      <c r="AE68" s="198"/>
    </row>
    <row r="69" spans="1:31" ht="15.6" customHeight="1" x14ac:dyDescent="0.35">
      <c r="A69" s="39">
        <v>13</v>
      </c>
      <c r="B69" s="41" t="s">
        <v>554</v>
      </c>
      <c r="C69" s="41" t="s">
        <v>112</v>
      </c>
      <c r="D69" s="220" t="s">
        <v>116</v>
      </c>
      <c r="E69" s="330">
        <v>1</v>
      </c>
      <c r="F69" s="330">
        <v>20</v>
      </c>
      <c r="G69" s="166">
        <f t="shared" si="12"/>
        <v>21</v>
      </c>
      <c r="H69" s="39"/>
      <c r="I69" s="40"/>
      <c r="L69" s="163" t="s">
        <v>156</v>
      </c>
      <c r="M69" s="41"/>
      <c r="O69" s="173"/>
      <c r="P69" s="155" t="s">
        <v>81</v>
      </c>
      <c r="Q69" s="155" t="s">
        <v>79</v>
      </c>
      <c r="R69" s="155" t="s">
        <v>107</v>
      </c>
      <c r="S69" s="41"/>
      <c r="T69" s="41"/>
      <c r="U69" s="41"/>
      <c r="V69" s="47"/>
      <c r="W69" s="47"/>
      <c r="X69" s="155" t="s">
        <v>81</v>
      </c>
      <c r="Y69" s="155" t="s">
        <v>79</v>
      </c>
      <c r="Z69" s="155" t="s">
        <v>107</v>
      </c>
      <c r="AA69" s="40"/>
      <c r="AB69" s="40"/>
      <c r="AC69" s="40"/>
      <c r="AD69" s="40"/>
      <c r="AE69" s="198"/>
    </row>
    <row r="70" spans="1:31" ht="15.6" customHeight="1" x14ac:dyDescent="0.35">
      <c r="A70" s="39">
        <v>14</v>
      </c>
      <c r="B70" s="41" t="s">
        <v>493</v>
      </c>
      <c r="C70" s="220" t="s">
        <v>340</v>
      </c>
      <c r="D70" s="220" t="s">
        <v>117</v>
      </c>
      <c r="E70" s="330">
        <v>13</v>
      </c>
      <c r="F70" s="330">
        <v>7</v>
      </c>
      <c r="G70" s="166">
        <f t="shared" si="12"/>
        <v>20</v>
      </c>
      <c r="H70" s="39">
        <v>4</v>
      </c>
      <c r="I70" s="41"/>
      <c r="L70" s="240" t="s">
        <v>524</v>
      </c>
      <c r="M70" s="240" t="s">
        <v>54</v>
      </c>
      <c r="O70" s="173"/>
      <c r="P70" s="189">
        <v>0.38541666666666669</v>
      </c>
      <c r="Q70" s="61" t="s">
        <v>126</v>
      </c>
      <c r="R70" s="26" t="s">
        <v>226</v>
      </c>
      <c r="S70" s="41"/>
      <c r="T70" s="41"/>
      <c r="U70" s="41"/>
      <c r="V70" s="47"/>
      <c r="W70" s="47"/>
      <c r="X70" s="189">
        <v>0.38541666666666669</v>
      </c>
      <c r="Y70" s="61" t="s">
        <v>126</v>
      </c>
      <c r="Z70" s="26"/>
      <c r="AA70" s="57" t="s">
        <v>313</v>
      </c>
      <c r="AB70" s="193"/>
      <c r="AC70" s="39"/>
      <c r="AD70" s="40"/>
      <c r="AE70" s="198"/>
    </row>
    <row r="71" spans="1:31" ht="18" x14ac:dyDescent="0.35">
      <c r="A71" s="39">
        <v>15</v>
      </c>
      <c r="B71" s="41" t="s">
        <v>567</v>
      </c>
      <c r="C71" s="220" t="s">
        <v>110</v>
      </c>
      <c r="D71" s="220" t="s">
        <v>533</v>
      </c>
      <c r="E71" s="49">
        <v>9</v>
      </c>
      <c r="F71" s="49">
        <v>11</v>
      </c>
      <c r="G71" s="166">
        <f t="shared" si="12"/>
        <v>20</v>
      </c>
      <c r="H71" s="39">
        <v>4</v>
      </c>
      <c r="L71" s="41" t="s">
        <v>523</v>
      </c>
      <c r="M71" s="41" t="s">
        <v>461</v>
      </c>
      <c r="O71" s="173"/>
      <c r="P71" s="189">
        <v>0.38541666666666669</v>
      </c>
      <c r="Q71" s="61" t="s">
        <v>127</v>
      </c>
      <c r="R71" s="26" t="s">
        <v>207</v>
      </c>
      <c r="S71" s="41"/>
      <c r="T71" s="41"/>
      <c r="U71" s="41"/>
      <c r="V71" s="47"/>
      <c r="W71" s="47"/>
      <c r="X71" s="189">
        <v>0.38541666666666669</v>
      </c>
      <c r="Y71" s="61" t="s">
        <v>127</v>
      </c>
      <c r="Z71" s="26"/>
      <c r="AA71" s="57" t="s">
        <v>313</v>
      </c>
      <c r="AB71" s="208"/>
      <c r="AC71" s="39"/>
      <c r="AD71" s="40"/>
      <c r="AE71" s="198"/>
    </row>
    <row r="72" spans="1:31" ht="18" x14ac:dyDescent="0.35">
      <c r="A72" s="39">
        <v>16</v>
      </c>
      <c r="B72" s="220" t="s">
        <v>550</v>
      </c>
      <c r="C72" s="152" t="s">
        <v>85</v>
      </c>
      <c r="D72" s="220" t="s">
        <v>116</v>
      </c>
      <c r="E72" s="330">
        <v>6</v>
      </c>
      <c r="F72" s="330">
        <v>14</v>
      </c>
      <c r="G72" s="166">
        <f t="shared" si="12"/>
        <v>20</v>
      </c>
      <c r="H72" s="39">
        <v>2</v>
      </c>
      <c r="I72" s="41"/>
      <c r="L72" s="240" t="s">
        <v>863</v>
      </c>
      <c r="M72" s="240" t="s">
        <v>130</v>
      </c>
      <c r="O72" s="173"/>
      <c r="P72" s="189">
        <v>0.42708333333333331</v>
      </c>
      <c r="Q72" s="61" t="s">
        <v>126</v>
      </c>
      <c r="R72" s="26" t="s">
        <v>310</v>
      </c>
      <c r="S72" s="41"/>
      <c r="T72" s="41"/>
      <c r="U72" s="41"/>
      <c r="V72" s="47"/>
      <c r="W72" s="47"/>
      <c r="X72" s="189">
        <v>0.42708333333333331</v>
      </c>
      <c r="Y72" s="61" t="s">
        <v>126</v>
      </c>
      <c r="Z72" s="26"/>
      <c r="AA72" s="57" t="s">
        <v>313</v>
      </c>
      <c r="AB72" s="39"/>
      <c r="AC72" s="39"/>
      <c r="AD72" s="40"/>
      <c r="AE72" s="198"/>
    </row>
    <row r="73" spans="1:31" ht="17.399999999999999" x14ac:dyDescent="0.3">
      <c r="A73" s="39">
        <v>17</v>
      </c>
      <c r="B73" s="41" t="s">
        <v>553</v>
      </c>
      <c r="C73" s="220" t="s">
        <v>183</v>
      </c>
      <c r="D73" s="220" t="s">
        <v>117</v>
      </c>
      <c r="E73" s="330">
        <v>2</v>
      </c>
      <c r="F73" s="330">
        <v>18</v>
      </c>
      <c r="G73" s="166">
        <f t="shared" si="12"/>
        <v>20</v>
      </c>
      <c r="H73" s="39"/>
      <c r="L73" s="240"/>
      <c r="M73" s="240"/>
      <c r="O73" s="173"/>
      <c r="P73" s="189">
        <v>0.42708333333333331</v>
      </c>
      <c r="Q73" s="61" t="s">
        <v>127</v>
      </c>
      <c r="R73" s="26" t="s">
        <v>225</v>
      </c>
      <c r="S73" s="40"/>
      <c r="T73" s="40"/>
      <c r="U73" s="40"/>
      <c r="V73" s="40"/>
      <c r="W73" s="40"/>
      <c r="X73" s="189">
        <v>0.42708333333333331</v>
      </c>
      <c r="Y73" s="61" t="s">
        <v>127</v>
      </c>
      <c r="Z73" s="26"/>
      <c r="AA73" s="57" t="s">
        <v>313</v>
      </c>
      <c r="AB73" s="40"/>
      <c r="AC73" s="40"/>
      <c r="AD73" s="40"/>
      <c r="AE73" s="198"/>
    </row>
    <row r="74" spans="1:31" ht="17.399999999999999" x14ac:dyDescent="0.3">
      <c r="A74" s="39">
        <v>18</v>
      </c>
      <c r="B74" s="48" t="s">
        <v>564</v>
      </c>
      <c r="C74" s="41" t="s">
        <v>72</v>
      </c>
      <c r="D74" s="220" t="s">
        <v>53</v>
      </c>
      <c r="E74" s="49">
        <v>8</v>
      </c>
      <c r="F74" s="49">
        <v>11</v>
      </c>
      <c r="G74" s="166">
        <f t="shared" si="12"/>
        <v>19</v>
      </c>
      <c r="H74" s="39"/>
      <c r="I74" s="79"/>
      <c r="J74" s="40"/>
      <c r="K74" s="40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98"/>
    </row>
    <row r="75" spans="1:31" ht="15.6" x14ac:dyDescent="0.3">
      <c r="A75" s="145"/>
      <c r="B75" s="145"/>
      <c r="C75" s="145"/>
      <c r="D75" s="145"/>
      <c r="E75" s="145"/>
      <c r="F75" s="145"/>
      <c r="G75" s="166"/>
      <c r="H75" s="166"/>
      <c r="I75" s="145"/>
      <c r="J75" s="145"/>
      <c r="K75" s="145"/>
      <c r="L75" s="145"/>
      <c r="M75" s="145"/>
      <c r="P75" s="7"/>
      <c r="Q75" s="6"/>
      <c r="R75" s="10"/>
    </row>
    <row r="76" spans="1:31" ht="15.6" x14ac:dyDescent="0.3"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41"/>
      <c r="D78" s="41"/>
      <c r="E78" s="39"/>
      <c r="F78" s="39"/>
      <c r="G78" s="39"/>
      <c r="H78" s="39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80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36"/>
      <c r="D81" s="36"/>
      <c r="E81" s="32"/>
      <c r="F81" s="34"/>
      <c r="G81" s="9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80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4"/>
      <c r="D83" s="32"/>
      <c r="E83" s="32"/>
      <c r="F83" s="34"/>
      <c r="G83" s="9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80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17.399999999999999" x14ac:dyDescent="0.3">
      <c r="A85" s="34"/>
      <c r="B85" s="80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22.8" x14ac:dyDescent="0.4">
      <c r="A86" s="82"/>
      <c r="B86" s="85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80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2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80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O16:V17">
    <sortCondition ref="O15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view="pageBreakPreview" topLeftCell="A21" zoomScale="77" zoomScaleNormal="75" zoomScaleSheetLayoutView="77" workbookViewId="0">
      <selection activeCell="M35" sqref="M35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6.88671875" customWidth="1"/>
    <col min="6" max="7" width="7.88671875" customWidth="1"/>
    <col min="8" max="8" width="6.109375" customWidth="1"/>
    <col min="9" max="9" width="7.44140625" customWidth="1"/>
    <col min="11" max="11" width="10.88671875" customWidth="1"/>
    <col min="12" max="12" width="17.21875" customWidth="1"/>
    <col min="13" max="13" width="20.10937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1148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42751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18</v>
      </c>
      <c r="U2" s="39">
        <v>30</v>
      </c>
      <c r="V2" s="39">
        <v>3</v>
      </c>
      <c r="W2" s="39">
        <v>0</v>
      </c>
      <c r="X2" s="199">
        <f t="shared" ref="X2:X10" si="0">U2/T2</f>
        <v>1.6666666666666667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588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15</v>
      </c>
      <c r="U3" s="39">
        <v>39</v>
      </c>
      <c r="V3" s="39">
        <v>0</v>
      </c>
      <c r="W3" s="39">
        <v>2</v>
      </c>
      <c r="X3" s="199">
        <f t="shared" si="0"/>
        <v>2.6</v>
      </c>
      <c r="AE3" s="173"/>
    </row>
    <row r="4" spans="1:31" ht="17.399999999999999" x14ac:dyDescent="0.3">
      <c r="A4" s="7"/>
      <c r="B4" s="9"/>
      <c r="C4" s="225" t="s">
        <v>379</v>
      </c>
      <c r="E4" s="22">
        <v>12</v>
      </c>
      <c r="F4" s="22">
        <v>2</v>
      </c>
      <c r="G4" s="22">
        <v>5</v>
      </c>
      <c r="H4" s="22">
        <f>(S$38)</f>
        <v>55</v>
      </c>
      <c r="I4" s="22">
        <v>32</v>
      </c>
      <c r="J4" s="35">
        <f t="shared" ref="J4:J11" si="1">E4*2+G4*1</f>
        <v>29</v>
      </c>
      <c r="K4" s="109">
        <f>(T$38)</f>
        <v>99</v>
      </c>
      <c r="L4" s="109">
        <f>(V$38)</f>
        <v>30</v>
      </c>
      <c r="M4" s="39">
        <v>1</v>
      </c>
      <c r="N4" s="1"/>
      <c r="O4" s="210"/>
      <c r="P4" s="41" t="s">
        <v>63</v>
      </c>
      <c r="Q4" s="41" t="s">
        <v>115</v>
      </c>
      <c r="R4" s="220" t="s">
        <v>164</v>
      </c>
      <c r="S4" s="39"/>
      <c r="T4" s="208">
        <v>16</v>
      </c>
      <c r="U4" s="39">
        <v>44</v>
      </c>
      <c r="V4" s="39">
        <v>0</v>
      </c>
      <c r="W4" s="39">
        <v>1</v>
      </c>
      <c r="X4" s="199">
        <f t="shared" ref="X4:X9" si="2">U4/T4</f>
        <v>2.75</v>
      </c>
      <c r="AE4" s="173"/>
    </row>
    <row r="5" spans="1:31" ht="17.399999999999999" x14ac:dyDescent="0.3">
      <c r="A5" s="9"/>
      <c r="B5" s="9"/>
      <c r="C5" s="225" t="s">
        <v>124</v>
      </c>
      <c r="D5" s="24"/>
      <c r="E5" s="22">
        <v>8</v>
      </c>
      <c r="F5" s="22">
        <v>4</v>
      </c>
      <c r="G5" s="22">
        <v>7</v>
      </c>
      <c r="H5" s="22">
        <f>(AA$25)</f>
        <v>61</v>
      </c>
      <c r="I5" s="22">
        <v>53</v>
      </c>
      <c r="J5" s="35">
        <f t="shared" ref="J5:J10" si="3">E5*2+G5*1</f>
        <v>23</v>
      </c>
      <c r="K5" s="109">
        <f>(AB$25)</f>
        <v>92</v>
      </c>
      <c r="L5" s="109">
        <f>(AD$25)</f>
        <v>14</v>
      </c>
      <c r="M5" s="39">
        <v>2</v>
      </c>
      <c r="O5" s="210"/>
      <c r="P5" s="41" t="s">
        <v>132</v>
      </c>
      <c r="Q5" s="41" t="s">
        <v>380</v>
      </c>
      <c r="R5" s="220" t="s">
        <v>117</v>
      </c>
      <c r="S5" s="39"/>
      <c r="T5" s="208">
        <v>19</v>
      </c>
      <c r="U5" s="39">
        <v>53</v>
      </c>
      <c r="V5" s="39">
        <v>1</v>
      </c>
      <c r="W5" s="39">
        <v>0</v>
      </c>
      <c r="X5" s="199">
        <f t="shared" si="2"/>
        <v>2.7894736842105261</v>
      </c>
      <c r="Z5" s="9"/>
      <c r="AE5" s="173"/>
    </row>
    <row r="6" spans="1:31" ht="17.399999999999999" x14ac:dyDescent="0.3">
      <c r="A6" s="172"/>
      <c r="B6" s="9"/>
      <c r="C6" s="225" t="s">
        <v>322</v>
      </c>
      <c r="D6" s="24"/>
      <c r="E6" s="22">
        <v>8</v>
      </c>
      <c r="F6" s="22">
        <v>7</v>
      </c>
      <c r="G6" s="22">
        <v>4</v>
      </c>
      <c r="H6" s="22">
        <f>(AA$38)</f>
        <v>53</v>
      </c>
      <c r="I6" s="22">
        <v>43</v>
      </c>
      <c r="J6" s="35">
        <f t="shared" si="3"/>
        <v>20</v>
      </c>
      <c r="K6" s="109">
        <f>(AB$38)</f>
        <v>92</v>
      </c>
      <c r="L6" s="109">
        <f>(AD$38)</f>
        <v>16</v>
      </c>
      <c r="M6" s="39">
        <v>3</v>
      </c>
      <c r="O6" s="210"/>
      <c r="P6" s="41" t="s">
        <v>22</v>
      </c>
      <c r="Q6" s="41" t="s">
        <v>128</v>
      </c>
      <c r="R6" s="220" t="s">
        <v>533</v>
      </c>
      <c r="S6" s="39"/>
      <c r="T6" s="208">
        <v>15</v>
      </c>
      <c r="U6" s="39">
        <v>42</v>
      </c>
      <c r="V6" s="39">
        <v>0</v>
      </c>
      <c r="W6" s="39">
        <v>1</v>
      </c>
      <c r="X6" s="199">
        <f t="shared" si="2"/>
        <v>2.8</v>
      </c>
      <c r="Y6" s="41"/>
      <c r="AE6" s="173"/>
    </row>
    <row r="7" spans="1:31" ht="17.399999999999999" x14ac:dyDescent="0.3">
      <c r="B7" s="9"/>
      <c r="C7" s="225" t="s">
        <v>89</v>
      </c>
      <c r="D7" s="24"/>
      <c r="E7" s="22">
        <v>7</v>
      </c>
      <c r="F7" s="22">
        <v>9</v>
      </c>
      <c r="G7" s="22">
        <v>3</v>
      </c>
      <c r="H7" s="22">
        <f>(AA$50)</f>
        <v>51</v>
      </c>
      <c r="I7" s="22">
        <v>59</v>
      </c>
      <c r="J7" s="35">
        <f t="shared" si="3"/>
        <v>17</v>
      </c>
      <c r="K7" s="109">
        <f>(AB$50)</f>
        <v>72</v>
      </c>
      <c r="L7" s="109">
        <f>(AD$50)</f>
        <v>24</v>
      </c>
      <c r="M7" s="39">
        <v>4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18</v>
      </c>
      <c r="U7" s="39">
        <v>52</v>
      </c>
      <c r="V7" s="39">
        <v>0</v>
      </c>
      <c r="W7" s="39">
        <v>1</v>
      </c>
      <c r="X7" s="199">
        <f t="shared" si="2"/>
        <v>2.8888888888888888</v>
      </c>
      <c r="AE7" s="173"/>
    </row>
    <row r="8" spans="1:31" ht="18" customHeight="1" x14ac:dyDescent="0.3">
      <c r="A8" s="9"/>
      <c r="B8" s="9"/>
      <c r="C8" s="225" t="s">
        <v>129</v>
      </c>
      <c r="D8" s="24"/>
      <c r="E8" s="22">
        <v>6</v>
      </c>
      <c r="F8" s="22">
        <v>9</v>
      </c>
      <c r="G8" s="22">
        <v>4</v>
      </c>
      <c r="H8" s="22">
        <f>(S$25)</f>
        <v>55</v>
      </c>
      <c r="I8" s="22">
        <v>57</v>
      </c>
      <c r="J8" s="35">
        <f t="shared" si="3"/>
        <v>16</v>
      </c>
      <c r="K8" s="109">
        <f>(T$25)</f>
        <v>78</v>
      </c>
      <c r="L8" s="109">
        <f>(V$25)</f>
        <v>28</v>
      </c>
      <c r="M8" s="39">
        <v>6</v>
      </c>
      <c r="O8" s="210"/>
      <c r="P8" s="41" t="s">
        <v>610</v>
      </c>
      <c r="Q8" s="41" t="s">
        <v>611</v>
      </c>
      <c r="R8" s="220" t="s">
        <v>461</v>
      </c>
      <c r="S8" s="39"/>
      <c r="T8" s="208">
        <v>17</v>
      </c>
      <c r="U8" s="39">
        <v>52</v>
      </c>
      <c r="V8" s="39">
        <v>1</v>
      </c>
      <c r="W8" s="39">
        <v>0</v>
      </c>
      <c r="X8" s="199">
        <f t="shared" si="2"/>
        <v>3.0588235294117645</v>
      </c>
      <c r="AE8" s="173"/>
    </row>
    <row r="9" spans="1:31" ht="17.399999999999999" x14ac:dyDescent="0.3">
      <c r="A9" s="9"/>
      <c r="B9" s="9"/>
      <c r="C9" s="33" t="s">
        <v>477</v>
      </c>
      <c r="E9" s="22">
        <v>6</v>
      </c>
      <c r="F9" s="22">
        <v>9</v>
      </c>
      <c r="G9" s="22">
        <v>4</v>
      </c>
      <c r="H9" s="22">
        <f>(AA$62)</f>
        <v>45</v>
      </c>
      <c r="I9" s="22">
        <v>56</v>
      </c>
      <c r="J9" s="35">
        <f t="shared" si="3"/>
        <v>16</v>
      </c>
      <c r="K9" s="109">
        <f>(AB$62)</f>
        <v>60</v>
      </c>
      <c r="L9" s="109">
        <f>(AD$62)</f>
        <v>42</v>
      </c>
      <c r="M9" s="39">
        <v>7</v>
      </c>
      <c r="O9" s="210"/>
      <c r="P9" s="48" t="s">
        <v>163</v>
      </c>
      <c r="Q9" s="41" t="s">
        <v>95</v>
      </c>
      <c r="R9" s="220" t="s">
        <v>53</v>
      </c>
      <c r="S9" s="39"/>
      <c r="T9" s="208">
        <v>19</v>
      </c>
      <c r="U9" s="39">
        <v>59</v>
      </c>
      <c r="V9" s="39">
        <v>0</v>
      </c>
      <c r="W9" s="39">
        <v>0</v>
      </c>
      <c r="X9" s="199">
        <f t="shared" si="2"/>
        <v>3.1052631578947367</v>
      </c>
      <c r="AE9" s="173"/>
    </row>
    <row r="10" spans="1:31" ht="18" customHeight="1" thickBot="1" x14ac:dyDescent="0.35">
      <c r="A10" s="9"/>
      <c r="B10" s="9"/>
      <c r="C10" s="33" t="s">
        <v>530</v>
      </c>
      <c r="D10" s="24"/>
      <c r="E10" s="22">
        <v>6</v>
      </c>
      <c r="F10" s="22">
        <v>9</v>
      </c>
      <c r="G10" s="22">
        <v>4</v>
      </c>
      <c r="H10" s="22">
        <f>(S$50)</f>
        <v>42</v>
      </c>
      <c r="I10" s="22">
        <v>53</v>
      </c>
      <c r="J10" s="35">
        <f t="shared" si="3"/>
        <v>16</v>
      </c>
      <c r="K10" s="109">
        <f>(T$50)</f>
        <v>55</v>
      </c>
      <c r="L10" s="109">
        <f>(V$50)</f>
        <v>40</v>
      </c>
      <c r="M10" s="39">
        <v>5</v>
      </c>
      <c r="O10" s="78"/>
      <c r="P10" s="41" t="s">
        <v>108</v>
      </c>
      <c r="Q10" s="41" t="s">
        <v>17</v>
      </c>
      <c r="R10" s="41"/>
      <c r="S10" s="39"/>
      <c r="T10" s="208">
        <v>15</v>
      </c>
      <c r="U10" s="39">
        <v>32</v>
      </c>
      <c r="V10" s="39">
        <v>2</v>
      </c>
      <c r="W10" s="39">
        <v>0</v>
      </c>
      <c r="X10" s="199">
        <f t="shared" si="0"/>
        <v>2.1333333333333333</v>
      </c>
      <c r="AE10" s="173"/>
    </row>
    <row r="11" spans="1:31" ht="18.600000000000001" thickBot="1" x14ac:dyDescent="0.4">
      <c r="A11" s="9"/>
      <c r="B11" s="9"/>
      <c r="C11" s="33" t="s">
        <v>154</v>
      </c>
      <c r="D11" s="65"/>
      <c r="E11" s="22">
        <v>4</v>
      </c>
      <c r="F11" s="22">
        <v>8</v>
      </c>
      <c r="G11" s="22">
        <v>7</v>
      </c>
      <c r="H11" s="22">
        <f>(S$62)</f>
        <v>46</v>
      </c>
      <c r="I11" s="22">
        <v>55</v>
      </c>
      <c r="J11" s="35">
        <f t="shared" si="1"/>
        <v>15</v>
      </c>
      <c r="K11" s="22">
        <f>(T$62)</f>
        <v>65</v>
      </c>
      <c r="L11" s="22">
        <f>(V$62)</f>
        <v>42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152</v>
      </c>
      <c r="U11" s="194">
        <f>SUM(U2:U10)</f>
        <v>403</v>
      </c>
      <c r="V11" s="194">
        <f>SUM(V2:V10)</f>
        <v>7</v>
      </c>
      <c r="W11" s="194">
        <f>SUM(W2:W10)</f>
        <v>5</v>
      </c>
      <c r="X11" s="201">
        <f>(U11+W11)/T11</f>
        <v>2.6842105263157894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57</v>
      </c>
      <c r="F12" s="62">
        <f>SUM(F4:F11)</f>
        <v>57</v>
      </c>
      <c r="G12" s="62">
        <f>SUM(G4:G11)</f>
        <v>38</v>
      </c>
      <c r="H12" s="62">
        <f>SUM(H4:H11)</f>
        <v>408</v>
      </c>
      <c r="I12" s="62">
        <f>SUM(I4:I11)</f>
        <v>408</v>
      </c>
      <c r="J12" s="62"/>
      <c r="K12" s="62">
        <f>SUM(K4:K11)</f>
        <v>613</v>
      </c>
      <c r="L12" s="62">
        <f>SUM(L4:L11)</f>
        <v>236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1149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9</v>
      </c>
      <c r="U14" s="166">
        <f t="shared" ref="U14:U45" si="4">SUM(S14:T14)</f>
        <v>19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14</v>
      </c>
      <c r="AC14" s="166">
        <f t="shared" ref="AC14:AC37" si="5">SUM(AA14:AB14)</f>
        <v>23</v>
      </c>
      <c r="AD14" s="39"/>
      <c r="AE14" s="173"/>
    </row>
    <row r="15" spans="1:31" ht="15.6" customHeight="1" x14ac:dyDescent="0.35">
      <c r="A15" s="46" t="s">
        <v>38</v>
      </c>
      <c r="B15" s="33" t="s">
        <v>169</v>
      </c>
      <c r="C15" s="65"/>
      <c r="D15" s="22">
        <v>4</v>
      </c>
      <c r="E15" s="9">
        <v>1</v>
      </c>
      <c r="F15" s="41" t="s">
        <v>1165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14</v>
      </c>
      <c r="T15" s="343">
        <v>7</v>
      </c>
      <c r="U15" s="166">
        <f>SUM(S15:T15)</f>
        <v>21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12</v>
      </c>
      <c r="AB15" s="342">
        <v>10</v>
      </c>
      <c r="AC15" s="166">
        <f t="shared" si="5"/>
        <v>22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1163</v>
      </c>
      <c r="C16" s="41" t="s">
        <v>194</v>
      </c>
      <c r="D16" s="22"/>
      <c r="E16" s="9">
        <v>1</v>
      </c>
      <c r="F16" s="41" t="s">
        <v>1166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8</v>
      </c>
      <c r="T16" s="343">
        <v>9</v>
      </c>
      <c r="U16" s="166">
        <f>SUM(S16:T16)</f>
        <v>17</v>
      </c>
      <c r="V16" s="39">
        <v>4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7</v>
      </c>
      <c r="AC16" s="166">
        <f t="shared" ref="AC16:AC23" si="6">SUM(AA16:AB16)</f>
        <v>20</v>
      </c>
      <c r="AD16" s="39">
        <v>4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41" t="s">
        <v>1167</v>
      </c>
      <c r="J17" s="4"/>
      <c r="N17" s="8"/>
      <c r="O17" s="212"/>
      <c r="P17" s="41" t="s">
        <v>668</v>
      </c>
      <c r="Q17" s="41" t="s">
        <v>104</v>
      </c>
      <c r="R17" s="207" t="s">
        <v>130</v>
      </c>
      <c r="S17" s="343">
        <v>9</v>
      </c>
      <c r="T17" s="343">
        <v>8</v>
      </c>
      <c r="U17" s="166">
        <f>SUM(S17:T17)</f>
        <v>17</v>
      </c>
      <c r="V17" s="39">
        <v>2</v>
      </c>
      <c r="W17" s="166"/>
      <c r="X17" s="41" t="s">
        <v>488</v>
      </c>
      <c r="Y17" s="41" t="s">
        <v>120</v>
      </c>
      <c r="Z17" s="41" t="s">
        <v>117</v>
      </c>
      <c r="AA17" s="342">
        <v>13</v>
      </c>
      <c r="AB17" s="342">
        <v>6</v>
      </c>
      <c r="AC17" s="166">
        <f t="shared" si="6"/>
        <v>19</v>
      </c>
      <c r="AD17" s="39">
        <v>2</v>
      </c>
      <c r="AE17" s="173"/>
    </row>
    <row r="18" spans="1:31" ht="15.6" customHeight="1" x14ac:dyDescent="0.3">
      <c r="E18" s="9">
        <v>2</v>
      </c>
      <c r="F18" s="41" t="s">
        <v>1168</v>
      </c>
      <c r="N18" s="9"/>
      <c r="O18" s="212"/>
      <c r="P18" s="41" t="s">
        <v>669</v>
      </c>
      <c r="Q18" s="41" t="s">
        <v>383</v>
      </c>
      <c r="R18" s="48" t="s">
        <v>130</v>
      </c>
      <c r="S18" s="343">
        <v>9</v>
      </c>
      <c r="T18" s="343">
        <v>6</v>
      </c>
      <c r="U18" s="166">
        <f>SUM(S18:T18)</f>
        <v>15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>
        <v>1</v>
      </c>
      <c r="AB18" s="342">
        <v>18</v>
      </c>
      <c r="AC18" s="166">
        <f t="shared" si="6"/>
        <v>19</v>
      </c>
      <c r="AD18" s="39"/>
      <c r="AE18" s="173"/>
    </row>
    <row r="19" spans="1:31" ht="15.6" customHeight="1" x14ac:dyDescent="0.3">
      <c r="N19" s="9"/>
      <c r="O19" s="213"/>
      <c r="P19" s="41" t="s">
        <v>672</v>
      </c>
      <c r="Q19" s="41" t="s">
        <v>208</v>
      </c>
      <c r="R19" s="207" t="s">
        <v>130</v>
      </c>
      <c r="S19" s="343">
        <v>3</v>
      </c>
      <c r="T19" s="343">
        <v>9</v>
      </c>
      <c r="U19" s="166">
        <f t="shared" si="4"/>
        <v>12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5</v>
      </c>
      <c r="AB19" s="342">
        <v>10</v>
      </c>
      <c r="AC19" s="166">
        <f t="shared" si="6"/>
        <v>15</v>
      </c>
      <c r="AD19" s="39">
        <v>2</v>
      </c>
      <c r="AE19" s="173"/>
    </row>
    <row r="20" spans="1:31" ht="15.6" customHeight="1" x14ac:dyDescent="0.3">
      <c r="A20" s="39" t="s">
        <v>136</v>
      </c>
      <c r="B20" s="33" t="s">
        <v>89</v>
      </c>
      <c r="C20" s="88"/>
      <c r="D20" s="108">
        <v>1</v>
      </c>
      <c r="E20" s="9">
        <v>2</v>
      </c>
      <c r="F20" s="41" t="s">
        <v>1164</v>
      </c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4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7</v>
      </c>
      <c r="AC20" s="166">
        <f t="shared" si="6"/>
        <v>13</v>
      </c>
      <c r="AD20" s="39"/>
      <c r="AE20" s="59"/>
    </row>
    <row r="21" spans="1:31" ht="15.6" customHeight="1" x14ac:dyDescent="0.3">
      <c r="A21" s="193" t="s">
        <v>37</v>
      </c>
      <c r="B21" s="41" t="s">
        <v>83</v>
      </c>
      <c r="C21" s="41"/>
      <c r="D21" s="108"/>
      <c r="E21" s="9"/>
      <c r="F21" s="41"/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7</v>
      </c>
      <c r="U21" s="166">
        <f t="shared" si="4"/>
        <v>8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6</v>
      </c>
      <c r="AC21" s="166">
        <f t="shared" si="6"/>
        <v>7</v>
      </c>
      <c r="AD21" s="39">
        <v>2</v>
      </c>
      <c r="AE21" s="58"/>
    </row>
    <row r="22" spans="1:31" ht="15.6" customHeight="1" x14ac:dyDescent="0.3">
      <c r="N22" s="9"/>
      <c r="O22" s="212"/>
      <c r="P22" s="150" t="s">
        <v>581</v>
      </c>
      <c r="Q22" s="150" t="s">
        <v>180</v>
      </c>
      <c r="R22" s="41" t="s">
        <v>130</v>
      </c>
      <c r="S22" s="343">
        <v>1</v>
      </c>
      <c r="T22" s="343">
        <v>6</v>
      </c>
      <c r="U22" s="166">
        <f>SUM(S22:T22)</f>
        <v>7</v>
      </c>
      <c r="V22" s="39">
        <v>6</v>
      </c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5</v>
      </c>
      <c r="AC22" s="166">
        <f t="shared" si="6"/>
        <v>6</v>
      </c>
      <c r="AD22" s="39"/>
      <c r="AE22" s="210"/>
    </row>
    <row r="23" spans="1:31" ht="15.6" customHeight="1" x14ac:dyDescent="0.3">
      <c r="A23" s="69"/>
      <c r="B23" s="149"/>
      <c r="C23" s="71"/>
      <c r="D23" s="142"/>
      <c r="E23" s="67" t="s">
        <v>50</v>
      </c>
      <c r="F23" s="67"/>
      <c r="G23" s="66"/>
      <c r="H23" s="66"/>
      <c r="I23" s="66"/>
      <c r="J23" s="68"/>
      <c r="K23" s="66"/>
      <c r="L23" s="66"/>
      <c r="M23" s="66"/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6</v>
      </c>
      <c r="AC23" s="166">
        <f t="shared" si="6"/>
        <v>6</v>
      </c>
      <c r="AD23" s="39"/>
      <c r="AE23" s="210"/>
    </row>
    <row r="24" spans="1:31" ht="15.6" customHeight="1" x14ac:dyDescent="0.3">
      <c r="A24" s="46" t="s">
        <v>39</v>
      </c>
      <c r="B24" s="33" t="s">
        <v>477</v>
      </c>
      <c r="D24" s="22">
        <v>3</v>
      </c>
      <c r="E24" s="8">
        <v>1</v>
      </c>
      <c r="F24" s="41" t="s">
        <v>1155</v>
      </c>
      <c r="M24" s="37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4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3</v>
      </c>
      <c r="AC24" s="166">
        <f t="shared" si="5"/>
        <v>3</v>
      </c>
      <c r="AD24" s="39">
        <v>2</v>
      </c>
      <c r="AE24" s="210"/>
    </row>
    <row r="25" spans="1:31" ht="15.6" customHeight="1" thickBot="1" x14ac:dyDescent="0.35">
      <c r="A25" s="49" t="s">
        <v>37</v>
      </c>
      <c r="B25" s="41" t="s">
        <v>1156</v>
      </c>
      <c r="C25" s="41" t="s">
        <v>171</v>
      </c>
      <c r="E25" s="8">
        <v>2</v>
      </c>
      <c r="F25" s="41" t="s">
        <v>1153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55</v>
      </c>
      <c r="T25" s="219">
        <f>SUM(T14:T24)</f>
        <v>78</v>
      </c>
      <c r="U25" s="219">
        <f t="shared" si="4"/>
        <v>133</v>
      </c>
      <c r="V25" s="219">
        <f>SUM(V14:V24)</f>
        <v>28</v>
      </c>
      <c r="W25" s="219"/>
      <c r="X25" s="217" t="s">
        <v>405</v>
      </c>
      <c r="Y25" s="217"/>
      <c r="Z25" s="217" t="s">
        <v>117</v>
      </c>
      <c r="AA25" s="219">
        <f>SUM(AA14:AA24)</f>
        <v>61</v>
      </c>
      <c r="AB25" s="219">
        <f>SUM(AB14:AB24)</f>
        <v>92</v>
      </c>
      <c r="AC25" s="219">
        <f t="shared" si="5"/>
        <v>153</v>
      </c>
      <c r="AD25" s="219">
        <f>SUM(AD14:AD24)</f>
        <v>14</v>
      </c>
      <c r="AE25" s="210"/>
    </row>
    <row r="26" spans="1:31" ht="15.6" customHeight="1" x14ac:dyDescent="0.3">
      <c r="B26" s="41"/>
      <c r="C26" s="41"/>
      <c r="E26" s="8">
        <v>2</v>
      </c>
      <c r="F26" s="41" t="s">
        <v>1154</v>
      </c>
      <c r="M26" t="s">
        <v>311</v>
      </c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4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6</v>
      </c>
      <c r="AC26" s="166">
        <f t="shared" si="5"/>
        <v>8</v>
      </c>
      <c r="AD26" s="222"/>
      <c r="AE26" s="210"/>
    </row>
    <row r="27" spans="1:31" ht="15.6" customHeight="1" x14ac:dyDescent="0.3">
      <c r="N27" s="9"/>
      <c r="O27" s="212"/>
      <c r="P27" s="41" t="s">
        <v>677</v>
      </c>
      <c r="Q27" s="41" t="s">
        <v>131</v>
      </c>
      <c r="R27" s="41" t="s">
        <v>116</v>
      </c>
      <c r="S27" s="342">
        <v>17</v>
      </c>
      <c r="T27" s="342">
        <v>12</v>
      </c>
      <c r="U27" s="166">
        <f t="shared" si="4"/>
        <v>29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16</v>
      </c>
      <c r="AB27" s="342">
        <v>16</v>
      </c>
      <c r="AC27" s="166">
        <f t="shared" si="5"/>
        <v>32</v>
      </c>
      <c r="AD27" s="222"/>
      <c r="AE27" s="210"/>
    </row>
    <row r="28" spans="1:31" ht="15.6" customHeight="1" x14ac:dyDescent="0.3">
      <c r="A28" s="39"/>
      <c r="B28" s="33" t="s">
        <v>129</v>
      </c>
      <c r="D28" s="22">
        <v>3</v>
      </c>
      <c r="E28" s="8">
        <v>1</v>
      </c>
      <c r="F28" s="41" t="s">
        <v>1157</v>
      </c>
      <c r="N28" s="9"/>
      <c r="O28" s="212"/>
      <c r="P28" s="41" t="s">
        <v>678</v>
      </c>
      <c r="Q28" s="84" t="s">
        <v>185</v>
      </c>
      <c r="R28" s="48" t="s">
        <v>116</v>
      </c>
      <c r="S28" s="342">
        <v>18</v>
      </c>
      <c r="T28" s="342">
        <v>4</v>
      </c>
      <c r="U28" s="166">
        <f t="shared" si="4"/>
        <v>22</v>
      </c>
      <c r="V28" s="39">
        <v>6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19</v>
      </c>
      <c r="AC28" s="166">
        <f t="shared" si="5"/>
        <v>26</v>
      </c>
      <c r="AD28" s="222">
        <v>2</v>
      </c>
      <c r="AE28" s="210"/>
    </row>
    <row r="29" spans="1:31" ht="15.6" customHeight="1" x14ac:dyDescent="0.3">
      <c r="A29" s="49" t="s">
        <v>37</v>
      </c>
      <c r="B29" s="41" t="s">
        <v>83</v>
      </c>
      <c r="C29" s="41"/>
      <c r="E29" s="8">
        <v>2</v>
      </c>
      <c r="F29" s="41" t="s">
        <v>1157</v>
      </c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16</v>
      </c>
      <c r="U29" s="166">
        <f>SUM(S29:T29)</f>
        <v>21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5"/>
        <v>17</v>
      </c>
      <c r="AD29" s="222"/>
      <c r="AE29" s="210"/>
    </row>
    <row r="30" spans="1:31" ht="15.6" customHeight="1" x14ac:dyDescent="0.3">
      <c r="E30" s="8">
        <v>2</v>
      </c>
      <c r="F30" s="41" t="s">
        <v>1170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19</v>
      </c>
      <c r="U30" s="166">
        <f>SUM(S30:T30)</f>
        <v>20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7</v>
      </c>
      <c r="AC30" s="166">
        <f t="shared" si="5"/>
        <v>14</v>
      </c>
      <c r="AD30" s="222"/>
      <c r="AE30" s="210"/>
    </row>
    <row r="31" spans="1:31" ht="15.6" customHeight="1" x14ac:dyDescent="0.3">
      <c r="N31" s="9"/>
      <c r="O31" s="212"/>
      <c r="P31" s="41" t="s">
        <v>474</v>
      </c>
      <c r="Q31" s="152" t="s">
        <v>85</v>
      </c>
      <c r="R31" s="41" t="s">
        <v>116</v>
      </c>
      <c r="S31" s="342">
        <v>5</v>
      </c>
      <c r="T31" s="342">
        <v>14</v>
      </c>
      <c r="U31" s="166">
        <f>SUM(S31:T31)</f>
        <v>19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13</v>
      </c>
      <c r="AC31" s="166">
        <f t="shared" si="5"/>
        <v>13</v>
      </c>
      <c r="AD31" s="222">
        <v>2</v>
      </c>
      <c r="AE31" s="210"/>
    </row>
    <row r="32" spans="1:31" ht="15.6" customHeight="1" x14ac:dyDescent="0.3">
      <c r="A32" s="72" t="s">
        <v>137</v>
      </c>
      <c r="B32" s="149"/>
      <c r="C32" s="148"/>
      <c r="D32" s="142"/>
      <c r="E32" s="67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3"/>
      <c r="P32" s="41" t="s">
        <v>682</v>
      </c>
      <c r="Q32" s="41" t="s">
        <v>384</v>
      </c>
      <c r="R32" s="41" t="s">
        <v>116</v>
      </c>
      <c r="S32" s="342">
        <v>7</v>
      </c>
      <c r="T32" s="342">
        <v>6</v>
      </c>
      <c r="U32" s="166">
        <f>SUM(S32:T32)</f>
        <v>13</v>
      </c>
      <c r="V32" s="39">
        <v>4</v>
      </c>
      <c r="W32" s="166"/>
      <c r="X32" s="41" t="s">
        <v>643</v>
      </c>
      <c r="Y32" s="152" t="s">
        <v>121</v>
      </c>
      <c r="Z32" s="41" t="s">
        <v>54</v>
      </c>
      <c r="AA32" s="342">
        <v>3</v>
      </c>
      <c r="AB32" s="342">
        <v>7</v>
      </c>
      <c r="AC32" s="166">
        <f>SUM(AA32:AB32)</f>
        <v>10</v>
      </c>
      <c r="AD32" s="222"/>
      <c r="AE32" s="210"/>
    </row>
    <row r="33" spans="1:31" ht="15.6" customHeight="1" x14ac:dyDescent="0.3">
      <c r="A33" s="46" t="s">
        <v>40</v>
      </c>
      <c r="B33" s="33" t="s">
        <v>88</v>
      </c>
      <c r="D33" s="22">
        <v>3</v>
      </c>
      <c r="E33" s="8">
        <v>1</v>
      </c>
      <c r="F33" s="41" t="s">
        <v>1151</v>
      </c>
      <c r="G33" s="151"/>
      <c r="H33" s="151"/>
      <c r="I33" s="90"/>
      <c r="J33" s="90"/>
      <c r="K33" s="90"/>
      <c r="L33" s="90"/>
      <c r="M33" s="90"/>
      <c r="N33" s="9"/>
      <c r="O33" s="213"/>
      <c r="P33" s="41" t="s">
        <v>529</v>
      </c>
      <c r="Q33" s="41" t="s">
        <v>26</v>
      </c>
      <c r="R33" s="41" t="s">
        <v>116</v>
      </c>
      <c r="S33" s="342"/>
      <c r="T33" s="342">
        <v>9</v>
      </c>
      <c r="U33" s="166">
        <f t="shared" si="4"/>
        <v>9</v>
      </c>
      <c r="V33" s="39">
        <v>6</v>
      </c>
      <c r="W33" s="166"/>
      <c r="X33" s="41" t="s">
        <v>640</v>
      </c>
      <c r="Y33" s="41" t="s">
        <v>138</v>
      </c>
      <c r="Z33" s="41" t="s">
        <v>54</v>
      </c>
      <c r="AA33" s="342"/>
      <c r="AB33" s="342">
        <v>7</v>
      </c>
      <c r="AC33" s="166">
        <f>SUM(AA33:AB33)</f>
        <v>7</v>
      </c>
      <c r="AD33" s="222">
        <v>4</v>
      </c>
      <c r="AE33" s="210"/>
    </row>
    <row r="34" spans="1:31" ht="15.6" customHeight="1" x14ac:dyDescent="0.3">
      <c r="A34" s="39" t="s">
        <v>37</v>
      </c>
      <c r="B34" s="41" t="s">
        <v>83</v>
      </c>
      <c r="C34" s="41"/>
      <c r="D34" s="9"/>
      <c r="E34" s="8">
        <v>2</v>
      </c>
      <c r="F34" s="41" t="s">
        <v>837</v>
      </c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8</v>
      </c>
      <c r="U34" s="166">
        <f t="shared" si="4"/>
        <v>8</v>
      </c>
      <c r="V34" s="39"/>
      <c r="W34" s="166"/>
      <c r="X34" s="41" t="s">
        <v>1045</v>
      </c>
      <c r="Y34" s="41" t="s">
        <v>1008</v>
      </c>
      <c r="Z34" s="41" t="s">
        <v>54</v>
      </c>
      <c r="AA34" s="342">
        <v>3</v>
      </c>
      <c r="AB34" s="342">
        <v>3</v>
      </c>
      <c r="AC34" s="166">
        <f>SUM(AA34:AB34)</f>
        <v>6</v>
      </c>
      <c r="AD34" s="222"/>
      <c r="AE34" s="210"/>
    </row>
    <row r="35" spans="1:31" ht="15.6" customHeight="1" x14ac:dyDescent="0.3">
      <c r="B35" s="41"/>
      <c r="C35" s="41"/>
      <c r="E35" s="89">
        <v>2</v>
      </c>
      <c r="F35" s="41" t="s">
        <v>1150</v>
      </c>
      <c r="N35" s="9"/>
      <c r="O35" s="212"/>
      <c r="P35" s="41" t="s">
        <v>683</v>
      </c>
      <c r="Q35" s="154" t="s">
        <v>135</v>
      </c>
      <c r="R35" s="41" t="s">
        <v>116</v>
      </c>
      <c r="S35" s="330"/>
      <c r="T35" s="354">
        <v>5</v>
      </c>
      <c r="U35" s="166">
        <f t="shared" si="4"/>
        <v>5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6</v>
      </c>
      <c r="AC35" s="166">
        <f>SUM(AA35:AB35)</f>
        <v>6</v>
      </c>
      <c r="AD35" s="222"/>
      <c r="AE35" s="210"/>
    </row>
    <row r="36" spans="1:31" ht="15.6" customHeight="1" x14ac:dyDescent="0.3">
      <c r="N36" s="9"/>
      <c r="O36" s="212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4"/>
        <v>3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A37" s="49"/>
      <c r="B37" s="225" t="s">
        <v>530</v>
      </c>
      <c r="C37" s="43"/>
      <c r="D37" s="109">
        <v>1</v>
      </c>
      <c r="E37" s="8">
        <v>1</v>
      </c>
      <c r="F37" s="41" t="s">
        <v>1058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4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5"/>
        <v>2</v>
      </c>
      <c r="AD37" s="222">
        <v>6</v>
      </c>
      <c r="AE37" s="210"/>
    </row>
    <row r="38" spans="1:31" ht="15.6" customHeight="1" thickBot="1" x14ac:dyDescent="0.35">
      <c r="A38" s="49" t="s">
        <v>37</v>
      </c>
      <c r="B38" s="41" t="s">
        <v>305</v>
      </c>
      <c r="C38" s="57" t="s">
        <v>172</v>
      </c>
      <c r="D38" s="109"/>
      <c r="E38" s="8"/>
      <c r="F38" s="41"/>
      <c r="N38" s="8"/>
      <c r="O38" s="213"/>
      <c r="P38" s="217" t="s">
        <v>405</v>
      </c>
      <c r="Q38" s="217"/>
      <c r="R38" s="217" t="s">
        <v>116</v>
      </c>
      <c r="S38" s="219">
        <f>SUM(S26:S37)</f>
        <v>55</v>
      </c>
      <c r="T38" s="219">
        <f>SUM(T26:T37)</f>
        <v>99</v>
      </c>
      <c r="U38" s="219">
        <f t="shared" si="4"/>
        <v>154</v>
      </c>
      <c r="V38" s="219">
        <f>SUM(V26:V37)</f>
        <v>30</v>
      </c>
      <c r="W38" s="219"/>
      <c r="X38" s="217" t="s">
        <v>405</v>
      </c>
      <c r="Y38" s="217"/>
      <c r="Z38" s="217" t="s">
        <v>54</v>
      </c>
      <c r="AA38" s="219">
        <f>SUM(AA26:AA37)</f>
        <v>53</v>
      </c>
      <c r="AB38" s="219">
        <f t="shared" ref="AB38:AD38" si="7">SUM(AB26:AB37)</f>
        <v>92</v>
      </c>
      <c r="AC38" s="219">
        <f t="shared" si="7"/>
        <v>145</v>
      </c>
      <c r="AD38" s="219">
        <f t="shared" si="7"/>
        <v>16</v>
      </c>
      <c r="AE38" s="210"/>
    </row>
    <row r="39" spans="1:31" ht="15.6" customHeight="1" x14ac:dyDescent="0.3">
      <c r="E39" s="8"/>
      <c r="F39" s="41"/>
      <c r="N39" s="9"/>
      <c r="O39" s="213"/>
      <c r="P39" s="215" t="s">
        <v>533</v>
      </c>
      <c r="Q39" s="216"/>
      <c r="R39" s="216" t="s">
        <v>534</v>
      </c>
      <c r="S39" s="347">
        <v>7</v>
      </c>
      <c r="T39" s="347">
        <v>8</v>
      </c>
      <c r="U39" s="166">
        <f t="shared" si="4"/>
        <v>15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72"/>
      <c r="B40" s="149"/>
      <c r="C40" s="67"/>
      <c r="D40" s="142"/>
      <c r="E40" s="67" t="s">
        <v>50</v>
      </c>
      <c r="F40" s="73"/>
      <c r="G40" s="74"/>
      <c r="H40" s="74"/>
      <c r="I40" s="74"/>
      <c r="J40" s="75"/>
      <c r="K40" s="74"/>
      <c r="L40" s="74"/>
      <c r="M40" s="74"/>
      <c r="N40" s="8"/>
      <c r="O40" s="213"/>
      <c r="P40" s="150" t="s">
        <v>686</v>
      </c>
      <c r="Q40" s="150" t="s">
        <v>110</v>
      </c>
      <c r="R40" s="41" t="s">
        <v>533</v>
      </c>
      <c r="S40" s="343">
        <v>9</v>
      </c>
      <c r="T40" s="343">
        <v>11</v>
      </c>
      <c r="U40" s="166">
        <f t="shared" si="4"/>
        <v>20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16</v>
      </c>
      <c r="AB40" s="343">
        <v>14</v>
      </c>
      <c r="AC40" s="166">
        <f>SUM(AA40:AB40)</f>
        <v>30</v>
      </c>
      <c r="AD40" s="39">
        <v>2</v>
      </c>
      <c r="AE40" s="210"/>
    </row>
    <row r="41" spans="1:31" ht="15.6" customHeight="1" x14ac:dyDescent="0.3">
      <c r="A41" s="46" t="s">
        <v>41</v>
      </c>
      <c r="B41" s="33" t="s">
        <v>124</v>
      </c>
      <c r="C41" s="41"/>
      <c r="D41" s="22">
        <v>2</v>
      </c>
      <c r="E41" s="9">
        <v>1</v>
      </c>
      <c r="F41" s="41" t="s">
        <v>1158</v>
      </c>
      <c r="G41" s="40"/>
      <c r="H41" s="44"/>
      <c r="I41" s="44"/>
      <c r="J41" s="45"/>
      <c r="K41" s="44"/>
      <c r="L41" s="44"/>
      <c r="M41" s="44"/>
      <c r="N41" s="9"/>
      <c r="O41" s="212"/>
      <c r="P41" s="41" t="s">
        <v>495</v>
      </c>
      <c r="Q41" s="41" t="s">
        <v>110</v>
      </c>
      <c r="R41" s="41" t="s">
        <v>533</v>
      </c>
      <c r="S41" s="344">
        <v>9</v>
      </c>
      <c r="T41" s="343">
        <v>8</v>
      </c>
      <c r="U41" s="166">
        <f t="shared" si="4"/>
        <v>17</v>
      </c>
      <c r="V41" s="39">
        <v>2</v>
      </c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16</v>
      </c>
      <c r="AC41" s="166">
        <f>SUM(AA41:AB41)</f>
        <v>27</v>
      </c>
      <c r="AD41" s="39">
        <v>2</v>
      </c>
      <c r="AE41" s="210"/>
    </row>
    <row r="42" spans="1:31" ht="15.6" customHeight="1" x14ac:dyDescent="0.3">
      <c r="A42" s="49" t="s">
        <v>37</v>
      </c>
      <c r="B42" s="150" t="s">
        <v>83</v>
      </c>
      <c r="C42" s="43"/>
      <c r="D42" s="22"/>
      <c r="E42" s="9">
        <v>1</v>
      </c>
      <c r="F42" s="41" t="s">
        <v>1159</v>
      </c>
      <c r="G42" s="40"/>
      <c r="H42" s="44"/>
      <c r="I42" s="40"/>
      <c r="J42" s="42"/>
      <c r="K42" s="44"/>
      <c r="L42" s="44"/>
      <c r="M42" s="37"/>
      <c r="N42" s="9"/>
      <c r="O42" s="212"/>
      <c r="P42" s="41" t="s">
        <v>510</v>
      </c>
      <c r="Q42" s="41" t="s">
        <v>464</v>
      </c>
      <c r="R42" s="41" t="s">
        <v>533</v>
      </c>
      <c r="S42" s="343">
        <v>8</v>
      </c>
      <c r="T42" s="343">
        <v>6</v>
      </c>
      <c r="U42" s="166">
        <f t="shared" si="4"/>
        <v>14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11</v>
      </c>
      <c r="AC42" s="166">
        <f t="shared" ref="AC42:AC49" si="8">SUM(AA42:AB42)</f>
        <v>19</v>
      </c>
      <c r="AD42" s="39"/>
      <c r="AE42" s="210"/>
    </row>
    <row r="43" spans="1:31" ht="15.6" customHeight="1" x14ac:dyDescent="0.3"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6</v>
      </c>
      <c r="U43" s="166">
        <f t="shared" si="4"/>
        <v>11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>SUM(AA43:AB43)</f>
        <v>10</v>
      </c>
      <c r="AD43" s="39">
        <v>6</v>
      </c>
      <c r="AE43" s="210"/>
    </row>
    <row r="44" spans="1:31" ht="15.6" customHeight="1" x14ac:dyDescent="0.3">
      <c r="B44" s="33" t="s">
        <v>123</v>
      </c>
      <c r="C44" s="56"/>
      <c r="D44" s="214">
        <v>2</v>
      </c>
      <c r="E44" s="9">
        <v>1</v>
      </c>
      <c r="F44" s="220" t="s">
        <v>1161</v>
      </c>
      <c r="N44" s="9"/>
      <c r="O44" s="213"/>
      <c r="P44" s="41" t="s">
        <v>536</v>
      </c>
      <c r="Q44" s="41" t="s">
        <v>496</v>
      </c>
      <c r="R44" s="41" t="s">
        <v>533</v>
      </c>
      <c r="S44" s="344">
        <v>2</v>
      </c>
      <c r="T44" s="344">
        <v>6</v>
      </c>
      <c r="U44" s="166">
        <f t="shared" si="4"/>
        <v>8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9</v>
      </c>
      <c r="AC44" s="166">
        <f>SUM(AA44:AB44)</f>
        <v>10</v>
      </c>
      <c r="AD44" s="39">
        <v>4</v>
      </c>
      <c r="AE44" s="210"/>
    </row>
    <row r="45" spans="1:31" ht="15.6" customHeight="1" x14ac:dyDescent="0.3">
      <c r="A45" s="193" t="s">
        <v>37</v>
      </c>
      <c r="B45" s="84" t="s">
        <v>522</v>
      </c>
      <c r="C45" s="43" t="s">
        <v>174</v>
      </c>
      <c r="D45" s="214"/>
      <c r="E45" s="9">
        <v>2</v>
      </c>
      <c r="F45" s="220" t="s">
        <v>1160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4"/>
        <v>5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4</v>
      </c>
      <c r="AC45" s="166">
        <f>SUM(AA45:AB45)</f>
        <v>8</v>
      </c>
      <c r="AD45" s="39">
        <v>2</v>
      </c>
      <c r="AE45" s="210"/>
    </row>
    <row r="46" spans="1:31" ht="17.25" customHeight="1" x14ac:dyDescent="0.3">
      <c r="B46" s="240" t="s">
        <v>500</v>
      </c>
      <c r="C46" s="240" t="s">
        <v>199</v>
      </c>
      <c r="E46" s="9"/>
      <c r="F46" s="220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>SUM(S46:T46)</f>
        <v>4</v>
      </c>
      <c r="V46" s="39">
        <v>2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4</v>
      </c>
      <c r="AC46" s="166">
        <f t="shared" si="8"/>
        <v>5</v>
      </c>
      <c r="AD46" s="39"/>
      <c r="AE46" s="210"/>
    </row>
    <row r="47" spans="1:31" ht="15.6" customHeight="1" x14ac:dyDescent="0.3"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8"/>
        <v>3</v>
      </c>
      <c r="AD47" s="39">
        <v>2</v>
      </c>
      <c r="AE47" s="210"/>
    </row>
    <row r="48" spans="1:31" ht="15.6" customHeight="1" x14ac:dyDescent="0.3">
      <c r="A48" s="102"/>
      <c r="B48" s="103"/>
      <c r="C48" s="103"/>
      <c r="D48" s="143"/>
      <c r="E48" s="104"/>
      <c r="F48" s="103"/>
      <c r="G48" s="105"/>
      <c r="H48" s="105"/>
      <c r="I48" s="105"/>
      <c r="J48" s="106"/>
      <c r="K48" s="105"/>
      <c r="L48" s="105"/>
      <c r="M48" s="104"/>
      <c r="N48" s="9"/>
      <c r="O48" s="212"/>
      <c r="P48" s="41" t="s">
        <v>1142</v>
      </c>
      <c r="Q48" s="41" t="s">
        <v>167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8"/>
        <v>3</v>
      </c>
      <c r="AD48" s="39">
        <v>2</v>
      </c>
      <c r="AE48" s="210"/>
    </row>
    <row r="49" spans="1:31" ht="16.95" customHeight="1" x14ac:dyDescent="0.35">
      <c r="C49" s="41" t="s">
        <v>42</v>
      </c>
      <c r="D49" s="98">
        <f>SUM(D15:D48)</f>
        <v>19</v>
      </c>
      <c r="E49" s="21"/>
      <c r="F49" s="41" t="s">
        <v>291</v>
      </c>
      <c r="G49" s="33"/>
      <c r="H49" s="47"/>
      <c r="I49" s="61">
        <v>5</v>
      </c>
      <c r="J49" s="22"/>
      <c r="N49" s="9"/>
      <c r="O49" s="213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8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42</v>
      </c>
      <c r="T50" s="219">
        <f>SUM(T39:T49)</f>
        <v>55</v>
      </c>
      <c r="U50" s="219">
        <f>SUM(U39:U49)</f>
        <v>97</v>
      </c>
      <c r="V50" s="219">
        <f>SUM(V39:V49)</f>
        <v>40</v>
      </c>
      <c r="W50" s="218"/>
      <c r="X50" s="218" t="s">
        <v>405</v>
      </c>
      <c r="Y50" s="218"/>
      <c r="Z50" s="218" t="s">
        <v>53</v>
      </c>
      <c r="AA50" s="219">
        <f>SUM(AA39:AA49)</f>
        <v>51</v>
      </c>
      <c r="AB50" s="219">
        <f>SUM(AB39:AB49)</f>
        <v>72</v>
      </c>
      <c r="AC50" s="219">
        <f>SUM(AC39:AC49)</f>
        <v>123</v>
      </c>
      <c r="AD50" s="219">
        <f>SUM(AD39:AD49)</f>
        <v>24</v>
      </c>
      <c r="AE50" s="210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8</v>
      </c>
      <c r="T51" s="345">
        <v>8</v>
      </c>
      <c r="U51" s="166">
        <f t="shared" ref="U51:U59" si="9">SUM(S51:T51)</f>
        <v>16</v>
      </c>
      <c r="V51" s="39">
        <v>12</v>
      </c>
      <c r="W51" s="367"/>
      <c r="X51" s="277" t="s">
        <v>461</v>
      </c>
      <c r="Y51" s="277"/>
      <c r="Z51" s="277" t="s">
        <v>462</v>
      </c>
      <c r="AA51" s="343">
        <v>9</v>
      </c>
      <c r="AB51" s="344">
        <v>4</v>
      </c>
      <c r="AC51" s="166">
        <f t="shared" ref="AC51:AC61" si="10">SUM(AA51:AB51)</f>
        <v>13</v>
      </c>
      <c r="AD51" s="39">
        <v>6</v>
      </c>
      <c r="AE51" s="210"/>
    </row>
    <row r="52" spans="1:31" ht="15.6" customHeight="1" x14ac:dyDescent="0.3">
      <c r="N52" s="9"/>
      <c r="O52" s="212"/>
      <c r="P52" s="41" t="s">
        <v>691</v>
      </c>
      <c r="Q52" s="41" t="s">
        <v>620</v>
      </c>
      <c r="R52" s="41" t="s">
        <v>164</v>
      </c>
      <c r="S52" s="343">
        <v>14</v>
      </c>
      <c r="T52" s="344">
        <v>6</v>
      </c>
      <c r="U52" s="166">
        <f t="shared" si="9"/>
        <v>20</v>
      </c>
      <c r="V52" s="39">
        <v>18</v>
      </c>
      <c r="W52" s="277"/>
      <c r="X52" s="41" t="s">
        <v>653</v>
      </c>
      <c r="Y52" s="41" t="s">
        <v>616</v>
      </c>
      <c r="Z52" s="41" t="s">
        <v>461</v>
      </c>
      <c r="AA52" s="343">
        <v>15</v>
      </c>
      <c r="AB52" s="344">
        <v>6</v>
      </c>
      <c r="AC52" s="166">
        <f t="shared" si="10"/>
        <v>21</v>
      </c>
      <c r="AD52" s="39">
        <v>16</v>
      </c>
      <c r="AE52" s="210"/>
    </row>
    <row r="53" spans="1:31" ht="15.6" customHeight="1" x14ac:dyDescent="0.3">
      <c r="D53" s="241" t="s">
        <v>1162</v>
      </c>
      <c r="E53" s="224"/>
      <c r="F53" s="224"/>
      <c r="G53" s="224"/>
      <c r="H53" s="224"/>
      <c r="I53" s="224"/>
      <c r="J53" s="224"/>
      <c r="K53" s="224"/>
      <c r="N53" s="9"/>
      <c r="O53" s="213"/>
      <c r="P53" s="150" t="s">
        <v>494</v>
      </c>
      <c r="Q53" s="41" t="s">
        <v>182</v>
      </c>
      <c r="R53" s="48" t="s">
        <v>164</v>
      </c>
      <c r="S53" s="343">
        <v>8</v>
      </c>
      <c r="T53" s="343">
        <v>7</v>
      </c>
      <c r="U53" s="166">
        <f t="shared" si="9"/>
        <v>15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9</v>
      </c>
      <c r="AC53" s="166">
        <f t="shared" ref="AC53:AC59" si="11">SUM(AA53:AB53)</f>
        <v>14</v>
      </c>
      <c r="AD53" s="39"/>
      <c r="AE53" s="210"/>
    </row>
    <row r="54" spans="1:31" ht="15.6" customHeight="1" x14ac:dyDescent="0.3">
      <c r="C54" s="7"/>
      <c r="N54" s="8"/>
      <c r="O54" s="212"/>
      <c r="P54" s="41" t="s">
        <v>475</v>
      </c>
      <c r="Q54" s="41" t="s">
        <v>115</v>
      </c>
      <c r="R54" s="41" t="s">
        <v>164</v>
      </c>
      <c r="S54" s="343">
        <v>6</v>
      </c>
      <c r="T54" s="344">
        <v>8</v>
      </c>
      <c r="U54" s="166">
        <f>SUM(S54:T54)</f>
        <v>14</v>
      </c>
      <c r="V54" s="39">
        <v>2</v>
      </c>
      <c r="W54" s="277"/>
      <c r="X54" s="41" t="s">
        <v>472</v>
      </c>
      <c r="Y54" s="41" t="s">
        <v>465</v>
      </c>
      <c r="Z54" s="41" t="s">
        <v>461</v>
      </c>
      <c r="AA54" s="343">
        <v>6</v>
      </c>
      <c r="AB54" s="344">
        <v>7</v>
      </c>
      <c r="AC54" s="166">
        <f t="shared" si="11"/>
        <v>13</v>
      </c>
      <c r="AD54" s="39">
        <v>2</v>
      </c>
      <c r="AE54" s="210"/>
    </row>
    <row r="55" spans="1:31" ht="15.6" customHeight="1" x14ac:dyDescent="0.3"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9</v>
      </c>
      <c r="U55" s="166">
        <f>SUM(S55:T55)</f>
        <v>11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2</v>
      </c>
      <c r="AB55" s="344">
        <v>11</v>
      </c>
      <c r="AC55" s="166">
        <f t="shared" si="11"/>
        <v>13</v>
      </c>
      <c r="AD55" s="39">
        <v>2</v>
      </c>
      <c r="AE55" s="210"/>
    </row>
    <row r="56" spans="1:31" ht="15.6" customHeight="1" x14ac:dyDescent="0.3">
      <c r="N56" s="8"/>
      <c r="O56" s="60"/>
      <c r="P56" s="41" t="s">
        <v>695</v>
      </c>
      <c r="Q56" s="41" t="s">
        <v>29</v>
      </c>
      <c r="R56" s="41" t="s">
        <v>164</v>
      </c>
      <c r="S56" s="343">
        <v>3</v>
      </c>
      <c r="T56" s="344">
        <v>7</v>
      </c>
      <c r="U56" s="166">
        <f t="shared" si="9"/>
        <v>10</v>
      </c>
      <c r="V56" s="39">
        <v>4</v>
      </c>
      <c r="W56" s="277"/>
      <c r="X56" s="41" t="s">
        <v>654</v>
      </c>
      <c r="Y56" s="41" t="s">
        <v>617</v>
      </c>
      <c r="Z56" s="41" t="s">
        <v>461</v>
      </c>
      <c r="AA56" s="343">
        <v>4</v>
      </c>
      <c r="AB56" s="344">
        <v>3</v>
      </c>
      <c r="AC56" s="166">
        <f t="shared" si="11"/>
        <v>7</v>
      </c>
      <c r="AD56" s="39">
        <v>2</v>
      </c>
      <c r="AE56" s="210"/>
    </row>
    <row r="57" spans="1:31" ht="15.6" customHeight="1" x14ac:dyDescent="0.3">
      <c r="A57" s="166"/>
      <c r="B57" s="163" t="s">
        <v>394</v>
      </c>
      <c r="C57" s="163"/>
      <c r="D57" s="46" t="s">
        <v>57</v>
      </c>
      <c r="E57" s="358" t="s">
        <v>51</v>
      </c>
      <c r="F57" s="358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3"/>
      <c r="P57" s="41" t="s">
        <v>697</v>
      </c>
      <c r="Q57" s="41" t="s">
        <v>589</v>
      </c>
      <c r="R57" s="41" t="s">
        <v>164</v>
      </c>
      <c r="S57" s="343"/>
      <c r="T57" s="343">
        <v>7</v>
      </c>
      <c r="U57" s="166">
        <f>SUM(S57:T57)</f>
        <v>7</v>
      </c>
      <c r="V57" s="39"/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5</v>
      </c>
      <c r="AC57" s="166">
        <f t="shared" si="11"/>
        <v>7</v>
      </c>
      <c r="AD57" s="39">
        <v>2</v>
      </c>
      <c r="AE57" s="210"/>
    </row>
    <row r="58" spans="1:31" ht="15.6" customHeight="1" x14ac:dyDescent="0.3">
      <c r="A58" s="39"/>
      <c r="B58" s="150" t="s">
        <v>551</v>
      </c>
      <c r="C58" s="220" t="s">
        <v>138</v>
      </c>
      <c r="D58" s="220" t="s">
        <v>54</v>
      </c>
      <c r="E58" s="330">
        <v>16</v>
      </c>
      <c r="F58" s="330">
        <v>16</v>
      </c>
      <c r="G58" s="166">
        <f t="shared" ref="G58:G63" si="12">SUM(E58:F58)</f>
        <v>32</v>
      </c>
      <c r="I58" s="40"/>
      <c r="J58" s="40"/>
      <c r="K58" s="40"/>
      <c r="M58" s="48"/>
      <c r="N58" s="9"/>
      <c r="O58" s="213"/>
      <c r="P58" s="41" t="s">
        <v>476</v>
      </c>
      <c r="Q58" s="41" t="s">
        <v>68</v>
      </c>
      <c r="R58" s="41" t="s">
        <v>164</v>
      </c>
      <c r="S58" s="343">
        <v>1</v>
      </c>
      <c r="T58" s="344">
        <v>6</v>
      </c>
      <c r="U58" s="166">
        <f>SUM(S58:T58)</f>
        <v>7</v>
      </c>
      <c r="V58" s="39">
        <v>2</v>
      </c>
      <c r="W58" s="277"/>
      <c r="X58" s="41" t="s">
        <v>537</v>
      </c>
      <c r="Y58" s="41" t="s">
        <v>65</v>
      </c>
      <c r="Z58" s="41" t="s">
        <v>461</v>
      </c>
      <c r="AA58" s="343">
        <v>2</v>
      </c>
      <c r="AB58" s="344">
        <v>3</v>
      </c>
      <c r="AC58" s="166">
        <f t="shared" si="11"/>
        <v>5</v>
      </c>
      <c r="AD58" s="39"/>
      <c r="AE58" s="210"/>
    </row>
    <row r="59" spans="1:31" ht="15.6" customHeight="1" x14ac:dyDescent="0.3">
      <c r="A59" s="39"/>
      <c r="B59" s="41" t="s">
        <v>552</v>
      </c>
      <c r="C59" s="220" t="s">
        <v>527</v>
      </c>
      <c r="D59" s="221" t="s">
        <v>53</v>
      </c>
      <c r="E59" s="222">
        <v>16</v>
      </c>
      <c r="F59" s="222">
        <v>14</v>
      </c>
      <c r="G59" s="166">
        <f t="shared" si="12"/>
        <v>30</v>
      </c>
      <c r="H59" s="39">
        <v>2</v>
      </c>
      <c r="I59" s="41"/>
      <c r="J59" s="41"/>
      <c r="K59" s="61"/>
      <c r="L59" s="163" t="s">
        <v>389</v>
      </c>
      <c r="M59" s="41"/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9"/>
        <v>4</v>
      </c>
      <c r="V59" s="39">
        <v>2</v>
      </c>
      <c r="W59" s="277"/>
      <c r="X59" s="41" t="s">
        <v>795</v>
      </c>
      <c r="Y59" s="84" t="s">
        <v>143</v>
      </c>
      <c r="Z59" s="41" t="s">
        <v>461</v>
      </c>
      <c r="AA59" s="343"/>
      <c r="AB59" s="344">
        <v>5</v>
      </c>
      <c r="AC59" s="166">
        <f t="shared" si="11"/>
        <v>5</v>
      </c>
      <c r="AD59" s="39">
        <v>6</v>
      </c>
      <c r="AE59" s="210"/>
    </row>
    <row r="60" spans="1:31" ht="16.2" customHeight="1" x14ac:dyDescent="0.3">
      <c r="A60" s="39"/>
      <c r="B60" s="221" t="s">
        <v>132</v>
      </c>
      <c r="C60" s="220" t="s">
        <v>131</v>
      </c>
      <c r="D60" s="220" t="s">
        <v>116</v>
      </c>
      <c r="E60" s="330">
        <v>17</v>
      </c>
      <c r="F60" s="330">
        <v>12</v>
      </c>
      <c r="G60" s="166">
        <f t="shared" si="12"/>
        <v>29</v>
      </c>
      <c r="H60" s="39">
        <v>2</v>
      </c>
      <c r="I60" s="41"/>
      <c r="J60" s="41"/>
      <c r="K60" s="41"/>
      <c r="L60" s="240" t="s">
        <v>83</v>
      </c>
      <c r="M60" s="240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4</v>
      </c>
      <c r="AC60" s="166">
        <f t="shared" si="10"/>
        <v>4</v>
      </c>
      <c r="AD60" s="39">
        <v>2</v>
      </c>
      <c r="AE60" s="210"/>
    </row>
    <row r="61" spans="1:31" ht="18.600000000000001" customHeight="1" x14ac:dyDescent="0.3">
      <c r="A61" s="39"/>
      <c r="B61" s="41" t="s">
        <v>66</v>
      </c>
      <c r="C61" s="220" t="s">
        <v>505</v>
      </c>
      <c r="D61" s="220" t="s">
        <v>53</v>
      </c>
      <c r="E61" s="49">
        <v>11</v>
      </c>
      <c r="F61" s="193">
        <v>16</v>
      </c>
      <c r="G61" s="166">
        <f t="shared" si="12"/>
        <v>27</v>
      </c>
      <c r="H61" s="39">
        <v>2</v>
      </c>
      <c r="I61" s="40"/>
      <c r="J61" s="41"/>
      <c r="K61" s="41"/>
      <c r="L61" s="240"/>
      <c r="M61" s="2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10"/>
        <v>3</v>
      </c>
      <c r="AD61" s="39">
        <v>4</v>
      </c>
      <c r="AE61" s="210"/>
    </row>
    <row r="62" spans="1:31" ht="15.6" customHeight="1" thickBot="1" x14ac:dyDescent="0.35">
      <c r="A62" s="39"/>
      <c r="B62" s="41" t="s">
        <v>1035</v>
      </c>
      <c r="C62" s="220" t="s">
        <v>332</v>
      </c>
      <c r="D62" s="221" t="s">
        <v>54</v>
      </c>
      <c r="E62" s="330">
        <v>7</v>
      </c>
      <c r="F62" s="330">
        <v>19</v>
      </c>
      <c r="G62" s="166">
        <f t="shared" si="12"/>
        <v>26</v>
      </c>
      <c r="H62" s="39">
        <v>2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46</v>
      </c>
      <c r="T62" s="219">
        <f>SUM(T51:T61)</f>
        <v>65</v>
      </c>
      <c r="U62" s="219">
        <f>SUM(U51:U61)</f>
        <v>111</v>
      </c>
      <c r="V62" s="219">
        <f>SUM(V51:V61)</f>
        <v>42</v>
      </c>
      <c r="W62" s="218"/>
      <c r="X62" s="218" t="s">
        <v>405</v>
      </c>
      <c r="Y62" s="218"/>
      <c r="Z62" s="218" t="s">
        <v>463</v>
      </c>
      <c r="AA62" s="219">
        <f>SUM(AA51:AA61)</f>
        <v>45</v>
      </c>
      <c r="AB62" s="219">
        <f>SUM(AB51:AB61)</f>
        <v>60</v>
      </c>
      <c r="AC62" s="219">
        <f>SUM(AC51:AC61)</f>
        <v>105</v>
      </c>
      <c r="AD62" s="219">
        <f>SUM(AD51:AD61)</f>
        <v>42</v>
      </c>
      <c r="AE62" s="210"/>
    </row>
    <row r="63" spans="1:31" ht="15.6" customHeight="1" thickBot="1" x14ac:dyDescent="0.35">
      <c r="A63" s="39"/>
      <c r="B63" s="150" t="s">
        <v>817</v>
      </c>
      <c r="C63" s="256" t="s">
        <v>185</v>
      </c>
      <c r="D63" s="221" t="s">
        <v>116</v>
      </c>
      <c r="E63" s="330">
        <v>18</v>
      </c>
      <c r="F63" s="330">
        <v>4</v>
      </c>
      <c r="G63" s="166">
        <f t="shared" si="12"/>
        <v>22</v>
      </c>
      <c r="H63" s="39">
        <v>6</v>
      </c>
      <c r="I63" s="41"/>
      <c r="J63" s="40"/>
      <c r="K63" s="40"/>
      <c r="N63" s="9"/>
      <c r="O63" s="60"/>
      <c r="P63" s="161"/>
      <c r="Q63" s="161"/>
      <c r="R63" s="161"/>
      <c r="S63" s="194">
        <f>S25+S38+S50+S62</f>
        <v>198</v>
      </c>
      <c r="T63" s="194">
        <f>T25+T38+T50+T62</f>
        <v>297</v>
      </c>
      <c r="U63" s="194">
        <f>U25+U38+U50+U62</f>
        <v>495</v>
      </c>
      <c r="V63" s="194">
        <f>V25+V38+V50+V62</f>
        <v>140</v>
      </c>
      <c r="W63" s="355"/>
      <c r="X63" s="195"/>
      <c r="Y63" s="54"/>
      <c r="Z63" s="54"/>
      <c r="AA63" s="194">
        <f>AA25+AA38+AA50+AA62</f>
        <v>210</v>
      </c>
      <c r="AB63" s="194">
        <f>AB25+AB38+AB50+AB62</f>
        <v>316</v>
      </c>
      <c r="AC63" s="194">
        <f>AC25+AC38+AC50+AC62</f>
        <v>526</v>
      </c>
      <c r="AD63" s="194">
        <f>AD25+AD38+AD50+AD62</f>
        <v>96</v>
      </c>
      <c r="AE63" s="210"/>
    </row>
    <row r="64" spans="1:31" ht="15.6" customHeight="1" thickTop="1" x14ac:dyDescent="0.3">
      <c r="A64" s="39"/>
      <c r="B64" s="41" t="s">
        <v>539</v>
      </c>
      <c r="C64" s="256" t="s">
        <v>613</v>
      </c>
      <c r="D64" s="220" t="s">
        <v>117</v>
      </c>
      <c r="E64" s="330">
        <v>13</v>
      </c>
      <c r="F64" s="330">
        <v>9</v>
      </c>
      <c r="G64" s="166">
        <f t="shared" ref="G64:G75" si="13">SUM(E64:F64)</f>
        <v>22</v>
      </c>
      <c r="H64" s="39">
        <v>2</v>
      </c>
      <c r="I64" s="21"/>
      <c r="J64" s="40"/>
      <c r="K64" s="40"/>
      <c r="L64" s="163" t="s">
        <v>84</v>
      </c>
      <c r="N64" s="9"/>
      <c r="O64" s="173"/>
      <c r="W64" s="166"/>
      <c r="X64" s="196" t="s">
        <v>387</v>
      </c>
      <c r="Y64" s="192"/>
      <c r="Z64" s="192"/>
      <c r="AA64" s="369">
        <f>S63+AA63</f>
        <v>408</v>
      </c>
      <c r="AB64" s="369">
        <f>T63+AB63</f>
        <v>613</v>
      </c>
      <c r="AC64" s="369">
        <f>U63+AC63</f>
        <v>1021</v>
      </c>
      <c r="AD64" s="369">
        <f>V63+AD63</f>
        <v>236</v>
      </c>
      <c r="AE64" s="198"/>
    </row>
    <row r="65" spans="1:31" ht="15.6" customHeight="1" x14ac:dyDescent="0.3">
      <c r="A65" s="39"/>
      <c r="B65" s="41" t="s">
        <v>867</v>
      </c>
      <c r="C65" s="220" t="s">
        <v>616</v>
      </c>
      <c r="D65" s="220" t="s">
        <v>461</v>
      </c>
      <c r="E65" s="49">
        <v>15</v>
      </c>
      <c r="F65" s="193">
        <v>6</v>
      </c>
      <c r="G65" s="166">
        <f t="shared" si="13"/>
        <v>21</v>
      </c>
      <c r="H65" s="39">
        <v>16</v>
      </c>
      <c r="I65" s="41"/>
      <c r="L65" s="326" t="s">
        <v>83</v>
      </c>
      <c r="M65" s="240"/>
      <c r="O65" s="173"/>
      <c r="AE65" s="198"/>
    </row>
    <row r="66" spans="1:31" ht="15.6" customHeight="1" x14ac:dyDescent="0.3">
      <c r="A66" s="39"/>
      <c r="B66" s="41" t="s">
        <v>63</v>
      </c>
      <c r="C66" s="256" t="s">
        <v>297</v>
      </c>
      <c r="D66" s="221" t="s">
        <v>130</v>
      </c>
      <c r="E66" s="49">
        <v>14</v>
      </c>
      <c r="F66" s="49">
        <v>7</v>
      </c>
      <c r="G66" s="166">
        <f t="shared" si="13"/>
        <v>21</v>
      </c>
      <c r="H66" s="39">
        <v>6</v>
      </c>
      <c r="I66" s="40"/>
      <c r="J66" s="40"/>
      <c r="K66" s="40"/>
      <c r="L66" s="240"/>
      <c r="M66" s="363"/>
      <c r="O66" s="173"/>
      <c r="AE66" s="198"/>
    </row>
    <row r="67" spans="1:31" ht="15.6" customHeight="1" x14ac:dyDescent="0.35">
      <c r="A67" s="39"/>
      <c r="B67" s="41" t="s">
        <v>1152</v>
      </c>
      <c r="C67" s="48" t="s">
        <v>33</v>
      </c>
      <c r="D67" s="220" t="s">
        <v>116</v>
      </c>
      <c r="E67" s="330">
        <v>5</v>
      </c>
      <c r="F67" s="330">
        <v>16</v>
      </c>
      <c r="G67" s="166">
        <f t="shared" si="13"/>
        <v>21</v>
      </c>
      <c r="H67" s="39">
        <v>2</v>
      </c>
      <c r="I67" s="40"/>
      <c r="L67" s="240"/>
      <c r="M67" s="240"/>
      <c r="O67" s="173"/>
      <c r="P67" s="156" t="s">
        <v>412</v>
      </c>
      <c r="Q67" s="46" t="s">
        <v>404</v>
      </c>
      <c r="R67" s="183">
        <v>42758</v>
      </c>
      <c r="S67" s="54"/>
      <c r="T67" s="54"/>
      <c r="U67" s="54"/>
      <c r="V67" s="164"/>
      <c r="W67" s="164"/>
      <c r="X67" s="156" t="s">
        <v>413</v>
      </c>
      <c r="Y67" s="46" t="s">
        <v>404</v>
      </c>
      <c r="Z67" s="183">
        <v>42765</v>
      </c>
      <c r="AA67" s="198"/>
      <c r="AB67" s="198"/>
      <c r="AC67" s="198"/>
      <c r="AD67" s="198"/>
      <c r="AE67" s="198"/>
    </row>
    <row r="68" spans="1:31" ht="15.6" customHeight="1" x14ac:dyDescent="0.35">
      <c r="A68" s="39"/>
      <c r="B68" s="220" t="s">
        <v>950</v>
      </c>
      <c r="C68" s="220" t="s">
        <v>620</v>
      </c>
      <c r="D68" s="220" t="s">
        <v>164</v>
      </c>
      <c r="E68" s="49">
        <v>14</v>
      </c>
      <c r="F68" s="193">
        <v>6</v>
      </c>
      <c r="G68" s="166">
        <f t="shared" si="13"/>
        <v>20</v>
      </c>
      <c r="H68" s="39">
        <v>18</v>
      </c>
      <c r="I68" s="40"/>
      <c r="J68" s="40"/>
      <c r="K68" s="40"/>
      <c r="L68" s="240"/>
      <c r="M68" s="240"/>
      <c r="O68" s="173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39"/>
      <c r="B69" s="41" t="s">
        <v>493</v>
      </c>
      <c r="C69" s="220" t="s">
        <v>340</v>
      </c>
      <c r="D69" s="220" t="s">
        <v>117</v>
      </c>
      <c r="E69" s="330">
        <v>13</v>
      </c>
      <c r="F69" s="330">
        <v>7</v>
      </c>
      <c r="G69" s="166">
        <f t="shared" si="13"/>
        <v>20</v>
      </c>
      <c r="H69" s="39">
        <v>4</v>
      </c>
      <c r="I69" s="41"/>
      <c r="O69" s="173"/>
      <c r="P69" s="189">
        <v>0.38541666666666669</v>
      </c>
      <c r="Q69" s="61" t="s">
        <v>126</v>
      </c>
      <c r="R69" s="26" t="s">
        <v>203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26" t="s">
        <v>226</v>
      </c>
      <c r="AA69" s="49"/>
      <c r="AB69" s="193"/>
      <c r="AC69" s="39"/>
      <c r="AD69" s="40"/>
      <c r="AE69" s="198"/>
    </row>
    <row r="70" spans="1:31" ht="15.6" customHeight="1" x14ac:dyDescent="0.35">
      <c r="A70" s="39"/>
      <c r="B70" s="41" t="s">
        <v>567</v>
      </c>
      <c r="C70" s="220" t="s">
        <v>110</v>
      </c>
      <c r="D70" s="220" t="s">
        <v>533</v>
      </c>
      <c r="E70" s="49">
        <v>9</v>
      </c>
      <c r="F70" s="49">
        <v>11</v>
      </c>
      <c r="G70" s="166">
        <f t="shared" si="13"/>
        <v>20</v>
      </c>
      <c r="H70" s="39">
        <v>4</v>
      </c>
      <c r="I70" s="40"/>
      <c r="L70" s="163" t="s">
        <v>156</v>
      </c>
      <c r="M70" s="41"/>
      <c r="O70" s="173"/>
      <c r="P70" s="189">
        <v>0.38541666666666669</v>
      </c>
      <c r="Q70" s="61" t="s">
        <v>127</v>
      </c>
      <c r="R70" s="26" t="s">
        <v>202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26" t="s">
        <v>207</v>
      </c>
      <c r="AA70" s="39"/>
      <c r="AB70" s="208"/>
      <c r="AC70" s="39"/>
      <c r="AD70" s="40"/>
      <c r="AE70" s="198"/>
    </row>
    <row r="71" spans="1:31" ht="18" x14ac:dyDescent="0.35">
      <c r="A71" s="39"/>
      <c r="B71" s="41" t="s">
        <v>554</v>
      </c>
      <c r="C71" s="41" t="s">
        <v>112</v>
      </c>
      <c r="D71" s="220" t="s">
        <v>116</v>
      </c>
      <c r="E71" s="330">
        <v>1</v>
      </c>
      <c r="F71" s="330">
        <v>19</v>
      </c>
      <c r="G71" s="166">
        <f t="shared" si="13"/>
        <v>20</v>
      </c>
      <c r="H71" s="39"/>
      <c r="I71" s="41"/>
      <c r="L71" s="240" t="s">
        <v>83</v>
      </c>
      <c r="M71" s="240"/>
      <c r="O71" s="173"/>
      <c r="P71" s="189">
        <v>0.42708333333333331</v>
      </c>
      <c r="Q71" s="61" t="s">
        <v>126</v>
      </c>
      <c r="R71" s="26" t="s">
        <v>201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26" t="s">
        <v>310</v>
      </c>
      <c r="AA71" s="39"/>
      <c r="AB71" s="39"/>
      <c r="AC71" s="39"/>
      <c r="AD71" s="40"/>
      <c r="AE71" s="198"/>
    </row>
    <row r="72" spans="1:31" ht="17.399999999999999" x14ac:dyDescent="0.3">
      <c r="B72" s="41" t="s">
        <v>1169</v>
      </c>
      <c r="C72" s="41" t="s">
        <v>120</v>
      </c>
      <c r="D72" s="41" t="s">
        <v>117</v>
      </c>
      <c r="E72" s="330">
        <v>13</v>
      </c>
      <c r="F72" s="330">
        <v>6</v>
      </c>
      <c r="G72" s="166">
        <f t="shared" si="13"/>
        <v>19</v>
      </c>
      <c r="H72" s="39">
        <v>2</v>
      </c>
      <c r="O72" s="173"/>
      <c r="P72" s="189">
        <v>0.42708333333333331</v>
      </c>
      <c r="Q72" s="61" t="s">
        <v>127</v>
      </c>
      <c r="R72" s="26" t="s">
        <v>222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26" t="s">
        <v>225</v>
      </c>
      <c r="AA72" s="40"/>
      <c r="AB72" s="40"/>
      <c r="AC72" s="40"/>
      <c r="AD72" s="40"/>
      <c r="AE72" s="198"/>
    </row>
    <row r="73" spans="1:31" ht="15.6" x14ac:dyDescent="0.3">
      <c r="A73" s="39"/>
      <c r="B73" s="48" t="s">
        <v>564</v>
      </c>
      <c r="C73" s="41" t="s">
        <v>72</v>
      </c>
      <c r="D73" s="220" t="s">
        <v>53</v>
      </c>
      <c r="E73" s="49">
        <v>8</v>
      </c>
      <c r="F73" s="49">
        <v>11</v>
      </c>
      <c r="G73" s="166">
        <f t="shared" si="13"/>
        <v>19</v>
      </c>
      <c r="H73" s="39"/>
      <c r="I73" s="41"/>
      <c r="L73" s="240"/>
      <c r="M73" s="240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98"/>
    </row>
    <row r="74" spans="1:31" ht="15.6" x14ac:dyDescent="0.3">
      <c r="A74" s="39"/>
      <c r="B74" s="220" t="s">
        <v>550</v>
      </c>
      <c r="C74" s="152" t="s">
        <v>85</v>
      </c>
      <c r="D74" s="220" t="s">
        <v>116</v>
      </c>
      <c r="E74" s="330">
        <v>5</v>
      </c>
      <c r="F74" s="330">
        <v>14</v>
      </c>
      <c r="G74" s="166">
        <f t="shared" si="13"/>
        <v>19</v>
      </c>
      <c r="H74" s="39">
        <v>2</v>
      </c>
      <c r="L74" s="240"/>
      <c r="M74" s="240"/>
    </row>
    <row r="75" spans="1:31" ht="17.399999999999999" x14ac:dyDescent="0.3">
      <c r="A75" s="39"/>
      <c r="B75" s="41" t="s">
        <v>553</v>
      </c>
      <c r="C75" s="220" t="s">
        <v>183</v>
      </c>
      <c r="D75" s="220" t="s">
        <v>117</v>
      </c>
      <c r="E75" s="330">
        <v>1</v>
      </c>
      <c r="F75" s="330">
        <v>18</v>
      </c>
      <c r="G75" s="166">
        <f t="shared" si="13"/>
        <v>19</v>
      </c>
      <c r="H75" s="39"/>
      <c r="I75" s="79"/>
      <c r="J75" s="40"/>
      <c r="K75" s="40"/>
      <c r="P75" s="7"/>
      <c r="Q75" s="6"/>
      <c r="R75" s="10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P76" s="5"/>
      <c r="Q76" s="5"/>
      <c r="R76" s="7"/>
    </row>
    <row r="77" spans="1:31" ht="17.399999999999999" x14ac:dyDescent="0.3">
      <c r="A77" s="34"/>
      <c r="B77" s="298"/>
      <c r="P77" s="64"/>
      <c r="Q77" s="64"/>
      <c r="R77" s="38"/>
    </row>
    <row r="78" spans="1:31" ht="17.399999999999999" x14ac:dyDescent="0.3">
      <c r="A78" s="34"/>
      <c r="B78" s="298"/>
      <c r="I78" s="79"/>
      <c r="J78" s="32"/>
      <c r="K78" s="79"/>
      <c r="P78" s="7"/>
      <c r="Q78" s="7"/>
      <c r="R78" s="7"/>
    </row>
    <row r="79" spans="1:31" ht="17.399999999999999" x14ac:dyDescent="0.3">
      <c r="A79" s="34"/>
      <c r="B79" s="298"/>
      <c r="C79" s="34"/>
      <c r="D79" s="34"/>
      <c r="E79" s="32"/>
      <c r="F79" s="34"/>
      <c r="G79" s="34"/>
      <c r="H79" s="34"/>
      <c r="I79" s="79"/>
      <c r="J79" s="79"/>
      <c r="K79" s="79"/>
      <c r="P79" s="5"/>
      <c r="Q79" s="5"/>
      <c r="R79" s="7"/>
    </row>
    <row r="80" spans="1:31" ht="17.399999999999999" x14ac:dyDescent="0.3">
      <c r="A80" s="34"/>
      <c r="B80" s="298"/>
      <c r="C80" s="36"/>
      <c r="D80" s="36"/>
      <c r="E80" s="32"/>
      <c r="F80" s="34"/>
      <c r="G80" s="91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298"/>
      <c r="C81" s="34"/>
      <c r="D81" s="32"/>
      <c r="E81" s="32"/>
      <c r="F81" s="79"/>
      <c r="G81" s="34"/>
      <c r="H81" s="79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298"/>
      <c r="C82" s="34"/>
      <c r="D82" s="32"/>
      <c r="E82" s="32"/>
      <c r="F82" s="34"/>
      <c r="G82" s="91"/>
      <c r="H82" s="34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298"/>
      <c r="C83" s="32"/>
      <c r="D83" s="32"/>
      <c r="E83" s="32"/>
      <c r="F83" s="34"/>
      <c r="G83" s="9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82"/>
      <c r="B84" s="298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17.399999999999999" x14ac:dyDescent="0.3">
      <c r="A85" s="34"/>
      <c r="B85" s="305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17.399999999999999" x14ac:dyDescent="0.3">
      <c r="A86" s="34"/>
      <c r="B86" s="306"/>
      <c r="C86" s="34"/>
      <c r="D86" s="80"/>
      <c r="E86" s="32"/>
      <c r="F86" s="79"/>
      <c r="G86" s="34"/>
      <c r="H86" s="34"/>
      <c r="I86" s="79"/>
      <c r="J86" s="32"/>
      <c r="K86" s="79"/>
    </row>
    <row r="87" spans="1:18" ht="17.399999999999999" x14ac:dyDescent="0.3">
      <c r="A87" s="34"/>
      <c r="B87" s="305"/>
      <c r="C87" s="32"/>
      <c r="D87" s="32"/>
      <c r="E87" s="32"/>
      <c r="F87" s="32"/>
      <c r="G87" s="34"/>
      <c r="H87" s="32"/>
      <c r="I87" s="32"/>
      <c r="J87" s="32"/>
      <c r="K87" s="79"/>
    </row>
    <row r="88" spans="1:18" ht="17.399999999999999" x14ac:dyDescent="0.3">
      <c r="A88" s="79"/>
      <c r="B88" s="305"/>
      <c r="C88" s="80"/>
      <c r="D88" s="80"/>
      <c r="E88" s="79"/>
      <c r="F88" s="79"/>
      <c r="G88" s="34"/>
      <c r="H88" s="79"/>
      <c r="I88" s="79"/>
      <c r="J88" s="32"/>
      <c r="K88" s="79"/>
    </row>
    <row r="89" spans="1:18" ht="17.399999999999999" x14ac:dyDescent="0.3">
      <c r="A89" s="79"/>
      <c r="B89" s="305"/>
      <c r="C89" s="80"/>
      <c r="D89" s="80"/>
      <c r="E89" s="32"/>
      <c r="F89" s="34"/>
      <c r="G89" s="91"/>
      <c r="H89" s="34"/>
      <c r="I89" s="79"/>
      <c r="J89" s="79"/>
      <c r="K89" s="79"/>
    </row>
    <row r="90" spans="1:18" ht="22.8" x14ac:dyDescent="0.4">
      <c r="A90" s="79"/>
      <c r="B90" s="306"/>
      <c r="C90" s="85"/>
      <c r="D90" s="85"/>
      <c r="E90" s="55"/>
      <c r="F90" s="34"/>
      <c r="G90" s="91"/>
      <c r="H90" s="34"/>
      <c r="I90" s="79"/>
      <c r="J90" s="79"/>
      <c r="K90" s="79"/>
    </row>
    <row r="91" spans="1:18" ht="17.399999999999999" x14ac:dyDescent="0.3">
      <c r="A91" s="34"/>
      <c r="B91" s="305"/>
      <c r="C91" s="80"/>
      <c r="D91" s="80"/>
      <c r="E91" s="32"/>
      <c r="F91" s="34"/>
      <c r="G91" s="91"/>
      <c r="H91" s="34"/>
      <c r="I91" s="79"/>
      <c r="J91" s="79"/>
      <c r="K91" s="79"/>
    </row>
    <row r="92" spans="1:18" ht="17.399999999999999" x14ac:dyDescent="0.3">
      <c r="A92" s="34"/>
      <c r="B92" s="32"/>
      <c r="C92" s="32"/>
      <c r="D92" s="32"/>
      <c r="E92" s="32"/>
      <c r="F92" s="34"/>
      <c r="G92" s="91"/>
      <c r="H92" s="34"/>
      <c r="I92" s="79"/>
      <c r="J92" s="32"/>
      <c r="K92" s="32"/>
      <c r="L92" s="1"/>
    </row>
    <row r="93" spans="1:18" ht="17.399999999999999" x14ac:dyDescent="0.3">
      <c r="A93" s="34"/>
      <c r="B93" s="32"/>
      <c r="C93" s="83"/>
      <c r="D93" s="80"/>
      <c r="E93" s="34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80"/>
      <c r="E94" s="34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2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91"/>
      <c r="B96" s="92"/>
      <c r="C96" s="93"/>
      <c r="D96" s="94"/>
      <c r="E96" s="91"/>
      <c r="F96" s="91"/>
      <c r="G96" s="91"/>
      <c r="H96" s="91"/>
      <c r="I96" s="95"/>
      <c r="J96" s="92"/>
      <c r="K96" s="92"/>
      <c r="L96" s="96"/>
    </row>
    <row r="97" spans="1:12" ht="17.399999999999999" x14ac:dyDescent="0.3">
      <c r="A97" s="34"/>
      <c r="B97" s="32"/>
      <c r="C97" s="83"/>
      <c r="D97" s="80"/>
      <c r="E97" s="34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34"/>
      <c r="B98" s="32"/>
      <c r="C98" s="83"/>
      <c r="D98" s="80"/>
      <c r="E98" s="32"/>
      <c r="F98" s="34"/>
      <c r="G98" s="91"/>
      <c r="H98" s="34"/>
      <c r="I98" s="79"/>
      <c r="J98" s="32"/>
      <c r="K98" s="32"/>
      <c r="L98" s="1"/>
    </row>
  </sheetData>
  <sortState ref="A68:H71">
    <sortCondition ref="A67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1" zoomScale="77" zoomScaleNormal="75" zoomScaleSheetLayoutView="77" workbookViewId="0">
      <selection activeCell="B15" sqref="B15:F16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8.109375" customWidth="1"/>
    <col min="13" max="13" width="22.554687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1128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42744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17</v>
      </c>
      <c r="U2" s="39">
        <v>28</v>
      </c>
      <c r="V2" s="39">
        <v>3</v>
      </c>
      <c r="W2" s="39">
        <v>0</v>
      </c>
      <c r="X2" s="199">
        <f t="shared" ref="X2:X7" si="0">U2/T2</f>
        <v>1.6470588235294117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1146</v>
      </c>
      <c r="O3" s="210"/>
      <c r="P3" s="41" t="s">
        <v>34</v>
      </c>
      <c r="Q3" s="41" t="s">
        <v>86</v>
      </c>
      <c r="R3" s="220" t="s">
        <v>54</v>
      </c>
      <c r="S3" s="39"/>
      <c r="T3" s="208">
        <v>15</v>
      </c>
      <c r="U3" s="39">
        <v>39</v>
      </c>
      <c r="V3" s="39">
        <v>0</v>
      </c>
      <c r="W3" s="39">
        <v>2</v>
      </c>
      <c r="X3" s="199">
        <f t="shared" si="0"/>
        <v>2.6</v>
      </c>
      <c r="AE3" s="173"/>
    </row>
    <row r="4" spans="1:31" ht="17.399999999999999" x14ac:dyDescent="0.3">
      <c r="A4" s="7"/>
      <c r="B4" s="9"/>
      <c r="C4" s="225" t="s">
        <v>379</v>
      </c>
      <c r="E4" s="22">
        <v>12</v>
      </c>
      <c r="F4" s="22">
        <v>2</v>
      </c>
      <c r="G4" s="22">
        <v>4</v>
      </c>
      <c r="H4" s="22">
        <f>(S$38)</f>
        <v>53</v>
      </c>
      <c r="I4" s="22">
        <v>30</v>
      </c>
      <c r="J4" s="35">
        <f t="shared" ref="J4:J11" si="1">E4*2+G4*1</f>
        <v>28</v>
      </c>
      <c r="K4" s="109">
        <f>(T$38)</f>
        <v>95</v>
      </c>
      <c r="L4" s="109">
        <f>(V$38)</f>
        <v>26</v>
      </c>
      <c r="M4" s="39">
        <v>1</v>
      </c>
      <c r="N4" s="1"/>
      <c r="O4" s="210"/>
      <c r="P4" s="41" t="s">
        <v>63</v>
      </c>
      <c r="Q4" s="41" t="s">
        <v>115</v>
      </c>
      <c r="R4" s="220" t="s">
        <v>164</v>
      </c>
      <c r="S4" s="39"/>
      <c r="T4" s="208">
        <v>16</v>
      </c>
      <c r="U4" s="39">
        <v>43</v>
      </c>
      <c r="V4" s="39">
        <v>0</v>
      </c>
      <c r="W4" s="39">
        <v>1</v>
      </c>
      <c r="X4" s="199">
        <f t="shared" si="0"/>
        <v>2.6875</v>
      </c>
      <c r="AE4" s="173"/>
    </row>
    <row r="5" spans="1:31" ht="17.399999999999999" x14ac:dyDescent="0.3">
      <c r="A5" s="9"/>
      <c r="B5" s="9"/>
      <c r="C5" s="225" t="s">
        <v>124</v>
      </c>
      <c r="D5" s="24"/>
      <c r="E5" s="22">
        <v>8</v>
      </c>
      <c r="F5" s="22">
        <v>4</v>
      </c>
      <c r="G5" s="22">
        <v>6</v>
      </c>
      <c r="H5" s="22">
        <f>(AA$25)</f>
        <v>59</v>
      </c>
      <c r="I5" s="22">
        <v>51</v>
      </c>
      <c r="J5" s="35">
        <f>E5*2+G5*1</f>
        <v>22</v>
      </c>
      <c r="K5" s="109">
        <f>(AB$25)</f>
        <v>88</v>
      </c>
      <c r="L5" s="109">
        <f>(AD$25)</f>
        <v>14</v>
      </c>
      <c r="M5" s="39">
        <v>2</v>
      </c>
      <c r="O5" s="210"/>
      <c r="P5" s="41" t="s">
        <v>22</v>
      </c>
      <c r="Q5" s="41" t="s">
        <v>128</v>
      </c>
      <c r="R5" s="220" t="s">
        <v>533</v>
      </c>
      <c r="S5" s="39"/>
      <c r="T5" s="208">
        <v>15</v>
      </c>
      <c r="U5" s="39">
        <v>42</v>
      </c>
      <c r="V5" s="39">
        <v>0</v>
      </c>
      <c r="W5" s="39">
        <v>1</v>
      </c>
      <c r="X5" s="199">
        <f t="shared" si="0"/>
        <v>2.8</v>
      </c>
      <c r="Z5" s="9"/>
      <c r="AE5" s="173"/>
    </row>
    <row r="6" spans="1:31" ht="17.399999999999999" x14ac:dyDescent="0.3">
      <c r="A6" s="172"/>
      <c r="B6" s="9"/>
      <c r="C6" s="225" t="s">
        <v>322</v>
      </c>
      <c r="D6" s="24"/>
      <c r="E6" s="22">
        <v>7</v>
      </c>
      <c r="F6" s="22">
        <v>7</v>
      </c>
      <c r="G6" s="22">
        <v>4</v>
      </c>
      <c r="H6" s="22">
        <f>(AA$38)</f>
        <v>50</v>
      </c>
      <c r="I6" s="22">
        <v>42</v>
      </c>
      <c r="J6" s="35">
        <f>E6*2+G6*1</f>
        <v>18</v>
      </c>
      <c r="K6" s="109">
        <f>(AB$38)</f>
        <v>86</v>
      </c>
      <c r="L6" s="109">
        <f>(AD$38)</f>
        <v>16</v>
      </c>
      <c r="M6" s="39">
        <v>4</v>
      </c>
      <c r="O6" s="210"/>
      <c r="P6" s="41" t="s">
        <v>132</v>
      </c>
      <c r="Q6" s="41" t="s">
        <v>380</v>
      </c>
      <c r="R6" s="220" t="s">
        <v>117</v>
      </c>
      <c r="S6" s="39"/>
      <c r="T6" s="208">
        <v>18</v>
      </c>
      <c r="U6" s="39">
        <v>51</v>
      </c>
      <c r="V6" s="39">
        <v>1</v>
      </c>
      <c r="W6" s="39">
        <v>0</v>
      </c>
      <c r="X6" s="199">
        <f t="shared" si="0"/>
        <v>2.8333333333333335</v>
      </c>
      <c r="Y6" s="41"/>
      <c r="AE6" s="173"/>
    </row>
    <row r="7" spans="1:31" ht="17.399999999999999" x14ac:dyDescent="0.3">
      <c r="B7" s="9"/>
      <c r="C7" s="225" t="s">
        <v>89</v>
      </c>
      <c r="D7" s="24"/>
      <c r="E7" s="22">
        <v>7</v>
      </c>
      <c r="F7" s="22">
        <v>8</v>
      </c>
      <c r="G7" s="22">
        <v>3</v>
      </c>
      <c r="H7" s="22">
        <f>(AA$50)</f>
        <v>50</v>
      </c>
      <c r="I7" s="22">
        <v>55</v>
      </c>
      <c r="J7" s="35">
        <f>E7*2+G7*1</f>
        <v>17</v>
      </c>
      <c r="K7" s="109">
        <f>(AB$50)</f>
        <v>71</v>
      </c>
      <c r="L7" s="109">
        <f>(AD$50)</f>
        <v>24</v>
      </c>
      <c r="M7" s="39">
        <v>3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17</v>
      </c>
      <c r="U7" s="39">
        <v>49</v>
      </c>
      <c r="V7" s="39">
        <v>0</v>
      </c>
      <c r="W7" s="39">
        <v>1</v>
      </c>
      <c r="X7" s="199">
        <f t="shared" si="0"/>
        <v>2.8823529411764706</v>
      </c>
      <c r="AE7" s="173"/>
    </row>
    <row r="8" spans="1:31" ht="17.399999999999999" customHeight="1" x14ac:dyDescent="0.3">
      <c r="A8" s="9"/>
      <c r="B8" s="9"/>
      <c r="C8" s="33" t="s">
        <v>530</v>
      </c>
      <c r="D8" s="24"/>
      <c r="E8" s="22">
        <v>6</v>
      </c>
      <c r="F8" s="22">
        <v>8</v>
      </c>
      <c r="G8" s="22">
        <v>4</v>
      </c>
      <c r="H8" s="22">
        <f>(S$50)</f>
        <v>41</v>
      </c>
      <c r="I8" s="22">
        <v>50</v>
      </c>
      <c r="J8" s="35">
        <f>E8*2+G8*1</f>
        <v>16</v>
      </c>
      <c r="K8" s="109">
        <f>(T$50)</f>
        <v>55</v>
      </c>
      <c r="L8" s="109">
        <f>(V$50)</f>
        <v>38</v>
      </c>
      <c r="M8" s="39">
        <v>5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18</v>
      </c>
      <c r="U8" s="39">
        <v>55</v>
      </c>
      <c r="V8" s="39">
        <v>0</v>
      </c>
      <c r="W8" s="39">
        <v>0</v>
      </c>
      <c r="X8" s="199">
        <f t="shared" ref="X8:X10" si="2">U8/T8</f>
        <v>3.0555555555555554</v>
      </c>
      <c r="AE8" s="173"/>
    </row>
    <row r="9" spans="1:31" ht="18" customHeight="1" x14ac:dyDescent="0.3">
      <c r="A9" s="9"/>
      <c r="B9" s="9"/>
      <c r="C9" s="225" t="s">
        <v>129</v>
      </c>
      <c r="D9" s="24"/>
      <c r="E9" s="22">
        <v>6</v>
      </c>
      <c r="F9" s="22">
        <v>9</v>
      </c>
      <c r="G9" s="22">
        <v>3</v>
      </c>
      <c r="H9" s="22">
        <f>(S$25)</f>
        <v>52</v>
      </c>
      <c r="I9" s="22">
        <v>54</v>
      </c>
      <c r="J9" s="35">
        <f>E9*2+G9*1</f>
        <v>15</v>
      </c>
      <c r="K9" s="109">
        <f>(T$25)</f>
        <v>73</v>
      </c>
      <c r="L9" s="109">
        <f>(V$25)</f>
        <v>28</v>
      </c>
      <c r="M9" s="39">
        <v>6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16</v>
      </c>
      <c r="U9" s="39">
        <v>49</v>
      </c>
      <c r="V9" s="39">
        <v>1</v>
      </c>
      <c r="W9" s="39">
        <v>0</v>
      </c>
      <c r="X9" s="199">
        <f t="shared" si="2"/>
        <v>3.0625</v>
      </c>
      <c r="AE9" s="173"/>
    </row>
    <row r="10" spans="1:31" ht="18" thickBot="1" x14ac:dyDescent="0.35">
      <c r="A10" s="9"/>
      <c r="B10" s="9"/>
      <c r="C10" s="33" t="s">
        <v>477</v>
      </c>
      <c r="E10" s="22">
        <v>6</v>
      </c>
      <c r="F10" s="22">
        <v>9</v>
      </c>
      <c r="G10" s="22">
        <v>3</v>
      </c>
      <c r="H10" s="22">
        <f>(AA$62)</f>
        <v>42</v>
      </c>
      <c r="I10" s="22">
        <v>53</v>
      </c>
      <c r="J10" s="35">
        <f t="shared" si="1"/>
        <v>15</v>
      </c>
      <c r="K10" s="109">
        <f>(AB$62)</f>
        <v>54</v>
      </c>
      <c r="L10" s="109">
        <f>(AD$62)</f>
        <v>40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13</v>
      </c>
      <c r="U10" s="39">
        <v>28</v>
      </c>
      <c r="V10" s="39">
        <v>2</v>
      </c>
      <c r="W10" s="39">
        <v>0</v>
      </c>
      <c r="X10" s="199">
        <f t="shared" si="2"/>
        <v>2.1538461538461537</v>
      </c>
      <c r="AE10" s="173"/>
    </row>
    <row r="11" spans="1:31" ht="18.600000000000001" thickBot="1" x14ac:dyDescent="0.4">
      <c r="A11" s="9"/>
      <c r="B11" s="9"/>
      <c r="C11" s="33" t="s">
        <v>154</v>
      </c>
      <c r="D11" s="65"/>
      <c r="E11" s="22">
        <v>3</v>
      </c>
      <c r="F11" s="22">
        <v>8</v>
      </c>
      <c r="G11" s="22">
        <v>7</v>
      </c>
      <c r="H11" s="22">
        <f>(S$62)</f>
        <v>42</v>
      </c>
      <c r="I11" s="22">
        <v>54</v>
      </c>
      <c r="J11" s="35">
        <f t="shared" si="1"/>
        <v>13</v>
      </c>
      <c r="K11" s="22">
        <f>(T$62)</f>
        <v>61</v>
      </c>
      <c r="L11" s="22">
        <f>(V$62)</f>
        <v>40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145</v>
      </c>
      <c r="U11" s="194">
        <f>SUM(U2:U10)</f>
        <v>384</v>
      </c>
      <c r="V11" s="194">
        <f>SUM(V2:V10)</f>
        <v>7</v>
      </c>
      <c r="W11" s="194">
        <f>SUM(W2:W10)</f>
        <v>5</v>
      </c>
      <c r="X11" s="201">
        <f>(U11+W11)/T11</f>
        <v>2.682758620689655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55</v>
      </c>
      <c r="F12" s="62">
        <f>SUM(F4:F11)</f>
        <v>55</v>
      </c>
      <c r="G12" s="62">
        <f>SUM(G4:G11)</f>
        <v>34</v>
      </c>
      <c r="H12" s="62">
        <f>SUM(H4:H11)</f>
        <v>389</v>
      </c>
      <c r="I12" s="62">
        <f>SUM(I4:I11)</f>
        <v>389</v>
      </c>
      <c r="J12" s="62"/>
      <c r="K12" s="62">
        <f>SUM(K4:K11)</f>
        <v>583</v>
      </c>
      <c r="L12" s="62">
        <f>SUM(L4:L11)</f>
        <v>226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1129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9</v>
      </c>
      <c r="U14" s="166">
        <f t="shared" ref="U14:U45" si="3">SUM(S14:T14)</f>
        <v>19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14</v>
      </c>
      <c r="AC14" s="166">
        <f t="shared" ref="AC14:AC37" si="4">SUM(AA14:AB14)</f>
        <v>23</v>
      </c>
      <c r="AD14" s="39"/>
      <c r="AE14" s="173"/>
    </row>
    <row r="15" spans="1:31" ht="15.6" customHeight="1" x14ac:dyDescent="0.35">
      <c r="A15" s="46" t="s">
        <v>38</v>
      </c>
      <c r="B15" s="33" t="s">
        <v>89</v>
      </c>
      <c r="C15" s="65"/>
      <c r="D15" s="22">
        <v>2</v>
      </c>
      <c r="E15" s="9">
        <v>1</v>
      </c>
      <c r="F15" s="41" t="s">
        <v>855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14</v>
      </c>
      <c r="T15" s="343">
        <v>7</v>
      </c>
      <c r="U15" s="166">
        <f>SUM(S15:T15)</f>
        <v>21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11</v>
      </c>
      <c r="AB15" s="342">
        <v>10</v>
      </c>
      <c r="AC15" s="166">
        <f t="shared" ref="AC15:AC23" si="5">SUM(AA15:AB15)</f>
        <v>21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>
        <v>1</v>
      </c>
      <c r="F16" s="41" t="s">
        <v>756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7</v>
      </c>
      <c r="T16" s="343">
        <v>9</v>
      </c>
      <c r="U16" s="166">
        <f>SUM(S16:T16)</f>
        <v>16</v>
      </c>
      <c r="V16" s="39">
        <v>4</v>
      </c>
      <c r="W16" s="166"/>
      <c r="X16" s="41" t="s">
        <v>628</v>
      </c>
      <c r="Y16" s="41" t="s">
        <v>340</v>
      </c>
      <c r="Z16" s="41" t="s">
        <v>117</v>
      </c>
      <c r="AA16" s="342">
        <v>13</v>
      </c>
      <c r="AB16" s="342">
        <v>7</v>
      </c>
      <c r="AC16" s="166">
        <f t="shared" si="5"/>
        <v>20</v>
      </c>
      <c r="AD16" s="39">
        <v>4</v>
      </c>
      <c r="AE16" s="173"/>
    </row>
    <row r="17" spans="1:31" ht="15.6" customHeight="1" x14ac:dyDescent="0.3">
      <c r="A17" s="39"/>
      <c r="B17" s="41"/>
      <c r="C17" s="209"/>
      <c r="D17" s="48"/>
      <c r="E17" s="9"/>
      <c r="F17" s="41"/>
      <c r="J17" s="4"/>
      <c r="N17" s="8"/>
      <c r="O17" s="212"/>
      <c r="P17" s="41" t="s">
        <v>669</v>
      </c>
      <c r="Q17" s="41" t="s">
        <v>383</v>
      </c>
      <c r="R17" s="48" t="s">
        <v>130</v>
      </c>
      <c r="S17" s="343">
        <v>9</v>
      </c>
      <c r="T17" s="343">
        <v>6</v>
      </c>
      <c r="U17" s="166">
        <f>SUM(S17:T17)</f>
        <v>15</v>
      </c>
      <c r="V17" s="39">
        <v>2</v>
      </c>
      <c r="W17" s="166"/>
      <c r="X17" s="41" t="s">
        <v>634</v>
      </c>
      <c r="Y17" s="41" t="s">
        <v>183</v>
      </c>
      <c r="Z17" s="41" t="s">
        <v>117</v>
      </c>
      <c r="AA17" s="342">
        <v>1</v>
      </c>
      <c r="AB17" s="342">
        <v>18</v>
      </c>
      <c r="AC17" s="166">
        <f t="shared" si="5"/>
        <v>19</v>
      </c>
      <c r="AD17" s="39"/>
      <c r="AE17" s="173"/>
    </row>
    <row r="18" spans="1:31" ht="15.6" customHeight="1" x14ac:dyDescent="0.3">
      <c r="A18" s="39" t="s">
        <v>136</v>
      </c>
      <c r="B18" s="33" t="s">
        <v>124</v>
      </c>
      <c r="C18" s="88"/>
      <c r="D18" s="108">
        <v>3</v>
      </c>
      <c r="E18" s="9">
        <v>1</v>
      </c>
      <c r="F18" s="41" t="s">
        <v>1132</v>
      </c>
      <c r="J18" s="4"/>
      <c r="N18" s="9"/>
      <c r="O18" s="213"/>
      <c r="P18" s="41" t="s">
        <v>668</v>
      </c>
      <c r="Q18" s="41" t="s">
        <v>104</v>
      </c>
      <c r="R18" s="207" t="s">
        <v>130</v>
      </c>
      <c r="S18" s="343">
        <v>7</v>
      </c>
      <c r="T18" s="343">
        <v>7</v>
      </c>
      <c r="U18" s="166">
        <f t="shared" si="3"/>
        <v>14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12</v>
      </c>
      <c r="AB18" s="342">
        <v>5</v>
      </c>
      <c r="AC18" s="166">
        <f t="shared" si="5"/>
        <v>17</v>
      </c>
      <c r="AD18" s="39">
        <v>2</v>
      </c>
      <c r="AE18" s="173"/>
    </row>
    <row r="19" spans="1:31" ht="15.6" customHeight="1" x14ac:dyDescent="0.3">
      <c r="A19" s="193" t="s">
        <v>37</v>
      </c>
      <c r="B19" s="41" t="s">
        <v>83</v>
      </c>
      <c r="C19" s="41"/>
      <c r="D19" s="108"/>
      <c r="E19" s="9">
        <v>1</v>
      </c>
      <c r="F19" s="41" t="s">
        <v>1131</v>
      </c>
      <c r="J19" s="4"/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7</v>
      </c>
      <c r="U19" s="166">
        <f t="shared" si="3"/>
        <v>10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5</v>
      </c>
      <c r="AB19" s="342">
        <v>10</v>
      </c>
      <c r="AC19" s="166">
        <f t="shared" si="5"/>
        <v>15</v>
      </c>
      <c r="AD19" s="39">
        <v>2</v>
      </c>
      <c r="AE19" s="173"/>
    </row>
    <row r="20" spans="1:31" ht="15.6" customHeight="1" x14ac:dyDescent="0.3">
      <c r="E20" s="9">
        <v>2</v>
      </c>
      <c r="F20" s="41" t="s">
        <v>1130</v>
      </c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3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6</v>
      </c>
      <c r="AC20" s="166">
        <f t="shared" si="5"/>
        <v>12</v>
      </c>
      <c r="AD20" s="39"/>
      <c r="AE20" s="59"/>
    </row>
    <row r="21" spans="1:31" ht="15.6" customHeight="1" x14ac:dyDescent="0.3"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7</v>
      </c>
      <c r="U21" s="166">
        <f t="shared" si="3"/>
        <v>8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5</v>
      </c>
      <c r="AC21" s="166">
        <f t="shared" si="5"/>
        <v>6</v>
      </c>
      <c r="AD21" s="39">
        <v>2</v>
      </c>
      <c r="AE21" s="58"/>
    </row>
    <row r="22" spans="1:31" ht="15.6" customHeight="1" x14ac:dyDescent="0.3">
      <c r="A22" s="69"/>
      <c r="B22" s="149"/>
      <c r="C22" s="71"/>
      <c r="D22" s="142"/>
      <c r="E22" s="67" t="s">
        <v>50</v>
      </c>
      <c r="F22" s="67"/>
      <c r="G22" s="66"/>
      <c r="H22" s="66"/>
      <c r="I22" s="66"/>
      <c r="J22" s="68"/>
      <c r="K22" s="66"/>
      <c r="L22" s="66"/>
      <c r="M22" s="66"/>
      <c r="N22" s="9"/>
      <c r="O22" s="212"/>
      <c r="P22" s="150" t="s">
        <v>581</v>
      </c>
      <c r="Q22" s="150" t="s">
        <v>180</v>
      </c>
      <c r="R22" s="41" t="s">
        <v>130</v>
      </c>
      <c r="S22" s="343">
        <v>1</v>
      </c>
      <c r="T22" s="343">
        <v>4</v>
      </c>
      <c r="U22" s="166">
        <f>SUM(S22:T22)</f>
        <v>5</v>
      </c>
      <c r="V22" s="39">
        <v>6</v>
      </c>
      <c r="W22" s="166"/>
      <c r="X22" s="150" t="s">
        <v>631</v>
      </c>
      <c r="Y22" s="150" t="s">
        <v>49</v>
      </c>
      <c r="Z22" s="48" t="s">
        <v>117</v>
      </c>
      <c r="AA22" s="342"/>
      <c r="AB22" s="342">
        <v>6</v>
      </c>
      <c r="AC22" s="166">
        <f t="shared" si="5"/>
        <v>6</v>
      </c>
      <c r="AD22" s="39"/>
      <c r="AE22" s="210"/>
    </row>
    <row r="23" spans="1:31" ht="15.6" customHeight="1" x14ac:dyDescent="0.3">
      <c r="A23" s="46" t="s">
        <v>39</v>
      </c>
      <c r="B23" s="33" t="s">
        <v>88</v>
      </c>
      <c r="D23" s="22">
        <v>3</v>
      </c>
      <c r="E23" s="8">
        <v>1</v>
      </c>
      <c r="F23" s="41" t="s">
        <v>1126</v>
      </c>
      <c r="M23" s="37"/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>
        <v>1</v>
      </c>
      <c r="AB23" s="342">
        <v>4</v>
      </c>
      <c r="AC23" s="166">
        <f t="shared" si="5"/>
        <v>5</v>
      </c>
      <c r="AD23" s="39"/>
      <c r="AE23" s="210"/>
    </row>
    <row r="24" spans="1:31" ht="15.6" customHeight="1" x14ac:dyDescent="0.3">
      <c r="A24" s="49" t="s">
        <v>37</v>
      </c>
      <c r="B24" s="41" t="s">
        <v>1138</v>
      </c>
      <c r="C24" s="41" t="s">
        <v>199</v>
      </c>
      <c r="E24" s="8">
        <v>1</v>
      </c>
      <c r="F24" s="41" t="s">
        <v>837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3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3</v>
      </c>
      <c r="AC24" s="166">
        <f t="shared" si="4"/>
        <v>3</v>
      </c>
      <c r="AD24" s="39">
        <v>2</v>
      </c>
      <c r="AE24" s="210"/>
    </row>
    <row r="25" spans="1:31" ht="15.6" customHeight="1" thickBot="1" x14ac:dyDescent="0.35">
      <c r="B25" s="41"/>
      <c r="C25" s="41"/>
      <c r="E25" s="8">
        <v>2</v>
      </c>
      <c r="F25" s="41" t="s">
        <v>1029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52</v>
      </c>
      <c r="T25" s="219">
        <f>SUM(T14:T24)</f>
        <v>73</v>
      </c>
      <c r="U25" s="219">
        <f t="shared" si="3"/>
        <v>125</v>
      </c>
      <c r="V25" s="219">
        <f>SUM(V14:V24)</f>
        <v>28</v>
      </c>
      <c r="W25" s="219"/>
      <c r="X25" s="217" t="s">
        <v>405</v>
      </c>
      <c r="Y25" s="217"/>
      <c r="Z25" s="217" t="s">
        <v>117</v>
      </c>
      <c r="AA25" s="219">
        <f>SUM(AA14:AA24)</f>
        <v>59</v>
      </c>
      <c r="AB25" s="219">
        <f>SUM(AB14:AB24)</f>
        <v>88</v>
      </c>
      <c r="AC25" s="219">
        <f t="shared" si="4"/>
        <v>147</v>
      </c>
      <c r="AD25" s="219">
        <f>SUM(AD14:AD24)</f>
        <v>14</v>
      </c>
      <c r="AE25" s="210"/>
    </row>
    <row r="26" spans="1:31" ht="15.6" customHeight="1" x14ac:dyDescent="0.3"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3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5</v>
      </c>
      <c r="AC26" s="166">
        <f t="shared" si="4"/>
        <v>7</v>
      </c>
      <c r="AD26" s="222"/>
      <c r="AE26" s="210"/>
    </row>
    <row r="27" spans="1:31" ht="15.6" customHeight="1" x14ac:dyDescent="0.3">
      <c r="A27" s="39"/>
      <c r="B27" s="33" t="s">
        <v>129</v>
      </c>
      <c r="C27" s="41"/>
      <c r="D27" s="22">
        <v>0</v>
      </c>
      <c r="E27" s="8"/>
      <c r="F27" s="41"/>
      <c r="G27" s="151"/>
      <c r="H27" s="90"/>
      <c r="I27" s="90"/>
      <c r="J27" s="90"/>
      <c r="K27" s="90"/>
      <c r="L27" s="90"/>
      <c r="N27" s="9"/>
      <c r="O27" s="212"/>
      <c r="P27" s="41" t="s">
        <v>677</v>
      </c>
      <c r="Q27" s="41" t="s">
        <v>131</v>
      </c>
      <c r="R27" s="41" t="s">
        <v>116</v>
      </c>
      <c r="S27" s="342">
        <v>16</v>
      </c>
      <c r="T27" s="342">
        <v>12</v>
      </c>
      <c r="U27" s="166">
        <f t="shared" si="3"/>
        <v>28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15</v>
      </c>
      <c r="AB27" s="342">
        <v>16</v>
      </c>
      <c r="AC27" s="166">
        <f t="shared" si="4"/>
        <v>31</v>
      </c>
      <c r="AD27" s="222"/>
      <c r="AE27" s="210"/>
    </row>
    <row r="28" spans="1:31" ht="15.6" customHeight="1" x14ac:dyDescent="0.3">
      <c r="A28" s="49" t="s">
        <v>37</v>
      </c>
      <c r="B28" s="240" t="s">
        <v>1139</v>
      </c>
      <c r="C28" s="240" t="s">
        <v>171</v>
      </c>
      <c r="E28" s="89"/>
      <c r="F28" s="41"/>
      <c r="N28" s="9"/>
      <c r="O28" s="212"/>
      <c r="P28" s="41" t="s">
        <v>678</v>
      </c>
      <c r="Q28" s="84" t="s">
        <v>185</v>
      </c>
      <c r="R28" s="48" t="s">
        <v>116</v>
      </c>
      <c r="S28" s="342">
        <v>17</v>
      </c>
      <c r="T28" s="342">
        <v>4</v>
      </c>
      <c r="U28" s="166">
        <f t="shared" si="3"/>
        <v>21</v>
      </c>
      <c r="V28" s="39">
        <v>4</v>
      </c>
      <c r="W28" s="166"/>
      <c r="X28" s="41" t="s">
        <v>637</v>
      </c>
      <c r="Y28" s="41" t="s">
        <v>332</v>
      </c>
      <c r="Z28" s="48" t="s">
        <v>54</v>
      </c>
      <c r="AA28" s="342">
        <v>7</v>
      </c>
      <c r="AB28" s="342">
        <v>17</v>
      </c>
      <c r="AC28" s="166">
        <f t="shared" si="4"/>
        <v>24</v>
      </c>
      <c r="AD28" s="222">
        <v>2</v>
      </c>
      <c r="AE28" s="210"/>
    </row>
    <row r="29" spans="1:31" ht="15.6" customHeight="1" x14ac:dyDescent="0.3">
      <c r="E29" s="89"/>
      <c r="F29" s="41"/>
      <c r="N29" s="9"/>
      <c r="O29" s="212"/>
      <c r="P29" s="41" t="s">
        <v>528</v>
      </c>
      <c r="Q29" s="48" t="s">
        <v>33</v>
      </c>
      <c r="R29" s="41" t="s">
        <v>116</v>
      </c>
      <c r="S29" s="342">
        <v>5</v>
      </c>
      <c r="T29" s="342">
        <v>15</v>
      </c>
      <c r="U29" s="166">
        <f>SUM(S29:T29)</f>
        <v>20</v>
      </c>
      <c r="V29" s="39">
        <v>2</v>
      </c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4"/>
        <v>17</v>
      </c>
      <c r="AD29" s="222"/>
      <c r="AE29" s="210"/>
    </row>
    <row r="30" spans="1:31" ht="15.6" customHeight="1" x14ac:dyDescent="0.3">
      <c r="A30" s="72" t="s">
        <v>137</v>
      </c>
      <c r="B30" s="149"/>
      <c r="C30" s="148"/>
      <c r="D30" s="142"/>
      <c r="E30" s="67" t="s">
        <v>50</v>
      </c>
      <c r="F30" s="67"/>
      <c r="G30" s="74"/>
      <c r="H30" s="74"/>
      <c r="I30" s="74"/>
      <c r="J30" s="75"/>
      <c r="K30" s="74"/>
      <c r="L30" s="74"/>
      <c r="M30" s="74"/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18</v>
      </c>
      <c r="U30" s="166">
        <f>SUM(S30:T30)</f>
        <v>19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7</v>
      </c>
      <c r="AC30" s="166">
        <f t="shared" si="4"/>
        <v>14</v>
      </c>
      <c r="AD30" s="222"/>
      <c r="AE30" s="210"/>
    </row>
    <row r="31" spans="1:31" ht="15.6" customHeight="1" x14ac:dyDescent="0.3">
      <c r="A31" s="46" t="s">
        <v>40</v>
      </c>
      <c r="B31" s="33" t="s">
        <v>477</v>
      </c>
      <c r="D31" s="22">
        <v>2</v>
      </c>
      <c r="E31" s="8">
        <v>2</v>
      </c>
      <c r="F31" s="41" t="s">
        <v>1134</v>
      </c>
      <c r="G31" s="151"/>
      <c r="H31" s="151"/>
      <c r="I31" s="90"/>
      <c r="J31" s="90"/>
      <c r="K31" s="90"/>
      <c r="L31" s="90"/>
      <c r="M31" s="90"/>
      <c r="N31" s="9"/>
      <c r="O31" s="212"/>
      <c r="P31" s="41" t="s">
        <v>474</v>
      </c>
      <c r="Q31" s="152" t="s">
        <v>85</v>
      </c>
      <c r="R31" s="41" t="s">
        <v>116</v>
      </c>
      <c r="S31" s="342">
        <v>5</v>
      </c>
      <c r="T31" s="342">
        <v>13</v>
      </c>
      <c r="U31" s="166">
        <f>SUM(S31:T31)</f>
        <v>18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11</v>
      </c>
      <c r="AC31" s="166">
        <f t="shared" si="4"/>
        <v>11</v>
      </c>
      <c r="AD31" s="222">
        <v>2</v>
      </c>
      <c r="AE31" s="210"/>
    </row>
    <row r="32" spans="1:31" ht="15.6" customHeight="1" x14ac:dyDescent="0.3">
      <c r="A32" s="39" t="s">
        <v>37</v>
      </c>
      <c r="B32" s="41" t="s">
        <v>1135</v>
      </c>
      <c r="C32" s="43" t="s">
        <v>172</v>
      </c>
      <c r="D32" s="9"/>
      <c r="E32" s="8">
        <v>2</v>
      </c>
      <c r="F32" s="41" t="s">
        <v>1133</v>
      </c>
      <c r="N32" s="8"/>
      <c r="O32" s="213"/>
      <c r="P32" s="41" t="s">
        <v>682</v>
      </c>
      <c r="Q32" s="41" t="s">
        <v>384</v>
      </c>
      <c r="R32" s="41" t="s">
        <v>116</v>
      </c>
      <c r="S32" s="342">
        <v>7</v>
      </c>
      <c r="T32" s="342">
        <v>6</v>
      </c>
      <c r="U32" s="166">
        <f>SUM(S32:T32)</f>
        <v>13</v>
      </c>
      <c r="V32" s="39">
        <v>4</v>
      </c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7</v>
      </c>
      <c r="AC32" s="166">
        <f>SUM(AA32:AB32)</f>
        <v>9</v>
      </c>
      <c r="AD32" s="222"/>
      <c r="AE32" s="210"/>
    </row>
    <row r="33" spans="1:31" ht="15.6" customHeight="1" x14ac:dyDescent="0.3">
      <c r="B33" s="41"/>
      <c r="C33" s="43"/>
      <c r="E33" s="41"/>
      <c r="F33" s="41"/>
      <c r="N33" s="9"/>
      <c r="O33" s="212"/>
      <c r="P33" s="41" t="s">
        <v>529</v>
      </c>
      <c r="Q33" s="41" t="s">
        <v>26</v>
      </c>
      <c r="R33" s="41" t="s">
        <v>116</v>
      </c>
      <c r="S33" s="342"/>
      <c r="T33" s="342">
        <v>9</v>
      </c>
      <c r="U33" s="166">
        <f t="shared" si="3"/>
        <v>9</v>
      </c>
      <c r="V33" s="39">
        <v>4</v>
      </c>
      <c r="W33" s="166"/>
      <c r="X33" s="41" t="s">
        <v>640</v>
      </c>
      <c r="Y33" s="41" t="s">
        <v>138</v>
      </c>
      <c r="Z33" s="41" t="s">
        <v>54</v>
      </c>
      <c r="AA33" s="342"/>
      <c r="AB33" s="342">
        <v>7</v>
      </c>
      <c r="AC33" s="166">
        <f>SUM(AA33:AB33)</f>
        <v>7</v>
      </c>
      <c r="AD33" s="222">
        <v>4</v>
      </c>
      <c r="AE33" s="210"/>
    </row>
    <row r="34" spans="1:31" ht="15.6" customHeight="1" x14ac:dyDescent="0.3">
      <c r="A34" s="49"/>
      <c r="B34" s="33" t="s">
        <v>169</v>
      </c>
      <c r="C34" s="43"/>
      <c r="D34" s="109">
        <v>2</v>
      </c>
      <c r="E34" s="8">
        <v>1</v>
      </c>
      <c r="F34" s="41" t="s">
        <v>1137</v>
      </c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7</v>
      </c>
      <c r="U34" s="166">
        <f t="shared" si="3"/>
        <v>7</v>
      </c>
      <c r="V34" s="39"/>
      <c r="W34" s="166"/>
      <c r="X34" s="41" t="s">
        <v>1045</v>
      </c>
      <c r="Y34" s="41" t="s">
        <v>1008</v>
      </c>
      <c r="Z34" s="41" t="s">
        <v>54</v>
      </c>
      <c r="AA34" s="342">
        <v>2</v>
      </c>
      <c r="AB34" s="342">
        <v>3</v>
      </c>
      <c r="AC34" s="166">
        <f>SUM(AA34:AB34)</f>
        <v>5</v>
      </c>
      <c r="AD34" s="222"/>
      <c r="AE34" s="210"/>
    </row>
    <row r="35" spans="1:31" ht="15.6" customHeight="1" x14ac:dyDescent="0.3">
      <c r="A35" s="49" t="s">
        <v>37</v>
      </c>
      <c r="B35" s="240" t="s">
        <v>603</v>
      </c>
      <c r="C35" s="57" t="s">
        <v>172</v>
      </c>
      <c r="D35" s="109"/>
      <c r="E35" s="8">
        <v>1</v>
      </c>
      <c r="F35" s="41" t="s">
        <v>1136</v>
      </c>
      <c r="N35" s="9"/>
      <c r="O35" s="212"/>
      <c r="P35" s="41" t="s">
        <v>683</v>
      </c>
      <c r="Q35" s="154" t="s">
        <v>135</v>
      </c>
      <c r="R35" s="41" t="s">
        <v>116</v>
      </c>
      <c r="S35" s="330"/>
      <c r="T35" s="354">
        <v>5</v>
      </c>
      <c r="U35" s="166">
        <f t="shared" si="3"/>
        <v>5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5</v>
      </c>
      <c r="AC35" s="166">
        <f>SUM(AA35:AB35)</f>
        <v>5</v>
      </c>
      <c r="AD35" s="222"/>
      <c r="AE35" s="210"/>
    </row>
    <row r="36" spans="1:31" ht="15.6" customHeight="1" x14ac:dyDescent="0.3">
      <c r="B36" s="240"/>
      <c r="C36" s="57"/>
      <c r="E36" s="8"/>
      <c r="F36" s="41"/>
      <c r="N36" s="9"/>
      <c r="O36" s="213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3"/>
        <v>3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A37" s="72"/>
      <c r="B37" s="149"/>
      <c r="C37" s="67"/>
      <c r="D37" s="142"/>
      <c r="E37" s="67" t="s">
        <v>50</v>
      </c>
      <c r="F37" s="73"/>
      <c r="G37" s="74"/>
      <c r="H37" s="74"/>
      <c r="I37" s="74"/>
      <c r="J37" s="75"/>
      <c r="K37" s="74"/>
      <c r="L37" s="74"/>
      <c r="M37" s="74"/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4"/>
        <v>2</v>
      </c>
      <c r="AD37" s="222">
        <v>6</v>
      </c>
      <c r="AE37" s="210"/>
    </row>
    <row r="38" spans="1:31" ht="15.6" customHeight="1" thickBot="1" x14ac:dyDescent="0.35">
      <c r="A38" s="46" t="s">
        <v>41</v>
      </c>
      <c r="B38" s="33" t="s">
        <v>123</v>
      </c>
      <c r="C38" s="41"/>
      <c r="D38" s="22">
        <v>7</v>
      </c>
      <c r="E38" s="9">
        <v>1</v>
      </c>
      <c r="F38" s="220" t="s">
        <v>1063</v>
      </c>
      <c r="H38" s="44"/>
      <c r="I38" s="44"/>
      <c r="J38" s="45"/>
      <c r="K38" s="44"/>
      <c r="L38" s="44"/>
      <c r="M38" s="44"/>
      <c r="N38" s="8"/>
      <c r="O38" s="213"/>
      <c r="P38" s="217" t="s">
        <v>405</v>
      </c>
      <c r="Q38" s="217"/>
      <c r="R38" s="217" t="s">
        <v>116</v>
      </c>
      <c r="S38" s="219">
        <f>SUM(S26:S37)</f>
        <v>53</v>
      </c>
      <c r="T38" s="219">
        <f>SUM(T26:T37)</f>
        <v>95</v>
      </c>
      <c r="U38" s="219">
        <f t="shared" si="3"/>
        <v>148</v>
      </c>
      <c r="V38" s="219">
        <f>SUM(V26:V37)</f>
        <v>26</v>
      </c>
      <c r="W38" s="219"/>
      <c r="X38" s="217" t="s">
        <v>405</v>
      </c>
      <c r="Y38" s="217"/>
      <c r="Z38" s="217" t="s">
        <v>54</v>
      </c>
      <c r="AA38" s="219">
        <f>SUM(AA26:AA37)</f>
        <v>50</v>
      </c>
      <c r="AB38" s="219">
        <f t="shared" ref="AB38:AD38" si="6">SUM(AB26:AB37)</f>
        <v>86</v>
      </c>
      <c r="AC38" s="219">
        <f t="shared" si="6"/>
        <v>136</v>
      </c>
      <c r="AD38" s="219">
        <f t="shared" si="6"/>
        <v>16</v>
      </c>
      <c r="AE38" s="210"/>
    </row>
    <row r="39" spans="1:31" ht="15.6" customHeight="1" x14ac:dyDescent="0.3">
      <c r="A39" s="49" t="s">
        <v>37</v>
      </c>
      <c r="B39" s="176" t="s">
        <v>83</v>
      </c>
      <c r="C39" s="43"/>
      <c r="D39" s="22"/>
      <c r="E39" s="9">
        <v>1</v>
      </c>
      <c r="F39" s="220" t="s">
        <v>1125</v>
      </c>
      <c r="H39" s="44"/>
      <c r="I39" s="40"/>
      <c r="J39" s="42"/>
      <c r="K39" s="44"/>
      <c r="L39" s="44"/>
      <c r="M39" s="37"/>
      <c r="N39" s="9"/>
      <c r="O39" s="213"/>
      <c r="P39" s="215" t="s">
        <v>533</v>
      </c>
      <c r="Q39" s="216"/>
      <c r="R39" s="216" t="s">
        <v>534</v>
      </c>
      <c r="S39" s="347">
        <v>7</v>
      </c>
      <c r="T39" s="347">
        <v>8</v>
      </c>
      <c r="U39" s="166">
        <f t="shared" si="3"/>
        <v>15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E40" s="9">
        <v>1</v>
      </c>
      <c r="F40" s="220" t="s">
        <v>1125</v>
      </c>
      <c r="N40" s="8"/>
      <c r="O40" s="212"/>
      <c r="P40" s="150" t="s">
        <v>686</v>
      </c>
      <c r="Q40" s="150" t="s">
        <v>110</v>
      </c>
      <c r="R40" s="41" t="s">
        <v>533</v>
      </c>
      <c r="S40" s="343">
        <v>9</v>
      </c>
      <c r="T40" s="343">
        <v>11</v>
      </c>
      <c r="U40" s="166">
        <f t="shared" si="3"/>
        <v>20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15</v>
      </c>
      <c r="AB40" s="343">
        <v>14</v>
      </c>
      <c r="AC40" s="166">
        <f>SUM(AA40:AB40)</f>
        <v>29</v>
      </c>
      <c r="AD40" s="39">
        <v>2</v>
      </c>
      <c r="AE40" s="210"/>
    </row>
    <row r="41" spans="1:31" ht="15.6" customHeight="1" x14ac:dyDescent="0.3">
      <c r="E41" s="9">
        <v>1</v>
      </c>
      <c r="F41" s="220" t="s">
        <v>1143</v>
      </c>
      <c r="N41" s="9"/>
      <c r="O41" s="213"/>
      <c r="P41" s="41" t="s">
        <v>495</v>
      </c>
      <c r="Q41" s="41" t="s">
        <v>110</v>
      </c>
      <c r="R41" s="41" t="s">
        <v>533</v>
      </c>
      <c r="S41" s="344">
        <v>9</v>
      </c>
      <c r="T41" s="343">
        <v>8</v>
      </c>
      <c r="U41" s="166">
        <f t="shared" si="3"/>
        <v>17</v>
      </c>
      <c r="V41" s="39"/>
      <c r="W41" s="216"/>
      <c r="X41" s="41" t="s">
        <v>645</v>
      </c>
      <c r="Y41" s="41" t="s">
        <v>505</v>
      </c>
      <c r="Z41" s="41" t="s">
        <v>53</v>
      </c>
      <c r="AA41" s="343">
        <v>11</v>
      </c>
      <c r="AB41" s="344">
        <v>15</v>
      </c>
      <c r="AC41" s="166">
        <f>SUM(AA41:AB41)</f>
        <v>26</v>
      </c>
      <c r="AD41" s="39">
        <v>2</v>
      </c>
      <c r="AE41" s="210"/>
    </row>
    <row r="42" spans="1:31" ht="15.6" customHeight="1" x14ac:dyDescent="0.3">
      <c r="E42" s="9">
        <v>2</v>
      </c>
      <c r="F42" s="220" t="s">
        <v>773</v>
      </c>
      <c r="N42" s="9"/>
      <c r="O42" s="212"/>
      <c r="P42" s="41" t="s">
        <v>510</v>
      </c>
      <c r="Q42" s="41" t="s">
        <v>464</v>
      </c>
      <c r="R42" s="41" t="s">
        <v>533</v>
      </c>
      <c r="S42" s="343">
        <v>8</v>
      </c>
      <c r="T42" s="343">
        <v>6</v>
      </c>
      <c r="U42" s="166">
        <f t="shared" si="3"/>
        <v>14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11</v>
      </c>
      <c r="AC42" s="166">
        <f t="shared" ref="AC42:AC49" si="7">SUM(AA42:AB42)</f>
        <v>19</v>
      </c>
      <c r="AD42" s="39"/>
      <c r="AE42" s="210"/>
    </row>
    <row r="43" spans="1:31" ht="15.6" customHeight="1" x14ac:dyDescent="0.3">
      <c r="B43" s="176"/>
      <c r="C43" s="43"/>
      <c r="E43" s="9">
        <v>2</v>
      </c>
      <c r="F43" s="220" t="s">
        <v>1147</v>
      </c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6</v>
      </c>
      <c r="U43" s="166">
        <f t="shared" si="3"/>
        <v>11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>SUM(AA43:AB43)</f>
        <v>10</v>
      </c>
      <c r="AD43" s="39">
        <v>6</v>
      </c>
      <c r="AE43" s="210"/>
    </row>
    <row r="44" spans="1:31" ht="15.6" customHeight="1" x14ac:dyDescent="0.3">
      <c r="E44" s="9">
        <v>2</v>
      </c>
      <c r="F44" s="220" t="s">
        <v>828</v>
      </c>
      <c r="N44" s="9"/>
      <c r="O44" s="213"/>
      <c r="P44" s="41" t="s">
        <v>536</v>
      </c>
      <c r="Q44" s="41" t="s">
        <v>496</v>
      </c>
      <c r="R44" s="41" t="s">
        <v>533</v>
      </c>
      <c r="S44" s="344">
        <v>1</v>
      </c>
      <c r="T44" s="344">
        <v>6</v>
      </c>
      <c r="U44" s="166">
        <f t="shared" si="3"/>
        <v>7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9</v>
      </c>
      <c r="AC44" s="166">
        <f>SUM(AA44:AB44)</f>
        <v>10</v>
      </c>
      <c r="AD44" s="39">
        <v>4</v>
      </c>
      <c r="AE44" s="210"/>
    </row>
    <row r="45" spans="1:31" ht="15.6" customHeight="1" x14ac:dyDescent="0.3">
      <c r="E45" s="9"/>
      <c r="F45" s="41"/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3"/>
        <v>5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4</v>
      </c>
      <c r="AC45" s="166">
        <f>SUM(AA45:AB45)</f>
        <v>8</v>
      </c>
      <c r="AD45" s="39">
        <v>2</v>
      </c>
      <c r="AE45" s="210"/>
    </row>
    <row r="46" spans="1:31" ht="17.25" customHeight="1" x14ac:dyDescent="0.3">
      <c r="B46" s="225" t="s">
        <v>530</v>
      </c>
      <c r="C46" s="56"/>
      <c r="D46" s="214">
        <v>2</v>
      </c>
      <c r="E46" s="9">
        <v>2</v>
      </c>
      <c r="F46" s="41" t="s">
        <v>1141</v>
      </c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>SUM(S46:T46)</f>
        <v>4</v>
      </c>
      <c r="V46" s="39">
        <v>2</v>
      </c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4</v>
      </c>
      <c r="AC46" s="166">
        <f t="shared" si="7"/>
        <v>5</v>
      </c>
      <c r="AD46" s="39"/>
      <c r="AE46" s="210"/>
    </row>
    <row r="47" spans="1:31" ht="15.6" customHeight="1" x14ac:dyDescent="0.3">
      <c r="A47" s="193" t="s">
        <v>37</v>
      </c>
      <c r="B47" s="239" t="s">
        <v>1140</v>
      </c>
      <c r="C47" s="43" t="s">
        <v>171</v>
      </c>
      <c r="D47" s="214"/>
      <c r="E47" s="9">
        <v>2</v>
      </c>
      <c r="F47" s="41" t="s">
        <v>803</v>
      </c>
      <c r="N47" s="8"/>
      <c r="O47" s="212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7"/>
        <v>3</v>
      </c>
      <c r="AD47" s="39">
        <v>2</v>
      </c>
      <c r="AE47" s="210"/>
    </row>
    <row r="48" spans="1:31" ht="15.6" customHeight="1" x14ac:dyDescent="0.3">
      <c r="F48" s="41"/>
      <c r="N48" s="9"/>
      <c r="O48" s="213"/>
      <c r="P48" s="41" t="s">
        <v>1142</v>
      </c>
      <c r="Q48" s="41" t="s">
        <v>167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>
        <v>2</v>
      </c>
      <c r="AE48" s="210"/>
    </row>
    <row r="49" spans="1:31" ht="16.95" customHeight="1" x14ac:dyDescent="0.3">
      <c r="A49" s="102"/>
      <c r="B49" s="103"/>
      <c r="C49" s="103"/>
      <c r="D49" s="143"/>
      <c r="E49" s="104"/>
      <c r="F49" s="103"/>
      <c r="G49" s="105"/>
      <c r="H49" s="105"/>
      <c r="I49" s="105"/>
      <c r="J49" s="106"/>
      <c r="K49" s="105"/>
      <c r="L49" s="105"/>
      <c r="M49" s="104"/>
      <c r="N49" s="9"/>
      <c r="O49" s="212"/>
      <c r="P49" s="41" t="s">
        <v>688</v>
      </c>
      <c r="Q49" s="41" t="s">
        <v>23</v>
      </c>
      <c r="R49" s="41" t="s">
        <v>533</v>
      </c>
      <c r="S49" s="343"/>
      <c r="T49" s="343"/>
      <c r="U49" s="166">
        <f>SUM(S49:T49)</f>
        <v>0</v>
      </c>
      <c r="V49" s="39">
        <v>2</v>
      </c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210"/>
    </row>
    <row r="50" spans="1:31" ht="15.6" customHeight="1" thickBot="1" x14ac:dyDescent="0.4">
      <c r="C50" s="41" t="s">
        <v>42</v>
      </c>
      <c r="D50" s="98">
        <f>SUM(D15:D49)</f>
        <v>21</v>
      </c>
      <c r="E50" s="21"/>
      <c r="F50" s="41" t="s">
        <v>291</v>
      </c>
      <c r="G50" s="33"/>
      <c r="H50" s="47"/>
      <c r="I50" s="61">
        <v>4</v>
      </c>
      <c r="J50" s="22"/>
      <c r="N50" s="8"/>
      <c r="O50" s="213"/>
      <c r="P50" s="218" t="s">
        <v>405</v>
      </c>
      <c r="Q50" s="218"/>
      <c r="R50" s="218" t="s">
        <v>533</v>
      </c>
      <c r="S50" s="219">
        <f>SUM(S39:S49)</f>
        <v>41</v>
      </c>
      <c r="T50" s="219">
        <f>SUM(T39:T49)</f>
        <v>55</v>
      </c>
      <c r="U50" s="219">
        <f>SUM(U39:U49)</f>
        <v>96</v>
      </c>
      <c r="V50" s="219">
        <f>SUM(V39:V49)</f>
        <v>38</v>
      </c>
      <c r="W50" s="218"/>
      <c r="X50" s="218" t="s">
        <v>405</v>
      </c>
      <c r="Y50" s="218"/>
      <c r="Z50" s="218" t="s">
        <v>53</v>
      </c>
      <c r="AA50" s="219">
        <f>SUM(AA39:AA49)</f>
        <v>50</v>
      </c>
      <c r="AB50" s="219">
        <f>SUM(AB39:AB49)</f>
        <v>71</v>
      </c>
      <c r="AC50" s="219">
        <f>SUM(AC39:AC49)</f>
        <v>121</v>
      </c>
      <c r="AD50" s="219">
        <f>SUM(AD39:AD49)</f>
        <v>24</v>
      </c>
      <c r="AE50" s="210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8</v>
      </c>
      <c r="T51" s="345">
        <v>8</v>
      </c>
      <c r="U51" s="166">
        <f t="shared" ref="U51:U59" si="8">SUM(S51:T51)</f>
        <v>16</v>
      </c>
      <c r="V51" s="39">
        <v>10</v>
      </c>
      <c r="W51" s="367"/>
      <c r="X51" s="277" t="s">
        <v>461</v>
      </c>
      <c r="Y51" s="277"/>
      <c r="Z51" s="277" t="s">
        <v>462</v>
      </c>
      <c r="AA51" s="343">
        <v>8</v>
      </c>
      <c r="AB51" s="344">
        <v>3</v>
      </c>
      <c r="AC51" s="166">
        <f t="shared" ref="AC51:AC61" si="9">SUM(AA51:AB51)</f>
        <v>11</v>
      </c>
      <c r="AD51" s="39">
        <v>4</v>
      </c>
      <c r="AE51" s="210"/>
    </row>
    <row r="52" spans="1:31" ht="15.6" customHeight="1" x14ac:dyDescent="0.3">
      <c r="N52" s="9"/>
      <c r="O52" s="212"/>
      <c r="P52" s="41" t="s">
        <v>691</v>
      </c>
      <c r="Q52" s="41" t="s">
        <v>620</v>
      </c>
      <c r="R52" s="41" t="s">
        <v>164</v>
      </c>
      <c r="S52" s="343">
        <v>13</v>
      </c>
      <c r="T52" s="344">
        <v>6</v>
      </c>
      <c r="U52" s="166">
        <f t="shared" si="8"/>
        <v>19</v>
      </c>
      <c r="V52" s="39">
        <v>18</v>
      </c>
      <c r="W52" s="277"/>
      <c r="X52" s="41" t="s">
        <v>653</v>
      </c>
      <c r="Y52" s="41" t="s">
        <v>616</v>
      </c>
      <c r="Z52" s="41" t="s">
        <v>461</v>
      </c>
      <c r="AA52" s="343">
        <v>15</v>
      </c>
      <c r="AB52" s="344">
        <v>6</v>
      </c>
      <c r="AC52" s="166">
        <f t="shared" si="9"/>
        <v>21</v>
      </c>
      <c r="AD52" s="39">
        <v>16</v>
      </c>
      <c r="AE52" s="210"/>
    </row>
    <row r="53" spans="1:31" ht="15.6" customHeight="1" x14ac:dyDescent="0.3">
      <c r="N53" s="9"/>
      <c r="O53" s="213"/>
      <c r="P53" s="150" t="s">
        <v>494</v>
      </c>
      <c r="Q53" s="41" t="s">
        <v>182</v>
      </c>
      <c r="R53" s="48" t="s">
        <v>164</v>
      </c>
      <c r="S53" s="343">
        <v>8</v>
      </c>
      <c r="T53" s="343">
        <v>5</v>
      </c>
      <c r="U53" s="166">
        <f t="shared" si="8"/>
        <v>13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8</v>
      </c>
      <c r="AC53" s="166">
        <f>SUM(AA53:AB53)</f>
        <v>13</v>
      </c>
      <c r="AD53" s="39"/>
      <c r="AE53" s="210"/>
    </row>
    <row r="54" spans="1:31" ht="15.6" customHeight="1" x14ac:dyDescent="0.3">
      <c r="I54" s="327" t="s">
        <v>571</v>
      </c>
      <c r="J54" s="244"/>
      <c r="N54" s="8"/>
      <c r="O54" s="212"/>
      <c r="P54" s="41" t="s">
        <v>475</v>
      </c>
      <c r="Q54" s="41" t="s">
        <v>115</v>
      </c>
      <c r="R54" s="41" t="s">
        <v>164</v>
      </c>
      <c r="S54" s="343">
        <v>5</v>
      </c>
      <c r="T54" s="344">
        <v>7</v>
      </c>
      <c r="U54" s="166">
        <f>SUM(S54:T54)</f>
        <v>12</v>
      </c>
      <c r="V54" s="39">
        <v>2</v>
      </c>
      <c r="W54" s="277"/>
      <c r="X54" s="41" t="s">
        <v>391</v>
      </c>
      <c r="Y54" s="152" t="s">
        <v>28</v>
      </c>
      <c r="Z54" s="41" t="s">
        <v>461</v>
      </c>
      <c r="AA54" s="343">
        <v>2</v>
      </c>
      <c r="AB54" s="344">
        <v>10</v>
      </c>
      <c r="AC54" s="166">
        <f>SUM(AA54:AB54)</f>
        <v>12</v>
      </c>
      <c r="AD54" s="39">
        <v>2</v>
      </c>
      <c r="AE54" s="210"/>
    </row>
    <row r="55" spans="1:31" ht="15.6" customHeight="1" x14ac:dyDescent="0.3">
      <c r="A55" s="166"/>
      <c r="B55" s="163" t="s">
        <v>394</v>
      </c>
      <c r="C55" s="163"/>
      <c r="D55" s="46" t="s">
        <v>57</v>
      </c>
      <c r="E55" s="358" t="s">
        <v>51</v>
      </c>
      <c r="F55" s="358" t="s">
        <v>52</v>
      </c>
      <c r="G55" s="163" t="s">
        <v>58</v>
      </c>
      <c r="H55" s="163" t="s">
        <v>390</v>
      </c>
      <c r="I55" s="163"/>
      <c r="J55" s="163"/>
      <c r="K55" s="163"/>
      <c r="L55" s="163"/>
      <c r="M55" s="163"/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8</v>
      </c>
      <c r="U55" s="166">
        <f>SUM(S55:T55)</f>
        <v>10</v>
      </c>
      <c r="V55" s="39"/>
      <c r="W55" s="277"/>
      <c r="X55" s="41" t="s">
        <v>472</v>
      </c>
      <c r="Y55" s="41" t="s">
        <v>465</v>
      </c>
      <c r="Z55" s="41" t="s">
        <v>461</v>
      </c>
      <c r="AA55" s="343">
        <v>4</v>
      </c>
      <c r="AB55" s="344">
        <v>7</v>
      </c>
      <c r="AC55" s="166">
        <f>SUM(AA55:AB55)</f>
        <v>11</v>
      </c>
      <c r="AD55" s="39">
        <v>2</v>
      </c>
      <c r="AE55" s="210"/>
    </row>
    <row r="56" spans="1:31" ht="15.6" customHeight="1" x14ac:dyDescent="0.3">
      <c r="A56" s="39">
        <v>1</v>
      </c>
      <c r="B56" s="150" t="s">
        <v>551</v>
      </c>
      <c r="C56" s="220" t="s">
        <v>138</v>
      </c>
      <c r="D56" s="220" t="s">
        <v>54</v>
      </c>
      <c r="E56" s="330">
        <v>15</v>
      </c>
      <c r="F56" s="330">
        <v>16</v>
      </c>
      <c r="G56" s="166">
        <f t="shared" ref="G56:G57" si="10">SUM(E56:F56)</f>
        <v>31</v>
      </c>
      <c r="I56" s="40"/>
      <c r="J56" s="40"/>
      <c r="K56" s="40"/>
      <c r="M56" s="48"/>
      <c r="N56" s="8"/>
      <c r="O56" s="60"/>
      <c r="P56" s="41" t="s">
        <v>695</v>
      </c>
      <c r="Q56" s="41" t="s">
        <v>29</v>
      </c>
      <c r="R56" s="41" t="s">
        <v>164</v>
      </c>
      <c r="S56" s="343">
        <v>2</v>
      </c>
      <c r="T56" s="344">
        <v>7</v>
      </c>
      <c r="U56" s="166">
        <f t="shared" si="8"/>
        <v>9</v>
      </c>
      <c r="V56" s="39">
        <v>4</v>
      </c>
      <c r="W56" s="277"/>
      <c r="X56" s="41" t="s">
        <v>654</v>
      </c>
      <c r="Y56" s="41" t="s">
        <v>617</v>
      </c>
      <c r="Z56" s="41" t="s">
        <v>461</v>
      </c>
      <c r="AA56" s="343">
        <v>4</v>
      </c>
      <c r="AB56" s="344">
        <v>3</v>
      </c>
      <c r="AC56" s="166">
        <f t="shared" si="9"/>
        <v>7</v>
      </c>
      <c r="AD56" s="39">
        <v>2</v>
      </c>
      <c r="AE56" s="210"/>
    </row>
    <row r="57" spans="1:31" ht="15.6" customHeight="1" x14ac:dyDescent="0.3">
      <c r="A57" s="39">
        <v>2</v>
      </c>
      <c r="B57" s="41" t="s">
        <v>552</v>
      </c>
      <c r="C57" s="220" t="s">
        <v>527</v>
      </c>
      <c r="D57" s="221" t="s">
        <v>53</v>
      </c>
      <c r="E57" s="222">
        <v>15</v>
      </c>
      <c r="F57" s="222">
        <v>14</v>
      </c>
      <c r="G57" s="166">
        <f t="shared" si="10"/>
        <v>29</v>
      </c>
      <c r="H57" s="39">
        <v>2</v>
      </c>
      <c r="I57" s="41"/>
      <c r="J57" s="41"/>
      <c r="K57" s="61"/>
      <c r="L57" s="163" t="s">
        <v>389</v>
      </c>
      <c r="M57" s="41"/>
      <c r="N57" s="9"/>
      <c r="O57" s="213"/>
      <c r="P57" s="41" t="s">
        <v>697</v>
      </c>
      <c r="Q57" s="41" t="s">
        <v>589</v>
      </c>
      <c r="R57" s="41" t="s">
        <v>164</v>
      </c>
      <c r="S57" s="343"/>
      <c r="T57" s="343">
        <v>7</v>
      </c>
      <c r="U57" s="166">
        <f>SUM(S57:T57)</f>
        <v>7</v>
      </c>
      <c r="V57" s="39"/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4</v>
      </c>
      <c r="AC57" s="166">
        <f t="shared" si="9"/>
        <v>6</v>
      </c>
      <c r="AD57" s="39">
        <v>2</v>
      </c>
      <c r="AE57" s="210"/>
    </row>
    <row r="58" spans="1:31" ht="15.6" customHeight="1" x14ac:dyDescent="0.3">
      <c r="A58" s="39">
        <v>3</v>
      </c>
      <c r="B58" s="221" t="s">
        <v>132</v>
      </c>
      <c r="C58" s="220" t="s">
        <v>131</v>
      </c>
      <c r="D58" s="220" t="s">
        <v>116</v>
      </c>
      <c r="E58" s="330">
        <v>16</v>
      </c>
      <c r="F58" s="330">
        <v>12</v>
      </c>
      <c r="G58" s="166">
        <f t="shared" ref="G58:G72" si="11">SUM(E58:F58)</f>
        <v>28</v>
      </c>
      <c r="H58" s="39">
        <v>2</v>
      </c>
      <c r="I58" s="41"/>
      <c r="J58" s="41"/>
      <c r="K58" s="41"/>
      <c r="L58" s="240" t="s">
        <v>1145</v>
      </c>
      <c r="M58" s="240" t="s">
        <v>1144</v>
      </c>
      <c r="N58" s="9"/>
      <c r="O58" s="213"/>
      <c r="P58" s="41" t="s">
        <v>476</v>
      </c>
      <c r="Q58" s="41" t="s">
        <v>68</v>
      </c>
      <c r="R58" s="41" t="s">
        <v>164</v>
      </c>
      <c r="S58" s="343"/>
      <c r="T58" s="344">
        <v>6</v>
      </c>
      <c r="U58" s="166">
        <f>SUM(S58:T58)</f>
        <v>6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5</v>
      </c>
      <c r="AC58" s="166">
        <f t="shared" si="9"/>
        <v>5</v>
      </c>
      <c r="AD58" s="39">
        <v>6</v>
      </c>
      <c r="AE58" s="210"/>
    </row>
    <row r="59" spans="1:31" ht="15.6" customHeight="1" x14ac:dyDescent="0.3">
      <c r="A59" s="39">
        <v>4</v>
      </c>
      <c r="B59" s="41" t="s">
        <v>66</v>
      </c>
      <c r="C59" s="220" t="s">
        <v>505</v>
      </c>
      <c r="D59" s="220" t="s">
        <v>53</v>
      </c>
      <c r="E59" s="49">
        <v>11</v>
      </c>
      <c r="F59" s="193">
        <v>15</v>
      </c>
      <c r="G59" s="166">
        <f t="shared" si="11"/>
        <v>26</v>
      </c>
      <c r="H59" s="39">
        <v>2</v>
      </c>
      <c r="I59" s="40"/>
      <c r="J59" s="41"/>
      <c r="K59" s="41"/>
      <c r="L59" s="240"/>
      <c r="M59" s="240"/>
      <c r="N59" s="9"/>
      <c r="O59" s="212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8"/>
        <v>4</v>
      </c>
      <c r="V59" s="39">
        <v>2</v>
      </c>
      <c r="W59" s="277"/>
      <c r="X59" s="41" t="s">
        <v>537</v>
      </c>
      <c r="Y59" s="41" t="s">
        <v>65</v>
      </c>
      <c r="Z59" s="41" t="s">
        <v>461</v>
      </c>
      <c r="AA59" s="343">
        <v>2</v>
      </c>
      <c r="AB59" s="344">
        <v>2</v>
      </c>
      <c r="AC59" s="166">
        <f t="shared" si="9"/>
        <v>4</v>
      </c>
      <c r="AD59" s="39"/>
      <c r="AE59" s="210"/>
    </row>
    <row r="60" spans="1:31" ht="15.6" customHeight="1" x14ac:dyDescent="0.3">
      <c r="A60" s="39">
        <v>5</v>
      </c>
      <c r="B60" s="41" t="s">
        <v>1035</v>
      </c>
      <c r="C60" s="220" t="s">
        <v>332</v>
      </c>
      <c r="D60" s="221" t="s">
        <v>54</v>
      </c>
      <c r="E60" s="330">
        <v>7</v>
      </c>
      <c r="F60" s="330">
        <v>17</v>
      </c>
      <c r="G60" s="166">
        <f t="shared" si="11"/>
        <v>24</v>
      </c>
      <c r="H60" s="34">
        <v>2</v>
      </c>
      <c r="I60" s="40"/>
      <c r="J60" s="40"/>
      <c r="K60" s="40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3</v>
      </c>
      <c r="AC60" s="166">
        <f t="shared" si="9"/>
        <v>3</v>
      </c>
      <c r="AD60" s="39">
        <v>2</v>
      </c>
      <c r="AE60" s="210"/>
    </row>
    <row r="61" spans="1:31" ht="15.6" customHeight="1" x14ac:dyDescent="0.3">
      <c r="A61" s="39">
        <v>6</v>
      </c>
      <c r="B61" s="150" t="s">
        <v>817</v>
      </c>
      <c r="C61" s="256" t="s">
        <v>185</v>
      </c>
      <c r="D61" s="221" t="s">
        <v>116</v>
      </c>
      <c r="E61" s="330">
        <v>17</v>
      </c>
      <c r="F61" s="330">
        <v>4</v>
      </c>
      <c r="G61" s="166">
        <f t="shared" si="11"/>
        <v>21</v>
      </c>
      <c r="H61" s="39">
        <v>4</v>
      </c>
      <c r="I61" s="41"/>
      <c r="J61" s="40"/>
      <c r="K61" s="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9"/>
        <v>3</v>
      </c>
      <c r="AD61" s="39">
        <v>4</v>
      </c>
      <c r="AE61" s="210"/>
    </row>
    <row r="62" spans="1:31" ht="15.6" customHeight="1" thickBot="1" x14ac:dyDescent="0.35">
      <c r="A62" s="39">
        <v>7</v>
      </c>
      <c r="B62" s="41" t="s">
        <v>867</v>
      </c>
      <c r="C62" s="220" t="s">
        <v>616</v>
      </c>
      <c r="D62" s="220" t="s">
        <v>461</v>
      </c>
      <c r="E62" s="49">
        <v>15</v>
      </c>
      <c r="F62" s="193">
        <v>6</v>
      </c>
      <c r="G62" s="166">
        <f t="shared" si="11"/>
        <v>21</v>
      </c>
      <c r="H62" s="39">
        <v>16</v>
      </c>
      <c r="I62" s="21"/>
      <c r="J62" s="40"/>
      <c r="K62" s="40"/>
      <c r="L62" s="163" t="s">
        <v>84</v>
      </c>
      <c r="N62" s="9"/>
      <c r="O62" s="210"/>
      <c r="P62" s="218" t="s">
        <v>405</v>
      </c>
      <c r="Q62" s="218"/>
      <c r="R62" s="218" t="s">
        <v>164</v>
      </c>
      <c r="S62" s="219">
        <f>SUM(S51:S61)</f>
        <v>42</v>
      </c>
      <c r="T62" s="219">
        <f>SUM(T51:T61)</f>
        <v>61</v>
      </c>
      <c r="U62" s="219">
        <f>SUM(U51:U61)</f>
        <v>103</v>
      </c>
      <c r="V62" s="219">
        <f>SUM(V51:V61)</f>
        <v>40</v>
      </c>
      <c r="W62" s="218"/>
      <c r="X62" s="218" t="s">
        <v>405</v>
      </c>
      <c r="Y62" s="218"/>
      <c r="Z62" s="218" t="s">
        <v>463</v>
      </c>
      <c r="AA62" s="219">
        <f>SUM(AA51:AA61)</f>
        <v>42</v>
      </c>
      <c r="AB62" s="219">
        <f>SUM(AB51:AB61)</f>
        <v>54</v>
      </c>
      <c r="AC62" s="219">
        <f>SUM(AC51:AC61)</f>
        <v>96</v>
      </c>
      <c r="AD62" s="219">
        <f>SUM(AD51:AD61)</f>
        <v>40</v>
      </c>
      <c r="AE62" s="210"/>
    </row>
    <row r="63" spans="1:31" ht="15.6" customHeight="1" thickBot="1" x14ac:dyDescent="0.35">
      <c r="A63" s="39">
        <v>8</v>
      </c>
      <c r="B63" s="41" t="s">
        <v>63</v>
      </c>
      <c r="C63" s="256" t="s">
        <v>297</v>
      </c>
      <c r="D63" s="221" t="s">
        <v>130</v>
      </c>
      <c r="E63" s="49">
        <v>14</v>
      </c>
      <c r="F63" s="49">
        <v>7</v>
      </c>
      <c r="G63" s="166">
        <f t="shared" si="11"/>
        <v>21</v>
      </c>
      <c r="H63" s="39">
        <v>6</v>
      </c>
      <c r="I63" s="41"/>
      <c r="L63" s="326" t="s">
        <v>976</v>
      </c>
      <c r="M63" s="240" t="s">
        <v>116</v>
      </c>
      <c r="N63" s="9"/>
      <c r="O63" s="60"/>
      <c r="P63" s="161"/>
      <c r="Q63" s="161"/>
      <c r="R63" s="161"/>
      <c r="S63" s="194">
        <f>S25+S38+S50+S62</f>
        <v>188</v>
      </c>
      <c r="T63" s="194">
        <f>T25+T38+T50+T62</f>
        <v>284</v>
      </c>
      <c r="U63" s="194">
        <f>U25+U38+U50+U62</f>
        <v>472</v>
      </c>
      <c r="V63" s="194">
        <f>V25+V38+V50+V62</f>
        <v>132</v>
      </c>
      <c r="W63" s="355"/>
      <c r="X63" s="195"/>
      <c r="Y63" s="54"/>
      <c r="Z63" s="54"/>
      <c r="AA63" s="194">
        <f>AA25+AA38+AA50+AA62</f>
        <v>201</v>
      </c>
      <c r="AB63" s="194">
        <f>AB25+AB38+AB50+AB62</f>
        <v>299</v>
      </c>
      <c r="AC63" s="194">
        <f>AC25+AC38+AC50+AC62</f>
        <v>500</v>
      </c>
      <c r="AD63" s="194">
        <f>AD25+AD38+AD50+AD62</f>
        <v>94</v>
      </c>
      <c r="AE63" s="210"/>
    </row>
    <row r="64" spans="1:31" ht="15.6" customHeight="1" thickTop="1" x14ac:dyDescent="0.3">
      <c r="A64" s="39">
        <v>9</v>
      </c>
      <c r="B64" s="41" t="s">
        <v>539</v>
      </c>
      <c r="C64" s="256" t="s">
        <v>613</v>
      </c>
      <c r="D64" s="220" t="s">
        <v>117</v>
      </c>
      <c r="E64" s="330">
        <v>12</v>
      </c>
      <c r="F64" s="330">
        <v>9</v>
      </c>
      <c r="G64" s="166">
        <f t="shared" si="11"/>
        <v>21</v>
      </c>
      <c r="H64" s="39">
        <v>2</v>
      </c>
      <c r="I64" s="40"/>
      <c r="J64" s="40"/>
      <c r="K64" s="40"/>
      <c r="L64" s="240"/>
      <c r="M64" s="363"/>
      <c r="N64" s="9"/>
      <c r="O64" s="173"/>
      <c r="W64" s="166"/>
      <c r="X64" s="196" t="s">
        <v>387</v>
      </c>
      <c r="Y64" s="192"/>
      <c r="Z64" s="192"/>
      <c r="AA64" s="369">
        <f>S63+AA63</f>
        <v>389</v>
      </c>
      <c r="AB64" s="369">
        <f>T63+AB63</f>
        <v>583</v>
      </c>
      <c r="AC64" s="369">
        <f>U63+AC63</f>
        <v>972</v>
      </c>
      <c r="AD64" s="369">
        <f>V63+AD63</f>
        <v>226</v>
      </c>
      <c r="AE64" s="210"/>
    </row>
    <row r="65" spans="1:31" ht="15.6" customHeight="1" x14ac:dyDescent="0.3">
      <c r="A65" s="39">
        <v>10</v>
      </c>
      <c r="B65" s="41" t="s">
        <v>493</v>
      </c>
      <c r="C65" s="220" t="s">
        <v>340</v>
      </c>
      <c r="D65" s="220" t="s">
        <v>117</v>
      </c>
      <c r="E65" s="330">
        <v>13</v>
      </c>
      <c r="F65" s="330">
        <v>7</v>
      </c>
      <c r="G65" s="166">
        <f t="shared" si="11"/>
        <v>20</v>
      </c>
      <c r="H65" s="39">
        <v>4</v>
      </c>
      <c r="I65" s="40"/>
      <c r="L65" s="240"/>
      <c r="M65" s="240"/>
      <c r="O65" s="173"/>
      <c r="AE65" s="198"/>
    </row>
    <row r="66" spans="1:31" ht="15.6" customHeight="1" x14ac:dyDescent="0.3">
      <c r="A66" s="39">
        <v>11</v>
      </c>
      <c r="B66" s="41" t="s">
        <v>567</v>
      </c>
      <c r="C66" s="220" t="s">
        <v>110</v>
      </c>
      <c r="D66" s="220" t="s">
        <v>533</v>
      </c>
      <c r="E66" s="49">
        <v>9</v>
      </c>
      <c r="F66" s="49">
        <v>11</v>
      </c>
      <c r="G66" s="166">
        <f t="shared" si="11"/>
        <v>20</v>
      </c>
      <c r="H66" s="39">
        <v>4</v>
      </c>
      <c r="I66" s="40"/>
      <c r="J66" s="40"/>
      <c r="K66" s="40"/>
      <c r="L66" s="240"/>
      <c r="M66" s="240"/>
      <c r="O66" s="173"/>
      <c r="AE66" s="198"/>
    </row>
    <row r="67" spans="1:31" ht="15.6" customHeight="1" x14ac:dyDescent="0.35">
      <c r="A67" s="39">
        <v>12</v>
      </c>
      <c r="B67" s="220" t="s">
        <v>950</v>
      </c>
      <c r="C67" s="220" t="s">
        <v>620</v>
      </c>
      <c r="D67" s="220" t="s">
        <v>164</v>
      </c>
      <c r="E67" s="49">
        <v>13</v>
      </c>
      <c r="F67" s="193">
        <v>6</v>
      </c>
      <c r="G67" s="166">
        <f t="shared" si="11"/>
        <v>19</v>
      </c>
      <c r="H67" s="39">
        <v>18</v>
      </c>
      <c r="I67" s="41"/>
      <c r="O67" s="173"/>
      <c r="P67" s="156" t="s">
        <v>410</v>
      </c>
      <c r="Q67" s="46" t="s">
        <v>404</v>
      </c>
      <c r="R67" s="20">
        <v>42751</v>
      </c>
      <c r="S67" s="54"/>
      <c r="T67" s="54"/>
      <c r="U67" s="54"/>
      <c r="V67" s="164"/>
      <c r="W67" s="164"/>
      <c r="X67" s="156" t="s">
        <v>411</v>
      </c>
      <c r="Y67" s="46" t="s">
        <v>404</v>
      </c>
      <c r="Z67" s="20">
        <v>42758</v>
      </c>
      <c r="AA67" s="198"/>
      <c r="AB67" s="198"/>
      <c r="AC67" s="198"/>
      <c r="AD67" s="198"/>
      <c r="AE67" s="198"/>
    </row>
    <row r="68" spans="1:31" ht="15.6" customHeight="1" x14ac:dyDescent="0.35">
      <c r="A68" s="39">
        <v>13</v>
      </c>
      <c r="B68" s="48" t="s">
        <v>564</v>
      </c>
      <c r="C68" s="41" t="s">
        <v>72</v>
      </c>
      <c r="D68" s="220" t="s">
        <v>53</v>
      </c>
      <c r="E68" s="49">
        <v>8</v>
      </c>
      <c r="F68" s="49">
        <v>11</v>
      </c>
      <c r="G68" s="166">
        <f t="shared" si="11"/>
        <v>19</v>
      </c>
      <c r="H68" s="39"/>
      <c r="I68" s="40"/>
      <c r="L68" s="163" t="s">
        <v>156</v>
      </c>
      <c r="M68" s="41"/>
      <c r="O68" s="173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39">
        <v>14</v>
      </c>
      <c r="B69" s="41" t="s">
        <v>553</v>
      </c>
      <c r="C69" s="220" t="s">
        <v>183</v>
      </c>
      <c r="D69" s="220" t="s">
        <v>117</v>
      </c>
      <c r="E69" s="330">
        <v>1</v>
      </c>
      <c r="F69" s="330">
        <v>18</v>
      </c>
      <c r="G69" s="166">
        <f t="shared" si="11"/>
        <v>19</v>
      </c>
      <c r="H69" s="39"/>
      <c r="I69" s="41"/>
      <c r="L69" s="240" t="s">
        <v>578</v>
      </c>
      <c r="M69" s="240" t="s">
        <v>116</v>
      </c>
      <c r="O69" s="173"/>
      <c r="P69" s="189">
        <v>0.38541666666666669</v>
      </c>
      <c r="Q69" s="61" t="s">
        <v>126</v>
      </c>
      <c r="R69" s="26" t="s">
        <v>221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26" t="s">
        <v>203</v>
      </c>
      <c r="AA69" s="49"/>
      <c r="AB69" s="193"/>
      <c r="AC69" s="39"/>
      <c r="AD69" s="40"/>
      <c r="AE69" s="198"/>
    </row>
    <row r="70" spans="1:31" ht="15.6" customHeight="1" x14ac:dyDescent="0.35">
      <c r="A70" s="39">
        <v>15</v>
      </c>
      <c r="B70" s="41" t="s">
        <v>554</v>
      </c>
      <c r="C70" s="220" t="s">
        <v>112</v>
      </c>
      <c r="D70" s="220" t="s">
        <v>116</v>
      </c>
      <c r="E70" s="330">
        <v>1</v>
      </c>
      <c r="F70" s="330">
        <v>18</v>
      </c>
      <c r="G70" s="166">
        <f t="shared" si="11"/>
        <v>19</v>
      </c>
      <c r="H70" s="39"/>
      <c r="I70" s="41"/>
      <c r="L70" s="240" t="s">
        <v>577</v>
      </c>
      <c r="M70" s="240" t="s">
        <v>116</v>
      </c>
      <c r="O70" s="173"/>
      <c r="P70" s="189">
        <v>0.38541666666666669</v>
      </c>
      <c r="Q70" s="61" t="s">
        <v>127</v>
      </c>
      <c r="R70" s="26" t="s">
        <v>287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26" t="s">
        <v>202</v>
      </c>
      <c r="AA70" s="39"/>
      <c r="AB70" s="208"/>
      <c r="AC70" s="39"/>
      <c r="AD70" s="40"/>
      <c r="AE70" s="198"/>
    </row>
    <row r="71" spans="1:31" ht="18" x14ac:dyDescent="0.35">
      <c r="A71" s="39">
        <v>16</v>
      </c>
      <c r="B71" s="41" t="s">
        <v>545</v>
      </c>
      <c r="C71" s="220" t="s">
        <v>103</v>
      </c>
      <c r="D71" s="220" t="s">
        <v>54</v>
      </c>
      <c r="E71" s="49">
        <v>13</v>
      </c>
      <c r="F71" s="193">
        <v>4</v>
      </c>
      <c r="G71" s="166">
        <f t="shared" si="11"/>
        <v>17</v>
      </c>
      <c r="H71" s="39"/>
      <c r="L71" s="240"/>
      <c r="M71" s="240"/>
      <c r="O71" s="173"/>
      <c r="P71" s="189">
        <v>0.42708333333333331</v>
      </c>
      <c r="Q71" s="61" t="s">
        <v>126</v>
      </c>
      <c r="R71" s="26" t="s">
        <v>197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26" t="s">
        <v>201</v>
      </c>
      <c r="AA71" s="39"/>
      <c r="AB71" s="39"/>
      <c r="AC71" s="39"/>
      <c r="AD71" s="40"/>
      <c r="AE71" s="198"/>
    </row>
    <row r="72" spans="1:31" ht="17.399999999999999" x14ac:dyDescent="0.3">
      <c r="A72" s="39">
        <v>17</v>
      </c>
      <c r="B72" s="220" t="s">
        <v>543</v>
      </c>
      <c r="C72" s="220" t="s">
        <v>120</v>
      </c>
      <c r="D72" s="220" t="s">
        <v>117</v>
      </c>
      <c r="E72" s="49">
        <v>12</v>
      </c>
      <c r="F72" s="49">
        <v>5</v>
      </c>
      <c r="G72" s="166">
        <f t="shared" si="11"/>
        <v>17</v>
      </c>
      <c r="H72" s="39">
        <v>2</v>
      </c>
      <c r="I72" s="79"/>
      <c r="J72" s="40"/>
      <c r="K72" s="40"/>
      <c r="O72" s="173"/>
      <c r="P72" s="189">
        <v>0.42708333333333331</v>
      </c>
      <c r="Q72" s="61" t="s">
        <v>127</v>
      </c>
      <c r="R72" s="26" t="s">
        <v>220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26" t="s">
        <v>222</v>
      </c>
      <c r="AA72" s="40"/>
      <c r="AB72" s="40"/>
      <c r="AC72" s="40"/>
      <c r="AD72" s="40"/>
      <c r="AE72" s="198"/>
    </row>
    <row r="73" spans="1:31" ht="15.6" x14ac:dyDescent="0.3">
      <c r="A73" s="145"/>
      <c r="B73" s="145"/>
      <c r="C73" s="145"/>
      <c r="D73" s="145"/>
      <c r="E73" s="210"/>
      <c r="F73" s="210"/>
      <c r="G73" s="210"/>
      <c r="H73" s="210"/>
      <c r="I73" s="145"/>
      <c r="J73" s="145"/>
      <c r="K73" s="145"/>
      <c r="L73" s="145"/>
      <c r="M73" s="145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98"/>
    </row>
    <row r="75" spans="1:31" ht="15.6" x14ac:dyDescent="0.3">
      <c r="P75" s="7"/>
      <c r="Q75" s="6"/>
      <c r="R75" s="10"/>
    </row>
    <row r="76" spans="1:31" ht="15.6" x14ac:dyDescent="0.3">
      <c r="A76" s="48"/>
      <c r="B76" s="48"/>
      <c r="C76" s="9"/>
      <c r="D76" s="9"/>
      <c r="E76" s="49"/>
      <c r="F76" s="49"/>
      <c r="G76" s="193"/>
      <c r="H76" s="49"/>
      <c r="I76" s="49"/>
      <c r="J76" s="237"/>
      <c r="K76" s="49"/>
      <c r="L76" s="49"/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7"/>
      <c r="C78" s="32"/>
      <c r="D78" s="32"/>
      <c r="E78" s="32"/>
      <c r="F78" s="32"/>
      <c r="G78" s="34"/>
      <c r="H78" s="32"/>
      <c r="I78" s="32"/>
      <c r="J78" s="32"/>
      <c r="K78" s="79"/>
      <c r="P78" s="7"/>
      <c r="Q78" s="7"/>
      <c r="R78" s="7"/>
    </row>
    <row r="79" spans="1:31" ht="17.399999999999999" x14ac:dyDescent="0.3">
      <c r="A79" s="34"/>
      <c r="B79" s="7"/>
      <c r="C79" s="32"/>
      <c r="D79" s="32"/>
      <c r="E79" s="32"/>
      <c r="F79" s="32"/>
      <c r="G79" s="34"/>
      <c r="H79" s="32"/>
      <c r="I79" s="32"/>
      <c r="J79" s="32"/>
      <c r="K79" s="79"/>
      <c r="P79" s="5"/>
      <c r="Q79" s="5"/>
      <c r="R79" s="7"/>
    </row>
    <row r="80" spans="1:31" ht="17.399999999999999" x14ac:dyDescent="0.3">
      <c r="A80" s="34"/>
      <c r="B80" s="7"/>
      <c r="C80" s="32"/>
      <c r="D80" s="32"/>
      <c r="E80" s="32"/>
      <c r="F80" s="32"/>
      <c r="G80" s="34"/>
      <c r="H80" s="32"/>
      <c r="I80" s="32"/>
      <c r="J80" s="32"/>
      <c r="K80" s="79"/>
      <c r="P80" s="5"/>
      <c r="Q80" s="5"/>
      <c r="R80" s="7"/>
    </row>
    <row r="81" spans="1:18" ht="17.399999999999999" x14ac:dyDescent="0.3">
      <c r="A81" s="34"/>
      <c r="B81" s="7"/>
      <c r="C81" s="32"/>
      <c r="D81" s="32"/>
      <c r="E81" s="32"/>
      <c r="F81" s="32"/>
      <c r="G81" s="34"/>
      <c r="H81" s="32"/>
      <c r="I81" s="32"/>
      <c r="J81" s="32"/>
      <c r="K81" s="79"/>
      <c r="P81" s="5"/>
      <c r="Q81" s="5"/>
      <c r="R81" s="7"/>
    </row>
    <row r="82" spans="1:18" ht="17.399999999999999" x14ac:dyDescent="0.3">
      <c r="A82" s="34"/>
      <c r="B82" s="7"/>
      <c r="C82" s="32"/>
      <c r="D82" s="32"/>
      <c r="E82" s="32"/>
      <c r="F82" s="32"/>
      <c r="G82" s="34"/>
      <c r="H82" s="32"/>
      <c r="I82" s="32"/>
      <c r="J82" s="32"/>
      <c r="K82" s="79"/>
      <c r="P82" s="7"/>
      <c r="Q82" s="7"/>
      <c r="R82" s="7"/>
    </row>
    <row r="83" spans="1:18" ht="17.399999999999999" x14ac:dyDescent="0.3">
      <c r="A83" s="34"/>
      <c r="B83" s="7"/>
      <c r="C83" s="32"/>
      <c r="D83" s="32"/>
      <c r="E83" s="32"/>
      <c r="F83" s="32"/>
      <c r="G83" s="34"/>
      <c r="H83" s="32"/>
      <c r="I83" s="32"/>
      <c r="J83" s="32"/>
      <c r="K83" s="79"/>
      <c r="P83" s="7"/>
      <c r="Q83" s="7"/>
      <c r="R83" s="7"/>
    </row>
    <row r="84" spans="1:18" ht="17.399999999999999" x14ac:dyDescent="0.3">
      <c r="A84" s="34"/>
      <c r="B84" s="7"/>
      <c r="C84" s="32"/>
      <c r="D84" s="32"/>
      <c r="E84" s="32"/>
      <c r="F84" s="32"/>
      <c r="G84" s="34"/>
      <c r="H84" s="32"/>
      <c r="I84" s="32"/>
      <c r="J84" s="32"/>
      <c r="K84" s="79"/>
    </row>
    <row r="85" spans="1:18" ht="17.399999999999999" customHeight="1" x14ac:dyDescent="0.3">
      <c r="A85" s="34"/>
      <c r="B85" s="7"/>
      <c r="C85" s="32"/>
      <c r="D85" s="32"/>
      <c r="E85" s="32"/>
      <c r="F85" s="32"/>
      <c r="G85" s="34"/>
      <c r="H85" s="32"/>
      <c r="I85" s="32"/>
      <c r="J85" s="32"/>
      <c r="K85" s="79"/>
    </row>
    <row r="86" spans="1:18" ht="17.399999999999999" customHeight="1" x14ac:dyDescent="0.3">
      <c r="A86" s="82"/>
      <c r="B86" s="7"/>
      <c r="C86" s="32"/>
      <c r="D86" s="32"/>
      <c r="E86" s="32"/>
      <c r="F86" s="32"/>
      <c r="G86" s="34"/>
      <c r="H86" s="32"/>
      <c r="I86" s="32"/>
      <c r="J86" s="32"/>
      <c r="K86" s="79"/>
    </row>
    <row r="87" spans="1:18" ht="17.399999999999999" x14ac:dyDescent="0.3">
      <c r="A87" s="34"/>
      <c r="B87" s="7"/>
      <c r="C87" s="32"/>
      <c r="D87" s="32"/>
      <c r="E87" s="32"/>
      <c r="F87" s="32"/>
      <c r="G87" s="34"/>
      <c r="H87" s="32"/>
      <c r="I87" s="32"/>
      <c r="J87" s="32"/>
      <c r="K87" s="79"/>
    </row>
    <row r="88" spans="1:18" ht="17.399999999999999" x14ac:dyDescent="0.3">
      <c r="A88" s="34"/>
      <c r="B88" s="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7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7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7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7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A68:H70">
    <sortCondition ref="A67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1" zoomScale="77" zoomScaleNormal="75" zoomScaleSheetLayoutView="77" workbookViewId="0">
      <selection activeCell="F18" sqref="F18"/>
    </sheetView>
  </sheetViews>
  <sheetFormatPr defaultRowHeight="13.2" x14ac:dyDescent="0.25"/>
  <cols>
    <col min="1" max="1" width="12.33203125" customWidth="1"/>
    <col min="2" max="2" width="15.33203125" customWidth="1"/>
    <col min="3" max="3" width="16.109375" customWidth="1"/>
    <col min="4" max="4" width="13.88671875" customWidth="1"/>
    <col min="5" max="5" width="6.109375" customWidth="1"/>
    <col min="6" max="6" width="6.88671875" customWidth="1"/>
    <col min="7" max="7" width="6.44140625" customWidth="1"/>
    <col min="8" max="8" width="6.77734375" customWidth="1"/>
    <col min="9" max="9" width="7.44140625" customWidth="1"/>
    <col min="11" max="11" width="9.88671875" customWidth="1"/>
    <col min="12" max="12" width="16.109375" customWidth="1"/>
    <col min="13" max="13" width="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29"/>
      <c r="C1" s="229"/>
      <c r="D1" s="229"/>
      <c r="E1" s="229"/>
      <c r="F1" s="229"/>
      <c r="G1" s="230" t="s">
        <v>97</v>
      </c>
      <c r="H1" s="230"/>
      <c r="I1" s="230"/>
      <c r="J1" s="230"/>
      <c r="K1" s="230"/>
      <c r="L1" s="229"/>
      <c r="M1" s="229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1100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42737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17</v>
      </c>
      <c r="U2" s="39">
        <v>28</v>
      </c>
      <c r="V2" s="39">
        <v>3</v>
      </c>
      <c r="W2" s="39">
        <v>0</v>
      </c>
      <c r="X2" s="199">
        <f t="shared" ref="X2:X10" si="0">U2/T2</f>
        <v>1.6470588235294117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587</v>
      </c>
      <c r="O3" s="210"/>
      <c r="P3" s="41" t="s">
        <v>22</v>
      </c>
      <c r="Q3" s="41" t="s">
        <v>128</v>
      </c>
      <c r="R3" s="220" t="s">
        <v>533</v>
      </c>
      <c r="S3" s="39"/>
      <c r="T3" s="208">
        <v>14</v>
      </c>
      <c r="U3" s="39">
        <v>35</v>
      </c>
      <c r="V3" s="39">
        <v>0</v>
      </c>
      <c r="W3" s="39">
        <v>1</v>
      </c>
      <c r="X3" s="199">
        <f t="shared" ref="X3:X8" si="1">U3/T3</f>
        <v>2.5</v>
      </c>
      <c r="AE3" s="173"/>
    </row>
    <row r="4" spans="1:31" ht="18" customHeight="1" x14ac:dyDescent="0.3">
      <c r="A4" s="7"/>
      <c r="B4" s="9"/>
      <c r="C4" s="225" t="s">
        <v>379</v>
      </c>
      <c r="E4" s="22">
        <v>11</v>
      </c>
      <c r="F4" s="22">
        <v>2</v>
      </c>
      <c r="G4" s="22">
        <v>4</v>
      </c>
      <c r="H4" s="22">
        <f>(S$38)</f>
        <v>46</v>
      </c>
      <c r="I4" s="22">
        <v>28</v>
      </c>
      <c r="J4" s="35">
        <f t="shared" ref="J4:J11" si="2">E4*2+G4*1</f>
        <v>26</v>
      </c>
      <c r="K4" s="109">
        <f>(T$38)</f>
        <v>81</v>
      </c>
      <c r="L4" s="109">
        <f>(V$38)</f>
        <v>26</v>
      </c>
      <c r="M4" s="39">
        <v>1</v>
      </c>
      <c r="N4" s="1"/>
      <c r="O4" s="210"/>
      <c r="P4" s="41" t="s">
        <v>34</v>
      </c>
      <c r="Q4" s="41" t="s">
        <v>86</v>
      </c>
      <c r="R4" s="220" t="s">
        <v>54</v>
      </c>
      <c r="S4" s="39"/>
      <c r="T4" s="208">
        <v>15</v>
      </c>
      <c r="U4" s="39">
        <v>39</v>
      </c>
      <c r="V4" s="39">
        <v>0</v>
      </c>
      <c r="W4" s="39">
        <v>2</v>
      </c>
      <c r="X4" s="199">
        <f t="shared" si="1"/>
        <v>2.6</v>
      </c>
      <c r="AE4" s="173"/>
    </row>
    <row r="5" spans="1:31" ht="17.399999999999999" customHeight="1" x14ac:dyDescent="0.3">
      <c r="A5" s="9"/>
      <c r="B5" s="9"/>
      <c r="C5" s="225" t="s">
        <v>124</v>
      </c>
      <c r="D5" s="24"/>
      <c r="E5" s="22">
        <v>7</v>
      </c>
      <c r="F5" s="22">
        <v>4</v>
      </c>
      <c r="G5" s="22">
        <v>6</v>
      </c>
      <c r="H5" s="22">
        <f>(AA$25)</f>
        <v>56</v>
      </c>
      <c r="I5" s="22">
        <v>49</v>
      </c>
      <c r="J5" s="35">
        <f>E5*2+G5*1</f>
        <v>20</v>
      </c>
      <c r="K5" s="109">
        <f>(AB$25)</f>
        <v>84</v>
      </c>
      <c r="L5" s="109">
        <f>(AD$25)</f>
        <v>14</v>
      </c>
      <c r="M5" s="39">
        <v>2</v>
      </c>
      <c r="O5" s="210"/>
      <c r="P5" s="41" t="s">
        <v>132</v>
      </c>
      <c r="Q5" s="41" t="s">
        <v>380</v>
      </c>
      <c r="R5" s="220" t="s">
        <v>117</v>
      </c>
      <c r="S5" s="39"/>
      <c r="T5" s="208">
        <v>17</v>
      </c>
      <c r="U5" s="39">
        <v>49</v>
      </c>
      <c r="V5" s="39">
        <v>1</v>
      </c>
      <c r="W5" s="39">
        <v>0</v>
      </c>
      <c r="X5" s="199">
        <f t="shared" si="1"/>
        <v>2.8823529411764706</v>
      </c>
      <c r="Z5" s="9"/>
      <c r="AE5" s="173"/>
    </row>
    <row r="6" spans="1:31" ht="17.399999999999999" x14ac:dyDescent="0.3">
      <c r="A6" s="172"/>
      <c r="B6" s="9"/>
      <c r="C6" s="225" t="s">
        <v>89</v>
      </c>
      <c r="D6" s="24"/>
      <c r="E6" s="22">
        <v>7</v>
      </c>
      <c r="F6" s="22">
        <v>7</v>
      </c>
      <c r="G6" s="22">
        <v>3</v>
      </c>
      <c r="H6" s="22">
        <f>(AA$50)</f>
        <v>48</v>
      </c>
      <c r="I6" s="22">
        <v>52</v>
      </c>
      <c r="J6" s="35">
        <f>E6*2+G6*1</f>
        <v>17</v>
      </c>
      <c r="K6" s="109">
        <f>(AB$50)</f>
        <v>69</v>
      </c>
      <c r="L6" s="109">
        <f>(AD$50)</f>
        <v>24</v>
      </c>
      <c r="M6" s="39">
        <v>6</v>
      </c>
      <c r="O6" s="210"/>
      <c r="P6" s="41" t="s">
        <v>66</v>
      </c>
      <c r="Q6" s="41" t="s">
        <v>96</v>
      </c>
      <c r="R6" s="220" t="s">
        <v>130</v>
      </c>
      <c r="S6" s="39"/>
      <c r="T6" s="208">
        <v>16</v>
      </c>
      <c r="U6" s="39">
        <v>46</v>
      </c>
      <c r="V6" s="39">
        <v>0</v>
      </c>
      <c r="W6" s="39">
        <v>1</v>
      </c>
      <c r="X6" s="199">
        <f t="shared" si="1"/>
        <v>2.875</v>
      </c>
      <c r="Y6" s="41"/>
      <c r="AE6" s="173"/>
    </row>
    <row r="7" spans="1:31" ht="18" customHeight="1" x14ac:dyDescent="0.3">
      <c r="B7" s="9"/>
      <c r="C7" s="225" t="s">
        <v>322</v>
      </c>
      <c r="D7" s="24"/>
      <c r="E7" s="22">
        <v>6</v>
      </c>
      <c r="F7" s="22">
        <v>7</v>
      </c>
      <c r="G7" s="22">
        <v>4</v>
      </c>
      <c r="H7" s="22">
        <f>(AA$38)</f>
        <v>47</v>
      </c>
      <c r="I7" s="22">
        <v>42</v>
      </c>
      <c r="J7" s="35">
        <f>E7*2+G7*1</f>
        <v>16</v>
      </c>
      <c r="K7" s="109">
        <f>(AB$38)</f>
        <v>81</v>
      </c>
      <c r="L7" s="109">
        <f>(AD$38)</f>
        <v>14</v>
      </c>
      <c r="M7" s="39">
        <v>3</v>
      </c>
      <c r="N7" s="9"/>
      <c r="O7" s="210"/>
      <c r="P7" s="41" t="s">
        <v>63</v>
      </c>
      <c r="Q7" s="41" t="s">
        <v>115</v>
      </c>
      <c r="R7" s="220" t="s">
        <v>164</v>
      </c>
      <c r="S7" s="39"/>
      <c r="T7" s="208">
        <v>14</v>
      </c>
      <c r="U7" s="39">
        <v>41</v>
      </c>
      <c r="V7" s="39">
        <v>0</v>
      </c>
      <c r="W7" s="39">
        <v>1</v>
      </c>
      <c r="X7" s="199">
        <f t="shared" si="1"/>
        <v>2.9285714285714284</v>
      </c>
      <c r="AE7" s="173"/>
    </row>
    <row r="8" spans="1:31" ht="17.399999999999999" x14ac:dyDescent="0.3">
      <c r="A8" s="9"/>
      <c r="B8" s="9"/>
      <c r="C8" s="33" t="s">
        <v>530</v>
      </c>
      <c r="D8" s="24"/>
      <c r="E8" s="22">
        <v>6</v>
      </c>
      <c r="F8" s="22">
        <v>7</v>
      </c>
      <c r="G8" s="22">
        <v>4</v>
      </c>
      <c r="H8" s="22">
        <f>(S$50)</f>
        <v>39</v>
      </c>
      <c r="I8" s="22">
        <v>43</v>
      </c>
      <c r="J8" s="35">
        <f>E8*2+G8*1</f>
        <v>16</v>
      </c>
      <c r="K8" s="109">
        <f>(T$50)</f>
        <v>52</v>
      </c>
      <c r="L8" s="109">
        <f>(V$50)</f>
        <v>36</v>
      </c>
      <c r="M8" s="39">
        <v>4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17</v>
      </c>
      <c r="U8" s="39">
        <v>52</v>
      </c>
      <c r="V8" s="39">
        <v>0</v>
      </c>
      <c r="W8" s="39">
        <v>0</v>
      </c>
      <c r="X8" s="199">
        <f t="shared" si="1"/>
        <v>3.0588235294117645</v>
      </c>
      <c r="AE8" s="173"/>
    </row>
    <row r="9" spans="1:31" ht="17.399999999999999" customHeight="1" x14ac:dyDescent="0.3">
      <c r="A9" s="9"/>
      <c r="B9" s="9"/>
      <c r="C9" s="225" t="s">
        <v>129</v>
      </c>
      <c r="D9" s="24"/>
      <c r="E9" s="22">
        <v>6</v>
      </c>
      <c r="F9" s="22">
        <v>8</v>
      </c>
      <c r="G9" s="22">
        <v>3</v>
      </c>
      <c r="H9" s="22">
        <f>(S$25)</f>
        <v>52</v>
      </c>
      <c r="I9" s="22">
        <v>51</v>
      </c>
      <c r="J9" s="35">
        <f>E9*2+G9*1</f>
        <v>15</v>
      </c>
      <c r="K9" s="109">
        <f>(T$25)</f>
        <v>73</v>
      </c>
      <c r="L9" s="109">
        <f>(V$25)</f>
        <v>26</v>
      </c>
      <c r="M9" s="39">
        <v>5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15</v>
      </c>
      <c r="U9" s="39">
        <v>47</v>
      </c>
      <c r="V9" s="39">
        <v>1</v>
      </c>
      <c r="W9" s="39">
        <v>0</v>
      </c>
      <c r="X9" s="199">
        <f t="shared" si="0"/>
        <v>3.1333333333333333</v>
      </c>
      <c r="AE9" s="173"/>
    </row>
    <row r="10" spans="1:31" ht="18" thickBot="1" x14ac:dyDescent="0.35">
      <c r="A10" s="9"/>
      <c r="B10" s="9"/>
      <c r="C10" s="33" t="s">
        <v>477</v>
      </c>
      <c r="E10" s="22">
        <v>6</v>
      </c>
      <c r="F10" s="22">
        <v>9</v>
      </c>
      <c r="G10" s="22">
        <v>2</v>
      </c>
      <c r="H10" s="22">
        <f>(AA$62)</f>
        <v>40</v>
      </c>
      <c r="I10" s="22">
        <v>51</v>
      </c>
      <c r="J10" s="35">
        <f t="shared" si="2"/>
        <v>14</v>
      </c>
      <c r="K10" s="109">
        <f>(AB$62)</f>
        <v>51</v>
      </c>
      <c r="L10" s="109">
        <f>(AD$62)</f>
        <v>38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11</v>
      </c>
      <c r="U10" s="39">
        <v>26</v>
      </c>
      <c r="V10" s="39">
        <v>1</v>
      </c>
      <c r="W10" s="39">
        <v>0</v>
      </c>
      <c r="X10" s="199">
        <f t="shared" si="0"/>
        <v>2.3636363636363638</v>
      </c>
      <c r="AE10" s="173"/>
    </row>
    <row r="11" spans="1:31" ht="18.600000000000001" thickBot="1" x14ac:dyDescent="0.4">
      <c r="A11" s="9"/>
      <c r="B11" s="9"/>
      <c r="C11" s="33" t="s">
        <v>154</v>
      </c>
      <c r="D11" s="65"/>
      <c r="E11" s="22">
        <v>3</v>
      </c>
      <c r="F11" s="22">
        <v>8</v>
      </c>
      <c r="G11" s="22">
        <v>6</v>
      </c>
      <c r="H11" s="22">
        <f>(S$62)</f>
        <v>40</v>
      </c>
      <c r="I11" s="22">
        <v>52</v>
      </c>
      <c r="J11" s="35">
        <f t="shared" si="2"/>
        <v>12</v>
      </c>
      <c r="K11" s="22">
        <f>(T$62)</f>
        <v>59</v>
      </c>
      <c r="L11" s="22">
        <f>(V$62)</f>
        <v>38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136</v>
      </c>
      <c r="U11" s="194">
        <f>SUM(U2:U10)</f>
        <v>363</v>
      </c>
      <c r="V11" s="194">
        <f>SUM(V2:V10)</f>
        <v>6</v>
      </c>
      <c r="W11" s="194">
        <f>SUM(W2:W10)</f>
        <v>5</v>
      </c>
      <c r="X11" s="201">
        <f>(U11+W11)/T11</f>
        <v>2.7058823529411766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52</v>
      </c>
      <c r="F12" s="62">
        <f>SUM(F4:F11)</f>
        <v>52</v>
      </c>
      <c r="G12" s="62">
        <f>SUM(G4:G11)</f>
        <v>32</v>
      </c>
      <c r="H12" s="62">
        <f>SUM(H4:H11)</f>
        <v>368</v>
      </c>
      <c r="I12" s="62">
        <f>SUM(I4:I11)</f>
        <v>368</v>
      </c>
      <c r="J12" s="62"/>
      <c r="K12" s="62">
        <f>SUM(K4:K11)</f>
        <v>550</v>
      </c>
      <c r="L12" s="62">
        <f>SUM(L4:L11)</f>
        <v>216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1101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9</v>
      </c>
      <c r="U14" s="166">
        <f t="shared" ref="U14:U49" si="3">SUM(S14:T14)</f>
        <v>19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14</v>
      </c>
      <c r="AC14" s="166">
        <f t="shared" ref="AC14:AC37" si="4">SUM(AA14:AB14)</f>
        <v>23</v>
      </c>
      <c r="AD14" s="39"/>
      <c r="AE14" s="173"/>
    </row>
    <row r="15" spans="1:31" ht="15.6" customHeight="1" x14ac:dyDescent="0.35">
      <c r="A15" s="46" t="s">
        <v>38</v>
      </c>
      <c r="B15" s="33" t="s">
        <v>477</v>
      </c>
      <c r="C15" s="65"/>
      <c r="D15" s="22">
        <v>5</v>
      </c>
      <c r="E15" s="9">
        <v>1</v>
      </c>
      <c r="F15" s="41" t="s">
        <v>1109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14</v>
      </c>
      <c r="T15" s="343">
        <v>7</v>
      </c>
      <c r="U15" s="166">
        <f>SUM(S15:T15)</f>
        <v>21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11</v>
      </c>
      <c r="AB15" s="342">
        <v>8</v>
      </c>
      <c r="AC15" s="166">
        <f>SUM(AA15:AB15)</f>
        <v>19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518</v>
      </c>
      <c r="C16" s="41" t="s">
        <v>174</v>
      </c>
      <c r="D16" s="22"/>
      <c r="E16" s="9">
        <v>1</v>
      </c>
      <c r="F16" s="41" t="s">
        <v>1111</v>
      </c>
      <c r="J16" s="4"/>
      <c r="O16" s="212"/>
      <c r="P16" s="41" t="s">
        <v>532</v>
      </c>
      <c r="Q16" s="41" t="s">
        <v>531</v>
      </c>
      <c r="R16" s="41" t="s">
        <v>130</v>
      </c>
      <c r="S16" s="343">
        <v>7</v>
      </c>
      <c r="T16" s="343">
        <v>9</v>
      </c>
      <c r="U16" s="166">
        <f>SUM(S16:T16)</f>
        <v>16</v>
      </c>
      <c r="V16" s="39">
        <v>4</v>
      </c>
      <c r="W16" s="166"/>
      <c r="X16" s="41" t="s">
        <v>634</v>
      </c>
      <c r="Y16" s="41" t="s">
        <v>183</v>
      </c>
      <c r="Z16" s="41" t="s">
        <v>117</v>
      </c>
      <c r="AA16" s="342">
        <v>1</v>
      </c>
      <c r="AB16" s="342">
        <v>18</v>
      </c>
      <c r="AC16" s="166">
        <f>SUM(AA16:AB16)</f>
        <v>19</v>
      </c>
      <c r="AD16" s="39"/>
      <c r="AE16" s="173"/>
    </row>
    <row r="17" spans="1:31" ht="15.6" customHeight="1" x14ac:dyDescent="0.3">
      <c r="A17" s="39"/>
      <c r="B17" s="41" t="s">
        <v>831</v>
      </c>
      <c r="C17" s="41" t="s">
        <v>171</v>
      </c>
      <c r="D17" s="48"/>
      <c r="E17" s="9">
        <v>1</v>
      </c>
      <c r="F17" s="41" t="s">
        <v>1112</v>
      </c>
      <c r="J17" s="4"/>
      <c r="N17" s="8"/>
      <c r="O17" s="212"/>
      <c r="P17" s="41" t="s">
        <v>669</v>
      </c>
      <c r="Q17" s="41" t="s">
        <v>383</v>
      </c>
      <c r="R17" s="48" t="s">
        <v>130</v>
      </c>
      <c r="S17" s="343">
        <v>9</v>
      </c>
      <c r="T17" s="343">
        <v>6</v>
      </c>
      <c r="U17" s="166">
        <f>SUM(S17:T17)</f>
        <v>15</v>
      </c>
      <c r="V17" s="39">
        <v>2</v>
      </c>
      <c r="W17" s="166"/>
      <c r="X17" s="41" t="s">
        <v>628</v>
      </c>
      <c r="Y17" s="41" t="s">
        <v>340</v>
      </c>
      <c r="Z17" s="41" t="s">
        <v>117</v>
      </c>
      <c r="AA17" s="342">
        <v>11</v>
      </c>
      <c r="AB17" s="342">
        <v>7</v>
      </c>
      <c r="AC17" s="166">
        <f>SUM(AA17:AB17)</f>
        <v>18</v>
      </c>
      <c r="AD17" s="39">
        <v>4</v>
      </c>
      <c r="AE17" s="173"/>
    </row>
    <row r="18" spans="1:31" ht="15.6" customHeight="1" x14ac:dyDescent="0.3">
      <c r="E18" s="39">
        <v>2</v>
      </c>
      <c r="F18" s="41" t="s">
        <v>1110</v>
      </c>
      <c r="N18" s="9"/>
      <c r="O18" s="213"/>
      <c r="P18" s="41" t="s">
        <v>668</v>
      </c>
      <c r="Q18" s="41" t="s">
        <v>104</v>
      </c>
      <c r="R18" s="207" t="s">
        <v>130</v>
      </c>
      <c r="S18" s="343">
        <v>7</v>
      </c>
      <c r="T18" s="343">
        <v>7</v>
      </c>
      <c r="U18" s="166">
        <f t="shared" si="3"/>
        <v>14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12</v>
      </c>
      <c r="AB18" s="342">
        <v>5</v>
      </c>
      <c r="AC18" s="166">
        <f>SUM(AA18:AB18)</f>
        <v>17</v>
      </c>
      <c r="AD18" s="39">
        <v>2</v>
      </c>
      <c r="AE18" s="173"/>
    </row>
    <row r="19" spans="1:31" ht="15.6" customHeight="1" x14ac:dyDescent="0.3">
      <c r="E19" s="9">
        <v>2</v>
      </c>
      <c r="F19" s="41" t="s">
        <v>1109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7</v>
      </c>
      <c r="U19" s="166">
        <f t="shared" si="3"/>
        <v>10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4</v>
      </c>
      <c r="AB19" s="342">
        <v>9</v>
      </c>
      <c r="AC19" s="166">
        <f t="shared" si="4"/>
        <v>13</v>
      </c>
      <c r="AD19" s="39">
        <v>2</v>
      </c>
      <c r="AE19" s="173"/>
    </row>
    <row r="20" spans="1:31" ht="15.6" customHeight="1" x14ac:dyDescent="0.3"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3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6</v>
      </c>
      <c r="AB20" s="342">
        <v>6</v>
      </c>
      <c r="AC20" s="166">
        <f t="shared" si="4"/>
        <v>12</v>
      </c>
      <c r="AD20" s="39"/>
      <c r="AE20" s="59"/>
    </row>
    <row r="21" spans="1:31" ht="15.6" customHeight="1" x14ac:dyDescent="0.3">
      <c r="A21" s="39" t="s">
        <v>136</v>
      </c>
      <c r="B21" s="225" t="s">
        <v>530</v>
      </c>
      <c r="C21" s="88"/>
      <c r="D21" s="108">
        <v>1</v>
      </c>
      <c r="E21" s="9">
        <v>2</v>
      </c>
      <c r="F21" s="41" t="s">
        <v>1106</v>
      </c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7</v>
      </c>
      <c r="U21" s="166">
        <f t="shared" si="3"/>
        <v>8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5</v>
      </c>
      <c r="AC21" s="166">
        <f>SUM(AA21:AB21)</f>
        <v>6</v>
      </c>
      <c r="AD21" s="39">
        <v>2</v>
      </c>
      <c r="AE21" s="58"/>
    </row>
    <row r="22" spans="1:31" ht="15.6" customHeight="1" x14ac:dyDescent="0.3">
      <c r="A22" s="193" t="s">
        <v>37</v>
      </c>
      <c r="B22" s="41" t="s">
        <v>1107</v>
      </c>
      <c r="C22" s="41" t="s">
        <v>1108</v>
      </c>
      <c r="D22" s="108"/>
      <c r="E22" s="9"/>
      <c r="F22" s="41"/>
      <c r="N22" s="9"/>
      <c r="O22" s="213"/>
      <c r="P22" s="150" t="s">
        <v>581</v>
      </c>
      <c r="Q22" s="150" t="s">
        <v>180</v>
      </c>
      <c r="R22" s="41" t="s">
        <v>130</v>
      </c>
      <c r="S22" s="343">
        <v>1</v>
      </c>
      <c r="T22" s="343">
        <v>4</v>
      </c>
      <c r="U22" s="166">
        <f>SUM(S22:T22)</f>
        <v>5</v>
      </c>
      <c r="V22" s="39">
        <v>6</v>
      </c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4</v>
      </c>
      <c r="AC22" s="166">
        <f>SUM(AA22:AB22)</f>
        <v>5</v>
      </c>
      <c r="AD22" s="39"/>
      <c r="AE22" s="210"/>
    </row>
    <row r="23" spans="1:31" ht="15.6" customHeight="1" x14ac:dyDescent="0.3">
      <c r="B23" s="240" t="s">
        <v>153</v>
      </c>
      <c r="C23" s="240" t="s">
        <v>172</v>
      </c>
      <c r="E23" s="9"/>
      <c r="F23" s="41"/>
      <c r="N23" s="8"/>
      <c r="O23" s="212"/>
      <c r="P23" s="41" t="s">
        <v>670</v>
      </c>
      <c r="Q23" s="41" t="s">
        <v>187</v>
      </c>
      <c r="R23" s="48" t="s">
        <v>130</v>
      </c>
      <c r="S23" s="343"/>
      <c r="T23" s="343">
        <v>5</v>
      </c>
      <c r="U23" s="166">
        <f>SUM(S23:T23)</f>
        <v>5</v>
      </c>
      <c r="V23" s="39"/>
      <c r="W23" s="166"/>
      <c r="X23" s="150" t="s">
        <v>631</v>
      </c>
      <c r="Y23" s="150" t="s">
        <v>49</v>
      </c>
      <c r="Z23" s="48" t="s">
        <v>117</v>
      </c>
      <c r="AA23" s="342"/>
      <c r="AB23" s="342">
        <v>5</v>
      </c>
      <c r="AC23" s="166">
        <f>SUM(AA23:AB23)</f>
        <v>5</v>
      </c>
      <c r="AD23" s="39"/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3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3</v>
      </c>
      <c r="AC24" s="166">
        <f t="shared" si="4"/>
        <v>3</v>
      </c>
      <c r="AD24" s="39">
        <v>2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52</v>
      </c>
      <c r="T25" s="219">
        <f>SUM(T14:T24)</f>
        <v>73</v>
      </c>
      <c r="U25" s="219">
        <f t="shared" si="3"/>
        <v>125</v>
      </c>
      <c r="V25" s="219">
        <f>SUM(V14:V24)</f>
        <v>26</v>
      </c>
      <c r="W25" s="219"/>
      <c r="X25" s="217" t="s">
        <v>405</v>
      </c>
      <c r="Y25" s="217"/>
      <c r="Z25" s="217" t="s">
        <v>117</v>
      </c>
      <c r="AA25" s="219">
        <f>SUM(AA14:AA24)</f>
        <v>56</v>
      </c>
      <c r="AB25" s="219">
        <f>SUM(AB14:AB24)</f>
        <v>84</v>
      </c>
      <c r="AC25" s="219">
        <f t="shared" si="4"/>
        <v>140</v>
      </c>
      <c r="AD25" s="219">
        <f>SUM(AD14:AD24)</f>
        <v>14</v>
      </c>
      <c r="AE25" s="210"/>
    </row>
    <row r="26" spans="1:31" ht="15.6" customHeight="1" x14ac:dyDescent="0.3">
      <c r="A26" s="46" t="s">
        <v>39</v>
      </c>
      <c r="B26" s="33" t="s">
        <v>123</v>
      </c>
      <c r="D26" s="22">
        <v>2</v>
      </c>
      <c r="E26" s="8">
        <v>2</v>
      </c>
      <c r="F26" s="220" t="s">
        <v>1063</v>
      </c>
      <c r="M26" s="37"/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si="3"/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5</v>
      </c>
      <c r="AC26" s="166">
        <f t="shared" si="4"/>
        <v>7</v>
      </c>
      <c r="AD26" s="222"/>
      <c r="AE26" s="210"/>
    </row>
    <row r="27" spans="1:31" ht="15.6" customHeight="1" x14ac:dyDescent="0.3">
      <c r="A27" s="49" t="s">
        <v>37</v>
      </c>
      <c r="B27" s="240" t="s">
        <v>976</v>
      </c>
      <c r="C27" s="240" t="s">
        <v>216</v>
      </c>
      <c r="E27" s="8">
        <v>2</v>
      </c>
      <c r="F27" s="220" t="s">
        <v>1125</v>
      </c>
      <c r="N27" s="9"/>
      <c r="O27" s="212"/>
      <c r="P27" s="41" t="s">
        <v>677</v>
      </c>
      <c r="Q27" s="41" t="s">
        <v>131</v>
      </c>
      <c r="R27" s="41" t="s">
        <v>116</v>
      </c>
      <c r="S27" s="342">
        <v>13</v>
      </c>
      <c r="T27" s="342">
        <v>10</v>
      </c>
      <c r="U27" s="166">
        <f t="shared" si="3"/>
        <v>23</v>
      </c>
      <c r="V27" s="39">
        <v>6</v>
      </c>
      <c r="W27" s="166"/>
      <c r="X27" s="41" t="s">
        <v>635</v>
      </c>
      <c r="Y27" s="41" t="s">
        <v>138</v>
      </c>
      <c r="Z27" s="41" t="s">
        <v>54</v>
      </c>
      <c r="AA27" s="342">
        <v>13</v>
      </c>
      <c r="AB27" s="342">
        <v>15</v>
      </c>
      <c r="AC27" s="166">
        <f t="shared" si="4"/>
        <v>28</v>
      </c>
      <c r="AD27" s="222"/>
      <c r="AE27" s="210"/>
    </row>
    <row r="28" spans="1:31" ht="15.6" customHeight="1" x14ac:dyDescent="0.3">
      <c r="B28" s="240" t="s">
        <v>577</v>
      </c>
      <c r="C28" s="240" t="s">
        <v>174</v>
      </c>
      <c r="E28" s="89"/>
      <c r="F28" s="220"/>
      <c r="N28" s="9"/>
      <c r="O28" s="212"/>
      <c r="P28" s="41" t="s">
        <v>678</v>
      </c>
      <c r="Q28" s="84" t="s">
        <v>185</v>
      </c>
      <c r="R28" s="48" t="s">
        <v>116</v>
      </c>
      <c r="S28" s="342">
        <v>16</v>
      </c>
      <c r="T28" s="342">
        <v>3</v>
      </c>
      <c r="U28" s="166">
        <f t="shared" si="3"/>
        <v>19</v>
      </c>
      <c r="V28" s="39">
        <v>4</v>
      </c>
      <c r="W28" s="166"/>
      <c r="X28" s="41" t="s">
        <v>637</v>
      </c>
      <c r="Y28" s="41" t="s">
        <v>332</v>
      </c>
      <c r="Z28" s="48" t="s">
        <v>54</v>
      </c>
      <c r="AA28" s="342">
        <v>6</v>
      </c>
      <c r="AB28" s="342">
        <v>15</v>
      </c>
      <c r="AC28" s="166">
        <f t="shared" si="4"/>
        <v>21</v>
      </c>
      <c r="AD28" s="222">
        <v>2</v>
      </c>
      <c r="AE28" s="210"/>
    </row>
    <row r="29" spans="1:31" ht="15.6" customHeight="1" x14ac:dyDescent="0.3">
      <c r="B29" s="240" t="s">
        <v>976</v>
      </c>
      <c r="C29" s="240" t="s">
        <v>171</v>
      </c>
      <c r="E29" s="89"/>
      <c r="F29" s="220"/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16</v>
      </c>
      <c r="U29" s="166">
        <f t="shared" si="3"/>
        <v>17</v>
      </c>
      <c r="V29" s="39"/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4"/>
        <v>17</v>
      </c>
      <c r="AD29" s="222"/>
      <c r="AE29" s="210"/>
    </row>
    <row r="30" spans="1:31" ht="15.6" customHeight="1" x14ac:dyDescent="0.3">
      <c r="E30" s="89"/>
      <c r="F30" s="220"/>
      <c r="N30" s="9"/>
      <c r="O30" s="212"/>
      <c r="P30" s="41" t="s">
        <v>528</v>
      </c>
      <c r="Q30" s="48" t="s">
        <v>33</v>
      </c>
      <c r="R30" s="41" t="s">
        <v>116</v>
      </c>
      <c r="S30" s="342">
        <v>4</v>
      </c>
      <c r="T30" s="342">
        <v>11</v>
      </c>
      <c r="U30" s="166">
        <f t="shared" si="3"/>
        <v>15</v>
      </c>
      <c r="V30" s="39">
        <v>2</v>
      </c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7</v>
      </c>
      <c r="AC30" s="166">
        <f t="shared" si="4"/>
        <v>14</v>
      </c>
      <c r="AD30" s="222"/>
      <c r="AE30" s="210"/>
    </row>
    <row r="31" spans="1:31" ht="15.6" customHeight="1" x14ac:dyDescent="0.3">
      <c r="A31" s="39"/>
      <c r="B31" s="33" t="s">
        <v>88</v>
      </c>
      <c r="D31" s="22">
        <v>1</v>
      </c>
      <c r="E31" s="89">
        <v>2</v>
      </c>
      <c r="F31" s="220" t="s">
        <v>1126</v>
      </c>
      <c r="N31" s="9"/>
      <c r="O31" s="213"/>
      <c r="P31" s="41" t="s">
        <v>474</v>
      </c>
      <c r="Q31" s="152" t="s">
        <v>85</v>
      </c>
      <c r="R31" s="41" t="s">
        <v>116</v>
      </c>
      <c r="S31" s="342">
        <v>4</v>
      </c>
      <c r="T31" s="342">
        <v>10</v>
      </c>
      <c r="U31" s="166">
        <f>SUM(S31:T31)</f>
        <v>14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10</v>
      </c>
      <c r="AC31" s="166">
        <f t="shared" si="4"/>
        <v>10</v>
      </c>
      <c r="AD31" s="222">
        <v>2</v>
      </c>
      <c r="AE31" s="210"/>
    </row>
    <row r="32" spans="1:31" ht="15.6" customHeight="1" x14ac:dyDescent="0.3">
      <c r="A32" s="49" t="s">
        <v>37</v>
      </c>
      <c r="B32" s="240" t="s">
        <v>997</v>
      </c>
      <c r="C32" s="240" t="s">
        <v>174</v>
      </c>
      <c r="E32" s="89"/>
      <c r="F32" s="220"/>
      <c r="N32" s="8"/>
      <c r="O32" s="212"/>
      <c r="P32" s="41" t="s">
        <v>682</v>
      </c>
      <c r="Q32" s="41" t="s">
        <v>384</v>
      </c>
      <c r="R32" s="41" t="s">
        <v>116</v>
      </c>
      <c r="S32" s="342">
        <v>6</v>
      </c>
      <c r="T32" s="342">
        <v>5</v>
      </c>
      <c r="U32" s="166">
        <f>SUM(S32:T32)</f>
        <v>11</v>
      </c>
      <c r="V32" s="39">
        <v>4</v>
      </c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7</v>
      </c>
      <c r="AC32" s="166">
        <f>SUM(AA32:AB32)</f>
        <v>9</v>
      </c>
      <c r="AD32" s="222"/>
      <c r="AE32" s="210"/>
    </row>
    <row r="33" spans="1:31" ht="15.6" customHeight="1" x14ac:dyDescent="0.3">
      <c r="E33" s="8"/>
      <c r="F33" s="373"/>
      <c r="N33" s="9"/>
      <c r="O33" s="212"/>
      <c r="P33" s="41" t="s">
        <v>529</v>
      </c>
      <c r="Q33" s="41" t="s">
        <v>26</v>
      </c>
      <c r="R33" s="41" t="s">
        <v>116</v>
      </c>
      <c r="S33" s="342"/>
      <c r="T33" s="342">
        <v>9</v>
      </c>
      <c r="U33" s="166">
        <f t="shared" si="3"/>
        <v>9</v>
      </c>
      <c r="V33" s="39">
        <v>4</v>
      </c>
      <c r="W33" s="166"/>
      <c r="X33" s="41" t="s">
        <v>640</v>
      </c>
      <c r="Y33" s="41" t="s">
        <v>138</v>
      </c>
      <c r="Z33" s="41" t="s">
        <v>54</v>
      </c>
      <c r="AA33" s="342"/>
      <c r="AB33" s="342">
        <v>6</v>
      </c>
      <c r="AC33" s="166">
        <f>SUM(AA33:AB33)</f>
        <v>6</v>
      </c>
      <c r="AD33" s="222">
        <v>2</v>
      </c>
      <c r="AE33" s="210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7</v>
      </c>
      <c r="U34" s="166">
        <f t="shared" si="3"/>
        <v>7</v>
      </c>
      <c r="V34" s="39"/>
      <c r="W34" s="166"/>
      <c r="X34" s="41" t="s">
        <v>1045</v>
      </c>
      <c r="Y34" s="41" t="s">
        <v>1008</v>
      </c>
      <c r="Z34" s="41" t="s">
        <v>54</v>
      </c>
      <c r="AA34" s="342">
        <v>2</v>
      </c>
      <c r="AB34" s="342">
        <v>3</v>
      </c>
      <c r="AC34" s="166">
        <f>SUM(AA34:AB34)</f>
        <v>5</v>
      </c>
      <c r="AD34" s="222"/>
      <c r="AE34" s="210"/>
    </row>
    <row r="35" spans="1:31" ht="15.6" customHeight="1" x14ac:dyDescent="0.3">
      <c r="A35" s="46" t="s">
        <v>40</v>
      </c>
      <c r="B35" s="33" t="s">
        <v>89</v>
      </c>
      <c r="D35" s="235">
        <v>3</v>
      </c>
      <c r="E35" s="8">
        <v>1</v>
      </c>
      <c r="F35" s="41" t="s">
        <v>722</v>
      </c>
      <c r="G35" s="151"/>
      <c r="H35" s="151"/>
      <c r="I35" s="90"/>
      <c r="J35" s="90"/>
      <c r="K35" s="90"/>
      <c r="L35" s="90"/>
      <c r="M35" s="90"/>
      <c r="N35" s="9"/>
      <c r="O35" s="212"/>
      <c r="P35" s="41" t="s">
        <v>683</v>
      </c>
      <c r="Q35" s="154" t="s">
        <v>135</v>
      </c>
      <c r="R35" s="41" t="s">
        <v>116</v>
      </c>
      <c r="S35" s="330"/>
      <c r="T35" s="354">
        <v>4</v>
      </c>
      <c r="U35" s="166">
        <f t="shared" si="3"/>
        <v>4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5</v>
      </c>
      <c r="AC35" s="166">
        <f>SUM(AA35:AB35)</f>
        <v>5</v>
      </c>
      <c r="AD35" s="222"/>
      <c r="AE35" s="210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8">
        <v>1</v>
      </c>
      <c r="F36" s="41" t="s">
        <v>1105</v>
      </c>
      <c r="N36" s="9"/>
      <c r="O36" s="213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3"/>
        <v>3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B37" s="41"/>
      <c r="C37" s="41"/>
      <c r="D37" s="9"/>
      <c r="E37" s="8">
        <v>2</v>
      </c>
      <c r="F37" s="41" t="s">
        <v>1104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4"/>
        <v>2</v>
      </c>
      <c r="AD37" s="222">
        <v>6</v>
      </c>
      <c r="AE37" s="210"/>
    </row>
    <row r="38" spans="1:31" ht="15.6" customHeight="1" thickBot="1" x14ac:dyDescent="0.35">
      <c r="E38" s="89"/>
      <c r="F38" s="41"/>
      <c r="N38" s="8"/>
      <c r="O38" s="213"/>
      <c r="P38" s="217" t="s">
        <v>405</v>
      </c>
      <c r="Q38" s="217"/>
      <c r="R38" s="217" t="s">
        <v>116</v>
      </c>
      <c r="S38" s="219">
        <f>SUM(S26:S37)</f>
        <v>46</v>
      </c>
      <c r="T38" s="219">
        <f>SUM(T26:T37)</f>
        <v>81</v>
      </c>
      <c r="U38" s="219">
        <f t="shared" si="3"/>
        <v>127</v>
      </c>
      <c r="V38" s="219">
        <f>SUM(V26:V37)</f>
        <v>26</v>
      </c>
      <c r="W38" s="219"/>
      <c r="X38" s="217" t="s">
        <v>405</v>
      </c>
      <c r="Y38" s="217"/>
      <c r="Z38" s="217" t="s">
        <v>54</v>
      </c>
      <c r="AA38" s="219">
        <f>SUM(AA26:AA37)</f>
        <v>47</v>
      </c>
      <c r="AB38" s="219">
        <f t="shared" ref="AB38:AD38" si="5">SUM(AB26:AB37)</f>
        <v>81</v>
      </c>
      <c r="AC38" s="219">
        <f t="shared" si="5"/>
        <v>128</v>
      </c>
      <c r="AD38" s="219">
        <f t="shared" si="5"/>
        <v>14</v>
      </c>
      <c r="AE38" s="210"/>
    </row>
    <row r="39" spans="1:31" ht="15.6" customHeight="1" x14ac:dyDescent="0.3">
      <c r="A39" s="49"/>
      <c r="B39" s="33" t="s">
        <v>129</v>
      </c>
      <c r="D39" s="236">
        <v>1</v>
      </c>
      <c r="E39" s="8">
        <v>2</v>
      </c>
      <c r="F39" s="41" t="s">
        <v>1127</v>
      </c>
      <c r="K39" s="227"/>
      <c r="L39" s="227"/>
      <c r="N39" s="9"/>
      <c r="O39" s="213"/>
      <c r="P39" s="215" t="s">
        <v>533</v>
      </c>
      <c r="Q39" s="216"/>
      <c r="R39" s="216" t="s">
        <v>534</v>
      </c>
      <c r="S39" s="347">
        <v>7</v>
      </c>
      <c r="T39" s="347">
        <v>8</v>
      </c>
      <c r="U39" s="166">
        <f t="shared" si="3"/>
        <v>15</v>
      </c>
      <c r="V39" s="39">
        <v>18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9" t="s">
        <v>37</v>
      </c>
      <c r="B40" s="41" t="s">
        <v>83</v>
      </c>
      <c r="C40" s="57"/>
      <c r="D40" s="109"/>
      <c r="E40" s="8"/>
      <c r="F40" s="41"/>
      <c r="N40" s="8"/>
      <c r="O40" s="213"/>
      <c r="P40" s="150" t="s">
        <v>686</v>
      </c>
      <c r="Q40" s="150" t="s">
        <v>110</v>
      </c>
      <c r="R40" s="41" t="s">
        <v>533</v>
      </c>
      <c r="S40" s="343">
        <v>8</v>
      </c>
      <c r="T40" s="343">
        <v>10</v>
      </c>
      <c r="U40" s="166">
        <f t="shared" si="3"/>
        <v>18</v>
      </c>
      <c r="V40" s="39">
        <v>4</v>
      </c>
      <c r="W40" s="216"/>
      <c r="X40" s="41" t="s">
        <v>644</v>
      </c>
      <c r="Y40" s="41" t="s">
        <v>527</v>
      </c>
      <c r="Z40" s="43" t="s">
        <v>53</v>
      </c>
      <c r="AA40" s="343">
        <v>14</v>
      </c>
      <c r="AB40" s="343">
        <v>13</v>
      </c>
      <c r="AC40" s="166">
        <f>SUM(AA40:AB40)</f>
        <v>27</v>
      </c>
      <c r="AD40" s="39">
        <v>2</v>
      </c>
      <c r="AE40" s="210"/>
    </row>
    <row r="41" spans="1:31" ht="15.6" customHeight="1" x14ac:dyDescent="0.3">
      <c r="B41" s="41"/>
      <c r="C41" s="101"/>
      <c r="E41" s="89"/>
      <c r="F41" s="41"/>
      <c r="N41" s="9"/>
      <c r="O41" s="212"/>
      <c r="P41" s="41" t="s">
        <v>495</v>
      </c>
      <c r="Q41" s="41" t="s">
        <v>110</v>
      </c>
      <c r="R41" s="41" t="s">
        <v>533</v>
      </c>
      <c r="S41" s="344">
        <v>8</v>
      </c>
      <c r="T41" s="343">
        <v>7</v>
      </c>
      <c r="U41" s="166">
        <f t="shared" si="3"/>
        <v>15</v>
      </c>
      <c r="V41" s="39"/>
      <c r="W41" s="216"/>
      <c r="X41" s="41" t="s">
        <v>645</v>
      </c>
      <c r="Y41" s="41" t="s">
        <v>505</v>
      </c>
      <c r="Z41" s="41" t="s">
        <v>53</v>
      </c>
      <c r="AA41" s="343">
        <v>10</v>
      </c>
      <c r="AB41" s="344">
        <v>15</v>
      </c>
      <c r="AC41" s="166">
        <f>SUM(AA41:AB41)</f>
        <v>25</v>
      </c>
      <c r="AD41" s="39">
        <v>2</v>
      </c>
      <c r="AE41" s="210"/>
    </row>
    <row r="42" spans="1:31" ht="15.6" customHeight="1" x14ac:dyDescent="0.3">
      <c r="A42" s="72"/>
      <c r="B42" s="149"/>
      <c r="C42" s="67"/>
      <c r="D42" s="142"/>
      <c r="E42" s="67" t="s">
        <v>50</v>
      </c>
      <c r="F42" s="73"/>
      <c r="G42" s="74"/>
      <c r="H42" s="74"/>
      <c r="I42" s="74"/>
      <c r="J42" s="75"/>
      <c r="K42" s="74"/>
      <c r="L42" s="74"/>
      <c r="M42" s="74"/>
      <c r="N42" s="9"/>
      <c r="O42" s="213"/>
      <c r="P42" s="41" t="s">
        <v>510</v>
      </c>
      <c r="Q42" s="41" t="s">
        <v>464</v>
      </c>
      <c r="R42" s="41" t="s">
        <v>533</v>
      </c>
      <c r="S42" s="343">
        <v>8</v>
      </c>
      <c r="T42" s="343">
        <v>6</v>
      </c>
      <c r="U42" s="166">
        <f t="shared" si="3"/>
        <v>14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8</v>
      </c>
      <c r="AB42" s="343">
        <v>10</v>
      </c>
      <c r="AC42" s="166">
        <f t="shared" ref="AC42:AC49" si="6">SUM(AA42:AB42)</f>
        <v>18</v>
      </c>
      <c r="AD42" s="39"/>
      <c r="AE42" s="210"/>
    </row>
    <row r="43" spans="1:31" ht="15.6" customHeight="1" x14ac:dyDescent="0.3">
      <c r="A43" s="46" t="s">
        <v>41</v>
      </c>
      <c r="B43" s="33" t="s">
        <v>124</v>
      </c>
      <c r="C43" s="41"/>
      <c r="D43" s="235">
        <v>4</v>
      </c>
      <c r="E43" s="9">
        <v>1</v>
      </c>
      <c r="F43" s="41" t="s">
        <v>1113</v>
      </c>
      <c r="G43" s="40"/>
      <c r="H43" s="44"/>
      <c r="I43" s="44"/>
      <c r="J43" s="45"/>
      <c r="K43" s="44"/>
      <c r="L43" s="44"/>
      <c r="M43" s="44"/>
      <c r="N43" s="8"/>
      <c r="O43" s="213"/>
      <c r="P43" s="41" t="s">
        <v>685</v>
      </c>
      <c r="Q43" s="41" t="s">
        <v>504</v>
      </c>
      <c r="R43" s="41" t="s">
        <v>533</v>
      </c>
      <c r="S43" s="343">
        <v>5</v>
      </c>
      <c r="T43" s="344">
        <v>6</v>
      </c>
      <c r="U43" s="166">
        <f t="shared" si="3"/>
        <v>11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>SUM(AA43:AB43)</f>
        <v>10</v>
      </c>
      <c r="AD43" s="39">
        <v>6</v>
      </c>
      <c r="AE43" s="210"/>
    </row>
    <row r="44" spans="1:31" ht="15.6" customHeight="1" x14ac:dyDescent="0.3">
      <c r="A44" s="49" t="s">
        <v>37</v>
      </c>
      <c r="B44" s="150" t="s">
        <v>83</v>
      </c>
      <c r="C44" s="43"/>
      <c r="E44" s="9">
        <v>1</v>
      </c>
      <c r="F44" s="41" t="s">
        <v>1114</v>
      </c>
      <c r="G44" s="40"/>
      <c r="H44" s="44"/>
      <c r="I44" s="40"/>
      <c r="J44" s="42"/>
      <c r="K44" s="44"/>
      <c r="L44" s="44"/>
      <c r="M44" s="37"/>
      <c r="N44" s="9"/>
      <c r="O44" s="212"/>
      <c r="P44" s="41" t="s">
        <v>536</v>
      </c>
      <c r="Q44" s="41" t="s">
        <v>496</v>
      </c>
      <c r="R44" s="41" t="s">
        <v>533</v>
      </c>
      <c r="S44" s="344">
        <v>1</v>
      </c>
      <c r="T44" s="344">
        <v>6</v>
      </c>
      <c r="U44" s="166">
        <f t="shared" si="3"/>
        <v>7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>
        <v>1</v>
      </c>
      <c r="AB44" s="344">
        <v>9</v>
      </c>
      <c r="AC44" s="166">
        <f>SUM(AA44:AB44)</f>
        <v>10</v>
      </c>
      <c r="AD44" s="39">
        <v>4</v>
      </c>
      <c r="AE44" s="210"/>
    </row>
    <row r="45" spans="1:31" ht="15.6" customHeight="1" x14ac:dyDescent="0.3">
      <c r="E45" s="9">
        <v>2</v>
      </c>
      <c r="F45" s="41" t="s">
        <v>1115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3"/>
        <v>5</v>
      </c>
      <c r="V45" s="39">
        <v>2</v>
      </c>
      <c r="W45" s="216"/>
      <c r="X45" s="41" t="s">
        <v>649</v>
      </c>
      <c r="Y45" s="41" t="s">
        <v>114</v>
      </c>
      <c r="Z45" s="41" t="s">
        <v>53</v>
      </c>
      <c r="AA45" s="343">
        <v>4</v>
      </c>
      <c r="AB45" s="343">
        <v>4</v>
      </c>
      <c r="AC45" s="166">
        <f>SUM(AA45:AB45)</f>
        <v>8</v>
      </c>
      <c r="AD45" s="39">
        <v>2</v>
      </c>
      <c r="AE45" s="210"/>
    </row>
    <row r="46" spans="1:31" ht="17.25" customHeight="1" x14ac:dyDescent="0.3">
      <c r="E46" s="9">
        <v>2</v>
      </c>
      <c r="F46" s="41" t="s">
        <v>1116</v>
      </c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>SUM(S46:T46)</f>
        <v>4</v>
      </c>
      <c r="V46" s="39"/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4</v>
      </c>
      <c r="AC46" s="166">
        <f t="shared" si="6"/>
        <v>5</v>
      </c>
      <c r="AD46" s="39"/>
      <c r="AE46" s="210"/>
    </row>
    <row r="47" spans="1:31" ht="15.6" customHeight="1" x14ac:dyDescent="0.3">
      <c r="N47" s="8"/>
      <c r="O47" s="212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6"/>
        <v>3</v>
      </c>
      <c r="AD47" s="39">
        <v>2</v>
      </c>
      <c r="AE47" s="210"/>
    </row>
    <row r="48" spans="1:31" ht="15.6" customHeight="1" x14ac:dyDescent="0.3">
      <c r="B48" s="33" t="s">
        <v>169</v>
      </c>
      <c r="C48" s="56"/>
      <c r="D48" s="235">
        <v>6</v>
      </c>
      <c r="E48" s="9">
        <v>1</v>
      </c>
      <c r="F48" s="41" t="s">
        <v>1117</v>
      </c>
      <c r="N48" s="9"/>
      <c r="O48" s="212"/>
      <c r="P48" s="41" t="s">
        <v>688</v>
      </c>
      <c r="Q48" s="41" t="s">
        <v>23</v>
      </c>
      <c r="R48" s="41" t="s">
        <v>533</v>
      </c>
      <c r="S48" s="343"/>
      <c r="T48" s="343"/>
      <c r="U48" s="166">
        <f>SUM(S48:T48)</f>
        <v>0</v>
      </c>
      <c r="V48" s="39">
        <v>2</v>
      </c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6"/>
        <v>3</v>
      </c>
      <c r="AD48" s="39">
        <v>2</v>
      </c>
      <c r="AE48" s="210"/>
    </row>
    <row r="49" spans="1:31" ht="16.95" customHeight="1" x14ac:dyDescent="0.3">
      <c r="A49" s="193" t="s">
        <v>37</v>
      </c>
      <c r="B49" s="84" t="s">
        <v>83</v>
      </c>
      <c r="C49" s="43"/>
      <c r="D49" s="214"/>
      <c r="E49" s="9">
        <v>1</v>
      </c>
      <c r="F49" s="41" t="s">
        <v>1118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3"/>
        <v>0</v>
      </c>
      <c r="V49" s="39"/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6"/>
        <v>1</v>
      </c>
      <c r="AD49" s="39"/>
      <c r="AE49" s="210"/>
    </row>
    <row r="50" spans="1:31" ht="15.6" customHeight="1" thickBot="1" x14ac:dyDescent="0.35">
      <c r="E50" s="9">
        <v>1</v>
      </c>
      <c r="F50" s="41" t="s">
        <v>1119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39</v>
      </c>
      <c r="T50" s="219">
        <f>SUM(T39:T49)</f>
        <v>52</v>
      </c>
      <c r="U50" s="219">
        <f>SUM(U39:U49)</f>
        <v>91</v>
      </c>
      <c r="V50" s="219">
        <f>SUM(V39:V49)</f>
        <v>36</v>
      </c>
      <c r="W50" s="218"/>
      <c r="X50" s="218" t="s">
        <v>405</v>
      </c>
      <c r="Y50" s="218"/>
      <c r="Z50" s="218" t="s">
        <v>53</v>
      </c>
      <c r="AA50" s="219">
        <f>SUM(AA39:AA49)</f>
        <v>48</v>
      </c>
      <c r="AB50" s="219">
        <f>SUM(AB39:AB49)</f>
        <v>69</v>
      </c>
      <c r="AC50" s="219">
        <f>SUM(AC39:AC49)</f>
        <v>117</v>
      </c>
      <c r="AD50" s="219">
        <f>SUM(AD39:AD49)</f>
        <v>24</v>
      </c>
      <c r="AE50" s="210"/>
    </row>
    <row r="51" spans="1:31" ht="15.6" customHeight="1" x14ac:dyDescent="0.3">
      <c r="E51" s="9">
        <v>1</v>
      </c>
      <c r="F51" s="41" t="s">
        <v>1120</v>
      </c>
      <c r="N51" s="9"/>
      <c r="O51" s="212"/>
      <c r="P51" s="277" t="s">
        <v>164</v>
      </c>
      <c r="Q51" s="277"/>
      <c r="R51" s="277" t="s">
        <v>460</v>
      </c>
      <c r="S51" s="345">
        <v>7</v>
      </c>
      <c r="T51" s="345">
        <v>8</v>
      </c>
      <c r="U51" s="166">
        <f t="shared" ref="U51:U59" si="7">SUM(S51:T51)</f>
        <v>15</v>
      </c>
      <c r="V51" s="39">
        <v>10</v>
      </c>
      <c r="W51" s="367"/>
      <c r="X51" s="277" t="s">
        <v>461</v>
      </c>
      <c r="Y51" s="277"/>
      <c r="Z51" s="277" t="s">
        <v>462</v>
      </c>
      <c r="AA51" s="343">
        <v>8</v>
      </c>
      <c r="AB51" s="344">
        <v>2</v>
      </c>
      <c r="AC51" s="166">
        <f t="shared" ref="AC51:AC61" si="8">SUM(AA51:AB51)</f>
        <v>10</v>
      </c>
      <c r="AD51" s="39">
        <v>4</v>
      </c>
      <c r="AE51" s="210"/>
    </row>
    <row r="52" spans="1:31" ht="15.6" customHeight="1" x14ac:dyDescent="0.3">
      <c r="E52" s="9">
        <v>2</v>
      </c>
      <c r="F52" s="41" t="s">
        <v>1121</v>
      </c>
      <c r="N52" s="9"/>
      <c r="O52" s="213"/>
      <c r="P52" s="41" t="s">
        <v>691</v>
      </c>
      <c r="Q52" s="41" t="s">
        <v>620</v>
      </c>
      <c r="R52" s="41" t="s">
        <v>164</v>
      </c>
      <c r="S52" s="343">
        <v>13</v>
      </c>
      <c r="T52" s="344">
        <v>6</v>
      </c>
      <c r="U52" s="166">
        <f t="shared" si="7"/>
        <v>19</v>
      </c>
      <c r="V52" s="39">
        <v>18</v>
      </c>
      <c r="W52" s="277"/>
      <c r="X52" s="41" t="s">
        <v>653</v>
      </c>
      <c r="Y52" s="41" t="s">
        <v>616</v>
      </c>
      <c r="Z52" s="41" t="s">
        <v>461</v>
      </c>
      <c r="AA52" s="343">
        <v>14</v>
      </c>
      <c r="AB52" s="344">
        <v>5</v>
      </c>
      <c r="AC52" s="166">
        <f t="shared" ref="AC52:AC59" si="9">SUM(AA52:AB52)</f>
        <v>19</v>
      </c>
      <c r="AD52" s="39">
        <v>14</v>
      </c>
      <c r="AE52" s="210"/>
    </row>
    <row r="53" spans="1:31" ht="15.6" customHeight="1" x14ac:dyDescent="0.3">
      <c r="E53" s="9">
        <v>2</v>
      </c>
      <c r="F53" s="41" t="s">
        <v>1121</v>
      </c>
      <c r="N53" s="9"/>
      <c r="O53" s="212"/>
      <c r="P53" s="150" t="s">
        <v>494</v>
      </c>
      <c r="Q53" s="41" t="s">
        <v>182</v>
      </c>
      <c r="R53" s="48" t="s">
        <v>164</v>
      </c>
      <c r="S53" s="343">
        <v>7</v>
      </c>
      <c r="T53" s="343">
        <v>5</v>
      </c>
      <c r="U53" s="166">
        <f t="shared" si="7"/>
        <v>12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5</v>
      </c>
      <c r="AB53" s="344">
        <v>8</v>
      </c>
      <c r="AC53" s="166">
        <f t="shared" si="9"/>
        <v>13</v>
      </c>
      <c r="AD53" s="39"/>
      <c r="AE53" s="210"/>
    </row>
    <row r="54" spans="1:31" ht="15.6" customHeight="1" x14ac:dyDescent="0.3">
      <c r="N54" s="8"/>
      <c r="O54" s="212"/>
      <c r="P54" s="41" t="s">
        <v>475</v>
      </c>
      <c r="Q54" s="41" t="s">
        <v>115</v>
      </c>
      <c r="R54" s="41" t="s">
        <v>164</v>
      </c>
      <c r="S54" s="343">
        <v>5</v>
      </c>
      <c r="T54" s="344">
        <v>6</v>
      </c>
      <c r="U54" s="166">
        <f>SUM(S54:T54)</f>
        <v>11</v>
      </c>
      <c r="V54" s="39">
        <v>2</v>
      </c>
      <c r="W54" s="277"/>
      <c r="X54" s="41" t="s">
        <v>472</v>
      </c>
      <c r="Y54" s="41" t="s">
        <v>465</v>
      </c>
      <c r="Z54" s="41" t="s">
        <v>461</v>
      </c>
      <c r="AA54" s="343">
        <v>4</v>
      </c>
      <c r="AB54" s="344">
        <v>7</v>
      </c>
      <c r="AC54" s="166">
        <f t="shared" si="9"/>
        <v>11</v>
      </c>
      <c r="AD54" s="39">
        <v>2</v>
      </c>
      <c r="AE54" s="210"/>
    </row>
    <row r="55" spans="1:31" ht="15.6" customHeight="1" x14ac:dyDescent="0.3">
      <c r="A55" s="102"/>
      <c r="B55" s="103"/>
      <c r="C55" s="103"/>
      <c r="D55" s="143"/>
      <c r="E55" s="104"/>
      <c r="F55" s="103"/>
      <c r="G55" s="105"/>
      <c r="H55" s="105"/>
      <c r="I55" s="105"/>
      <c r="J55" s="106"/>
      <c r="K55" s="105"/>
      <c r="L55" s="105"/>
      <c r="M55" s="104"/>
      <c r="N55" s="8"/>
      <c r="O55" s="212"/>
      <c r="P55" s="41" t="s">
        <v>696</v>
      </c>
      <c r="Q55" s="41" t="s">
        <v>19</v>
      </c>
      <c r="R55" s="48" t="s">
        <v>164</v>
      </c>
      <c r="S55" s="343">
        <v>2</v>
      </c>
      <c r="T55" s="344">
        <v>8</v>
      </c>
      <c r="U55" s="166">
        <f>SUM(S55:T55)</f>
        <v>10</v>
      </c>
      <c r="V55" s="39"/>
      <c r="W55" s="277"/>
      <c r="X55" s="41" t="s">
        <v>391</v>
      </c>
      <c r="Y55" s="152" t="s">
        <v>28</v>
      </c>
      <c r="Z55" s="41" t="s">
        <v>461</v>
      </c>
      <c r="AA55" s="343">
        <v>2</v>
      </c>
      <c r="AB55" s="344">
        <v>9</v>
      </c>
      <c r="AC55" s="166">
        <f t="shared" si="9"/>
        <v>11</v>
      </c>
      <c r="AD55" s="39">
        <v>2</v>
      </c>
      <c r="AE55" s="210"/>
    </row>
    <row r="56" spans="1:31" ht="15.6" customHeight="1" x14ac:dyDescent="0.35">
      <c r="C56" s="41" t="s">
        <v>42</v>
      </c>
      <c r="D56" s="98">
        <f>SUM(D15:D55)</f>
        <v>23</v>
      </c>
      <c r="E56" s="21"/>
      <c r="F56" s="41" t="s">
        <v>291</v>
      </c>
      <c r="G56" s="33"/>
      <c r="H56" s="47"/>
      <c r="I56" s="61">
        <v>8</v>
      </c>
      <c r="J56" s="22"/>
      <c r="N56" s="8"/>
      <c r="O56" s="213"/>
      <c r="P56" s="41" t="s">
        <v>695</v>
      </c>
      <c r="Q56" s="41" t="s">
        <v>29</v>
      </c>
      <c r="R56" s="41" t="s">
        <v>164</v>
      </c>
      <c r="S56" s="343">
        <v>2</v>
      </c>
      <c r="T56" s="344">
        <v>7</v>
      </c>
      <c r="U56" s="166">
        <f t="shared" si="7"/>
        <v>9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3</v>
      </c>
      <c r="AB56" s="344">
        <v>3</v>
      </c>
      <c r="AC56" s="166">
        <f t="shared" si="9"/>
        <v>6</v>
      </c>
      <c r="AD56" s="39">
        <v>2</v>
      </c>
      <c r="AE56" s="210"/>
    </row>
    <row r="57" spans="1:31" ht="15.6" customHeight="1" x14ac:dyDescent="0.3">
      <c r="N57" s="9"/>
      <c r="O57" s="213"/>
      <c r="P57" s="41" t="s">
        <v>476</v>
      </c>
      <c r="Q57" s="41" t="s">
        <v>68</v>
      </c>
      <c r="R57" s="41" t="s">
        <v>164</v>
      </c>
      <c r="S57" s="343"/>
      <c r="T57" s="344">
        <v>6</v>
      </c>
      <c r="U57" s="166">
        <f t="shared" si="7"/>
        <v>6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4</v>
      </c>
      <c r="AC57" s="166">
        <f t="shared" si="9"/>
        <v>6</v>
      </c>
      <c r="AD57" s="39">
        <v>2</v>
      </c>
      <c r="AE57" s="210"/>
    </row>
    <row r="58" spans="1:31" ht="15.6" customHeight="1" x14ac:dyDescent="0.3">
      <c r="A58" s="166"/>
      <c r="B58" s="163" t="s">
        <v>394</v>
      </c>
      <c r="C58" s="163"/>
      <c r="D58" s="46" t="s">
        <v>57</v>
      </c>
      <c r="E58" s="358" t="s">
        <v>51</v>
      </c>
      <c r="F58" s="358" t="s">
        <v>52</v>
      </c>
      <c r="G58" s="163" t="s">
        <v>58</v>
      </c>
      <c r="H58" s="163" t="s">
        <v>390</v>
      </c>
      <c r="I58" s="163"/>
      <c r="J58" s="163"/>
      <c r="K58" s="163"/>
      <c r="L58" s="163"/>
      <c r="M58" s="163"/>
      <c r="N58" s="9"/>
      <c r="O58" s="212"/>
      <c r="P58" s="41" t="s">
        <v>697</v>
      </c>
      <c r="Q58" s="41" t="s">
        <v>589</v>
      </c>
      <c r="R58" s="41" t="s">
        <v>164</v>
      </c>
      <c r="S58" s="343"/>
      <c r="T58" s="343">
        <v>6</v>
      </c>
      <c r="U58" s="166">
        <f t="shared" si="7"/>
        <v>6</v>
      </c>
      <c r="V58" s="39"/>
      <c r="W58" s="277"/>
      <c r="X58" s="41" t="s">
        <v>795</v>
      </c>
      <c r="Y58" s="84" t="s">
        <v>143</v>
      </c>
      <c r="Z58" s="41" t="s">
        <v>461</v>
      </c>
      <c r="AA58" s="343"/>
      <c r="AB58" s="344">
        <v>5</v>
      </c>
      <c r="AC58" s="166">
        <f t="shared" si="9"/>
        <v>5</v>
      </c>
      <c r="AD58" s="39">
        <v>6</v>
      </c>
      <c r="AE58" s="210"/>
    </row>
    <row r="59" spans="1:31" ht="15.6" customHeight="1" x14ac:dyDescent="0.3">
      <c r="A59" s="39"/>
      <c r="B59" s="150" t="s">
        <v>551</v>
      </c>
      <c r="C59" s="220" t="s">
        <v>138</v>
      </c>
      <c r="D59" s="220" t="s">
        <v>54</v>
      </c>
      <c r="E59" s="330">
        <v>13</v>
      </c>
      <c r="F59" s="330">
        <v>15</v>
      </c>
      <c r="G59" s="166">
        <f t="shared" ref="G59:G65" si="10">SUM(E59:F59)</f>
        <v>28</v>
      </c>
      <c r="I59" s="40"/>
      <c r="J59" s="40"/>
      <c r="K59" s="40"/>
      <c r="M59" s="48"/>
      <c r="N59" s="9"/>
      <c r="O59" s="60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7"/>
        <v>4</v>
      </c>
      <c r="V59" s="39">
        <v>2</v>
      </c>
      <c r="W59" s="277"/>
      <c r="X59" s="41" t="s">
        <v>537</v>
      </c>
      <c r="Y59" s="41" t="s">
        <v>65</v>
      </c>
      <c r="Z59" s="41" t="s">
        <v>461</v>
      </c>
      <c r="AA59" s="343">
        <v>2</v>
      </c>
      <c r="AB59" s="344">
        <v>2</v>
      </c>
      <c r="AC59" s="166">
        <f t="shared" si="9"/>
        <v>4</v>
      </c>
      <c r="AD59" s="39"/>
      <c r="AE59" s="210"/>
    </row>
    <row r="60" spans="1:31" ht="15.6" customHeight="1" x14ac:dyDescent="0.3">
      <c r="A60" s="39"/>
      <c r="B60" s="41" t="s">
        <v>552</v>
      </c>
      <c r="C60" s="220" t="s">
        <v>527</v>
      </c>
      <c r="D60" s="221" t="s">
        <v>53</v>
      </c>
      <c r="E60" s="222">
        <v>14</v>
      </c>
      <c r="F60" s="222">
        <v>13</v>
      </c>
      <c r="G60" s="166">
        <f t="shared" si="10"/>
        <v>27</v>
      </c>
      <c r="H60" s="39">
        <v>2</v>
      </c>
      <c r="I60" s="41"/>
      <c r="J60" s="41"/>
      <c r="K60" s="61"/>
      <c r="L60" s="163" t="s">
        <v>389</v>
      </c>
      <c r="M60" s="41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3</v>
      </c>
      <c r="AC60" s="166">
        <f t="shared" si="8"/>
        <v>3</v>
      </c>
      <c r="AD60" s="39">
        <v>2</v>
      </c>
      <c r="AE60" s="210"/>
    </row>
    <row r="61" spans="1:31" ht="15.6" customHeight="1" x14ac:dyDescent="0.3">
      <c r="A61" s="39"/>
      <c r="B61" s="41" t="s">
        <v>66</v>
      </c>
      <c r="C61" s="220" t="s">
        <v>505</v>
      </c>
      <c r="D61" s="220" t="s">
        <v>53</v>
      </c>
      <c r="E61" s="49">
        <v>10</v>
      </c>
      <c r="F61" s="193">
        <v>15</v>
      </c>
      <c r="G61" s="166">
        <f t="shared" si="10"/>
        <v>25</v>
      </c>
      <c r="H61" s="39">
        <v>2</v>
      </c>
      <c r="I61" s="41"/>
      <c r="J61" s="41"/>
      <c r="K61" s="41"/>
      <c r="L61" s="240" t="s">
        <v>83</v>
      </c>
      <c r="M61" s="2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8"/>
        <v>3</v>
      </c>
      <c r="AD61" s="39">
        <v>4</v>
      </c>
      <c r="AE61" s="210"/>
    </row>
    <row r="62" spans="1:31" ht="15.6" customHeight="1" thickBot="1" x14ac:dyDescent="0.35">
      <c r="A62" s="39"/>
      <c r="B62" s="221" t="s">
        <v>132</v>
      </c>
      <c r="C62" s="220" t="s">
        <v>131</v>
      </c>
      <c r="D62" s="220" t="s">
        <v>116</v>
      </c>
      <c r="E62" s="330">
        <v>13</v>
      </c>
      <c r="F62" s="330">
        <v>10</v>
      </c>
      <c r="G62" s="166">
        <f>SUM(E62:F62)</f>
        <v>23</v>
      </c>
      <c r="H62" s="39">
        <v>2</v>
      </c>
      <c r="I62" s="40"/>
      <c r="J62" s="41"/>
      <c r="K62" s="41"/>
      <c r="L62" s="240"/>
      <c r="M62" s="240"/>
      <c r="N62" s="9"/>
      <c r="O62" s="210"/>
      <c r="P62" s="218" t="s">
        <v>405</v>
      </c>
      <c r="Q62" s="218"/>
      <c r="R62" s="218" t="s">
        <v>164</v>
      </c>
      <c r="S62" s="219">
        <f>SUM(S51:S61)</f>
        <v>40</v>
      </c>
      <c r="T62" s="219">
        <f>SUM(T51:T61)</f>
        <v>59</v>
      </c>
      <c r="U62" s="219">
        <f>SUM(U51:U61)</f>
        <v>99</v>
      </c>
      <c r="V62" s="219">
        <f>SUM(V51:V61)</f>
        <v>38</v>
      </c>
      <c r="W62" s="218"/>
      <c r="X62" s="218" t="s">
        <v>405</v>
      </c>
      <c r="Y62" s="218"/>
      <c r="Z62" s="218" t="s">
        <v>463</v>
      </c>
      <c r="AA62" s="219">
        <f>SUM(AA51:AA61)</f>
        <v>40</v>
      </c>
      <c r="AB62" s="219">
        <f>SUM(AB51:AB61)</f>
        <v>51</v>
      </c>
      <c r="AC62" s="219">
        <f>SUM(AC51:AC61)</f>
        <v>91</v>
      </c>
      <c r="AD62" s="219">
        <f>SUM(AD51:AD61)</f>
        <v>38</v>
      </c>
      <c r="AE62" s="210"/>
    </row>
    <row r="63" spans="1:31" ht="15.6" customHeight="1" thickBot="1" x14ac:dyDescent="0.35">
      <c r="A63" s="39"/>
      <c r="B63" s="41" t="s">
        <v>63</v>
      </c>
      <c r="C63" s="256" t="s">
        <v>297</v>
      </c>
      <c r="D63" s="221" t="s">
        <v>130</v>
      </c>
      <c r="E63" s="49">
        <v>14</v>
      </c>
      <c r="F63" s="49">
        <v>7</v>
      </c>
      <c r="G63" s="166">
        <f>SUM(E63:F63)</f>
        <v>21</v>
      </c>
      <c r="H63" s="39">
        <v>6</v>
      </c>
      <c r="I63" s="40"/>
      <c r="J63" s="40"/>
      <c r="K63" s="40"/>
      <c r="N63" s="9"/>
      <c r="O63" s="60"/>
      <c r="P63" s="161"/>
      <c r="Q63" s="161"/>
      <c r="R63" s="161"/>
      <c r="S63" s="194">
        <f>S25+S38+S50+S62</f>
        <v>177</v>
      </c>
      <c r="T63" s="194">
        <f>T25+T38+T50+T62</f>
        <v>265</v>
      </c>
      <c r="U63" s="194">
        <f>U25+U38+U50+U62</f>
        <v>442</v>
      </c>
      <c r="V63" s="194">
        <f>V25+V38+V50+V62</f>
        <v>126</v>
      </c>
      <c r="W63" s="355"/>
      <c r="X63" s="195"/>
      <c r="Y63" s="54"/>
      <c r="Z63" s="54"/>
      <c r="AA63" s="194">
        <f>AA25+AA38+AA50+AA62</f>
        <v>191</v>
      </c>
      <c r="AB63" s="194">
        <f>AB25+AB38+AB50+AB62</f>
        <v>285</v>
      </c>
      <c r="AC63" s="194">
        <f>AC25+AC38+AC50+AC62</f>
        <v>476</v>
      </c>
      <c r="AD63" s="194">
        <f>AD25+AD38+AD50+AD62</f>
        <v>90</v>
      </c>
      <c r="AE63" s="210"/>
    </row>
    <row r="64" spans="1:31" ht="15.6" customHeight="1" thickTop="1" x14ac:dyDescent="0.3">
      <c r="A64" s="39"/>
      <c r="B64" s="41" t="s">
        <v>1035</v>
      </c>
      <c r="C64" s="220" t="s">
        <v>332</v>
      </c>
      <c r="D64" s="221" t="s">
        <v>54</v>
      </c>
      <c r="E64" s="330">
        <v>6</v>
      </c>
      <c r="F64" s="330">
        <v>15</v>
      </c>
      <c r="G64" s="166">
        <f t="shared" si="10"/>
        <v>21</v>
      </c>
      <c r="H64" s="34"/>
      <c r="I64" s="41"/>
      <c r="J64" s="40"/>
      <c r="K64" s="40"/>
      <c r="N64" s="9"/>
      <c r="O64" s="173"/>
      <c r="W64" s="166"/>
      <c r="X64" s="196" t="s">
        <v>387</v>
      </c>
      <c r="Y64" s="192"/>
      <c r="Z64" s="192"/>
      <c r="AA64" s="369">
        <f>S63+AA63</f>
        <v>368</v>
      </c>
      <c r="AB64" s="369">
        <f>T63+AB63</f>
        <v>550</v>
      </c>
      <c r="AC64" s="369">
        <f>U63+AC63</f>
        <v>918</v>
      </c>
      <c r="AD64" s="369">
        <f>V63+AD63</f>
        <v>216</v>
      </c>
      <c r="AE64" s="198"/>
    </row>
    <row r="65" spans="1:31" ht="15.6" customHeight="1" x14ac:dyDescent="0.3">
      <c r="A65" s="39"/>
      <c r="B65" s="150" t="s">
        <v>817</v>
      </c>
      <c r="C65" s="256" t="s">
        <v>185</v>
      </c>
      <c r="D65" s="221" t="s">
        <v>116</v>
      </c>
      <c r="E65" s="330">
        <v>16</v>
      </c>
      <c r="F65" s="330">
        <v>3</v>
      </c>
      <c r="G65" s="166">
        <f t="shared" si="10"/>
        <v>19</v>
      </c>
      <c r="H65" s="39">
        <v>4</v>
      </c>
      <c r="I65" s="21"/>
      <c r="J65" s="40"/>
      <c r="K65" s="40"/>
      <c r="L65" s="163" t="s">
        <v>84</v>
      </c>
      <c r="O65" s="173"/>
      <c r="AE65" s="198"/>
    </row>
    <row r="66" spans="1:31" ht="15.6" customHeight="1" x14ac:dyDescent="0.3">
      <c r="A66" s="39"/>
      <c r="B66" s="41" t="s">
        <v>867</v>
      </c>
      <c r="C66" s="220" t="s">
        <v>616</v>
      </c>
      <c r="D66" s="220" t="s">
        <v>461</v>
      </c>
      <c r="E66" s="49">
        <v>14</v>
      </c>
      <c r="F66" s="193">
        <v>5</v>
      </c>
      <c r="G66" s="166">
        <f t="shared" ref="G66:G75" si="11">SUM(E66:F66)</f>
        <v>19</v>
      </c>
      <c r="H66" s="39">
        <v>14</v>
      </c>
      <c r="I66" s="41"/>
      <c r="L66" s="326" t="s">
        <v>1122</v>
      </c>
      <c r="M66" s="240" t="s">
        <v>1123</v>
      </c>
      <c r="O66" s="173"/>
      <c r="AE66" s="198"/>
    </row>
    <row r="67" spans="1:31" ht="15.6" customHeight="1" x14ac:dyDescent="0.3">
      <c r="A67" s="39"/>
      <c r="B67" s="220" t="s">
        <v>950</v>
      </c>
      <c r="C67" s="220" t="s">
        <v>620</v>
      </c>
      <c r="D67" s="220" t="s">
        <v>164</v>
      </c>
      <c r="E67" s="49">
        <v>13</v>
      </c>
      <c r="F67" s="193">
        <v>6</v>
      </c>
      <c r="G67" s="166">
        <f t="shared" si="11"/>
        <v>19</v>
      </c>
      <c r="H67" s="39">
        <v>18</v>
      </c>
      <c r="I67" s="40"/>
      <c r="J67" s="40"/>
      <c r="K67" s="40"/>
      <c r="L67" s="240" t="s">
        <v>1124</v>
      </c>
      <c r="M67" s="363" t="s">
        <v>53</v>
      </c>
      <c r="O67" s="173"/>
      <c r="AE67" s="198"/>
    </row>
    <row r="68" spans="1:31" ht="15.6" customHeight="1" x14ac:dyDescent="0.3">
      <c r="A68" s="39"/>
      <c r="B68" s="41" t="s">
        <v>539</v>
      </c>
      <c r="C68" s="256" t="s">
        <v>613</v>
      </c>
      <c r="D68" s="220" t="s">
        <v>117</v>
      </c>
      <c r="E68" s="330">
        <v>11</v>
      </c>
      <c r="F68" s="330">
        <v>8</v>
      </c>
      <c r="G68" s="166">
        <f t="shared" si="11"/>
        <v>19</v>
      </c>
      <c r="H68" s="39">
        <v>2</v>
      </c>
      <c r="I68" s="40"/>
      <c r="L68" s="240" t="s">
        <v>1052</v>
      </c>
      <c r="M68" s="240" t="s">
        <v>461</v>
      </c>
      <c r="O68" s="173"/>
      <c r="AE68" s="198"/>
    </row>
    <row r="69" spans="1:31" ht="15.6" customHeight="1" x14ac:dyDescent="0.35">
      <c r="A69" s="39"/>
      <c r="B69" s="41" t="s">
        <v>553</v>
      </c>
      <c r="C69" s="220" t="s">
        <v>183</v>
      </c>
      <c r="D69" s="220" t="s">
        <v>117</v>
      </c>
      <c r="E69" s="330">
        <v>1</v>
      </c>
      <c r="F69" s="330">
        <v>18</v>
      </c>
      <c r="G69" s="166">
        <f t="shared" si="11"/>
        <v>19</v>
      </c>
      <c r="H69" s="39"/>
      <c r="I69" s="40"/>
      <c r="J69" s="40"/>
      <c r="K69" s="40"/>
      <c r="L69" s="240"/>
      <c r="M69" s="240"/>
      <c r="O69" s="173"/>
      <c r="P69" s="156" t="s">
        <v>408</v>
      </c>
      <c r="Q69" s="46" t="s">
        <v>404</v>
      </c>
      <c r="R69" s="20">
        <v>42744</v>
      </c>
      <c r="S69" s="54"/>
      <c r="T69" s="54"/>
      <c r="U69" s="54"/>
      <c r="V69" s="164"/>
      <c r="W69" s="164"/>
      <c r="X69" s="156" t="s">
        <v>409</v>
      </c>
      <c r="Y69" s="46" t="s">
        <v>404</v>
      </c>
      <c r="Z69" s="20">
        <v>42751</v>
      </c>
      <c r="AA69" s="198"/>
      <c r="AB69" s="198"/>
      <c r="AC69" s="198"/>
      <c r="AD69" s="198"/>
      <c r="AE69" s="198"/>
    </row>
    <row r="70" spans="1:31" ht="15.6" customHeight="1" x14ac:dyDescent="0.35">
      <c r="A70" s="39"/>
      <c r="B70" s="41" t="s">
        <v>567</v>
      </c>
      <c r="C70" s="220" t="s">
        <v>110</v>
      </c>
      <c r="D70" s="220" t="s">
        <v>533</v>
      </c>
      <c r="E70" s="49">
        <v>8</v>
      </c>
      <c r="F70" s="49">
        <v>10</v>
      </c>
      <c r="G70" s="166">
        <f t="shared" si="11"/>
        <v>18</v>
      </c>
      <c r="H70" s="39">
        <v>4</v>
      </c>
      <c r="I70" s="41"/>
      <c r="O70" s="173"/>
      <c r="P70" s="155" t="s">
        <v>81</v>
      </c>
      <c r="Q70" s="155" t="s">
        <v>79</v>
      </c>
      <c r="R70" s="155" t="s">
        <v>107</v>
      </c>
      <c r="S70" s="41"/>
      <c r="T70" s="41"/>
      <c r="U70" s="41"/>
      <c r="V70" s="47"/>
      <c r="W70" s="47"/>
      <c r="X70" s="155" t="s">
        <v>81</v>
      </c>
      <c r="Y70" s="155" t="s">
        <v>79</v>
      </c>
      <c r="Z70" s="155" t="s">
        <v>107</v>
      </c>
      <c r="AA70" s="40"/>
      <c r="AB70" s="40"/>
      <c r="AC70" s="40"/>
      <c r="AD70" s="40"/>
      <c r="AE70" s="198"/>
    </row>
    <row r="71" spans="1:31" ht="18" x14ac:dyDescent="0.35">
      <c r="A71" s="39"/>
      <c r="B71" s="41" t="s">
        <v>493</v>
      </c>
      <c r="C71" s="220" t="s">
        <v>340</v>
      </c>
      <c r="D71" s="220" t="s">
        <v>117</v>
      </c>
      <c r="E71" s="330">
        <v>11</v>
      </c>
      <c r="F71" s="330">
        <v>7</v>
      </c>
      <c r="G71" s="166">
        <f t="shared" si="11"/>
        <v>18</v>
      </c>
      <c r="H71" s="39">
        <v>4</v>
      </c>
      <c r="I71" s="40"/>
      <c r="L71" s="163" t="s">
        <v>156</v>
      </c>
      <c r="M71" s="41"/>
      <c r="O71" s="173"/>
      <c r="P71" s="189">
        <v>0.38541666666666669</v>
      </c>
      <c r="Q71" s="61" t="s">
        <v>126</v>
      </c>
      <c r="R71" s="26" t="s">
        <v>294</v>
      </c>
      <c r="S71" s="41"/>
      <c r="T71" s="41"/>
      <c r="U71" s="41"/>
      <c r="V71" s="47"/>
      <c r="W71" s="47"/>
      <c r="X71" s="189">
        <v>0.38541666666666669</v>
      </c>
      <c r="Y71" s="61" t="s">
        <v>126</v>
      </c>
      <c r="Z71" s="26" t="s">
        <v>221</v>
      </c>
      <c r="AA71" s="49"/>
      <c r="AB71" s="193"/>
      <c r="AC71" s="39"/>
      <c r="AD71" s="40"/>
      <c r="AE71" s="198"/>
    </row>
    <row r="72" spans="1:31" ht="18" x14ac:dyDescent="0.35">
      <c r="A72" s="39"/>
      <c r="B72" s="48" t="s">
        <v>564</v>
      </c>
      <c r="C72" s="41" t="s">
        <v>72</v>
      </c>
      <c r="D72" s="220" t="s">
        <v>53</v>
      </c>
      <c r="E72" s="49">
        <v>8</v>
      </c>
      <c r="F72" s="49">
        <v>10</v>
      </c>
      <c r="G72" s="166">
        <f t="shared" si="11"/>
        <v>18</v>
      </c>
      <c r="H72" s="39"/>
      <c r="I72" s="41"/>
      <c r="L72" s="240" t="s">
        <v>497</v>
      </c>
      <c r="M72" s="240" t="s">
        <v>461</v>
      </c>
      <c r="O72" s="173"/>
      <c r="P72" s="189">
        <v>0.38541666666666669</v>
      </c>
      <c r="Q72" s="61" t="s">
        <v>127</v>
      </c>
      <c r="R72" s="26" t="s">
        <v>192</v>
      </c>
      <c r="S72" s="41"/>
      <c r="T72" s="41"/>
      <c r="U72" s="41"/>
      <c r="V72" s="47"/>
      <c r="W72" s="47"/>
      <c r="X72" s="189">
        <v>0.38541666666666669</v>
      </c>
      <c r="Y72" s="61" t="s">
        <v>127</v>
      </c>
      <c r="Z72" s="26" t="s">
        <v>287</v>
      </c>
      <c r="AA72" s="39"/>
      <c r="AB72" s="208"/>
      <c r="AC72" s="39"/>
      <c r="AD72" s="40"/>
      <c r="AE72" s="198"/>
    </row>
    <row r="73" spans="1:31" ht="18" x14ac:dyDescent="0.35">
      <c r="A73" s="39"/>
      <c r="B73" s="41" t="s">
        <v>545</v>
      </c>
      <c r="C73" s="220" t="s">
        <v>103</v>
      </c>
      <c r="D73" s="220" t="s">
        <v>54</v>
      </c>
      <c r="E73" s="49">
        <v>13</v>
      </c>
      <c r="F73" s="193">
        <v>4</v>
      </c>
      <c r="G73" s="166">
        <f t="shared" si="11"/>
        <v>17</v>
      </c>
      <c r="H73" s="39"/>
      <c r="I73" s="41"/>
      <c r="L73" s="240" t="s">
        <v>523</v>
      </c>
      <c r="M73" s="240" t="s">
        <v>461</v>
      </c>
      <c r="O73" s="173"/>
      <c r="P73" s="189">
        <v>0.42708333333333331</v>
      </c>
      <c r="Q73" s="61" t="s">
        <v>126</v>
      </c>
      <c r="R73" s="26" t="s">
        <v>193</v>
      </c>
      <c r="S73" s="41"/>
      <c r="T73" s="41"/>
      <c r="U73" s="41"/>
      <c r="V73" s="47"/>
      <c r="W73" s="47"/>
      <c r="X73" s="189">
        <v>0.42708333333333331</v>
      </c>
      <c r="Y73" s="61" t="s">
        <v>126</v>
      </c>
      <c r="Z73" s="26" t="s">
        <v>197</v>
      </c>
      <c r="AA73" s="39"/>
      <c r="AB73" s="39"/>
      <c r="AC73" s="39"/>
      <c r="AD73" s="40"/>
      <c r="AE73" s="198"/>
    </row>
    <row r="74" spans="1:31" ht="17.399999999999999" x14ac:dyDescent="0.3">
      <c r="A74" s="39"/>
      <c r="B74" s="220" t="s">
        <v>543</v>
      </c>
      <c r="C74" s="220" t="s">
        <v>120</v>
      </c>
      <c r="D74" s="220" t="s">
        <v>117</v>
      </c>
      <c r="E74" s="49">
        <v>12</v>
      </c>
      <c r="F74" s="49">
        <v>5</v>
      </c>
      <c r="G74" s="166">
        <f t="shared" si="11"/>
        <v>17</v>
      </c>
      <c r="H74" s="39">
        <v>2</v>
      </c>
      <c r="L74" s="240" t="s">
        <v>603</v>
      </c>
      <c r="M74" s="240" t="s">
        <v>1123</v>
      </c>
      <c r="O74" s="173"/>
      <c r="P74" s="189">
        <v>0.42708333333333331</v>
      </c>
      <c r="Q74" s="61" t="s">
        <v>127</v>
      </c>
      <c r="R74" s="26" t="s">
        <v>191</v>
      </c>
      <c r="S74" s="40"/>
      <c r="T74" s="40"/>
      <c r="U74" s="40"/>
      <c r="V74" s="40"/>
      <c r="W74" s="40"/>
      <c r="X74" s="189">
        <v>0.42708333333333331</v>
      </c>
      <c r="Y74" s="61" t="s">
        <v>127</v>
      </c>
      <c r="Z74" s="26" t="s">
        <v>220</v>
      </c>
      <c r="AA74" s="40"/>
      <c r="AB74" s="40"/>
      <c r="AC74" s="40"/>
      <c r="AD74" s="40"/>
      <c r="AE74" s="198"/>
    </row>
    <row r="75" spans="1:31" ht="17.399999999999999" x14ac:dyDescent="0.3">
      <c r="A75" s="39"/>
      <c r="B75" s="41" t="s">
        <v>554</v>
      </c>
      <c r="C75" s="220" t="s">
        <v>112</v>
      </c>
      <c r="D75" s="220" t="s">
        <v>116</v>
      </c>
      <c r="E75" s="330">
        <v>1</v>
      </c>
      <c r="F75" s="330">
        <v>16</v>
      </c>
      <c r="G75" s="166">
        <f t="shared" si="11"/>
        <v>17</v>
      </c>
      <c r="H75" s="39"/>
      <c r="I75" s="79"/>
      <c r="J75" s="40"/>
      <c r="K75" s="40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22"/>
      <c r="D78" s="34"/>
      <c r="E78" s="32"/>
      <c r="F78" s="79"/>
      <c r="G78" s="9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7"/>
      <c r="C79" s="298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7"/>
      <c r="C80" s="298"/>
      <c r="D80" s="34"/>
      <c r="E80" s="32"/>
      <c r="F80" s="79"/>
      <c r="G80" s="34"/>
      <c r="H80" s="79"/>
      <c r="I80" s="79"/>
      <c r="J80" s="32"/>
      <c r="K80" s="79"/>
      <c r="P80" s="5"/>
      <c r="Q80" s="5"/>
      <c r="R80" s="7"/>
    </row>
    <row r="81" spans="1:18" ht="17.399999999999999" x14ac:dyDescent="0.3">
      <c r="A81" s="34"/>
      <c r="B81" s="4"/>
      <c r="C81" s="298"/>
      <c r="D81" s="34"/>
      <c r="E81" s="32"/>
      <c r="F81" s="79"/>
      <c r="G81" s="34"/>
      <c r="H81" s="79"/>
      <c r="I81" s="79"/>
      <c r="J81" s="32"/>
      <c r="K81" s="79"/>
      <c r="P81" s="5"/>
      <c r="Q81" s="5"/>
      <c r="R81" s="7"/>
    </row>
    <row r="82" spans="1:18" ht="17.399999999999999" x14ac:dyDescent="0.3">
      <c r="A82" s="34"/>
      <c r="B82" s="7"/>
      <c r="C82" s="298"/>
      <c r="D82" s="34"/>
      <c r="E82" s="32"/>
      <c r="F82" s="79"/>
      <c r="G82" s="34"/>
      <c r="H82" s="79"/>
      <c r="I82" s="79"/>
      <c r="J82" s="32"/>
      <c r="K82" s="79"/>
      <c r="P82" s="7"/>
      <c r="Q82" s="7"/>
      <c r="R82" s="7"/>
    </row>
    <row r="83" spans="1:18" ht="17.399999999999999" x14ac:dyDescent="0.3">
      <c r="A83" s="34"/>
      <c r="B83" s="4"/>
      <c r="C83" s="298"/>
      <c r="D83" s="34"/>
      <c r="E83" s="32"/>
      <c r="F83" s="79"/>
      <c r="G83" s="34"/>
      <c r="H83" s="79"/>
      <c r="I83" s="79"/>
      <c r="J83" s="32"/>
      <c r="K83" s="79"/>
      <c r="P83" s="7"/>
      <c r="Q83" s="7"/>
      <c r="R83" s="7"/>
    </row>
    <row r="84" spans="1:18" ht="17.399999999999999" x14ac:dyDescent="0.3">
      <c r="A84" s="34"/>
      <c r="B84" s="301"/>
      <c r="C84" s="298"/>
      <c r="D84" s="34"/>
      <c r="E84" s="32"/>
      <c r="F84" s="79"/>
      <c r="G84" s="34"/>
      <c r="H84" s="79"/>
      <c r="I84" s="79"/>
      <c r="J84" s="32"/>
      <c r="K84" s="79"/>
    </row>
    <row r="85" spans="1:18" ht="17.399999999999999" x14ac:dyDescent="0.3">
      <c r="A85" s="34"/>
      <c r="B85" s="7"/>
      <c r="C85" s="298"/>
      <c r="D85" s="34"/>
      <c r="E85" s="32"/>
      <c r="F85" s="79"/>
      <c r="G85" s="34"/>
      <c r="H85" s="79"/>
      <c r="I85" s="79"/>
      <c r="J85" s="32"/>
      <c r="K85" s="79"/>
    </row>
    <row r="86" spans="1:18" ht="17.399999999999999" x14ac:dyDescent="0.3">
      <c r="A86" s="82"/>
      <c r="B86" s="4"/>
      <c r="C86" s="298"/>
      <c r="D86" s="34"/>
      <c r="E86" s="32"/>
      <c r="F86" s="79"/>
      <c r="G86" s="34"/>
      <c r="H86" s="79"/>
      <c r="I86" s="79"/>
      <c r="J86" s="32"/>
      <c r="K86" s="79"/>
    </row>
    <row r="87" spans="1:18" ht="17.399999999999999" x14ac:dyDescent="0.3">
      <c r="A87" s="34"/>
      <c r="B87" s="7"/>
      <c r="C87" s="298"/>
      <c r="D87" s="34"/>
      <c r="E87" s="32"/>
      <c r="F87" s="79"/>
      <c r="G87" s="34"/>
      <c r="H87" s="79"/>
      <c r="I87" s="79"/>
      <c r="J87" s="32"/>
      <c r="K87" s="79"/>
    </row>
    <row r="88" spans="1:18" ht="17.399999999999999" x14ac:dyDescent="0.3">
      <c r="A88" s="34"/>
      <c r="B88" s="4"/>
      <c r="C88" s="298"/>
      <c r="D88" s="34"/>
      <c r="E88" s="32"/>
      <c r="F88" s="79"/>
      <c r="G88" s="34"/>
      <c r="H88" s="79"/>
      <c r="I88" s="79"/>
      <c r="J88" s="32"/>
      <c r="K88" s="79"/>
    </row>
    <row r="89" spans="1:18" ht="17.399999999999999" x14ac:dyDescent="0.3">
      <c r="A89" s="34"/>
      <c r="B89" s="301"/>
      <c r="C89" s="298"/>
      <c r="D89" s="34"/>
      <c r="E89" s="32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01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4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7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7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4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O15:V17">
    <sortCondition ref="O15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1" zoomScale="77" zoomScaleNormal="75" zoomScaleSheetLayoutView="77" workbookViewId="0">
      <selection activeCell="F15" sqref="F15:F17"/>
    </sheetView>
  </sheetViews>
  <sheetFormatPr defaultRowHeight="13.2" x14ac:dyDescent="0.25"/>
  <cols>
    <col min="1" max="1" width="11.6640625" customWidth="1"/>
    <col min="2" max="2" width="16.44140625" customWidth="1"/>
    <col min="3" max="3" width="16.109375" customWidth="1"/>
    <col min="4" max="4" width="13.3320312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33203125" customWidth="1"/>
    <col min="13" max="13" width="18.66406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1068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42737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16</v>
      </c>
      <c r="U2" s="39">
        <v>27</v>
      </c>
      <c r="V2" s="39">
        <v>3</v>
      </c>
      <c r="W2" s="39">
        <v>0</v>
      </c>
      <c r="X2" s="199">
        <f t="shared" ref="X2:X10" si="0">U2/T2</f>
        <v>1.6875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582</v>
      </c>
      <c r="O3" s="210"/>
      <c r="P3" s="41" t="s">
        <v>22</v>
      </c>
      <c r="Q3" s="41" t="s">
        <v>128</v>
      </c>
      <c r="R3" s="220" t="s">
        <v>533</v>
      </c>
      <c r="S3" s="39"/>
      <c r="T3" s="208">
        <v>13</v>
      </c>
      <c r="U3" s="39">
        <v>30</v>
      </c>
      <c r="V3" s="39">
        <v>0</v>
      </c>
      <c r="W3" s="39">
        <v>1</v>
      </c>
      <c r="X3" s="199">
        <f t="shared" si="0"/>
        <v>2.3076923076923075</v>
      </c>
      <c r="AE3" s="173"/>
    </row>
    <row r="4" spans="1:31" ht="17.399999999999999" x14ac:dyDescent="0.3">
      <c r="A4" s="7"/>
      <c r="B4" s="9"/>
      <c r="C4" s="225" t="s">
        <v>379</v>
      </c>
      <c r="E4" s="22">
        <v>10</v>
      </c>
      <c r="F4" s="22">
        <v>2</v>
      </c>
      <c r="G4" s="22">
        <v>4</v>
      </c>
      <c r="H4" s="22">
        <f>(S$38)</f>
        <v>44</v>
      </c>
      <c r="I4" s="22">
        <v>27</v>
      </c>
      <c r="J4" s="35">
        <f t="shared" ref="J4:J9" si="1">E4*2+G4*1</f>
        <v>24</v>
      </c>
      <c r="K4" s="109">
        <f>(T$38)</f>
        <v>77</v>
      </c>
      <c r="L4" s="109">
        <f>(V$38)</f>
        <v>20</v>
      </c>
      <c r="M4" s="39">
        <v>1</v>
      </c>
      <c r="N4" s="1"/>
      <c r="O4" s="210"/>
      <c r="P4" s="41" t="s">
        <v>34</v>
      </c>
      <c r="Q4" s="41" t="s">
        <v>86</v>
      </c>
      <c r="R4" s="220" t="s">
        <v>54</v>
      </c>
      <c r="S4" s="39"/>
      <c r="T4" s="208">
        <v>14</v>
      </c>
      <c r="U4" s="39">
        <v>37</v>
      </c>
      <c r="V4" s="39">
        <v>0</v>
      </c>
      <c r="W4" s="39">
        <v>2</v>
      </c>
      <c r="X4" s="199">
        <f>U4/T4</f>
        <v>2.6428571428571428</v>
      </c>
      <c r="AE4" s="173"/>
    </row>
    <row r="5" spans="1:31" ht="17.399999999999999" x14ac:dyDescent="0.3">
      <c r="A5" s="9"/>
      <c r="B5" s="9"/>
      <c r="C5" s="225" t="s">
        <v>124</v>
      </c>
      <c r="D5" s="24"/>
      <c r="E5" s="22">
        <v>7</v>
      </c>
      <c r="F5" s="22">
        <v>3</v>
      </c>
      <c r="G5" s="22">
        <v>6</v>
      </c>
      <c r="H5" s="22">
        <f>(AA$25)</f>
        <v>52</v>
      </c>
      <c r="I5" s="22">
        <v>43</v>
      </c>
      <c r="J5" s="35">
        <f t="shared" si="1"/>
        <v>20</v>
      </c>
      <c r="K5" s="109">
        <f>(AB$25)</f>
        <v>78</v>
      </c>
      <c r="L5" s="109">
        <f>(AD$25)</f>
        <v>14</v>
      </c>
      <c r="M5" s="39">
        <v>2</v>
      </c>
      <c r="O5" s="210"/>
      <c r="P5" s="41" t="s">
        <v>132</v>
      </c>
      <c r="Q5" s="41" t="s">
        <v>380</v>
      </c>
      <c r="R5" s="220" t="s">
        <v>117</v>
      </c>
      <c r="S5" s="39"/>
      <c r="T5" s="208">
        <v>16</v>
      </c>
      <c r="U5" s="39">
        <v>43</v>
      </c>
      <c r="V5" s="39">
        <v>1</v>
      </c>
      <c r="W5" s="39">
        <v>0</v>
      </c>
      <c r="X5" s="199">
        <f>U5/T5</f>
        <v>2.6875</v>
      </c>
      <c r="Z5" s="9"/>
      <c r="AE5" s="173"/>
    </row>
    <row r="6" spans="1:31" ht="17.399999999999999" x14ac:dyDescent="0.3">
      <c r="A6" s="172"/>
      <c r="B6" s="9"/>
      <c r="C6" s="33" t="s">
        <v>322</v>
      </c>
      <c r="D6" s="24"/>
      <c r="E6" s="22">
        <v>6</v>
      </c>
      <c r="F6" s="22">
        <v>6</v>
      </c>
      <c r="G6" s="22">
        <v>4</v>
      </c>
      <c r="H6" s="22">
        <f>(AA$38)</f>
        <v>46</v>
      </c>
      <c r="I6" s="22">
        <v>40</v>
      </c>
      <c r="J6" s="35">
        <f t="shared" si="1"/>
        <v>16</v>
      </c>
      <c r="K6" s="109">
        <f>(AB$38)</f>
        <v>79</v>
      </c>
      <c r="L6" s="109">
        <f>(AD$38)</f>
        <v>12</v>
      </c>
      <c r="M6" s="39">
        <v>5</v>
      </c>
      <c r="O6" s="210"/>
      <c r="P6" s="41" t="s">
        <v>63</v>
      </c>
      <c r="Q6" s="41" t="s">
        <v>115</v>
      </c>
      <c r="R6" s="220" t="s">
        <v>164</v>
      </c>
      <c r="S6" s="39"/>
      <c r="T6" s="208">
        <v>13</v>
      </c>
      <c r="U6" s="39">
        <v>37</v>
      </c>
      <c r="V6" s="39">
        <v>0</v>
      </c>
      <c r="W6" s="39">
        <v>1</v>
      </c>
      <c r="X6" s="199">
        <f>U6/T6</f>
        <v>2.8461538461538463</v>
      </c>
      <c r="Y6" s="41"/>
      <c r="AE6" s="173"/>
    </row>
    <row r="7" spans="1:31" ht="17.399999999999999" x14ac:dyDescent="0.3">
      <c r="B7" s="9"/>
      <c r="C7" s="33" t="s">
        <v>530</v>
      </c>
      <c r="D7" s="24"/>
      <c r="E7" s="22">
        <v>6</v>
      </c>
      <c r="F7" s="22">
        <v>6</v>
      </c>
      <c r="G7" s="22">
        <v>4</v>
      </c>
      <c r="H7" s="22">
        <f>(S$50)</f>
        <v>38</v>
      </c>
      <c r="I7" s="22">
        <v>38</v>
      </c>
      <c r="J7" s="35">
        <f t="shared" si="1"/>
        <v>16</v>
      </c>
      <c r="K7" s="109">
        <f>(T$50)</f>
        <v>50</v>
      </c>
      <c r="L7" s="109">
        <f>(V$50)</f>
        <v>32</v>
      </c>
      <c r="M7" s="39">
        <v>6</v>
      </c>
      <c r="N7" s="9"/>
      <c r="O7" s="210"/>
      <c r="P7" s="41" t="s">
        <v>66</v>
      </c>
      <c r="Q7" s="41" t="s">
        <v>96</v>
      </c>
      <c r="R7" s="220" t="s">
        <v>130</v>
      </c>
      <c r="S7" s="39"/>
      <c r="T7" s="208">
        <v>15</v>
      </c>
      <c r="U7" s="39">
        <v>43</v>
      </c>
      <c r="V7" s="39">
        <v>0</v>
      </c>
      <c r="W7" s="39">
        <v>1</v>
      </c>
      <c r="X7" s="199">
        <f>U7/T7</f>
        <v>2.8666666666666667</v>
      </c>
      <c r="AE7" s="173"/>
    </row>
    <row r="8" spans="1:31" ht="17.399999999999999" x14ac:dyDescent="0.3">
      <c r="A8" s="9"/>
      <c r="B8" s="9"/>
      <c r="C8" s="225" t="s">
        <v>129</v>
      </c>
      <c r="D8" s="24"/>
      <c r="E8" s="22">
        <v>6</v>
      </c>
      <c r="F8" s="22">
        <v>7</v>
      </c>
      <c r="G8" s="22">
        <v>3</v>
      </c>
      <c r="H8" s="22">
        <f>(S$25)</f>
        <v>51</v>
      </c>
      <c r="I8" s="22">
        <v>48</v>
      </c>
      <c r="J8" s="35">
        <f t="shared" si="1"/>
        <v>15</v>
      </c>
      <c r="K8" s="109">
        <f>(T$25)</f>
        <v>72</v>
      </c>
      <c r="L8" s="109">
        <f>(V$25)</f>
        <v>26</v>
      </c>
      <c r="M8" s="39">
        <v>3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16</v>
      </c>
      <c r="U8" s="39">
        <v>51</v>
      </c>
      <c r="V8" s="39">
        <v>0</v>
      </c>
      <c r="W8" s="39">
        <v>0</v>
      </c>
      <c r="X8" s="199">
        <f>U8/T8</f>
        <v>3.1875</v>
      </c>
      <c r="AE8" s="173"/>
    </row>
    <row r="9" spans="1:31" ht="17.399999999999999" x14ac:dyDescent="0.3">
      <c r="A9" s="9"/>
      <c r="B9" s="9"/>
      <c r="C9" s="33" t="s">
        <v>89</v>
      </c>
      <c r="D9" s="24"/>
      <c r="E9" s="22">
        <v>6</v>
      </c>
      <c r="F9" s="22">
        <v>7</v>
      </c>
      <c r="G9" s="22">
        <v>3</v>
      </c>
      <c r="H9" s="22">
        <f>(AA$50)</f>
        <v>45</v>
      </c>
      <c r="I9" s="22">
        <v>51</v>
      </c>
      <c r="J9" s="35">
        <f t="shared" si="1"/>
        <v>15</v>
      </c>
      <c r="K9" s="109">
        <f>(AB$50)</f>
        <v>64</v>
      </c>
      <c r="L9" s="109">
        <f>(AD$50)</f>
        <v>24</v>
      </c>
      <c r="M9" s="39">
        <v>4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14</v>
      </c>
      <c r="U9" s="39">
        <v>46</v>
      </c>
      <c r="V9" s="39">
        <v>1</v>
      </c>
      <c r="W9" s="39">
        <v>0</v>
      </c>
      <c r="X9" s="199">
        <f t="shared" si="0"/>
        <v>3.2857142857142856</v>
      </c>
      <c r="AE9" s="173"/>
    </row>
    <row r="10" spans="1:31" ht="18" thickBot="1" x14ac:dyDescent="0.35">
      <c r="A10" s="9"/>
      <c r="B10" s="9"/>
      <c r="C10" s="33" t="s">
        <v>477</v>
      </c>
      <c r="E10" s="22">
        <v>5</v>
      </c>
      <c r="F10" s="22">
        <v>9</v>
      </c>
      <c r="G10" s="22">
        <v>2</v>
      </c>
      <c r="H10" s="22">
        <f>(AA$62)</f>
        <v>35</v>
      </c>
      <c r="I10" s="22">
        <v>50</v>
      </c>
      <c r="J10" s="35">
        <f t="shared" ref="J10:J11" si="2">E10*2+G10*1</f>
        <v>12</v>
      </c>
      <c r="K10" s="109">
        <f>(AB$62)</f>
        <v>44</v>
      </c>
      <c r="L10" s="109">
        <f>(AD$62)</f>
        <v>34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11</v>
      </c>
      <c r="U10" s="39">
        <v>26</v>
      </c>
      <c r="V10" s="39">
        <v>1</v>
      </c>
      <c r="W10" s="39">
        <v>0</v>
      </c>
      <c r="X10" s="199">
        <f t="shared" si="0"/>
        <v>2.3636363636363638</v>
      </c>
      <c r="AE10" s="173"/>
    </row>
    <row r="11" spans="1:31" ht="18.600000000000001" thickBot="1" x14ac:dyDescent="0.4">
      <c r="A11" s="9"/>
      <c r="B11" s="9"/>
      <c r="C11" s="33" t="s">
        <v>154</v>
      </c>
      <c r="D11" s="65"/>
      <c r="E11" s="22">
        <v>2</v>
      </c>
      <c r="F11" s="22">
        <v>8</v>
      </c>
      <c r="G11" s="22">
        <v>6</v>
      </c>
      <c r="H11" s="22">
        <f>(S$62)</f>
        <v>34</v>
      </c>
      <c r="I11" s="22">
        <v>48</v>
      </c>
      <c r="J11" s="35">
        <f t="shared" si="2"/>
        <v>10</v>
      </c>
      <c r="K11" s="22">
        <f>(T$62)</f>
        <v>51</v>
      </c>
      <c r="L11" s="22">
        <f>(V$62)</f>
        <v>38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128</v>
      </c>
      <c r="U11" s="194">
        <f>SUM(U2:U10)</f>
        <v>340</v>
      </c>
      <c r="V11" s="194">
        <f>SUM(V2:V10)</f>
        <v>6</v>
      </c>
      <c r="W11" s="194">
        <f>SUM(W2:W10)</f>
        <v>5</v>
      </c>
      <c r="X11" s="201">
        <f>(U11+W11)/T11</f>
        <v>2.6953125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48</v>
      </c>
      <c r="F12" s="62">
        <f>SUM(F4:F11)</f>
        <v>48</v>
      </c>
      <c r="G12" s="62">
        <f>SUM(G4:G11)</f>
        <v>32</v>
      </c>
      <c r="H12" s="62">
        <f>SUM(H4:H11)</f>
        <v>345</v>
      </c>
      <c r="I12" s="62">
        <f>SUM(I4:I11)</f>
        <v>345</v>
      </c>
      <c r="J12" s="62"/>
      <c r="K12" s="62">
        <f>SUM(K4:K11)</f>
        <v>515</v>
      </c>
      <c r="L12" s="62">
        <f>SUM(L4:L11)</f>
        <v>200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1069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9</v>
      </c>
      <c r="U14" s="166">
        <f t="shared" ref="U14:U49" si="3">SUM(S14:T14)</f>
        <v>19</v>
      </c>
      <c r="V14" s="39">
        <v>2</v>
      </c>
      <c r="W14" s="161"/>
      <c r="X14" s="215" t="s">
        <v>117</v>
      </c>
      <c r="Y14" s="215"/>
      <c r="Z14" s="215" t="s">
        <v>470</v>
      </c>
      <c r="AA14" s="342">
        <v>9</v>
      </c>
      <c r="AB14" s="342">
        <v>12</v>
      </c>
      <c r="AC14" s="166">
        <f t="shared" ref="AC14:AC37" si="4">SUM(AA14:AB14)</f>
        <v>21</v>
      </c>
      <c r="AD14" s="39"/>
      <c r="AE14" s="173"/>
    </row>
    <row r="15" spans="1:31" ht="15.6" customHeight="1" x14ac:dyDescent="0.35">
      <c r="A15" s="46" t="s">
        <v>38</v>
      </c>
      <c r="B15" s="225" t="s">
        <v>129</v>
      </c>
      <c r="C15" s="226"/>
      <c r="D15" s="22">
        <v>3</v>
      </c>
      <c r="E15" s="9">
        <v>1</v>
      </c>
      <c r="F15" s="41" t="s">
        <v>1086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14</v>
      </c>
      <c r="T15" s="343">
        <v>7</v>
      </c>
      <c r="U15" s="166">
        <f t="shared" si="3"/>
        <v>21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11</v>
      </c>
      <c r="AB15" s="342">
        <v>8</v>
      </c>
      <c r="AC15" s="166">
        <f t="shared" si="4"/>
        <v>19</v>
      </c>
      <c r="AD15" s="39">
        <v>2</v>
      </c>
      <c r="AE15" s="173"/>
    </row>
    <row r="16" spans="1:31" ht="15.6" customHeight="1" x14ac:dyDescent="0.3">
      <c r="A16" s="39" t="s">
        <v>37</v>
      </c>
      <c r="B16" s="240" t="s">
        <v>1084</v>
      </c>
      <c r="C16" s="41" t="s">
        <v>174</v>
      </c>
      <c r="D16" s="22"/>
      <c r="E16" s="9">
        <v>2</v>
      </c>
      <c r="F16" s="41" t="s">
        <v>1088</v>
      </c>
      <c r="J16" s="4"/>
      <c r="O16" s="212"/>
      <c r="P16" s="41" t="s">
        <v>669</v>
      </c>
      <c r="Q16" s="41" t="s">
        <v>383</v>
      </c>
      <c r="R16" s="48" t="s">
        <v>130</v>
      </c>
      <c r="S16" s="343">
        <v>9</v>
      </c>
      <c r="T16" s="343">
        <v>6</v>
      </c>
      <c r="U16" s="166">
        <f t="shared" si="3"/>
        <v>15</v>
      </c>
      <c r="V16" s="39">
        <v>2</v>
      </c>
      <c r="W16" s="166"/>
      <c r="X16" s="41" t="s">
        <v>488</v>
      </c>
      <c r="Y16" s="41" t="s">
        <v>120</v>
      </c>
      <c r="Z16" s="41" t="s">
        <v>117</v>
      </c>
      <c r="AA16" s="342">
        <v>12</v>
      </c>
      <c r="AB16" s="342">
        <v>5</v>
      </c>
      <c r="AC16" s="166">
        <f t="shared" si="4"/>
        <v>17</v>
      </c>
      <c r="AD16" s="39">
        <v>2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41" t="s">
        <v>1087</v>
      </c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7</v>
      </c>
      <c r="T17" s="343">
        <v>8</v>
      </c>
      <c r="U17" s="166">
        <f t="shared" si="3"/>
        <v>15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9</v>
      </c>
      <c r="AB17" s="342">
        <v>7</v>
      </c>
      <c r="AC17" s="166">
        <f t="shared" si="4"/>
        <v>16</v>
      </c>
      <c r="AD17" s="39">
        <v>4</v>
      </c>
      <c r="AE17" s="173"/>
    </row>
    <row r="18" spans="1:31" ht="15.6" customHeight="1" x14ac:dyDescent="0.3">
      <c r="N18" s="9"/>
      <c r="O18" s="213"/>
      <c r="P18" s="41" t="s">
        <v>668</v>
      </c>
      <c r="Q18" s="41" t="s">
        <v>104</v>
      </c>
      <c r="R18" s="207" t="s">
        <v>130</v>
      </c>
      <c r="S18" s="343">
        <v>7</v>
      </c>
      <c r="T18" s="343">
        <v>7</v>
      </c>
      <c r="U18" s="166">
        <f t="shared" si="3"/>
        <v>14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/>
      <c r="AB18" s="342">
        <v>16</v>
      </c>
      <c r="AC18" s="166">
        <f t="shared" si="4"/>
        <v>16</v>
      </c>
      <c r="AD18" s="39"/>
      <c r="AE18" s="173"/>
    </row>
    <row r="19" spans="1:31" ht="15.6" customHeight="1" x14ac:dyDescent="0.3">
      <c r="A19" s="39" t="s">
        <v>136</v>
      </c>
      <c r="B19" s="225" t="s">
        <v>530</v>
      </c>
      <c r="C19" s="88"/>
      <c r="D19" s="108">
        <v>5</v>
      </c>
      <c r="E19" s="9">
        <v>1</v>
      </c>
      <c r="F19" s="41" t="s">
        <v>1090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7</v>
      </c>
      <c r="U19" s="166">
        <f t="shared" si="3"/>
        <v>10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4</v>
      </c>
      <c r="AB19" s="342">
        <v>9</v>
      </c>
      <c r="AC19" s="166">
        <f t="shared" si="4"/>
        <v>13</v>
      </c>
      <c r="AD19" s="39">
        <v>2</v>
      </c>
      <c r="AE19" s="173"/>
    </row>
    <row r="20" spans="1:31" ht="15.6" customHeight="1" x14ac:dyDescent="0.3">
      <c r="A20" s="193" t="s">
        <v>37</v>
      </c>
      <c r="B20" s="41" t="s">
        <v>1085</v>
      </c>
      <c r="C20" s="41" t="s">
        <v>172</v>
      </c>
      <c r="D20" s="108"/>
      <c r="E20" s="9">
        <v>1</v>
      </c>
      <c r="F20" s="41" t="s">
        <v>1093</v>
      </c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3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5</v>
      </c>
      <c r="AB20" s="342">
        <v>5</v>
      </c>
      <c r="AC20" s="166">
        <f t="shared" si="4"/>
        <v>10</v>
      </c>
      <c r="AD20" s="39"/>
      <c r="AE20" s="59"/>
    </row>
    <row r="21" spans="1:31" ht="15.6" customHeight="1" x14ac:dyDescent="0.3">
      <c r="B21" s="41"/>
      <c r="C21" s="41"/>
      <c r="E21" s="9">
        <v>1</v>
      </c>
      <c r="F21" s="41" t="s">
        <v>1092</v>
      </c>
      <c r="N21" s="8"/>
      <c r="O21" s="212"/>
      <c r="P21" s="41" t="s">
        <v>473</v>
      </c>
      <c r="Q21" s="48" t="s">
        <v>109</v>
      </c>
      <c r="R21" s="41" t="s">
        <v>130</v>
      </c>
      <c r="S21" s="343">
        <v>1</v>
      </c>
      <c r="T21" s="343">
        <v>7</v>
      </c>
      <c r="U21" s="166">
        <f t="shared" si="3"/>
        <v>8</v>
      </c>
      <c r="V21" s="39"/>
      <c r="W21" s="166"/>
      <c r="X21" s="41" t="s">
        <v>392</v>
      </c>
      <c r="Y21" s="41" t="s">
        <v>120</v>
      </c>
      <c r="Z21" s="207" t="s">
        <v>117</v>
      </c>
      <c r="AA21" s="342">
        <v>1</v>
      </c>
      <c r="AB21" s="342">
        <v>5</v>
      </c>
      <c r="AC21" s="166">
        <f>SUM(AA21:AB21)</f>
        <v>6</v>
      </c>
      <c r="AD21" s="39">
        <v>2</v>
      </c>
      <c r="AE21" s="58"/>
    </row>
    <row r="22" spans="1:31" ht="15.6" customHeight="1" x14ac:dyDescent="0.3">
      <c r="E22" s="9">
        <v>1</v>
      </c>
      <c r="F22" s="41" t="s">
        <v>1091</v>
      </c>
      <c r="N22" s="9"/>
      <c r="O22" s="212"/>
      <c r="P22" s="41" t="s">
        <v>670</v>
      </c>
      <c r="Q22" s="41" t="s">
        <v>187</v>
      </c>
      <c r="R22" s="48" t="s">
        <v>130</v>
      </c>
      <c r="S22" s="343"/>
      <c r="T22" s="343">
        <v>5</v>
      </c>
      <c r="U22" s="166">
        <f t="shared" si="3"/>
        <v>5</v>
      </c>
      <c r="V22" s="39"/>
      <c r="W22" s="166"/>
      <c r="X22" s="41" t="s">
        <v>630</v>
      </c>
      <c r="Y22" s="41" t="s">
        <v>25</v>
      </c>
      <c r="Z22" s="41" t="s">
        <v>117</v>
      </c>
      <c r="AA22" s="342">
        <v>1</v>
      </c>
      <c r="AB22" s="342">
        <v>4</v>
      </c>
      <c r="AC22" s="166">
        <f>SUM(AA22:AB22)</f>
        <v>5</v>
      </c>
      <c r="AD22" s="39"/>
      <c r="AE22" s="210"/>
    </row>
    <row r="23" spans="1:31" ht="15.6" customHeight="1" x14ac:dyDescent="0.3">
      <c r="E23" s="9">
        <v>2</v>
      </c>
      <c r="F23" s="41" t="s">
        <v>1091</v>
      </c>
      <c r="N23" s="8"/>
      <c r="O23" s="213"/>
      <c r="P23" s="150" t="s">
        <v>581</v>
      </c>
      <c r="Q23" s="150" t="s">
        <v>180</v>
      </c>
      <c r="R23" s="41" t="s">
        <v>130</v>
      </c>
      <c r="S23" s="343"/>
      <c r="T23" s="343">
        <v>4</v>
      </c>
      <c r="U23" s="166">
        <f t="shared" si="3"/>
        <v>4</v>
      </c>
      <c r="V23" s="39">
        <v>6</v>
      </c>
      <c r="W23" s="166"/>
      <c r="X23" s="150" t="s">
        <v>631</v>
      </c>
      <c r="Y23" s="150" t="s">
        <v>49</v>
      </c>
      <c r="Z23" s="48" t="s">
        <v>117</v>
      </c>
      <c r="AA23" s="342"/>
      <c r="AB23" s="342">
        <v>4</v>
      </c>
      <c r="AC23" s="166">
        <f>SUM(AA23:AB23)</f>
        <v>4</v>
      </c>
      <c r="AD23" s="39"/>
      <c r="AE23" s="210"/>
    </row>
    <row r="24" spans="1:31" ht="15.6" customHeight="1" x14ac:dyDescent="0.3"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3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3</v>
      </c>
      <c r="AC24" s="166">
        <f t="shared" si="4"/>
        <v>3</v>
      </c>
      <c r="AD24" s="39">
        <v>2</v>
      </c>
      <c r="AE24" s="210"/>
    </row>
    <row r="25" spans="1:31" ht="15.6" customHeight="1" thickBot="1" x14ac:dyDescent="0.35">
      <c r="A25" s="69"/>
      <c r="B25" s="149"/>
      <c r="C25" s="71"/>
      <c r="D25" s="142"/>
      <c r="E25" s="67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51</v>
      </c>
      <c r="T25" s="219">
        <f>SUM(T14:T24)</f>
        <v>72</v>
      </c>
      <c r="U25" s="219">
        <f t="shared" si="3"/>
        <v>123</v>
      </c>
      <c r="V25" s="219">
        <f>SUM(V14:V24)</f>
        <v>26</v>
      </c>
      <c r="W25" s="219"/>
      <c r="X25" s="217" t="s">
        <v>405</v>
      </c>
      <c r="Y25" s="217"/>
      <c r="Z25" s="217" t="s">
        <v>117</v>
      </c>
      <c r="AA25" s="219">
        <f>SUM(AA14:AA24)</f>
        <v>52</v>
      </c>
      <c r="AB25" s="219">
        <f>SUM(AB14:AB24)</f>
        <v>78</v>
      </c>
      <c r="AC25" s="219">
        <f t="shared" si="4"/>
        <v>130</v>
      </c>
      <c r="AD25" s="219">
        <f>SUM(AD14:AD24)</f>
        <v>14</v>
      </c>
      <c r="AE25" s="210"/>
    </row>
    <row r="26" spans="1:31" ht="15.6" customHeight="1" x14ac:dyDescent="0.3">
      <c r="A26" s="46" t="s">
        <v>39</v>
      </c>
      <c r="B26" s="33" t="s">
        <v>123</v>
      </c>
      <c r="D26" s="22">
        <v>3</v>
      </c>
      <c r="E26" s="8">
        <v>1</v>
      </c>
      <c r="F26" s="220" t="s">
        <v>1063</v>
      </c>
      <c r="G26" s="227"/>
      <c r="M26" s="37"/>
      <c r="N26" s="9"/>
      <c r="O26" s="213"/>
      <c r="P26" s="215" t="s">
        <v>116</v>
      </c>
      <c r="Q26" s="216"/>
      <c r="R26" s="216" t="s">
        <v>468</v>
      </c>
      <c r="S26" s="342">
        <v>2</v>
      </c>
      <c r="T26" s="342">
        <v>1</v>
      </c>
      <c r="U26" s="166">
        <f t="shared" ref="U26:U32" si="5">SUM(S26:T26)</f>
        <v>3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5</v>
      </c>
      <c r="AC26" s="166">
        <f t="shared" si="4"/>
        <v>7</v>
      </c>
      <c r="AD26" s="222"/>
      <c r="AE26" s="210"/>
    </row>
    <row r="27" spans="1:31" ht="15.6" customHeight="1" x14ac:dyDescent="0.3">
      <c r="A27" s="49" t="s">
        <v>37</v>
      </c>
      <c r="B27" s="41" t="s">
        <v>83</v>
      </c>
      <c r="C27" s="41"/>
      <c r="E27" s="8">
        <v>2</v>
      </c>
      <c r="F27" s="220" t="s">
        <v>1071</v>
      </c>
      <c r="G27" s="227"/>
      <c r="N27" s="9"/>
      <c r="O27" s="212"/>
      <c r="P27" s="41" t="s">
        <v>677</v>
      </c>
      <c r="Q27" s="41" t="s">
        <v>131</v>
      </c>
      <c r="R27" s="41" t="s">
        <v>116</v>
      </c>
      <c r="S27" s="342">
        <v>12</v>
      </c>
      <c r="T27" s="342">
        <v>9</v>
      </c>
      <c r="U27" s="166">
        <f t="shared" si="5"/>
        <v>21</v>
      </c>
      <c r="V27" s="39">
        <v>2</v>
      </c>
      <c r="W27" s="166"/>
      <c r="X27" s="41" t="s">
        <v>635</v>
      </c>
      <c r="Y27" s="41" t="s">
        <v>138</v>
      </c>
      <c r="Z27" s="41" t="s">
        <v>54</v>
      </c>
      <c r="AA27" s="342">
        <v>13</v>
      </c>
      <c r="AB27" s="342">
        <v>14</v>
      </c>
      <c r="AC27" s="166">
        <f t="shared" si="4"/>
        <v>27</v>
      </c>
      <c r="AD27" s="222"/>
      <c r="AE27" s="210"/>
    </row>
    <row r="28" spans="1:31" ht="15.6" customHeight="1" x14ac:dyDescent="0.3">
      <c r="E28" s="8">
        <v>2</v>
      </c>
      <c r="F28" s="220" t="s">
        <v>1099</v>
      </c>
      <c r="G28" s="227"/>
      <c r="N28" s="9"/>
      <c r="O28" s="212"/>
      <c r="P28" s="41" t="s">
        <v>678</v>
      </c>
      <c r="Q28" s="84" t="s">
        <v>185</v>
      </c>
      <c r="R28" s="48" t="s">
        <v>116</v>
      </c>
      <c r="S28" s="342">
        <v>16</v>
      </c>
      <c r="T28" s="342">
        <v>3</v>
      </c>
      <c r="U28" s="166">
        <f t="shared" si="5"/>
        <v>19</v>
      </c>
      <c r="V28" s="39">
        <v>4</v>
      </c>
      <c r="W28" s="166"/>
      <c r="X28" s="41" t="s">
        <v>637</v>
      </c>
      <c r="Y28" s="41" t="s">
        <v>332</v>
      </c>
      <c r="Z28" s="48" t="s">
        <v>54</v>
      </c>
      <c r="AA28" s="342">
        <v>5</v>
      </c>
      <c r="AB28" s="342">
        <v>15</v>
      </c>
      <c r="AC28" s="166">
        <f t="shared" si="4"/>
        <v>20</v>
      </c>
      <c r="AD28" s="222">
        <v>2</v>
      </c>
      <c r="AE28" s="210"/>
    </row>
    <row r="29" spans="1:31" ht="15.6" customHeight="1" x14ac:dyDescent="0.3">
      <c r="A29" s="39"/>
      <c r="B29" s="225" t="s">
        <v>169</v>
      </c>
      <c r="C29" s="227"/>
      <c r="D29" s="22">
        <v>0</v>
      </c>
      <c r="E29" s="8"/>
      <c r="F29" s="220"/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16</v>
      </c>
      <c r="U29" s="166">
        <f t="shared" si="5"/>
        <v>17</v>
      </c>
      <c r="V29" s="39"/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4"/>
        <v>17</v>
      </c>
      <c r="AD29" s="222"/>
      <c r="AE29" s="210"/>
    </row>
    <row r="30" spans="1:31" ht="15.6" customHeight="1" x14ac:dyDescent="0.3">
      <c r="A30" s="49" t="s">
        <v>37</v>
      </c>
      <c r="B30" s="240" t="s">
        <v>1072</v>
      </c>
      <c r="C30" s="41" t="s">
        <v>171</v>
      </c>
      <c r="E30" s="8"/>
      <c r="F30" s="41"/>
      <c r="G30" s="227"/>
      <c r="H30" s="90"/>
      <c r="I30" s="90"/>
      <c r="J30" s="90"/>
      <c r="K30" s="90"/>
      <c r="L30" s="90"/>
      <c r="N30" s="9"/>
      <c r="O30" s="213"/>
      <c r="P30" s="41" t="s">
        <v>528</v>
      </c>
      <c r="Q30" s="48" t="s">
        <v>33</v>
      </c>
      <c r="R30" s="41" t="s">
        <v>116</v>
      </c>
      <c r="S30" s="342">
        <v>3</v>
      </c>
      <c r="T30" s="342">
        <v>10</v>
      </c>
      <c r="U30" s="166">
        <f t="shared" si="5"/>
        <v>13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7</v>
      </c>
      <c r="AB30" s="342">
        <v>7</v>
      </c>
      <c r="AC30" s="166">
        <f t="shared" si="4"/>
        <v>14</v>
      </c>
      <c r="AD30" s="222"/>
      <c r="AE30" s="210"/>
    </row>
    <row r="31" spans="1:31" ht="15.6" customHeight="1" x14ac:dyDescent="0.3">
      <c r="B31" s="240" t="s">
        <v>1072</v>
      </c>
      <c r="C31" s="41" t="s">
        <v>171</v>
      </c>
      <c r="F31" s="41"/>
      <c r="N31" s="9"/>
      <c r="O31" s="212"/>
      <c r="P31" s="41" t="s">
        <v>682</v>
      </c>
      <c r="Q31" s="41" t="s">
        <v>384</v>
      </c>
      <c r="R31" s="41" t="s">
        <v>116</v>
      </c>
      <c r="S31" s="342">
        <v>6</v>
      </c>
      <c r="T31" s="342">
        <v>5</v>
      </c>
      <c r="U31" s="166">
        <f t="shared" si="5"/>
        <v>11</v>
      </c>
      <c r="V31" s="39">
        <v>4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10</v>
      </c>
      <c r="AC31" s="166">
        <f t="shared" si="4"/>
        <v>10</v>
      </c>
      <c r="AD31" s="222">
        <v>2</v>
      </c>
      <c r="AE31" s="210"/>
    </row>
    <row r="32" spans="1:31" ht="15.6" customHeight="1" x14ac:dyDescent="0.3">
      <c r="B32" s="240" t="s">
        <v>1072</v>
      </c>
      <c r="C32" s="240" t="s">
        <v>1089</v>
      </c>
      <c r="N32" s="8"/>
      <c r="O32" s="212"/>
      <c r="P32" s="41" t="s">
        <v>474</v>
      </c>
      <c r="Q32" s="152" t="s">
        <v>85</v>
      </c>
      <c r="R32" s="41" t="s">
        <v>116</v>
      </c>
      <c r="S32" s="342">
        <v>4</v>
      </c>
      <c r="T32" s="342">
        <v>8</v>
      </c>
      <c r="U32" s="166">
        <f t="shared" si="5"/>
        <v>12</v>
      </c>
      <c r="V32" s="39">
        <v>2</v>
      </c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7</v>
      </c>
      <c r="AC32" s="166">
        <f>SUM(AA32:AB32)</f>
        <v>9</v>
      </c>
      <c r="AD32" s="222"/>
      <c r="AE32" s="210"/>
    </row>
    <row r="33" spans="1:31" ht="15.6" customHeight="1" x14ac:dyDescent="0.3">
      <c r="N33" s="9"/>
      <c r="O33" s="212"/>
      <c r="P33" s="41" t="s">
        <v>529</v>
      </c>
      <c r="Q33" s="41" t="s">
        <v>26</v>
      </c>
      <c r="R33" s="41" t="s">
        <v>116</v>
      </c>
      <c r="S33" s="342"/>
      <c r="T33" s="342">
        <v>9</v>
      </c>
      <c r="U33" s="166">
        <f t="shared" si="3"/>
        <v>9</v>
      </c>
      <c r="V33" s="39">
        <v>4</v>
      </c>
      <c r="W33" s="166"/>
      <c r="X33" s="41" t="s">
        <v>1045</v>
      </c>
      <c r="Y33" s="41" t="s">
        <v>1008</v>
      </c>
      <c r="Z33" s="41" t="s">
        <v>54</v>
      </c>
      <c r="AA33" s="342">
        <v>2</v>
      </c>
      <c r="AB33" s="342">
        <v>3</v>
      </c>
      <c r="AC33" s="166">
        <f>SUM(AA33:AB33)</f>
        <v>5</v>
      </c>
      <c r="AD33" s="222"/>
      <c r="AE33" s="210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7</v>
      </c>
      <c r="U34" s="166">
        <f t="shared" si="3"/>
        <v>7</v>
      </c>
      <c r="V34" s="39"/>
      <c r="W34" s="166"/>
      <c r="X34" s="41" t="s">
        <v>640</v>
      </c>
      <c r="Y34" s="41" t="s">
        <v>138</v>
      </c>
      <c r="Z34" s="41" t="s">
        <v>54</v>
      </c>
      <c r="AA34" s="342"/>
      <c r="AB34" s="342">
        <v>5</v>
      </c>
      <c r="AC34" s="166">
        <f>SUM(AA34:AB34)</f>
        <v>5</v>
      </c>
      <c r="AD34" s="222">
        <v>2</v>
      </c>
      <c r="AE34" s="210"/>
    </row>
    <row r="35" spans="1:31" ht="15.6" customHeight="1" x14ac:dyDescent="0.3">
      <c r="A35" s="46" t="s">
        <v>40</v>
      </c>
      <c r="B35" s="225" t="s">
        <v>477</v>
      </c>
      <c r="C35" s="227"/>
      <c r="D35" s="22">
        <v>3</v>
      </c>
      <c r="E35" s="8">
        <v>1</v>
      </c>
      <c r="F35" s="41" t="s">
        <v>1081</v>
      </c>
      <c r="G35" s="151"/>
      <c r="H35" s="151"/>
      <c r="I35" s="90"/>
      <c r="J35" s="90"/>
      <c r="K35" s="90"/>
      <c r="L35" s="90"/>
      <c r="M35" s="90"/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4</v>
      </c>
      <c r="U35" s="166">
        <f t="shared" si="3"/>
        <v>4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5</v>
      </c>
      <c r="AC35" s="166">
        <f>SUM(AA35:AB35)</f>
        <v>5</v>
      </c>
      <c r="AD35" s="222"/>
      <c r="AE35" s="210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8">
        <v>2</v>
      </c>
      <c r="F36" s="41" t="s">
        <v>1082</v>
      </c>
      <c r="N36" s="9"/>
      <c r="O36" s="212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3"/>
        <v>3</v>
      </c>
      <c r="V36" s="39">
        <v>2</v>
      </c>
      <c r="W36" s="166"/>
      <c r="X36" s="41" t="s">
        <v>794</v>
      </c>
      <c r="Y36" s="41" t="s">
        <v>619</v>
      </c>
      <c r="Z36" s="48" t="s">
        <v>54</v>
      </c>
      <c r="AA36" s="342">
        <v>1</v>
      </c>
      <c r="AB36" s="342">
        <v>3</v>
      </c>
      <c r="AC36" s="166">
        <f>SUM(AA36:AB36)</f>
        <v>4</v>
      </c>
      <c r="AD36" s="222">
        <v>2</v>
      </c>
      <c r="AE36" s="210"/>
    </row>
    <row r="37" spans="1:31" ht="15.6" customHeight="1" x14ac:dyDescent="0.3">
      <c r="B37" s="41"/>
      <c r="C37" s="41"/>
      <c r="E37" s="8">
        <v>2</v>
      </c>
      <c r="F37" s="41" t="s">
        <v>1083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3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4"/>
        <v>2</v>
      </c>
      <c r="AD37" s="222">
        <v>4</v>
      </c>
      <c r="AE37" s="210"/>
    </row>
    <row r="38" spans="1:31" ht="15.6" customHeight="1" thickBot="1" x14ac:dyDescent="0.35">
      <c r="N38" s="8"/>
      <c r="O38" s="213"/>
      <c r="P38" s="217" t="s">
        <v>405</v>
      </c>
      <c r="Q38" s="217"/>
      <c r="R38" s="217" t="s">
        <v>116</v>
      </c>
      <c r="S38" s="219">
        <f>SUM(S26:S37)</f>
        <v>44</v>
      </c>
      <c r="T38" s="219">
        <f>SUM(T26:T37)</f>
        <v>77</v>
      </c>
      <c r="U38" s="219">
        <f t="shared" si="3"/>
        <v>121</v>
      </c>
      <c r="V38" s="219">
        <f>SUM(V26:V37)</f>
        <v>20</v>
      </c>
      <c r="W38" s="219"/>
      <c r="X38" s="217" t="s">
        <v>405</v>
      </c>
      <c r="Y38" s="217"/>
      <c r="Z38" s="217" t="s">
        <v>54</v>
      </c>
      <c r="AA38" s="219">
        <f>SUM(AA26:AA37)</f>
        <v>46</v>
      </c>
      <c r="AB38" s="219">
        <f t="shared" ref="AB38:AD38" si="6">SUM(AB26:AB37)</f>
        <v>79</v>
      </c>
      <c r="AC38" s="219">
        <f t="shared" si="6"/>
        <v>125</v>
      </c>
      <c r="AD38" s="219">
        <f t="shared" si="6"/>
        <v>12</v>
      </c>
      <c r="AE38" s="210"/>
    </row>
    <row r="39" spans="1:31" ht="15.6" customHeight="1" x14ac:dyDescent="0.3">
      <c r="A39" s="49"/>
      <c r="B39" s="225" t="s">
        <v>124</v>
      </c>
      <c r="C39" s="43"/>
      <c r="D39" s="109">
        <v>4</v>
      </c>
      <c r="E39" s="8">
        <v>1</v>
      </c>
      <c r="F39" s="41" t="s">
        <v>1077</v>
      </c>
      <c r="N39" s="9"/>
      <c r="O39" s="213"/>
      <c r="P39" s="215" t="s">
        <v>533</v>
      </c>
      <c r="Q39" s="216"/>
      <c r="R39" s="216" t="s">
        <v>534</v>
      </c>
      <c r="S39" s="347">
        <v>7</v>
      </c>
      <c r="T39" s="347">
        <v>7</v>
      </c>
      <c r="U39" s="166">
        <f t="shared" ref="U39:U44" si="7">SUM(S39:T39)</f>
        <v>14</v>
      </c>
      <c r="V39" s="39">
        <v>16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A40" s="49" t="s">
        <v>37</v>
      </c>
      <c r="B40" s="41" t="s">
        <v>501</v>
      </c>
      <c r="C40" s="57" t="s">
        <v>172</v>
      </c>
      <c r="D40" s="109"/>
      <c r="E40" s="8">
        <v>1</v>
      </c>
      <c r="F40" s="41" t="s">
        <v>1079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8</v>
      </c>
      <c r="T40" s="343">
        <v>9</v>
      </c>
      <c r="U40" s="166">
        <f t="shared" si="7"/>
        <v>17</v>
      </c>
      <c r="V40" s="39">
        <v>2</v>
      </c>
      <c r="W40" s="216"/>
      <c r="X40" s="41" t="s">
        <v>644</v>
      </c>
      <c r="Y40" s="41" t="s">
        <v>527</v>
      </c>
      <c r="Z40" s="43" t="s">
        <v>53</v>
      </c>
      <c r="AA40" s="343">
        <v>14</v>
      </c>
      <c r="AB40" s="343">
        <v>11</v>
      </c>
      <c r="AC40" s="166">
        <f>SUM(AA40:AB40)</f>
        <v>25</v>
      </c>
      <c r="AD40" s="39">
        <v>2</v>
      </c>
      <c r="AE40" s="210"/>
    </row>
    <row r="41" spans="1:31" ht="15.6" customHeight="1" x14ac:dyDescent="0.3">
      <c r="E41" s="8">
        <v>2</v>
      </c>
      <c r="F41" s="41" t="s">
        <v>1078</v>
      </c>
      <c r="N41" s="9"/>
      <c r="O41" s="212"/>
      <c r="P41" s="41" t="s">
        <v>495</v>
      </c>
      <c r="Q41" s="41" t="s">
        <v>110</v>
      </c>
      <c r="R41" s="41" t="s">
        <v>533</v>
      </c>
      <c r="S41" s="344">
        <v>8</v>
      </c>
      <c r="T41" s="343">
        <v>7</v>
      </c>
      <c r="U41" s="166">
        <f t="shared" si="7"/>
        <v>15</v>
      </c>
      <c r="V41" s="39"/>
      <c r="W41" s="216"/>
      <c r="X41" s="41" t="s">
        <v>645</v>
      </c>
      <c r="Y41" s="41" t="s">
        <v>505</v>
      </c>
      <c r="Z41" s="41" t="s">
        <v>53</v>
      </c>
      <c r="AA41" s="343">
        <v>10</v>
      </c>
      <c r="AB41" s="344">
        <v>15</v>
      </c>
      <c r="AC41" s="166">
        <f>SUM(AA41:AB41)</f>
        <v>25</v>
      </c>
      <c r="AD41" s="39">
        <v>2</v>
      </c>
      <c r="AE41" s="210"/>
    </row>
    <row r="42" spans="1:31" ht="15.6" customHeight="1" x14ac:dyDescent="0.3">
      <c r="E42" s="8">
        <v>2</v>
      </c>
      <c r="F42" s="41" t="s">
        <v>1080</v>
      </c>
      <c r="N42" s="9"/>
      <c r="O42" s="213"/>
      <c r="P42" s="41" t="s">
        <v>510</v>
      </c>
      <c r="Q42" s="41" t="s">
        <v>464</v>
      </c>
      <c r="R42" s="41" t="s">
        <v>533</v>
      </c>
      <c r="S42" s="343">
        <v>8</v>
      </c>
      <c r="T42" s="343">
        <v>6</v>
      </c>
      <c r="U42" s="166">
        <f t="shared" si="7"/>
        <v>14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5</v>
      </c>
      <c r="AB42" s="343">
        <v>10</v>
      </c>
      <c r="AC42" s="166">
        <f t="shared" ref="AC42:AC49" si="8">SUM(AA42:AB42)</f>
        <v>15</v>
      </c>
      <c r="AD42" s="39"/>
      <c r="AE42" s="210"/>
    </row>
    <row r="43" spans="1:31" ht="15.6" customHeight="1" x14ac:dyDescent="0.3">
      <c r="E43" s="8"/>
      <c r="F43" s="41"/>
      <c r="N43" s="8"/>
      <c r="O43" s="212"/>
      <c r="P43" s="41" t="s">
        <v>685</v>
      </c>
      <c r="Q43" s="41" t="s">
        <v>504</v>
      </c>
      <c r="R43" s="41" t="s">
        <v>533</v>
      </c>
      <c r="S43" s="343">
        <v>4</v>
      </c>
      <c r="T43" s="344">
        <v>6</v>
      </c>
      <c r="U43" s="166">
        <f t="shared" si="7"/>
        <v>10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 t="shared" si="8"/>
        <v>10</v>
      </c>
      <c r="AD43" s="39">
        <v>6</v>
      </c>
      <c r="AE43" s="210"/>
    </row>
    <row r="44" spans="1:31" ht="15.6" customHeight="1" x14ac:dyDescent="0.3">
      <c r="A44" s="72"/>
      <c r="B44" s="149"/>
      <c r="C44" s="67"/>
      <c r="D44" s="142"/>
      <c r="E44" s="67" t="s">
        <v>50</v>
      </c>
      <c r="F44" s="73"/>
      <c r="G44" s="74"/>
      <c r="H44" s="74"/>
      <c r="I44" s="74"/>
      <c r="J44" s="75"/>
      <c r="K44" s="74"/>
      <c r="L44" s="74"/>
      <c r="M44" s="74"/>
      <c r="N44" s="9"/>
      <c r="O44" s="212"/>
      <c r="P44" s="41" t="s">
        <v>536</v>
      </c>
      <c r="Q44" s="41" t="s">
        <v>496</v>
      </c>
      <c r="R44" s="41" t="s">
        <v>533</v>
      </c>
      <c r="S44" s="344">
        <v>1</v>
      </c>
      <c r="T44" s="344">
        <v>6</v>
      </c>
      <c r="U44" s="166">
        <f t="shared" si="7"/>
        <v>7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4</v>
      </c>
      <c r="AB44" s="343">
        <v>4</v>
      </c>
      <c r="AC44" s="166">
        <f t="shared" si="8"/>
        <v>8</v>
      </c>
      <c r="AD44" s="39">
        <v>2</v>
      </c>
      <c r="AE44" s="210"/>
    </row>
    <row r="45" spans="1:31" ht="15.6" customHeight="1" x14ac:dyDescent="0.3">
      <c r="A45" s="46" t="s">
        <v>41</v>
      </c>
      <c r="B45" s="33" t="s">
        <v>89</v>
      </c>
      <c r="C45" s="41"/>
      <c r="D45" s="22">
        <v>0</v>
      </c>
      <c r="E45" s="9"/>
      <c r="F45" s="41"/>
      <c r="K45" s="44"/>
      <c r="L45" s="44"/>
      <c r="M45" s="44"/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3"/>
        <v>5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>
        <v>1</v>
      </c>
      <c r="AB45" s="344">
        <v>7</v>
      </c>
      <c r="AC45" s="166">
        <f t="shared" si="8"/>
        <v>8</v>
      </c>
      <c r="AD45" s="39">
        <v>4</v>
      </c>
      <c r="AE45" s="210"/>
    </row>
    <row r="46" spans="1:31" ht="17.25" customHeight="1" x14ac:dyDescent="0.3">
      <c r="A46" s="49" t="s">
        <v>37</v>
      </c>
      <c r="B46" s="150" t="s">
        <v>560</v>
      </c>
      <c r="C46" s="43" t="s">
        <v>194</v>
      </c>
      <c r="D46" s="22"/>
      <c r="E46" s="9"/>
      <c r="F46" s="41"/>
      <c r="G46" s="227"/>
      <c r="K46" s="44"/>
      <c r="L46" s="44"/>
      <c r="M46" s="37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>SUM(S46:T46)</f>
        <v>4</v>
      </c>
      <c r="V46" s="39"/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3</v>
      </c>
      <c r="AC46" s="166">
        <f t="shared" si="8"/>
        <v>4</v>
      </c>
      <c r="AD46" s="39"/>
      <c r="AE46" s="210"/>
    </row>
    <row r="47" spans="1:31" ht="15.6" customHeight="1" x14ac:dyDescent="0.3">
      <c r="B47" s="240" t="s">
        <v>1073</v>
      </c>
      <c r="C47" s="240" t="s">
        <v>172</v>
      </c>
      <c r="F47" s="41"/>
      <c r="H47" s="227"/>
      <c r="I47" s="227"/>
      <c r="J47" s="227"/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8"/>
        <v>3</v>
      </c>
      <c r="AD47" s="39">
        <v>2</v>
      </c>
      <c r="AE47" s="210"/>
    </row>
    <row r="48" spans="1:31" ht="15.6" customHeight="1" x14ac:dyDescent="0.3">
      <c r="N48" s="9"/>
      <c r="O48" s="212"/>
      <c r="P48" s="41" t="s">
        <v>688</v>
      </c>
      <c r="Q48" s="41" t="s">
        <v>23</v>
      </c>
      <c r="R48" s="41" t="s">
        <v>533</v>
      </c>
      <c r="S48" s="343"/>
      <c r="T48" s="343"/>
      <c r="U48" s="166">
        <f>SUM(S48:T48)</f>
        <v>0</v>
      </c>
      <c r="V48" s="39">
        <v>2</v>
      </c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8"/>
        <v>3</v>
      </c>
      <c r="AD48" s="39">
        <v>2</v>
      </c>
      <c r="AE48" s="210"/>
    </row>
    <row r="49" spans="1:31" ht="15.6" customHeight="1" x14ac:dyDescent="0.3">
      <c r="B49" s="225" t="s">
        <v>88</v>
      </c>
      <c r="C49" s="228"/>
      <c r="D49" s="214">
        <v>5</v>
      </c>
      <c r="E49" s="9">
        <v>1</v>
      </c>
      <c r="F49" s="41" t="s">
        <v>1074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3"/>
        <v>0</v>
      </c>
      <c r="V49" s="39"/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8"/>
        <v>1</v>
      </c>
      <c r="AD49" s="39"/>
      <c r="AE49" s="210"/>
    </row>
    <row r="50" spans="1:31" ht="15.6" customHeight="1" thickBot="1" x14ac:dyDescent="0.35">
      <c r="A50" s="193" t="s">
        <v>37</v>
      </c>
      <c r="B50" s="84" t="s">
        <v>83</v>
      </c>
      <c r="C50" s="43"/>
      <c r="D50" s="214"/>
      <c r="E50" s="9">
        <v>1</v>
      </c>
      <c r="F50" s="41" t="s">
        <v>1102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38</v>
      </c>
      <c r="T50" s="219">
        <f>SUM(T39:T49)</f>
        <v>50</v>
      </c>
      <c r="U50" s="219">
        <f>SUM(U39:U49)</f>
        <v>88</v>
      </c>
      <c r="V50" s="219">
        <f>SUM(V39:V49)</f>
        <v>32</v>
      </c>
      <c r="W50" s="218"/>
      <c r="X50" s="218" t="s">
        <v>405</v>
      </c>
      <c r="Y50" s="218"/>
      <c r="Z50" s="218" t="s">
        <v>53</v>
      </c>
      <c r="AA50" s="219">
        <f>SUM(AA39:AA49)</f>
        <v>45</v>
      </c>
      <c r="AB50" s="219">
        <f>SUM(AB39:AB49)</f>
        <v>64</v>
      </c>
      <c r="AC50" s="219">
        <f>SUM(AC39:AC49)</f>
        <v>109</v>
      </c>
      <c r="AD50" s="219">
        <f>SUM(AD39:AD49)</f>
        <v>24</v>
      </c>
      <c r="AE50" s="210"/>
    </row>
    <row r="51" spans="1:31" ht="15.6" customHeight="1" x14ac:dyDescent="0.3">
      <c r="E51" s="9">
        <v>2</v>
      </c>
      <c r="F51" s="41" t="s">
        <v>1075</v>
      </c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7</v>
      </c>
      <c r="U51" s="166">
        <f t="shared" ref="U51:U59" si="9">SUM(S51:T51)</f>
        <v>8</v>
      </c>
      <c r="V51" s="39">
        <v>10</v>
      </c>
      <c r="W51" s="367"/>
      <c r="X51" s="277" t="s">
        <v>461</v>
      </c>
      <c r="Y51" s="277"/>
      <c r="Z51" s="277" t="s">
        <v>462</v>
      </c>
      <c r="AA51" s="343">
        <v>4</v>
      </c>
      <c r="AB51" s="344">
        <v>2</v>
      </c>
      <c r="AC51" s="166">
        <f t="shared" ref="AC51:AC61" si="10">SUM(AA51:AB51)</f>
        <v>6</v>
      </c>
      <c r="AD51" s="39">
        <v>4</v>
      </c>
      <c r="AE51" s="210"/>
    </row>
    <row r="52" spans="1:31" ht="15.6" customHeight="1" x14ac:dyDescent="0.3">
      <c r="E52" s="9">
        <v>2</v>
      </c>
      <c r="F52" s="41" t="s">
        <v>1076</v>
      </c>
      <c r="N52" s="9"/>
      <c r="O52" s="213"/>
      <c r="P52" s="41" t="s">
        <v>691</v>
      </c>
      <c r="Q52" s="41" t="s">
        <v>620</v>
      </c>
      <c r="R52" s="41" t="s">
        <v>164</v>
      </c>
      <c r="S52" s="343">
        <v>13</v>
      </c>
      <c r="T52" s="344">
        <v>6</v>
      </c>
      <c r="U52" s="166">
        <f t="shared" si="9"/>
        <v>19</v>
      </c>
      <c r="V52" s="39">
        <v>18</v>
      </c>
      <c r="W52" s="277"/>
      <c r="X52" s="41" t="s">
        <v>653</v>
      </c>
      <c r="Y52" s="41" t="s">
        <v>616</v>
      </c>
      <c r="Z52" s="41" t="s">
        <v>461</v>
      </c>
      <c r="AA52" s="343">
        <v>13</v>
      </c>
      <c r="AB52" s="344">
        <v>5</v>
      </c>
      <c r="AC52" s="166">
        <f>SUM(AA52:AB52)</f>
        <v>18</v>
      </c>
      <c r="AD52" s="39">
        <v>12</v>
      </c>
      <c r="AE52" s="210"/>
    </row>
    <row r="53" spans="1:31" ht="15.6" customHeight="1" x14ac:dyDescent="0.3">
      <c r="E53" s="9">
        <v>2</v>
      </c>
      <c r="F53" s="41" t="s">
        <v>1103</v>
      </c>
      <c r="N53" s="9"/>
      <c r="O53" s="212"/>
      <c r="P53" s="150" t="s">
        <v>494</v>
      </c>
      <c r="Q53" s="41" t="s">
        <v>182</v>
      </c>
      <c r="R53" s="48" t="s">
        <v>164</v>
      </c>
      <c r="S53" s="343">
        <v>7</v>
      </c>
      <c r="T53" s="343">
        <v>4</v>
      </c>
      <c r="U53" s="166">
        <f t="shared" si="9"/>
        <v>11</v>
      </c>
      <c r="V53" s="39">
        <v>2</v>
      </c>
      <c r="W53" s="277"/>
      <c r="X53" s="41" t="s">
        <v>472</v>
      </c>
      <c r="Y53" s="41" t="s">
        <v>465</v>
      </c>
      <c r="Z53" s="41" t="s">
        <v>461</v>
      </c>
      <c r="AA53" s="343">
        <v>4</v>
      </c>
      <c r="AB53" s="344">
        <v>7</v>
      </c>
      <c r="AC53" s="166">
        <f>SUM(AA53:AB53)</f>
        <v>11</v>
      </c>
      <c r="AD53" s="39">
        <v>2</v>
      </c>
      <c r="AE53" s="210"/>
    </row>
    <row r="54" spans="1:31" ht="18.600000000000001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41" t="s">
        <v>696</v>
      </c>
      <c r="Q54" s="41" t="s">
        <v>19</v>
      </c>
      <c r="R54" s="48" t="s">
        <v>164</v>
      </c>
      <c r="S54" s="343">
        <v>2</v>
      </c>
      <c r="T54" s="344">
        <v>8</v>
      </c>
      <c r="U54" s="166">
        <f t="shared" si="9"/>
        <v>10</v>
      </c>
      <c r="V54" s="39"/>
      <c r="W54" s="277"/>
      <c r="X54" s="41" t="s">
        <v>540</v>
      </c>
      <c r="Y54" s="41" t="s">
        <v>386</v>
      </c>
      <c r="Z54" s="41" t="s">
        <v>461</v>
      </c>
      <c r="AA54" s="343">
        <v>5</v>
      </c>
      <c r="AB54" s="344">
        <v>5</v>
      </c>
      <c r="AC54" s="166">
        <f>SUM(AA54:AB54)</f>
        <v>10</v>
      </c>
      <c r="AD54" s="39"/>
      <c r="AE54" s="210"/>
    </row>
    <row r="55" spans="1:31" ht="15.6" customHeight="1" x14ac:dyDescent="0.35">
      <c r="C55" s="41" t="s">
        <v>42</v>
      </c>
      <c r="D55" s="98">
        <f>SUM(D15:D54)</f>
        <v>23</v>
      </c>
      <c r="E55" s="21"/>
      <c r="F55" s="41" t="s">
        <v>291</v>
      </c>
      <c r="G55" s="33"/>
      <c r="H55" s="47"/>
      <c r="I55" s="61">
        <v>8</v>
      </c>
      <c r="J55" s="22"/>
      <c r="N55" s="8"/>
      <c r="O55" s="212"/>
      <c r="P55" s="41" t="s">
        <v>475</v>
      </c>
      <c r="Q55" s="41" t="s">
        <v>115</v>
      </c>
      <c r="R55" s="41" t="s">
        <v>164</v>
      </c>
      <c r="S55" s="343">
        <v>5</v>
      </c>
      <c r="T55" s="344">
        <v>4</v>
      </c>
      <c r="U55" s="166">
        <f t="shared" si="9"/>
        <v>9</v>
      </c>
      <c r="V55" s="39">
        <v>2</v>
      </c>
      <c r="W55" s="277"/>
      <c r="X55" s="41" t="s">
        <v>391</v>
      </c>
      <c r="Y55" s="152" t="s">
        <v>28</v>
      </c>
      <c r="Z55" s="41" t="s">
        <v>461</v>
      </c>
      <c r="AA55" s="343">
        <v>2</v>
      </c>
      <c r="AB55" s="344">
        <v>6</v>
      </c>
      <c r="AC55" s="166">
        <f>SUM(AA55:AB55)</f>
        <v>8</v>
      </c>
      <c r="AD55" s="39">
        <v>2</v>
      </c>
      <c r="AE55" s="210"/>
    </row>
    <row r="56" spans="1:31" ht="15.6" customHeight="1" x14ac:dyDescent="0.3">
      <c r="N56" s="8"/>
      <c r="O56" s="213"/>
      <c r="P56" s="41" t="s">
        <v>695</v>
      </c>
      <c r="Q56" s="41" t="s">
        <v>29</v>
      </c>
      <c r="R56" s="41" t="s">
        <v>164</v>
      </c>
      <c r="S56" s="343">
        <v>2</v>
      </c>
      <c r="T56" s="344">
        <v>4</v>
      </c>
      <c r="U56" s="166">
        <f t="shared" si="9"/>
        <v>6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3</v>
      </c>
      <c r="AB56" s="344">
        <v>3</v>
      </c>
      <c r="AC56" s="166">
        <f t="shared" si="10"/>
        <v>6</v>
      </c>
      <c r="AD56" s="39">
        <v>2</v>
      </c>
      <c r="AE56" s="210"/>
    </row>
    <row r="57" spans="1:31" ht="15.6" customHeight="1" x14ac:dyDescent="0.3">
      <c r="N57" s="9"/>
      <c r="O57" s="213"/>
      <c r="P57" s="41" t="s">
        <v>476</v>
      </c>
      <c r="Q57" s="41" t="s">
        <v>68</v>
      </c>
      <c r="R57" s="41" t="s">
        <v>164</v>
      </c>
      <c r="S57" s="343"/>
      <c r="T57" s="344">
        <v>6</v>
      </c>
      <c r="U57" s="166">
        <f t="shared" si="9"/>
        <v>6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4</v>
      </c>
      <c r="AC57" s="166">
        <f t="shared" si="10"/>
        <v>6</v>
      </c>
      <c r="AD57" s="39">
        <v>2</v>
      </c>
      <c r="AE57" s="210"/>
    </row>
    <row r="58" spans="1:31" ht="15.6" customHeight="1" x14ac:dyDescent="0.3">
      <c r="A58" s="166"/>
      <c r="B58" s="163" t="s">
        <v>394</v>
      </c>
      <c r="C58" s="163"/>
      <c r="D58" s="46" t="s">
        <v>57</v>
      </c>
      <c r="E58" s="358" t="s">
        <v>51</v>
      </c>
      <c r="F58" s="358" t="s">
        <v>52</v>
      </c>
      <c r="G58" s="163" t="s">
        <v>58</v>
      </c>
      <c r="H58" s="163" t="s">
        <v>390</v>
      </c>
      <c r="I58" s="163"/>
      <c r="J58" s="163"/>
      <c r="K58" s="163"/>
      <c r="L58" s="163"/>
      <c r="M58" s="163"/>
      <c r="N58" s="9"/>
      <c r="O58" s="212"/>
      <c r="P58" s="41" t="s">
        <v>697</v>
      </c>
      <c r="Q58" s="41" t="s">
        <v>589</v>
      </c>
      <c r="R58" s="41" t="s">
        <v>164</v>
      </c>
      <c r="S58" s="343"/>
      <c r="T58" s="343">
        <v>5</v>
      </c>
      <c r="U58" s="166">
        <f t="shared" si="9"/>
        <v>5</v>
      </c>
      <c r="V58" s="39"/>
      <c r="W58" s="277"/>
      <c r="X58" s="41" t="s">
        <v>537</v>
      </c>
      <c r="Y58" s="41" t="s">
        <v>65</v>
      </c>
      <c r="Z58" s="41" t="s">
        <v>461</v>
      </c>
      <c r="AA58" s="343">
        <v>2</v>
      </c>
      <c r="AB58" s="344">
        <v>2</v>
      </c>
      <c r="AC58" s="166">
        <f t="shared" si="10"/>
        <v>4</v>
      </c>
      <c r="AD58" s="39"/>
      <c r="AE58" s="210"/>
    </row>
    <row r="59" spans="1:31" ht="15.6" customHeight="1" x14ac:dyDescent="0.3">
      <c r="A59" s="39">
        <v>1</v>
      </c>
      <c r="B59" s="150" t="s">
        <v>551</v>
      </c>
      <c r="C59" s="220" t="s">
        <v>138</v>
      </c>
      <c r="D59" s="220" t="s">
        <v>54</v>
      </c>
      <c r="E59" s="330">
        <v>13</v>
      </c>
      <c r="F59" s="330">
        <v>14</v>
      </c>
      <c r="G59" s="166">
        <f t="shared" ref="G59:G75" si="11">SUM(E59:F59)</f>
        <v>27</v>
      </c>
      <c r="I59" s="40"/>
      <c r="J59" s="40"/>
      <c r="K59" s="40"/>
      <c r="M59" s="48"/>
      <c r="N59" s="9"/>
      <c r="O59" s="60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9"/>
        <v>4</v>
      </c>
      <c r="V59" s="39">
        <v>2</v>
      </c>
      <c r="W59" s="277"/>
      <c r="X59" s="41" t="s">
        <v>795</v>
      </c>
      <c r="Y59" s="84" t="s">
        <v>143</v>
      </c>
      <c r="Z59" s="41" t="s">
        <v>461</v>
      </c>
      <c r="AA59" s="343"/>
      <c r="AB59" s="344">
        <v>4</v>
      </c>
      <c r="AC59" s="166">
        <f t="shared" si="10"/>
        <v>4</v>
      </c>
      <c r="AD59" s="39">
        <v>6</v>
      </c>
      <c r="AE59" s="210"/>
    </row>
    <row r="60" spans="1:31" ht="15.6" customHeight="1" x14ac:dyDescent="0.3">
      <c r="A60" s="39">
        <v>2</v>
      </c>
      <c r="B60" s="41" t="s">
        <v>552</v>
      </c>
      <c r="C60" s="220" t="s">
        <v>527</v>
      </c>
      <c r="D60" s="221" t="s">
        <v>53</v>
      </c>
      <c r="E60" s="222">
        <v>14</v>
      </c>
      <c r="F60" s="222">
        <v>11</v>
      </c>
      <c r="G60" s="166">
        <f t="shared" si="11"/>
        <v>25</v>
      </c>
      <c r="H60" s="39">
        <v>2</v>
      </c>
      <c r="I60" s="41"/>
      <c r="J60" s="41"/>
      <c r="K60" s="61"/>
      <c r="L60" s="163" t="s">
        <v>389</v>
      </c>
      <c r="M60" s="41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3</v>
      </c>
      <c r="AC60" s="166">
        <f t="shared" si="10"/>
        <v>3</v>
      </c>
      <c r="AD60" s="39"/>
      <c r="AE60" s="210"/>
    </row>
    <row r="61" spans="1:31" ht="15.6" customHeight="1" x14ac:dyDescent="0.3">
      <c r="A61" s="39">
        <v>3</v>
      </c>
      <c r="B61" s="41" t="s">
        <v>66</v>
      </c>
      <c r="C61" s="220" t="s">
        <v>505</v>
      </c>
      <c r="D61" s="220" t="s">
        <v>53</v>
      </c>
      <c r="E61" s="49">
        <v>10</v>
      </c>
      <c r="F61" s="193">
        <v>15</v>
      </c>
      <c r="G61" s="166">
        <f t="shared" si="11"/>
        <v>25</v>
      </c>
      <c r="H61" s="39">
        <v>2</v>
      </c>
      <c r="I61" s="41"/>
      <c r="J61" s="41"/>
      <c r="K61" s="41"/>
      <c r="L61" s="240" t="s">
        <v>1094</v>
      </c>
      <c r="M61" s="240" t="s">
        <v>54</v>
      </c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3</v>
      </c>
      <c r="AC61" s="166">
        <f t="shared" si="10"/>
        <v>3</v>
      </c>
      <c r="AD61" s="39">
        <v>4</v>
      </c>
      <c r="AE61" s="210"/>
    </row>
    <row r="62" spans="1:31" ht="15.6" customHeight="1" thickBot="1" x14ac:dyDescent="0.35">
      <c r="A62" s="39">
        <v>4</v>
      </c>
      <c r="B62" s="41" t="s">
        <v>63</v>
      </c>
      <c r="C62" s="256" t="s">
        <v>297</v>
      </c>
      <c r="D62" s="221" t="s">
        <v>130</v>
      </c>
      <c r="E62" s="49">
        <v>14</v>
      </c>
      <c r="F62" s="49">
        <v>7</v>
      </c>
      <c r="G62" s="166">
        <f t="shared" si="11"/>
        <v>21</v>
      </c>
      <c r="H62" s="39">
        <v>6</v>
      </c>
      <c r="I62" s="40"/>
      <c r="J62" s="41"/>
      <c r="K62" s="41"/>
      <c r="L62" s="240" t="s">
        <v>506</v>
      </c>
      <c r="M62" s="240" t="s">
        <v>116</v>
      </c>
      <c r="N62" s="9"/>
      <c r="O62" s="210"/>
      <c r="P62" s="218" t="s">
        <v>405</v>
      </c>
      <c r="Q62" s="218"/>
      <c r="R62" s="218" t="s">
        <v>164</v>
      </c>
      <c r="S62" s="219">
        <f>SUM(S51:S61)</f>
        <v>34</v>
      </c>
      <c r="T62" s="219">
        <f>SUM(T51:T61)</f>
        <v>51</v>
      </c>
      <c r="U62" s="219">
        <f>SUM(U51:U61)</f>
        <v>85</v>
      </c>
      <c r="V62" s="219">
        <f>SUM(V51:V61)</f>
        <v>38</v>
      </c>
      <c r="W62" s="218"/>
      <c r="X62" s="218" t="s">
        <v>405</v>
      </c>
      <c r="Y62" s="218"/>
      <c r="Z62" s="218" t="s">
        <v>463</v>
      </c>
      <c r="AA62" s="219">
        <f>SUM(AA51:AA61)</f>
        <v>35</v>
      </c>
      <c r="AB62" s="219">
        <f>SUM(AB51:AB61)</f>
        <v>44</v>
      </c>
      <c r="AC62" s="219">
        <f>SUM(AC51:AC61)</f>
        <v>79</v>
      </c>
      <c r="AD62" s="219">
        <f>SUM(AD51:AD61)</f>
        <v>34</v>
      </c>
      <c r="AE62" s="210"/>
    </row>
    <row r="63" spans="1:31" ht="15.6" customHeight="1" thickBot="1" x14ac:dyDescent="0.35">
      <c r="A63" s="39">
        <v>5</v>
      </c>
      <c r="B63" s="221" t="s">
        <v>132</v>
      </c>
      <c r="C63" s="220" t="s">
        <v>131</v>
      </c>
      <c r="D63" s="220" t="s">
        <v>116</v>
      </c>
      <c r="E63" s="330">
        <v>12</v>
      </c>
      <c r="F63" s="330">
        <v>9</v>
      </c>
      <c r="G63" s="166">
        <f t="shared" si="11"/>
        <v>21</v>
      </c>
      <c r="H63" s="39">
        <v>2</v>
      </c>
      <c r="I63" s="40"/>
      <c r="J63" s="40"/>
      <c r="K63" s="40"/>
      <c r="N63" s="9"/>
      <c r="O63" s="60"/>
      <c r="P63" s="161"/>
      <c r="Q63" s="161"/>
      <c r="R63" s="161"/>
      <c r="S63" s="194">
        <f>S25+S38+S50+S62</f>
        <v>167</v>
      </c>
      <c r="T63" s="194">
        <f>T25+T38+T50+T62</f>
        <v>250</v>
      </c>
      <c r="U63" s="194">
        <f>U25+U38+U50+U62</f>
        <v>417</v>
      </c>
      <c r="V63" s="194">
        <f>V25+V38+V50+V62</f>
        <v>116</v>
      </c>
      <c r="W63" s="355"/>
      <c r="X63" s="195"/>
      <c r="Y63" s="54"/>
      <c r="Z63" s="54"/>
      <c r="AA63" s="194">
        <f>AA25+AA38+AA50+AA62</f>
        <v>178</v>
      </c>
      <c r="AB63" s="194">
        <f>AB25+AB38+AB50+AB62</f>
        <v>265</v>
      </c>
      <c r="AC63" s="194">
        <f>AC25+AC38+AC50+AC62</f>
        <v>443</v>
      </c>
      <c r="AD63" s="194">
        <f>AD25+AD38+AD50+AD62</f>
        <v>84</v>
      </c>
      <c r="AE63" s="210"/>
    </row>
    <row r="64" spans="1:31" ht="15.6" customHeight="1" thickTop="1" x14ac:dyDescent="0.3">
      <c r="A64" s="39">
        <v>6</v>
      </c>
      <c r="B64" s="41" t="s">
        <v>1035</v>
      </c>
      <c r="C64" s="220" t="s">
        <v>332</v>
      </c>
      <c r="D64" s="221" t="s">
        <v>54</v>
      </c>
      <c r="E64" s="330">
        <v>5</v>
      </c>
      <c r="F64" s="330">
        <v>15</v>
      </c>
      <c r="G64" s="166">
        <f t="shared" si="11"/>
        <v>20</v>
      </c>
      <c r="H64" s="34"/>
      <c r="I64" s="41"/>
      <c r="J64" s="40"/>
      <c r="K64" s="40"/>
      <c r="N64" s="9"/>
      <c r="O64" s="173"/>
      <c r="W64" s="166"/>
      <c r="X64" s="196" t="s">
        <v>387</v>
      </c>
      <c r="Y64" s="192"/>
      <c r="Z64" s="192"/>
      <c r="AA64" s="369">
        <f>S63+AA63</f>
        <v>345</v>
      </c>
      <c r="AB64" s="369">
        <f>T63+AB63</f>
        <v>515</v>
      </c>
      <c r="AC64" s="369">
        <f>U63+AC63</f>
        <v>860</v>
      </c>
      <c r="AD64" s="369">
        <f>V63+AD63</f>
        <v>200</v>
      </c>
      <c r="AE64" s="198"/>
    </row>
    <row r="65" spans="1:31" ht="15.6" customHeight="1" x14ac:dyDescent="0.3">
      <c r="A65" s="39">
        <v>7</v>
      </c>
      <c r="B65" s="150" t="s">
        <v>817</v>
      </c>
      <c r="C65" s="256" t="s">
        <v>185</v>
      </c>
      <c r="D65" s="221" t="s">
        <v>116</v>
      </c>
      <c r="E65" s="330">
        <v>16</v>
      </c>
      <c r="F65" s="330">
        <v>3</v>
      </c>
      <c r="G65" s="166">
        <f t="shared" si="11"/>
        <v>19</v>
      </c>
      <c r="H65" s="39">
        <v>4</v>
      </c>
      <c r="I65" s="21"/>
      <c r="J65" s="40"/>
      <c r="K65" s="40"/>
      <c r="O65" s="173"/>
      <c r="AE65" s="198"/>
    </row>
    <row r="66" spans="1:31" ht="15.6" customHeight="1" x14ac:dyDescent="0.3">
      <c r="A66" s="39">
        <v>8</v>
      </c>
      <c r="B66" s="220" t="s">
        <v>950</v>
      </c>
      <c r="C66" s="220" t="s">
        <v>620</v>
      </c>
      <c r="D66" s="220" t="s">
        <v>164</v>
      </c>
      <c r="E66" s="49">
        <v>13</v>
      </c>
      <c r="F66" s="193">
        <v>6</v>
      </c>
      <c r="G66" s="166">
        <f t="shared" si="11"/>
        <v>19</v>
      </c>
      <c r="H66" s="39">
        <v>18</v>
      </c>
      <c r="I66" s="41"/>
      <c r="L66" s="163" t="s">
        <v>84</v>
      </c>
      <c r="O66" s="173"/>
      <c r="S66" s="282" t="s">
        <v>1070</v>
      </c>
      <c r="T66" s="282"/>
      <c r="U66" s="224"/>
      <c r="V66" s="224"/>
      <c r="W66" s="224"/>
      <c r="X66" s="224"/>
      <c r="Y66" s="224"/>
      <c r="AE66" s="198"/>
    </row>
    <row r="67" spans="1:31" ht="15.6" customHeight="1" x14ac:dyDescent="0.3">
      <c r="A67" s="39">
        <v>9</v>
      </c>
      <c r="B67" s="41" t="s">
        <v>539</v>
      </c>
      <c r="C67" s="256" t="s">
        <v>613</v>
      </c>
      <c r="D67" s="220" t="s">
        <v>117</v>
      </c>
      <c r="E67" s="330">
        <v>11</v>
      </c>
      <c r="F67" s="330">
        <v>8</v>
      </c>
      <c r="G67" s="166">
        <f t="shared" si="11"/>
        <v>19</v>
      </c>
      <c r="H67" s="39">
        <v>2</v>
      </c>
      <c r="I67" s="40"/>
      <c r="J67" s="40"/>
      <c r="K67" s="40"/>
      <c r="L67" s="326" t="s">
        <v>1095</v>
      </c>
      <c r="M67" s="240" t="s">
        <v>533</v>
      </c>
      <c r="O67" s="173"/>
      <c r="AE67" s="198"/>
    </row>
    <row r="68" spans="1:31" ht="15.6" customHeight="1" x14ac:dyDescent="0.3">
      <c r="A68" s="39">
        <v>10</v>
      </c>
      <c r="B68" s="41" t="s">
        <v>867</v>
      </c>
      <c r="C68" s="220" t="s">
        <v>616</v>
      </c>
      <c r="D68" s="41" t="s">
        <v>461</v>
      </c>
      <c r="E68" s="49">
        <v>13</v>
      </c>
      <c r="F68" s="193">
        <v>5</v>
      </c>
      <c r="G68" s="166">
        <f t="shared" si="11"/>
        <v>18</v>
      </c>
      <c r="H68" s="39">
        <v>12</v>
      </c>
      <c r="I68" s="40"/>
      <c r="L68" s="240"/>
      <c r="M68" s="363"/>
      <c r="O68" s="173"/>
      <c r="AE68" s="198"/>
    </row>
    <row r="69" spans="1:31" ht="15.6" customHeight="1" x14ac:dyDescent="0.3">
      <c r="A69" s="39">
        <v>11</v>
      </c>
      <c r="B69" s="41" t="s">
        <v>545</v>
      </c>
      <c r="C69" s="220" t="s">
        <v>103</v>
      </c>
      <c r="D69" s="220" t="s">
        <v>54</v>
      </c>
      <c r="E69" s="49">
        <v>13</v>
      </c>
      <c r="F69" s="193">
        <v>4</v>
      </c>
      <c r="G69" s="166">
        <f t="shared" si="11"/>
        <v>17</v>
      </c>
      <c r="H69" s="39"/>
      <c r="I69" s="40"/>
      <c r="J69" s="40"/>
      <c r="K69" s="40"/>
      <c r="O69" s="173"/>
      <c r="AE69" s="198"/>
    </row>
    <row r="70" spans="1:31" ht="15.6" customHeight="1" x14ac:dyDescent="0.35">
      <c r="A70" s="39">
        <v>12</v>
      </c>
      <c r="B70" s="220" t="s">
        <v>543</v>
      </c>
      <c r="C70" s="220" t="s">
        <v>120</v>
      </c>
      <c r="D70" s="220" t="s">
        <v>117</v>
      </c>
      <c r="E70" s="49">
        <v>12</v>
      </c>
      <c r="F70" s="49">
        <v>5</v>
      </c>
      <c r="G70" s="166">
        <f>SUM(E70:F70)</f>
        <v>17</v>
      </c>
      <c r="H70" s="39">
        <v>2</v>
      </c>
      <c r="I70" s="41"/>
      <c r="O70" s="173"/>
      <c r="P70" s="156" t="s">
        <v>585</v>
      </c>
      <c r="Q70" s="46" t="s">
        <v>404</v>
      </c>
      <c r="R70" s="20">
        <v>42737</v>
      </c>
      <c r="S70" s="54"/>
      <c r="T70" s="173"/>
      <c r="U70" s="173"/>
      <c r="V70" s="173"/>
      <c r="W70" s="164"/>
      <c r="X70" s="156" t="s">
        <v>586</v>
      </c>
      <c r="Y70" s="46" t="s">
        <v>404</v>
      </c>
      <c r="Z70" s="20">
        <v>42744</v>
      </c>
      <c r="AA70" s="198"/>
      <c r="AB70" s="198"/>
      <c r="AC70" s="198"/>
      <c r="AD70" s="198"/>
      <c r="AE70" s="198"/>
    </row>
    <row r="71" spans="1:31" ht="18" x14ac:dyDescent="0.35">
      <c r="A71" s="39">
        <v>13</v>
      </c>
      <c r="B71" s="41" t="s">
        <v>567</v>
      </c>
      <c r="C71" s="220" t="s">
        <v>110</v>
      </c>
      <c r="D71" s="220" t="s">
        <v>533</v>
      </c>
      <c r="E71" s="49">
        <v>8</v>
      </c>
      <c r="F71" s="49">
        <v>9</v>
      </c>
      <c r="G71" s="166">
        <f>SUM(E71:F71)</f>
        <v>17</v>
      </c>
      <c r="H71" s="39">
        <v>2</v>
      </c>
      <c r="I71" s="40"/>
      <c r="L71" s="163" t="s">
        <v>156</v>
      </c>
      <c r="M71" s="41"/>
      <c r="O71" s="173"/>
      <c r="P71" s="155" t="s">
        <v>81</v>
      </c>
      <c r="Q71" s="155" t="s">
        <v>79</v>
      </c>
      <c r="R71" s="155" t="s">
        <v>107</v>
      </c>
      <c r="S71" s="41"/>
      <c r="T71" s="100"/>
      <c r="U71" s="100"/>
      <c r="V71" s="100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>
        <v>14</v>
      </c>
      <c r="B72" s="41" t="s">
        <v>554</v>
      </c>
      <c r="C72" s="220" t="s">
        <v>112</v>
      </c>
      <c r="D72" s="220" t="s">
        <v>116</v>
      </c>
      <c r="E72" s="330">
        <v>1</v>
      </c>
      <c r="F72" s="330">
        <v>16</v>
      </c>
      <c r="G72" s="166">
        <f>SUM(E72:F72)</f>
        <v>17</v>
      </c>
      <c r="H72" s="39"/>
      <c r="I72" s="41"/>
      <c r="L72" s="240" t="s">
        <v>83</v>
      </c>
      <c r="M72" s="240"/>
      <c r="O72" s="173"/>
      <c r="P72" s="189">
        <v>0.38541666666666669</v>
      </c>
      <c r="Q72" s="61" t="s">
        <v>126</v>
      </c>
      <c r="R72" s="26" t="s">
        <v>292</v>
      </c>
      <c r="S72" s="41"/>
      <c r="T72" s="100"/>
      <c r="U72" s="100"/>
      <c r="V72" s="100"/>
      <c r="W72" s="47"/>
      <c r="X72" s="189">
        <v>0.38541666666666669</v>
      </c>
      <c r="Y72" s="61" t="s">
        <v>126</v>
      </c>
      <c r="Z72" s="26" t="s">
        <v>294</v>
      </c>
      <c r="AA72" s="49"/>
      <c r="AB72" s="193"/>
      <c r="AC72" s="39"/>
      <c r="AD72" s="40"/>
      <c r="AE72" s="198"/>
    </row>
    <row r="73" spans="1:31" ht="18" x14ac:dyDescent="0.35">
      <c r="A73" s="39">
        <v>15</v>
      </c>
      <c r="B73" s="41" t="s">
        <v>493</v>
      </c>
      <c r="C73" s="220" t="s">
        <v>340</v>
      </c>
      <c r="D73" s="220" t="s">
        <v>117</v>
      </c>
      <c r="E73" s="330">
        <v>9</v>
      </c>
      <c r="F73" s="330">
        <v>7</v>
      </c>
      <c r="G73" s="166">
        <f>SUM(E73:F73)</f>
        <v>16</v>
      </c>
      <c r="H73" s="39">
        <v>4</v>
      </c>
      <c r="I73" s="41"/>
      <c r="L73" s="240"/>
      <c r="M73" s="240"/>
      <c r="O73" s="173"/>
      <c r="P73" s="189">
        <v>0.38541666666666669</v>
      </c>
      <c r="Q73" s="61" t="s">
        <v>127</v>
      </c>
      <c r="R73" s="26" t="s">
        <v>142</v>
      </c>
      <c r="S73" s="41"/>
      <c r="W73" s="47"/>
      <c r="X73" s="189">
        <v>0.38541666666666669</v>
      </c>
      <c r="Y73" s="61" t="s">
        <v>127</v>
      </c>
      <c r="Z73" s="26" t="s">
        <v>192</v>
      </c>
      <c r="AA73" s="39"/>
      <c r="AB73" s="208"/>
      <c r="AC73" s="39"/>
      <c r="AD73" s="40"/>
      <c r="AE73" s="198"/>
    </row>
    <row r="74" spans="1:31" ht="18" x14ac:dyDescent="0.35">
      <c r="A74" s="39">
        <v>16</v>
      </c>
      <c r="B74" s="41" t="s">
        <v>553</v>
      </c>
      <c r="C74" s="220" t="s">
        <v>183</v>
      </c>
      <c r="D74" s="41" t="s">
        <v>117</v>
      </c>
      <c r="E74" s="330"/>
      <c r="F74" s="330">
        <v>16</v>
      </c>
      <c r="G74" s="166">
        <f t="shared" si="11"/>
        <v>16</v>
      </c>
      <c r="H74" s="39"/>
      <c r="O74" s="173"/>
      <c r="P74" s="189">
        <v>0.42708333333333331</v>
      </c>
      <c r="Q74" s="61" t="s">
        <v>126</v>
      </c>
      <c r="R74" s="26" t="s">
        <v>140</v>
      </c>
      <c r="S74" s="40"/>
      <c r="W74" s="47"/>
      <c r="X74" s="189">
        <v>0.42708333333333331</v>
      </c>
      <c r="Y74" s="61" t="s">
        <v>126</v>
      </c>
      <c r="Z74" s="26" t="s">
        <v>193</v>
      </c>
      <c r="AA74" s="39"/>
      <c r="AB74" s="39"/>
      <c r="AC74" s="39"/>
      <c r="AD74" s="40"/>
      <c r="AE74" s="198"/>
    </row>
    <row r="75" spans="1:31" ht="17.399999999999999" x14ac:dyDescent="0.3">
      <c r="A75" s="39"/>
      <c r="B75" s="372" t="s">
        <v>1096</v>
      </c>
      <c r="C75" s="222" t="s">
        <v>1097</v>
      </c>
      <c r="D75" s="41" t="s">
        <v>1098</v>
      </c>
      <c r="E75" s="330">
        <v>29</v>
      </c>
      <c r="F75" s="330">
        <v>31</v>
      </c>
      <c r="G75" s="166">
        <f t="shared" si="11"/>
        <v>60</v>
      </c>
      <c r="H75" s="39"/>
      <c r="I75" s="79"/>
      <c r="J75" s="40"/>
      <c r="K75" s="40"/>
      <c r="O75" s="173"/>
      <c r="P75" s="189">
        <v>0.42708333333333331</v>
      </c>
      <c r="Q75" s="61" t="s">
        <v>127</v>
      </c>
      <c r="R75" s="26" t="s">
        <v>162</v>
      </c>
      <c r="S75" s="40"/>
      <c r="W75" s="40"/>
      <c r="X75" s="189">
        <v>0.42708333333333331</v>
      </c>
      <c r="Y75" s="61" t="s">
        <v>127</v>
      </c>
      <c r="Z75" s="26" t="s">
        <v>191</v>
      </c>
      <c r="AA75" s="40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98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9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80"/>
      <c r="C80" s="34"/>
      <c r="G80" s="34"/>
      <c r="H80" s="79"/>
      <c r="I80" s="79"/>
      <c r="P80" s="5"/>
      <c r="Q80" s="5"/>
      <c r="R80" s="7"/>
    </row>
    <row r="81" spans="1:18" ht="17.399999999999999" x14ac:dyDescent="0.3">
      <c r="A81" s="34"/>
      <c r="B81" s="80"/>
      <c r="C81" s="36"/>
      <c r="G81" s="34"/>
      <c r="H81" s="79"/>
      <c r="I81" s="79"/>
      <c r="P81" s="5"/>
      <c r="Q81" s="5"/>
      <c r="R81" s="7"/>
    </row>
    <row r="82" spans="1:18" ht="17.399999999999999" x14ac:dyDescent="0.3">
      <c r="A82" s="34"/>
      <c r="B82" s="80"/>
      <c r="C82" s="34"/>
      <c r="G82" s="34"/>
      <c r="H82" s="79"/>
      <c r="I82" s="79"/>
      <c r="P82" s="7"/>
      <c r="Q82" s="7"/>
      <c r="R82" s="7"/>
    </row>
    <row r="83" spans="1:18" ht="17.399999999999999" x14ac:dyDescent="0.3">
      <c r="A83" s="34"/>
      <c r="B83" s="80"/>
      <c r="C83" s="34"/>
      <c r="G83" s="34"/>
      <c r="H83" s="79"/>
      <c r="I83" s="79"/>
      <c r="P83" s="7"/>
      <c r="Q83" s="7"/>
      <c r="R83" s="7"/>
    </row>
    <row r="84" spans="1:18" ht="17.399999999999999" x14ac:dyDescent="0.3">
      <c r="A84" s="34"/>
      <c r="B84" s="80"/>
      <c r="C84" s="32"/>
      <c r="G84" s="34"/>
      <c r="H84" s="79"/>
      <c r="I84" s="79"/>
    </row>
    <row r="85" spans="1:18" ht="17.399999999999999" x14ac:dyDescent="0.3">
      <c r="A85" s="34"/>
      <c r="B85" s="80"/>
      <c r="C85" s="32"/>
      <c r="G85" s="34"/>
      <c r="H85" s="79"/>
      <c r="I85" s="79"/>
    </row>
    <row r="86" spans="1:18" ht="22.8" x14ac:dyDescent="0.4">
      <c r="A86" s="82"/>
      <c r="B86" s="85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80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2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80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A70:H71">
    <sortCondition ref="A69"/>
  </sortState>
  <pageMargins left="0.25" right="0.25" top="0.25" bottom="0.25" header="0.5" footer="0.5"/>
  <pageSetup scale="65" fitToWidth="0" fitToHeight="0" orientation="portrait" horizontalDpi="4294967293" verticalDpi="4294967293" r:id="rId1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view="pageBreakPreview" topLeftCell="A16" zoomScale="78" zoomScaleNormal="75" zoomScaleSheetLayoutView="78" workbookViewId="0">
      <selection activeCell="F36" sqref="F36:F38"/>
    </sheetView>
  </sheetViews>
  <sheetFormatPr defaultRowHeight="13.2" x14ac:dyDescent="0.25"/>
  <cols>
    <col min="1" max="1" width="12.4414062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" customWidth="1"/>
    <col min="12" max="12" width="17.5546875" customWidth="1"/>
    <col min="13" max="13" width="19.6640625" customWidth="1"/>
    <col min="14" max="14" width="0.88671875" customWidth="1"/>
    <col min="15" max="15" width="2.44140625" customWidth="1"/>
    <col min="16" max="16" width="14.33203125" customWidth="1"/>
    <col min="17" max="17" width="14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5546875" customWidth="1"/>
    <col min="25" max="25" width="17.6640625" customWidth="1"/>
    <col min="26" max="26" width="14.88671875" customWidth="1"/>
    <col min="27" max="27" width="7.44140625" customWidth="1"/>
    <col min="28" max="28" width="6.5546875" customWidth="1"/>
    <col min="29" max="29" width="6.88671875" customWidth="1"/>
    <col min="30" max="30" width="5.5546875" customWidth="1"/>
    <col min="31" max="31" width="2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3"/>
      <c r="M1" s="202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4">
      <c r="A2" s="14"/>
      <c r="B2" s="231" t="s">
        <v>579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06">
        <v>42730</v>
      </c>
      <c r="O2" s="210"/>
      <c r="P2" s="41" t="s">
        <v>486</v>
      </c>
      <c r="Q2" s="41" t="s">
        <v>487</v>
      </c>
      <c r="R2" s="220" t="s">
        <v>116</v>
      </c>
      <c r="S2" s="39"/>
      <c r="T2" s="208">
        <v>15</v>
      </c>
      <c r="U2" s="39">
        <v>27</v>
      </c>
      <c r="V2" s="39">
        <v>2</v>
      </c>
      <c r="W2" s="39">
        <v>0</v>
      </c>
      <c r="X2" s="199">
        <f t="shared" ref="X2:X10" si="0">U2/T2</f>
        <v>1.8</v>
      </c>
      <c r="AE2" s="173"/>
    </row>
    <row r="3" spans="1:31" ht="17.399999999999999" x14ac:dyDescent="0.3">
      <c r="A3" s="1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580</v>
      </c>
      <c r="O3" s="210"/>
      <c r="P3" s="41" t="s">
        <v>22</v>
      </c>
      <c r="Q3" s="41" t="s">
        <v>128</v>
      </c>
      <c r="R3" s="220" t="s">
        <v>533</v>
      </c>
      <c r="S3" s="39"/>
      <c r="T3" s="208">
        <v>13</v>
      </c>
      <c r="U3" s="39">
        <v>30</v>
      </c>
      <c r="V3" s="39">
        <v>0</v>
      </c>
      <c r="W3" s="39">
        <v>1</v>
      </c>
      <c r="X3" s="199">
        <f t="shared" ref="X3:X5" si="1">U3/T3</f>
        <v>2.3076923076923075</v>
      </c>
      <c r="AE3" s="173"/>
    </row>
    <row r="4" spans="1:31" ht="17.399999999999999" x14ac:dyDescent="0.3">
      <c r="A4" s="14"/>
      <c r="B4" s="9"/>
      <c r="C4" s="225" t="s">
        <v>379</v>
      </c>
      <c r="E4" s="22">
        <v>9</v>
      </c>
      <c r="F4" s="22">
        <v>2</v>
      </c>
      <c r="G4" s="22">
        <v>4</v>
      </c>
      <c r="H4" s="22">
        <f>(S$38)</f>
        <v>41</v>
      </c>
      <c r="I4" s="22">
        <v>27</v>
      </c>
      <c r="J4" s="35">
        <f t="shared" ref="J4:J11" si="2">E4*2+G4*1</f>
        <v>22</v>
      </c>
      <c r="K4" s="109">
        <f>(T$38)</f>
        <v>71</v>
      </c>
      <c r="L4" s="109">
        <f>(V$38)</f>
        <v>20</v>
      </c>
      <c r="M4" s="39">
        <v>1</v>
      </c>
      <c r="N4" s="1"/>
      <c r="O4" s="210"/>
      <c r="P4" s="41" t="s">
        <v>34</v>
      </c>
      <c r="Q4" s="41" t="s">
        <v>86</v>
      </c>
      <c r="R4" s="220" t="s">
        <v>54</v>
      </c>
      <c r="S4" s="39"/>
      <c r="T4" s="208">
        <v>14</v>
      </c>
      <c r="U4" s="39">
        <v>37</v>
      </c>
      <c r="V4" s="39">
        <v>0</v>
      </c>
      <c r="W4" s="39">
        <v>2</v>
      </c>
      <c r="X4" s="199">
        <f t="shared" si="1"/>
        <v>2.6428571428571428</v>
      </c>
      <c r="AE4" s="173"/>
    </row>
    <row r="5" spans="1:31" ht="17.399999999999999" x14ac:dyDescent="0.3">
      <c r="A5" s="14"/>
      <c r="B5" s="9"/>
      <c r="C5" s="225" t="s">
        <v>124</v>
      </c>
      <c r="D5" s="24"/>
      <c r="E5" s="22">
        <v>6</v>
      </c>
      <c r="F5" s="22">
        <v>3</v>
      </c>
      <c r="G5" s="22">
        <v>6</v>
      </c>
      <c r="H5" s="22">
        <f>(AA$25)</f>
        <v>48</v>
      </c>
      <c r="I5" s="22">
        <v>40</v>
      </c>
      <c r="J5" s="35">
        <f>E5*2+G5*1</f>
        <v>18</v>
      </c>
      <c r="K5" s="109">
        <f>(AB$25)</f>
        <v>70</v>
      </c>
      <c r="L5" s="109">
        <f>(AD$25)</f>
        <v>12</v>
      </c>
      <c r="M5" s="39">
        <v>2</v>
      </c>
      <c r="O5" s="210"/>
      <c r="P5" s="41" t="s">
        <v>132</v>
      </c>
      <c r="Q5" s="41" t="s">
        <v>380</v>
      </c>
      <c r="R5" s="220" t="s">
        <v>117</v>
      </c>
      <c r="S5" s="39"/>
      <c r="T5" s="208">
        <v>15</v>
      </c>
      <c r="U5" s="39">
        <v>40</v>
      </c>
      <c r="V5" s="39">
        <v>1</v>
      </c>
      <c r="W5" s="39">
        <v>0</v>
      </c>
      <c r="X5" s="199">
        <f t="shared" si="1"/>
        <v>2.6666666666666665</v>
      </c>
      <c r="Z5" s="9"/>
      <c r="AE5" s="173"/>
    </row>
    <row r="6" spans="1:31" ht="18" customHeight="1" x14ac:dyDescent="0.3">
      <c r="A6" s="14"/>
      <c r="B6" s="9"/>
      <c r="C6" s="225" t="s">
        <v>129</v>
      </c>
      <c r="D6" s="24"/>
      <c r="E6" s="22">
        <v>6</v>
      </c>
      <c r="F6" s="22">
        <v>6</v>
      </c>
      <c r="G6" s="22">
        <v>3</v>
      </c>
      <c r="H6" s="22">
        <f>(S$25)</f>
        <v>48</v>
      </c>
      <c r="I6" s="22">
        <v>43</v>
      </c>
      <c r="J6" s="35">
        <f>E6*2+G6*1</f>
        <v>15</v>
      </c>
      <c r="K6" s="109">
        <f>(T$25)</f>
        <v>68</v>
      </c>
      <c r="L6" s="109">
        <f>(V$25)</f>
        <v>24</v>
      </c>
      <c r="M6" s="39">
        <v>3</v>
      </c>
      <c r="O6" s="210"/>
      <c r="P6" s="41" t="s">
        <v>66</v>
      </c>
      <c r="Q6" s="41" t="s">
        <v>96</v>
      </c>
      <c r="R6" s="220" t="s">
        <v>130</v>
      </c>
      <c r="S6" s="39"/>
      <c r="T6" s="208">
        <v>14</v>
      </c>
      <c r="U6" s="39">
        <v>38</v>
      </c>
      <c r="V6" s="39">
        <v>0</v>
      </c>
      <c r="W6" s="39">
        <v>1</v>
      </c>
      <c r="X6" s="199">
        <f>U6/T6</f>
        <v>2.7142857142857144</v>
      </c>
      <c r="Y6" s="41"/>
      <c r="AE6" s="173"/>
    </row>
    <row r="7" spans="1:31" ht="17.399999999999999" customHeight="1" x14ac:dyDescent="0.3">
      <c r="A7" s="14"/>
      <c r="B7" s="9"/>
      <c r="C7" s="33" t="s">
        <v>89</v>
      </c>
      <c r="D7" s="24"/>
      <c r="E7" s="22">
        <v>6</v>
      </c>
      <c r="F7" s="22">
        <v>6</v>
      </c>
      <c r="G7" s="22">
        <v>3</v>
      </c>
      <c r="H7" s="22">
        <f>(AA$50)</f>
        <v>45</v>
      </c>
      <c r="I7" s="22">
        <v>46</v>
      </c>
      <c r="J7" s="35">
        <f>E7*2+G7*1</f>
        <v>15</v>
      </c>
      <c r="K7" s="109">
        <f>(AB$50)</f>
        <v>64</v>
      </c>
      <c r="L7" s="109">
        <f>(AD$50)</f>
        <v>20</v>
      </c>
      <c r="M7" s="39">
        <v>4</v>
      </c>
      <c r="N7" s="9"/>
      <c r="O7" s="210"/>
      <c r="P7" s="41" t="s">
        <v>63</v>
      </c>
      <c r="Q7" s="41" t="s">
        <v>115</v>
      </c>
      <c r="R7" s="220" t="s">
        <v>164</v>
      </c>
      <c r="S7" s="39"/>
      <c r="T7" s="208">
        <v>12</v>
      </c>
      <c r="U7" s="39">
        <v>34</v>
      </c>
      <c r="V7" s="39">
        <v>0</v>
      </c>
      <c r="W7" s="39">
        <v>1</v>
      </c>
      <c r="X7" s="199">
        <f>U7/T7</f>
        <v>2.8333333333333335</v>
      </c>
      <c r="AE7" s="173"/>
    </row>
    <row r="8" spans="1:31" ht="17.399999999999999" x14ac:dyDescent="0.3">
      <c r="A8" s="14"/>
      <c r="B8" s="9"/>
      <c r="C8" s="33" t="s">
        <v>322</v>
      </c>
      <c r="D8" s="24"/>
      <c r="E8" s="22">
        <v>5</v>
      </c>
      <c r="F8" s="22">
        <v>6</v>
      </c>
      <c r="G8" s="22">
        <v>4</v>
      </c>
      <c r="H8" s="22">
        <f>(AA$38)</f>
        <v>41</v>
      </c>
      <c r="I8" s="22">
        <v>40</v>
      </c>
      <c r="J8" s="35">
        <f t="shared" si="2"/>
        <v>14</v>
      </c>
      <c r="K8" s="109">
        <f>(AB$38)</f>
        <v>70</v>
      </c>
      <c r="L8" s="109">
        <f>(AD$38)</f>
        <v>12</v>
      </c>
      <c r="M8" s="39">
        <v>5</v>
      </c>
      <c r="O8" s="210"/>
      <c r="P8" s="48" t="s">
        <v>163</v>
      </c>
      <c r="Q8" s="41" t="s">
        <v>95</v>
      </c>
      <c r="R8" s="220" t="s">
        <v>53</v>
      </c>
      <c r="S8" s="39"/>
      <c r="T8" s="208">
        <v>15</v>
      </c>
      <c r="U8" s="39">
        <v>46</v>
      </c>
      <c r="V8" s="39">
        <v>0</v>
      </c>
      <c r="W8" s="39">
        <v>0</v>
      </c>
      <c r="X8" s="199">
        <f>U8/T8</f>
        <v>3.0666666666666669</v>
      </c>
      <c r="AE8" s="173"/>
    </row>
    <row r="9" spans="1:31" ht="17.399999999999999" x14ac:dyDescent="0.3">
      <c r="A9" s="14"/>
      <c r="B9" s="9"/>
      <c r="C9" s="33" t="s">
        <v>530</v>
      </c>
      <c r="D9" s="24"/>
      <c r="E9" s="22">
        <v>5</v>
      </c>
      <c r="F9" s="22">
        <v>6</v>
      </c>
      <c r="G9" s="22">
        <v>4</v>
      </c>
      <c r="H9" s="22">
        <f>(S$50)</f>
        <v>33</v>
      </c>
      <c r="I9" s="22">
        <v>35</v>
      </c>
      <c r="J9" s="35">
        <f t="shared" si="2"/>
        <v>14</v>
      </c>
      <c r="K9" s="109">
        <f>(T$50)</f>
        <v>45</v>
      </c>
      <c r="L9" s="109">
        <f>(V$50)</f>
        <v>30</v>
      </c>
      <c r="M9" s="39">
        <v>6</v>
      </c>
      <c r="O9" s="210"/>
      <c r="P9" s="41" t="s">
        <v>610</v>
      </c>
      <c r="Q9" s="41" t="s">
        <v>611</v>
      </c>
      <c r="R9" s="220" t="s">
        <v>461</v>
      </c>
      <c r="S9" s="39"/>
      <c r="T9" s="208">
        <v>13</v>
      </c>
      <c r="U9" s="39">
        <v>42</v>
      </c>
      <c r="V9" s="39">
        <v>1</v>
      </c>
      <c r="W9" s="39">
        <v>0</v>
      </c>
      <c r="X9" s="199">
        <f t="shared" si="0"/>
        <v>3.2307692307692308</v>
      </c>
      <c r="AE9" s="173"/>
    </row>
    <row r="10" spans="1:31" ht="18" thickBot="1" x14ac:dyDescent="0.35">
      <c r="A10" s="14"/>
      <c r="B10" s="9"/>
      <c r="C10" s="33" t="s">
        <v>477</v>
      </c>
      <c r="E10" s="22">
        <v>5</v>
      </c>
      <c r="F10" s="22">
        <v>8</v>
      </c>
      <c r="G10" s="22">
        <v>2</v>
      </c>
      <c r="H10" s="22">
        <f>(AA$62)</f>
        <v>32</v>
      </c>
      <c r="I10" s="22">
        <v>46</v>
      </c>
      <c r="J10" s="35">
        <f t="shared" si="2"/>
        <v>12</v>
      </c>
      <c r="K10" s="109">
        <f>(AB$62)</f>
        <v>38</v>
      </c>
      <c r="L10" s="109">
        <f>(AD$62)</f>
        <v>34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9</v>
      </c>
      <c r="U10" s="39">
        <v>23</v>
      </c>
      <c r="V10" s="39">
        <v>0</v>
      </c>
      <c r="W10" s="39">
        <v>0</v>
      </c>
      <c r="X10" s="199">
        <f t="shared" si="0"/>
        <v>2.5555555555555554</v>
      </c>
      <c r="AE10" s="173"/>
    </row>
    <row r="11" spans="1:31" ht="18.600000000000001" thickBot="1" x14ac:dyDescent="0.4">
      <c r="A11" s="14"/>
      <c r="B11" s="9"/>
      <c r="C11" s="33" t="s">
        <v>154</v>
      </c>
      <c r="D11" s="65"/>
      <c r="E11" s="22">
        <v>2</v>
      </c>
      <c r="F11" s="22">
        <v>7</v>
      </c>
      <c r="G11" s="22">
        <v>6</v>
      </c>
      <c r="H11" s="22">
        <f>(S$62)</f>
        <v>34</v>
      </c>
      <c r="I11" s="22">
        <v>45</v>
      </c>
      <c r="J11" s="35">
        <f t="shared" si="2"/>
        <v>10</v>
      </c>
      <c r="K11" s="22">
        <f>(T$62)</f>
        <v>51</v>
      </c>
      <c r="L11" s="22">
        <f>(V$62)</f>
        <v>32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120</v>
      </c>
      <c r="U11" s="194">
        <f>SUM(U2:U10)</f>
        <v>317</v>
      </c>
      <c r="V11" s="194">
        <f>SUM(V2:V10)</f>
        <v>4</v>
      </c>
      <c r="W11" s="194">
        <f>SUM(W2:W10)</f>
        <v>5</v>
      </c>
      <c r="X11" s="201">
        <f>(U11+W11)/T11</f>
        <v>2.6833333333333331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44</v>
      </c>
      <c r="F12" s="62">
        <f>SUM(F4:F11)</f>
        <v>44</v>
      </c>
      <c r="G12" s="62">
        <f>SUM(G4:G11)</f>
        <v>32</v>
      </c>
      <c r="H12" s="62">
        <f>SUM(H4:H11)</f>
        <v>322</v>
      </c>
      <c r="I12" s="62">
        <f>SUM(I4:I11)</f>
        <v>322</v>
      </c>
      <c r="J12" s="62"/>
      <c r="K12" s="62">
        <f>SUM(K4:K11)</f>
        <v>477</v>
      </c>
      <c r="L12" s="62">
        <f>SUM(L4:L11)</f>
        <v>184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1038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7</v>
      </c>
      <c r="U14" s="166">
        <f t="shared" ref="U14:U49" si="3">SUM(S14:T14)</f>
        <v>17</v>
      </c>
      <c r="V14" s="39"/>
      <c r="W14" s="161"/>
      <c r="X14" s="215" t="s">
        <v>117</v>
      </c>
      <c r="Y14" s="215"/>
      <c r="Z14" s="215" t="s">
        <v>470</v>
      </c>
      <c r="AA14" s="342">
        <v>8</v>
      </c>
      <c r="AB14" s="342">
        <v>12</v>
      </c>
      <c r="AC14" s="166">
        <f t="shared" ref="AC14:AC26" si="4">SUM(AA14:AB14)</f>
        <v>20</v>
      </c>
      <c r="AD14" s="39"/>
      <c r="AE14" s="173"/>
    </row>
    <row r="15" spans="1:31" ht="15.6" customHeight="1" x14ac:dyDescent="0.35">
      <c r="A15" s="46" t="s">
        <v>38</v>
      </c>
      <c r="B15" s="33" t="s">
        <v>123</v>
      </c>
      <c r="C15" s="65"/>
      <c r="D15" s="22">
        <v>3</v>
      </c>
      <c r="E15" s="9">
        <v>1</v>
      </c>
      <c r="F15" s="220" t="s">
        <v>1062</v>
      </c>
      <c r="G15" s="227"/>
      <c r="H15" s="227"/>
      <c r="I15" s="227"/>
      <c r="J15" s="4"/>
      <c r="O15" s="213"/>
      <c r="P15" s="41" t="s">
        <v>667</v>
      </c>
      <c r="Q15" s="152" t="s">
        <v>297</v>
      </c>
      <c r="R15" s="48" t="s">
        <v>130</v>
      </c>
      <c r="S15" s="343">
        <v>12</v>
      </c>
      <c r="T15" s="343">
        <v>6</v>
      </c>
      <c r="U15" s="166">
        <f t="shared" si="3"/>
        <v>18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11</v>
      </c>
      <c r="AB15" s="342">
        <v>8</v>
      </c>
      <c r="AC15" s="166">
        <f t="shared" si="4"/>
        <v>19</v>
      </c>
      <c r="AD15" s="39">
        <v>2</v>
      </c>
      <c r="AE15" s="173"/>
    </row>
    <row r="16" spans="1:31" ht="15.6" customHeight="1" x14ac:dyDescent="0.3">
      <c r="A16" s="39" t="s">
        <v>37</v>
      </c>
      <c r="B16" s="240" t="s">
        <v>976</v>
      </c>
      <c r="C16" s="240" t="s">
        <v>172</v>
      </c>
      <c r="D16" s="22"/>
      <c r="E16" s="9">
        <v>2</v>
      </c>
      <c r="F16" s="220" t="s">
        <v>1063</v>
      </c>
      <c r="G16" s="227"/>
      <c r="H16" s="227"/>
      <c r="I16" s="227"/>
      <c r="J16" s="4"/>
      <c r="O16" s="212"/>
      <c r="P16" s="41" t="s">
        <v>669</v>
      </c>
      <c r="Q16" s="41" t="s">
        <v>383</v>
      </c>
      <c r="R16" s="48" t="s">
        <v>130</v>
      </c>
      <c r="S16" s="343">
        <v>9</v>
      </c>
      <c r="T16" s="343">
        <v>6</v>
      </c>
      <c r="U16" s="166">
        <f t="shared" si="3"/>
        <v>15</v>
      </c>
      <c r="V16" s="39">
        <v>2</v>
      </c>
      <c r="W16" s="166"/>
      <c r="X16" s="41" t="s">
        <v>488</v>
      </c>
      <c r="Y16" s="41" t="s">
        <v>120</v>
      </c>
      <c r="Z16" s="41" t="s">
        <v>117</v>
      </c>
      <c r="AA16" s="342">
        <v>11</v>
      </c>
      <c r="AB16" s="342">
        <v>4</v>
      </c>
      <c r="AC16" s="166">
        <f t="shared" si="4"/>
        <v>15</v>
      </c>
      <c r="AD16" s="39">
        <v>2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220" t="s">
        <v>1067</v>
      </c>
      <c r="G17" s="227"/>
      <c r="H17" s="227"/>
      <c r="I17" s="227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7</v>
      </c>
      <c r="T17" s="343">
        <v>8</v>
      </c>
      <c r="U17" s="166">
        <f t="shared" si="3"/>
        <v>15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9</v>
      </c>
      <c r="AB17" s="342">
        <v>6</v>
      </c>
      <c r="AC17" s="166">
        <f t="shared" si="4"/>
        <v>15</v>
      </c>
      <c r="AD17" s="39">
        <v>2</v>
      </c>
      <c r="AE17" s="173"/>
    </row>
    <row r="18" spans="1:31" ht="15.6" customHeight="1" x14ac:dyDescent="0.3">
      <c r="N18" s="9"/>
      <c r="O18" s="212"/>
      <c r="P18" s="41" t="s">
        <v>668</v>
      </c>
      <c r="Q18" s="41" t="s">
        <v>104</v>
      </c>
      <c r="R18" s="207" t="s">
        <v>130</v>
      </c>
      <c r="S18" s="343">
        <v>7</v>
      </c>
      <c r="T18" s="343">
        <v>7</v>
      </c>
      <c r="U18" s="166">
        <f t="shared" si="3"/>
        <v>14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/>
      <c r="AB18" s="342">
        <v>14</v>
      </c>
      <c r="AC18" s="166">
        <f t="shared" si="4"/>
        <v>14</v>
      </c>
      <c r="AD18" s="39"/>
      <c r="AE18" s="173"/>
    </row>
    <row r="19" spans="1:31" ht="15.6" customHeight="1" x14ac:dyDescent="0.3">
      <c r="A19" s="39" t="s">
        <v>136</v>
      </c>
      <c r="B19" s="33" t="s">
        <v>129</v>
      </c>
      <c r="C19" s="88"/>
      <c r="D19" s="108">
        <v>1</v>
      </c>
      <c r="E19" s="9">
        <v>2</v>
      </c>
      <c r="F19" s="220" t="s">
        <v>1060</v>
      </c>
      <c r="G19" s="227"/>
      <c r="H19" s="227"/>
      <c r="I19" s="227"/>
      <c r="N19" s="9"/>
      <c r="O19" s="212"/>
      <c r="P19" s="41" t="s">
        <v>672</v>
      </c>
      <c r="Q19" s="41" t="s">
        <v>208</v>
      </c>
      <c r="R19" s="207" t="s">
        <v>130</v>
      </c>
      <c r="S19" s="343">
        <v>3</v>
      </c>
      <c r="T19" s="343">
        <v>7</v>
      </c>
      <c r="U19" s="166">
        <f t="shared" si="3"/>
        <v>10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4</v>
      </c>
      <c r="AB19" s="342">
        <v>7</v>
      </c>
      <c r="AC19" s="166">
        <f t="shared" si="4"/>
        <v>11</v>
      </c>
      <c r="AD19" s="39">
        <v>2</v>
      </c>
      <c r="AE19" s="173"/>
    </row>
    <row r="20" spans="1:31" ht="15.6" customHeight="1" x14ac:dyDescent="0.3">
      <c r="A20" s="193" t="s">
        <v>37</v>
      </c>
      <c r="B20" s="240" t="s">
        <v>1061</v>
      </c>
      <c r="C20" s="240" t="s">
        <v>171</v>
      </c>
      <c r="D20" s="108"/>
      <c r="E20" s="9"/>
      <c r="F20" s="220"/>
      <c r="G20" s="227"/>
      <c r="H20" s="227"/>
      <c r="I20" s="227"/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3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5</v>
      </c>
      <c r="AB20" s="342">
        <v>4</v>
      </c>
      <c r="AC20" s="166">
        <f t="shared" si="4"/>
        <v>9</v>
      </c>
      <c r="AD20" s="39"/>
      <c r="AE20" s="59"/>
    </row>
    <row r="21" spans="1:31" ht="15.6" customHeight="1" x14ac:dyDescent="0.3">
      <c r="A21" s="69"/>
      <c r="B21" s="149"/>
      <c r="C21" s="71"/>
      <c r="D21" s="142"/>
      <c r="E21" s="67" t="s">
        <v>50</v>
      </c>
      <c r="F21" s="67"/>
      <c r="G21" s="66"/>
      <c r="H21" s="66"/>
      <c r="I21" s="66"/>
      <c r="J21" s="68"/>
      <c r="K21" s="66"/>
      <c r="L21" s="66"/>
      <c r="M21" s="66"/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6</v>
      </c>
      <c r="U21" s="166">
        <f t="shared" si="3"/>
        <v>6</v>
      </c>
      <c r="V21" s="39"/>
      <c r="W21" s="166"/>
      <c r="X21" s="41" t="s">
        <v>392</v>
      </c>
      <c r="Y21" s="41" t="s">
        <v>120</v>
      </c>
      <c r="Z21" s="207" t="s">
        <v>117</v>
      </c>
      <c r="AA21" s="342"/>
      <c r="AB21" s="342">
        <v>5</v>
      </c>
      <c r="AC21" s="166">
        <f t="shared" si="4"/>
        <v>5</v>
      </c>
      <c r="AD21" s="39">
        <v>2</v>
      </c>
      <c r="AE21" s="58"/>
    </row>
    <row r="22" spans="1:31" ht="15.6" customHeight="1" x14ac:dyDescent="0.3">
      <c r="A22" s="46" t="s">
        <v>39</v>
      </c>
      <c r="B22" s="33" t="s">
        <v>169</v>
      </c>
      <c r="D22" s="22">
        <v>1</v>
      </c>
      <c r="E22" s="8">
        <v>2</v>
      </c>
      <c r="F22" s="240" t="s">
        <v>1053</v>
      </c>
      <c r="M22" s="37"/>
      <c r="N22" s="9"/>
      <c r="O22" s="212"/>
      <c r="P22" s="41" t="s">
        <v>670</v>
      </c>
      <c r="Q22" s="41" t="s">
        <v>187</v>
      </c>
      <c r="R22" s="48" t="s">
        <v>130</v>
      </c>
      <c r="S22" s="343"/>
      <c r="T22" s="343">
        <v>5</v>
      </c>
      <c r="U22" s="166">
        <f t="shared" si="3"/>
        <v>5</v>
      </c>
      <c r="V22" s="39"/>
      <c r="W22" s="166"/>
      <c r="X22" s="150" t="s">
        <v>631</v>
      </c>
      <c r="Y22" s="150" t="s">
        <v>49</v>
      </c>
      <c r="Z22" s="48" t="s">
        <v>117</v>
      </c>
      <c r="AA22" s="342"/>
      <c r="AB22" s="342">
        <v>4</v>
      </c>
      <c r="AC22" s="166">
        <f t="shared" si="4"/>
        <v>4</v>
      </c>
      <c r="AD22" s="39"/>
      <c r="AE22" s="210"/>
    </row>
    <row r="23" spans="1:31" ht="15.6" customHeight="1" x14ac:dyDescent="0.3">
      <c r="A23" s="49" t="s">
        <v>37</v>
      </c>
      <c r="B23" s="240" t="s">
        <v>1054</v>
      </c>
      <c r="C23" s="240" t="s">
        <v>216</v>
      </c>
      <c r="E23" s="8"/>
      <c r="F23" s="41"/>
      <c r="N23" s="8"/>
      <c r="O23" s="213"/>
      <c r="P23" s="150" t="s">
        <v>581</v>
      </c>
      <c r="Q23" s="150" t="s">
        <v>180</v>
      </c>
      <c r="R23" s="41" t="s">
        <v>130</v>
      </c>
      <c r="S23" s="343"/>
      <c r="T23" s="343">
        <v>4</v>
      </c>
      <c r="U23" s="166">
        <f t="shared" si="3"/>
        <v>4</v>
      </c>
      <c r="V23" s="39">
        <v>6</v>
      </c>
      <c r="W23" s="166"/>
      <c r="X23" s="41" t="s">
        <v>630</v>
      </c>
      <c r="Y23" s="41" t="s">
        <v>25</v>
      </c>
      <c r="Z23" s="41" t="s">
        <v>117</v>
      </c>
      <c r="AA23" s="342"/>
      <c r="AB23" s="342">
        <v>4</v>
      </c>
      <c r="AC23" s="166">
        <f t="shared" si="4"/>
        <v>4</v>
      </c>
      <c r="AD23" s="39"/>
      <c r="AE23" s="210"/>
    </row>
    <row r="24" spans="1:31" ht="15.6" customHeight="1" x14ac:dyDescent="0.3">
      <c r="B24" s="240" t="s">
        <v>1055</v>
      </c>
      <c r="C24" s="240" t="s">
        <v>174</v>
      </c>
      <c r="E24" s="8"/>
      <c r="F24" s="41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3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4"/>
        <v>2</v>
      </c>
      <c r="AD24" s="39">
        <v>2</v>
      </c>
      <c r="AE24" s="210"/>
    </row>
    <row r="25" spans="1:31" ht="15.6" customHeight="1" thickBot="1" x14ac:dyDescent="0.35">
      <c r="N25" s="9"/>
      <c r="O25" s="213"/>
      <c r="P25" s="218" t="s">
        <v>405</v>
      </c>
      <c r="Q25" s="218"/>
      <c r="R25" s="218" t="s">
        <v>130</v>
      </c>
      <c r="S25" s="219">
        <f>SUM(S14:S24)</f>
        <v>48</v>
      </c>
      <c r="T25" s="219">
        <f>SUM(T14:T24)</f>
        <v>68</v>
      </c>
      <c r="U25" s="219">
        <f t="shared" si="3"/>
        <v>116</v>
      </c>
      <c r="V25" s="219">
        <f>SUM(V14:V24)</f>
        <v>24</v>
      </c>
      <c r="W25" s="219"/>
      <c r="X25" s="217" t="s">
        <v>405</v>
      </c>
      <c r="Y25" s="217"/>
      <c r="Z25" s="217" t="s">
        <v>117</v>
      </c>
      <c r="AA25" s="219">
        <f>SUM(AA14:AA24)</f>
        <v>48</v>
      </c>
      <c r="AB25" s="219">
        <f>SUM(AB14:AB24)</f>
        <v>70</v>
      </c>
      <c r="AC25" s="219">
        <f t="shared" si="4"/>
        <v>118</v>
      </c>
      <c r="AD25" s="219">
        <f>SUM(AD14:AD24)</f>
        <v>12</v>
      </c>
      <c r="AE25" s="210"/>
    </row>
    <row r="26" spans="1:31" ht="15.6" customHeight="1" x14ac:dyDescent="0.3">
      <c r="A26" s="39"/>
      <c r="B26" s="225" t="s">
        <v>530</v>
      </c>
      <c r="D26" s="22">
        <v>4</v>
      </c>
      <c r="E26" s="8">
        <v>1</v>
      </c>
      <c r="F26" s="41" t="s">
        <v>1058</v>
      </c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si="3"/>
        <v>2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5</v>
      </c>
      <c r="AC26" s="166">
        <f t="shared" si="4"/>
        <v>7</v>
      </c>
      <c r="AD26" s="222"/>
      <c r="AE26" s="210"/>
    </row>
    <row r="27" spans="1:31" ht="15.6" customHeight="1" x14ac:dyDescent="0.3">
      <c r="A27" s="49" t="s">
        <v>37</v>
      </c>
      <c r="B27" s="240" t="s">
        <v>771</v>
      </c>
      <c r="C27" s="240" t="s">
        <v>171</v>
      </c>
      <c r="E27" s="8">
        <v>1</v>
      </c>
      <c r="F27" s="41" t="s">
        <v>1057</v>
      </c>
      <c r="N27" s="9"/>
      <c r="O27" s="212"/>
      <c r="P27" s="41" t="s">
        <v>678</v>
      </c>
      <c r="Q27" s="84" t="s">
        <v>185</v>
      </c>
      <c r="R27" s="48" t="s">
        <v>116</v>
      </c>
      <c r="S27" s="342">
        <v>16</v>
      </c>
      <c r="T27" s="342">
        <v>3</v>
      </c>
      <c r="U27" s="166">
        <f t="shared" si="3"/>
        <v>19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13</v>
      </c>
      <c r="AB27" s="342">
        <v>12</v>
      </c>
      <c r="AC27" s="166">
        <f t="shared" ref="AC27:AC37" si="5">SUM(AA27:AB27)</f>
        <v>25</v>
      </c>
      <c r="AD27" s="222"/>
      <c r="AE27" s="210"/>
    </row>
    <row r="28" spans="1:31" ht="15.6" customHeight="1" x14ac:dyDescent="0.3">
      <c r="E28" s="8">
        <v>2</v>
      </c>
      <c r="F28" s="41" t="s">
        <v>1056</v>
      </c>
      <c r="N28" s="9"/>
      <c r="O28" s="212"/>
      <c r="P28" s="41" t="s">
        <v>677</v>
      </c>
      <c r="Q28" s="41" t="s">
        <v>131</v>
      </c>
      <c r="R28" s="41" t="s">
        <v>116</v>
      </c>
      <c r="S28" s="342">
        <v>11</v>
      </c>
      <c r="T28" s="342">
        <v>8</v>
      </c>
      <c r="U28" s="166">
        <f t="shared" si="3"/>
        <v>19</v>
      </c>
      <c r="V28" s="39">
        <v>2</v>
      </c>
      <c r="W28" s="166"/>
      <c r="X28" s="41" t="s">
        <v>637</v>
      </c>
      <c r="Y28" s="41" t="s">
        <v>332</v>
      </c>
      <c r="Z28" s="48" t="s">
        <v>54</v>
      </c>
      <c r="AA28" s="342">
        <v>3</v>
      </c>
      <c r="AB28" s="342">
        <v>15</v>
      </c>
      <c r="AC28" s="166">
        <f t="shared" si="5"/>
        <v>18</v>
      </c>
      <c r="AD28" s="222">
        <v>2</v>
      </c>
      <c r="AE28" s="210"/>
    </row>
    <row r="29" spans="1:31" ht="15.6" customHeight="1" x14ac:dyDescent="0.3">
      <c r="E29" s="8">
        <v>2</v>
      </c>
      <c r="F29" s="41" t="s">
        <v>1059</v>
      </c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15</v>
      </c>
      <c r="U29" s="166">
        <f t="shared" ref="U29:U37" si="6">SUM(S29:T29)</f>
        <v>16</v>
      </c>
      <c r="V29" s="39"/>
      <c r="W29" s="166"/>
      <c r="X29" s="41" t="s">
        <v>636</v>
      </c>
      <c r="Y29" s="41" t="s">
        <v>103</v>
      </c>
      <c r="Z29" s="41" t="s">
        <v>54</v>
      </c>
      <c r="AA29" s="342">
        <v>13</v>
      </c>
      <c r="AB29" s="342">
        <v>4</v>
      </c>
      <c r="AC29" s="166">
        <f t="shared" si="5"/>
        <v>17</v>
      </c>
      <c r="AD29" s="222"/>
      <c r="AE29" s="210"/>
    </row>
    <row r="30" spans="1:31" ht="15.6" customHeight="1" x14ac:dyDescent="0.3">
      <c r="N30" s="9"/>
      <c r="O30" s="212"/>
      <c r="P30" s="41" t="s">
        <v>682</v>
      </c>
      <c r="Q30" s="41" t="s">
        <v>384</v>
      </c>
      <c r="R30" s="41" t="s">
        <v>116</v>
      </c>
      <c r="S30" s="342">
        <v>6</v>
      </c>
      <c r="T30" s="342">
        <v>5</v>
      </c>
      <c r="U30" s="166">
        <f t="shared" si="6"/>
        <v>11</v>
      </c>
      <c r="V30" s="39">
        <v>4</v>
      </c>
      <c r="W30" s="166"/>
      <c r="X30" s="41" t="s">
        <v>641</v>
      </c>
      <c r="Y30" s="41" t="s">
        <v>574</v>
      </c>
      <c r="Z30" s="41" t="s">
        <v>54</v>
      </c>
      <c r="AA30" s="342">
        <v>5</v>
      </c>
      <c r="AB30" s="342">
        <v>6</v>
      </c>
      <c r="AC30" s="166">
        <f t="shared" ref="AC30:AC35" si="7">SUM(AA30:AB30)</f>
        <v>11</v>
      </c>
      <c r="AD30" s="222"/>
      <c r="AE30" s="210"/>
    </row>
    <row r="31" spans="1:31" ht="15.6" customHeight="1" x14ac:dyDescent="0.3">
      <c r="A31" s="72" t="s">
        <v>137</v>
      </c>
      <c r="B31" s="149"/>
      <c r="C31" s="148"/>
      <c r="D31" s="142"/>
      <c r="E31" s="67" t="s">
        <v>50</v>
      </c>
      <c r="F31" s="67"/>
      <c r="G31" s="74"/>
      <c r="H31" s="74"/>
      <c r="I31" s="74"/>
      <c r="J31" s="75"/>
      <c r="K31" s="74"/>
      <c r="L31" s="74"/>
      <c r="M31" s="74"/>
      <c r="N31" s="9"/>
      <c r="O31" s="212"/>
      <c r="P31" s="41" t="s">
        <v>474</v>
      </c>
      <c r="Q31" s="152" t="s">
        <v>85</v>
      </c>
      <c r="R31" s="41" t="s">
        <v>116</v>
      </c>
      <c r="S31" s="342">
        <v>4</v>
      </c>
      <c r="T31" s="342">
        <v>7</v>
      </c>
      <c r="U31" s="166">
        <f t="shared" si="6"/>
        <v>11</v>
      </c>
      <c r="V31" s="39">
        <v>2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10</v>
      </c>
      <c r="AC31" s="166">
        <f t="shared" si="7"/>
        <v>10</v>
      </c>
      <c r="AD31" s="222">
        <v>2</v>
      </c>
      <c r="AE31" s="210"/>
    </row>
    <row r="32" spans="1:31" ht="15.6" customHeight="1" x14ac:dyDescent="0.3">
      <c r="A32" s="46" t="s">
        <v>40</v>
      </c>
      <c r="B32" s="33" t="s">
        <v>124</v>
      </c>
      <c r="D32" s="22">
        <v>1</v>
      </c>
      <c r="E32" s="8">
        <v>2</v>
      </c>
      <c r="F32" s="41" t="s">
        <v>731</v>
      </c>
      <c r="G32" s="151"/>
      <c r="H32" s="151"/>
      <c r="I32" s="90"/>
      <c r="J32" s="90"/>
      <c r="K32" s="90"/>
      <c r="L32" s="90"/>
      <c r="M32" s="90"/>
      <c r="N32" s="8"/>
      <c r="O32" s="213"/>
      <c r="P32" s="41" t="s">
        <v>528</v>
      </c>
      <c r="Q32" s="48" t="s">
        <v>33</v>
      </c>
      <c r="R32" s="41" t="s">
        <v>116</v>
      </c>
      <c r="S32" s="342">
        <v>2</v>
      </c>
      <c r="T32" s="342">
        <v>9</v>
      </c>
      <c r="U32" s="166">
        <f t="shared" si="6"/>
        <v>11</v>
      </c>
      <c r="V32" s="39"/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6</v>
      </c>
      <c r="AC32" s="166">
        <f t="shared" si="7"/>
        <v>8</v>
      </c>
      <c r="AD32" s="222"/>
      <c r="AE32" s="210"/>
    </row>
    <row r="33" spans="1:31" ht="15.6" customHeight="1" x14ac:dyDescent="0.3">
      <c r="A33" s="39" t="s">
        <v>37</v>
      </c>
      <c r="B33" s="240" t="s">
        <v>501</v>
      </c>
      <c r="C33" s="240" t="s">
        <v>172</v>
      </c>
      <c r="D33" s="9"/>
      <c r="E33" s="8"/>
      <c r="F33" s="41"/>
      <c r="N33" s="9"/>
      <c r="O33" s="212"/>
      <c r="P33" s="41" t="s">
        <v>529</v>
      </c>
      <c r="Q33" s="41" t="s">
        <v>26</v>
      </c>
      <c r="R33" s="41" t="s">
        <v>116</v>
      </c>
      <c r="S33" s="342"/>
      <c r="T33" s="342">
        <v>9</v>
      </c>
      <c r="U33" s="166">
        <f t="shared" si="6"/>
        <v>9</v>
      </c>
      <c r="V33" s="39">
        <v>4</v>
      </c>
      <c r="W33" s="166"/>
      <c r="X33" s="41" t="s">
        <v>640</v>
      </c>
      <c r="Y33" s="41" t="s">
        <v>138</v>
      </c>
      <c r="Z33" s="41" t="s">
        <v>54</v>
      </c>
      <c r="AA33" s="342"/>
      <c r="AB33" s="342">
        <v>4</v>
      </c>
      <c r="AC33" s="166">
        <f t="shared" si="7"/>
        <v>4</v>
      </c>
      <c r="AD33" s="222">
        <v>2</v>
      </c>
      <c r="AE33" s="210"/>
    </row>
    <row r="34" spans="1:31" ht="15.6" customHeight="1" x14ac:dyDescent="0.3">
      <c r="B34" s="240" t="s">
        <v>1041</v>
      </c>
      <c r="C34" s="240" t="s">
        <v>172</v>
      </c>
      <c r="E34" s="8"/>
      <c r="N34" s="9"/>
      <c r="O34" s="212"/>
      <c r="P34" s="41" t="s">
        <v>679</v>
      </c>
      <c r="Q34" s="41" t="s">
        <v>466</v>
      </c>
      <c r="R34" s="41" t="s">
        <v>116</v>
      </c>
      <c r="S34" s="342"/>
      <c r="T34" s="342">
        <v>6</v>
      </c>
      <c r="U34" s="166">
        <f t="shared" si="6"/>
        <v>6</v>
      </c>
      <c r="V34" s="39"/>
      <c r="W34" s="166"/>
      <c r="X34" s="41" t="s">
        <v>1045</v>
      </c>
      <c r="Y34" s="41" t="s">
        <v>1008</v>
      </c>
      <c r="Z34" s="41" t="s">
        <v>54</v>
      </c>
      <c r="AA34" s="342">
        <v>2</v>
      </c>
      <c r="AB34" s="342">
        <v>1</v>
      </c>
      <c r="AC34" s="166">
        <f t="shared" si="7"/>
        <v>3</v>
      </c>
      <c r="AD34" s="222"/>
      <c r="AE34" s="210"/>
    </row>
    <row r="35" spans="1:31" ht="15.6" customHeight="1" x14ac:dyDescent="0.3"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3</v>
      </c>
      <c r="U35" s="166">
        <f t="shared" si="6"/>
        <v>3</v>
      </c>
      <c r="V35" s="39"/>
      <c r="W35" s="166"/>
      <c r="X35" s="41" t="s">
        <v>794</v>
      </c>
      <c r="Y35" s="41" t="s">
        <v>619</v>
      </c>
      <c r="Z35" s="48" t="s">
        <v>54</v>
      </c>
      <c r="AA35" s="342"/>
      <c r="AB35" s="342">
        <v>3</v>
      </c>
      <c r="AC35" s="166">
        <f t="shared" si="7"/>
        <v>3</v>
      </c>
      <c r="AD35" s="222">
        <v>2</v>
      </c>
      <c r="AE35" s="210"/>
    </row>
    <row r="36" spans="1:31" ht="15.6" customHeight="1" x14ac:dyDescent="0.3">
      <c r="A36" s="49"/>
      <c r="B36" s="33" t="s">
        <v>88</v>
      </c>
      <c r="C36" s="43"/>
      <c r="D36" s="109">
        <v>6</v>
      </c>
      <c r="E36" s="89">
        <v>1</v>
      </c>
      <c r="F36" s="41" t="s">
        <v>1066</v>
      </c>
      <c r="N36" s="9"/>
      <c r="O36" s="213"/>
      <c r="P36" s="150" t="s">
        <v>681</v>
      </c>
      <c r="Q36" s="150" t="s">
        <v>100</v>
      </c>
      <c r="R36" s="41" t="s">
        <v>116</v>
      </c>
      <c r="S36" s="342"/>
      <c r="T36" s="342">
        <v>3</v>
      </c>
      <c r="U36" s="166">
        <f t="shared" si="6"/>
        <v>3</v>
      </c>
      <c r="V36" s="39">
        <v>2</v>
      </c>
      <c r="W36" s="166"/>
      <c r="X36" s="41" t="s">
        <v>547</v>
      </c>
      <c r="Y36" s="48" t="s">
        <v>105</v>
      </c>
      <c r="Z36" s="41" t="s">
        <v>54</v>
      </c>
      <c r="AA36" s="342"/>
      <c r="AB36" s="342">
        <v>3</v>
      </c>
      <c r="AC36" s="166">
        <f t="shared" si="5"/>
        <v>3</v>
      </c>
      <c r="AD36" s="222"/>
      <c r="AE36" s="210"/>
    </row>
    <row r="37" spans="1:31" ht="15.6" customHeight="1" x14ac:dyDescent="0.3">
      <c r="A37" s="49" t="s">
        <v>37</v>
      </c>
      <c r="B37" s="41" t="s">
        <v>83</v>
      </c>
      <c r="C37" s="57"/>
      <c r="D37" s="109"/>
      <c r="E37" s="89">
        <v>2</v>
      </c>
      <c r="F37" s="41" t="s">
        <v>837</v>
      </c>
      <c r="N37" s="9"/>
      <c r="O37" s="213"/>
      <c r="P37" s="41" t="s">
        <v>848</v>
      </c>
      <c r="Q37" s="41" t="s">
        <v>487</v>
      </c>
      <c r="R37" s="41" t="s">
        <v>116</v>
      </c>
      <c r="S37" s="370"/>
      <c r="T37" s="346">
        <v>2</v>
      </c>
      <c r="U37" s="166">
        <f t="shared" si="6"/>
        <v>2</v>
      </c>
      <c r="W37" s="166"/>
      <c r="X37" s="41" t="s">
        <v>1030</v>
      </c>
      <c r="Y37" s="41" t="s">
        <v>982</v>
      </c>
      <c r="Z37" s="41" t="s">
        <v>54</v>
      </c>
      <c r="AA37" s="342">
        <v>1</v>
      </c>
      <c r="AB37" s="342">
        <v>1</v>
      </c>
      <c r="AC37" s="166">
        <f t="shared" si="5"/>
        <v>2</v>
      </c>
      <c r="AD37" s="222">
        <v>4</v>
      </c>
      <c r="AE37" s="210"/>
    </row>
    <row r="38" spans="1:31" ht="15.6" customHeight="1" thickBot="1" x14ac:dyDescent="0.35">
      <c r="E38" s="89">
        <v>2</v>
      </c>
      <c r="F38" s="41" t="s">
        <v>1042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41</v>
      </c>
      <c r="T38" s="219">
        <f>SUM(T26:T37)</f>
        <v>71</v>
      </c>
      <c r="U38" s="219">
        <f t="shared" si="3"/>
        <v>112</v>
      </c>
      <c r="V38" s="219">
        <f>SUM(V26:V37)</f>
        <v>20</v>
      </c>
      <c r="W38" s="219"/>
      <c r="X38" s="217" t="s">
        <v>405</v>
      </c>
      <c r="Y38" s="217"/>
      <c r="Z38" s="217" t="s">
        <v>54</v>
      </c>
      <c r="AA38" s="219">
        <f>SUM(AA26:AA37)</f>
        <v>41</v>
      </c>
      <c r="AB38" s="219">
        <f t="shared" ref="AB38:AD38" si="8">SUM(AB26:AB37)</f>
        <v>70</v>
      </c>
      <c r="AC38" s="219">
        <f t="shared" si="8"/>
        <v>111</v>
      </c>
      <c r="AD38" s="219">
        <f t="shared" si="8"/>
        <v>12</v>
      </c>
      <c r="AE38" s="210"/>
    </row>
    <row r="39" spans="1:31" ht="15.6" customHeight="1" x14ac:dyDescent="0.3">
      <c r="E39" s="89">
        <v>2</v>
      </c>
      <c r="F39" s="41" t="s">
        <v>1043</v>
      </c>
      <c r="N39" s="9"/>
      <c r="O39" s="213"/>
      <c r="P39" s="215" t="s">
        <v>533</v>
      </c>
      <c r="Q39" s="216"/>
      <c r="R39" s="216" t="s">
        <v>534</v>
      </c>
      <c r="S39" s="347">
        <v>3</v>
      </c>
      <c r="T39" s="347">
        <v>4</v>
      </c>
      <c r="U39" s="166">
        <f>SUM(S39:T39)</f>
        <v>7</v>
      </c>
      <c r="V39" s="39">
        <v>14</v>
      </c>
      <c r="W39" s="367"/>
      <c r="X39" s="215" t="s">
        <v>53</v>
      </c>
      <c r="Y39" s="215"/>
      <c r="Z39" s="215" t="s">
        <v>471</v>
      </c>
      <c r="AA39" s="343">
        <v>4</v>
      </c>
      <c r="AB39" s="343">
        <v>3</v>
      </c>
      <c r="AC39" s="166">
        <f>SUM(AA39:AB39)</f>
        <v>7</v>
      </c>
      <c r="AD39" s="39">
        <v>4</v>
      </c>
      <c r="AE39" s="210"/>
    </row>
    <row r="40" spans="1:31" ht="15.6" customHeight="1" x14ac:dyDescent="0.3">
      <c r="E40" s="89">
        <v>2</v>
      </c>
      <c r="F40" s="41" t="s">
        <v>1044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8</v>
      </c>
      <c r="T40" s="343">
        <v>9</v>
      </c>
      <c r="U40" s="166">
        <f>SUM(S40:T40)</f>
        <v>17</v>
      </c>
      <c r="V40" s="39">
        <v>2</v>
      </c>
      <c r="W40" s="216"/>
      <c r="X40" s="41" t="s">
        <v>644</v>
      </c>
      <c r="Y40" s="41" t="s">
        <v>527</v>
      </c>
      <c r="Z40" s="43" t="s">
        <v>53</v>
      </c>
      <c r="AA40" s="343">
        <v>14</v>
      </c>
      <c r="AB40" s="343">
        <v>11</v>
      </c>
      <c r="AC40" s="166">
        <f>SUM(AA40:AB40)</f>
        <v>25</v>
      </c>
      <c r="AD40" s="39">
        <v>2</v>
      </c>
      <c r="AE40" s="210"/>
    </row>
    <row r="41" spans="1:31" ht="15.6" customHeight="1" x14ac:dyDescent="0.3">
      <c r="E41" s="89">
        <v>2</v>
      </c>
      <c r="F41" s="41" t="s">
        <v>1065</v>
      </c>
      <c r="N41" s="9"/>
      <c r="O41" s="213"/>
      <c r="P41" s="41" t="s">
        <v>510</v>
      </c>
      <c r="Q41" s="41" t="s">
        <v>464</v>
      </c>
      <c r="R41" s="41" t="s">
        <v>533</v>
      </c>
      <c r="S41" s="343">
        <v>8</v>
      </c>
      <c r="T41" s="343">
        <v>6</v>
      </c>
      <c r="U41" s="166">
        <f>SUM(S41:T41)</f>
        <v>14</v>
      </c>
      <c r="V41" s="39"/>
      <c r="W41" s="216"/>
      <c r="X41" s="41" t="s">
        <v>645</v>
      </c>
      <c r="Y41" s="41" t="s">
        <v>505</v>
      </c>
      <c r="Z41" s="41" t="s">
        <v>53</v>
      </c>
      <c r="AA41" s="343">
        <v>10</v>
      </c>
      <c r="AB41" s="344">
        <v>15</v>
      </c>
      <c r="AC41" s="166">
        <f>SUM(AA41:AB41)</f>
        <v>25</v>
      </c>
      <c r="AD41" s="39">
        <v>2</v>
      </c>
      <c r="AE41" s="210"/>
    </row>
    <row r="42" spans="1:31" ht="15.6" customHeight="1" x14ac:dyDescent="0.3">
      <c r="N42" s="9"/>
      <c r="O42" s="212"/>
      <c r="P42" s="41" t="s">
        <v>495</v>
      </c>
      <c r="Q42" s="41" t="s">
        <v>110</v>
      </c>
      <c r="R42" s="41" t="s">
        <v>533</v>
      </c>
      <c r="S42" s="344">
        <v>7</v>
      </c>
      <c r="T42" s="343">
        <v>5</v>
      </c>
      <c r="U42" s="166">
        <f t="shared" si="3"/>
        <v>12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5</v>
      </c>
      <c r="AB42" s="343">
        <v>10</v>
      </c>
      <c r="AC42" s="166">
        <f t="shared" ref="AC42:AC49" si="9">SUM(AA42:AB42)</f>
        <v>15</v>
      </c>
      <c r="AD42" s="39"/>
      <c r="AE42" s="210"/>
    </row>
    <row r="43" spans="1:31" ht="15.6" customHeight="1" x14ac:dyDescent="0.3">
      <c r="A43" s="72"/>
      <c r="B43" s="149"/>
      <c r="C43" s="67"/>
      <c r="D43" s="142"/>
      <c r="E43" s="67" t="s">
        <v>50</v>
      </c>
      <c r="F43" s="73"/>
      <c r="G43" s="74"/>
      <c r="H43" s="74"/>
      <c r="I43" s="74"/>
      <c r="J43" s="75"/>
      <c r="K43" s="74"/>
      <c r="L43" s="74"/>
      <c r="M43" s="74"/>
      <c r="N43" s="8"/>
      <c r="O43" s="212"/>
      <c r="P43" s="41" t="s">
        <v>685</v>
      </c>
      <c r="Q43" s="41" t="s">
        <v>504</v>
      </c>
      <c r="R43" s="41" t="s">
        <v>533</v>
      </c>
      <c r="S43" s="343">
        <v>4</v>
      </c>
      <c r="T43" s="344">
        <v>6</v>
      </c>
      <c r="U43" s="166">
        <f>SUM(S43:T43)</f>
        <v>10</v>
      </c>
      <c r="V43" s="39">
        <v>4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 t="shared" si="9"/>
        <v>10</v>
      </c>
      <c r="AD43" s="39">
        <v>4</v>
      </c>
      <c r="AE43" s="210"/>
    </row>
    <row r="44" spans="1:31" ht="15.6" customHeight="1" x14ac:dyDescent="0.3">
      <c r="A44" s="46" t="s">
        <v>41</v>
      </c>
      <c r="B44" s="33" t="s">
        <v>477</v>
      </c>
      <c r="C44" s="41"/>
      <c r="D44" s="22">
        <v>5</v>
      </c>
      <c r="E44" s="9">
        <v>1</v>
      </c>
      <c r="F44" s="41" t="s">
        <v>1050</v>
      </c>
      <c r="G44" s="40"/>
      <c r="H44" s="44"/>
      <c r="I44" s="44"/>
      <c r="J44" s="45"/>
      <c r="K44" s="44"/>
      <c r="L44" s="44"/>
      <c r="M44" s="44"/>
      <c r="N44" s="9"/>
      <c r="O44" s="212"/>
      <c r="P44" s="41" t="s">
        <v>536</v>
      </c>
      <c r="Q44" s="41" t="s">
        <v>496</v>
      </c>
      <c r="R44" s="41" t="s">
        <v>533</v>
      </c>
      <c r="S44" s="344">
        <v>1</v>
      </c>
      <c r="T44" s="344">
        <v>6</v>
      </c>
      <c r="U44" s="166">
        <f>SUM(S44:T44)</f>
        <v>7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4</v>
      </c>
      <c r="AB44" s="343">
        <v>4</v>
      </c>
      <c r="AC44" s="166">
        <f t="shared" si="9"/>
        <v>8</v>
      </c>
      <c r="AD44" s="39">
        <v>2</v>
      </c>
      <c r="AE44" s="210"/>
    </row>
    <row r="45" spans="1:31" ht="15.6" customHeight="1" x14ac:dyDescent="0.3">
      <c r="A45" s="49" t="s">
        <v>37</v>
      </c>
      <c r="B45" s="176" t="s">
        <v>1052</v>
      </c>
      <c r="C45" s="275" t="s">
        <v>216</v>
      </c>
      <c r="D45" s="22"/>
      <c r="E45" s="9">
        <v>1</v>
      </c>
      <c r="F45" s="41" t="s">
        <v>1051</v>
      </c>
      <c r="G45" s="40"/>
      <c r="H45" s="44"/>
      <c r="I45" s="40"/>
      <c r="J45" s="42"/>
      <c r="K45" s="44"/>
      <c r="L45" s="44"/>
      <c r="M45" s="37"/>
      <c r="N45" s="9"/>
      <c r="O45" s="213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3"/>
        <v>5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>
        <v>1</v>
      </c>
      <c r="AB45" s="344">
        <v>7</v>
      </c>
      <c r="AC45" s="166">
        <f t="shared" si="9"/>
        <v>8</v>
      </c>
      <c r="AD45" s="39">
        <v>4</v>
      </c>
      <c r="AE45" s="210"/>
    </row>
    <row r="46" spans="1:31" ht="15.6" customHeight="1" x14ac:dyDescent="0.3">
      <c r="B46" s="150"/>
      <c r="C46" s="43"/>
      <c r="E46" s="9">
        <v>1</v>
      </c>
      <c r="F46" s="41" t="s">
        <v>782</v>
      </c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>SUM(S46:T46)</f>
        <v>4</v>
      </c>
      <c r="V46" s="39"/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3</v>
      </c>
      <c r="AC46" s="166">
        <f t="shared" si="9"/>
        <v>4</v>
      </c>
      <c r="AD46" s="39"/>
      <c r="AE46" s="210"/>
    </row>
    <row r="47" spans="1:31" ht="15.6" customHeight="1" x14ac:dyDescent="0.3">
      <c r="E47" s="9">
        <v>2</v>
      </c>
      <c r="F47" s="41" t="s">
        <v>1048</v>
      </c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>
        <v>2</v>
      </c>
      <c r="U47" s="166">
        <f>SUM(S47:T47)</f>
        <v>2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9"/>
        <v>3</v>
      </c>
      <c r="AD47" s="39">
        <v>2</v>
      </c>
      <c r="AE47" s="210"/>
    </row>
    <row r="48" spans="1:31" ht="15.6" customHeight="1" x14ac:dyDescent="0.3">
      <c r="E48" s="9">
        <v>2</v>
      </c>
      <c r="F48" s="41" t="s">
        <v>1049</v>
      </c>
      <c r="N48" s="9"/>
      <c r="O48" s="212"/>
      <c r="P48" s="41" t="s">
        <v>688</v>
      </c>
      <c r="Q48" s="41" t="s">
        <v>23</v>
      </c>
      <c r="R48" s="41" t="s">
        <v>533</v>
      </c>
      <c r="S48" s="343"/>
      <c r="T48" s="343"/>
      <c r="U48" s="166">
        <f>SUM(S48:T48)</f>
        <v>0</v>
      </c>
      <c r="V48" s="39">
        <v>2</v>
      </c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9"/>
        <v>3</v>
      </c>
      <c r="AD48" s="39"/>
      <c r="AE48" s="210"/>
    </row>
    <row r="49" spans="1:31" ht="16.95" customHeight="1" x14ac:dyDescent="0.3"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3"/>
        <v>0</v>
      </c>
      <c r="V49" s="39"/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9"/>
        <v>1</v>
      </c>
      <c r="AD49" s="39"/>
      <c r="AE49" s="210"/>
    </row>
    <row r="50" spans="1:31" ht="15.6" customHeight="1" thickBot="1" x14ac:dyDescent="0.35">
      <c r="B50" s="33" t="s">
        <v>89</v>
      </c>
      <c r="C50" s="43"/>
      <c r="D50" s="214">
        <v>4</v>
      </c>
      <c r="E50" s="9">
        <v>1</v>
      </c>
      <c r="F50" s="41" t="s">
        <v>1046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33</v>
      </c>
      <c r="T50" s="219">
        <f>SUM(T39:T49)</f>
        <v>45</v>
      </c>
      <c r="U50" s="219">
        <f>SUM(U39:U49)</f>
        <v>78</v>
      </c>
      <c r="V50" s="219">
        <f>SUM(V39:V49)</f>
        <v>30</v>
      </c>
      <c r="W50" s="218"/>
      <c r="X50" s="218" t="s">
        <v>405</v>
      </c>
      <c r="Y50" s="218"/>
      <c r="Z50" s="218" t="s">
        <v>53</v>
      </c>
      <c r="AA50" s="219">
        <f>SUM(AA39:AA49)</f>
        <v>45</v>
      </c>
      <c r="AB50" s="219">
        <f>SUM(AB39:AB49)</f>
        <v>64</v>
      </c>
      <c r="AC50" s="219">
        <f>SUM(AC39:AC49)</f>
        <v>109</v>
      </c>
      <c r="AD50" s="219">
        <f>SUM(AD39:AD49)</f>
        <v>20</v>
      </c>
      <c r="AE50" s="210"/>
    </row>
    <row r="51" spans="1:31" ht="15.6" customHeight="1" x14ac:dyDescent="0.3">
      <c r="A51" s="193" t="s">
        <v>37</v>
      </c>
      <c r="B51" s="84" t="s">
        <v>83</v>
      </c>
      <c r="C51" s="43"/>
      <c r="E51" s="9">
        <v>1</v>
      </c>
      <c r="F51" s="41" t="s">
        <v>1040</v>
      </c>
      <c r="G51" s="227"/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7</v>
      </c>
      <c r="U51" s="166">
        <f t="shared" ref="U51:U59" si="10">SUM(S51:T51)</f>
        <v>8</v>
      </c>
      <c r="V51" s="39">
        <v>10</v>
      </c>
      <c r="W51" s="367"/>
      <c r="X51" s="277" t="s">
        <v>461</v>
      </c>
      <c r="Y51" s="277"/>
      <c r="Z51" s="277" t="s">
        <v>462</v>
      </c>
      <c r="AA51" s="343">
        <v>4</v>
      </c>
      <c r="AB51" s="344">
        <v>2</v>
      </c>
      <c r="AC51" s="166">
        <f t="shared" ref="AC51:AC61" si="11">SUM(AA51:AB51)</f>
        <v>6</v>
      </c>
      <c r="AD51" s="39">
        <v>4</v>
      </c>
      <c r="AE51" s="210"/>
    </row>
    <row r="52" spans="1:31" ht="15.6" customHeight="1" x14ac:dyDescent="0.3">
      <c r="C52" s="43"/>
      <c r="E52" s="9">
        <v>1</v>
      </c>
      <c r="F52" s="41" t="s">
        <v>1047</v>
      </c>
      <c r="H52" s="227"/>
      <c r="I52" s="227"/>
      <c r="J52" s="227"/>
      <c r="K52" s="227"/>
      <c r="L52" s="227"/>
      <c r="N52" s="9"/>
      <c r="O52" s="213"/>
      <c r="P52" s="41" t="s">
        <v>691</v>
      </c>
      <c r="Q52" s="41" t="s">
        <v>620</v>
      </c>
      <c r="R52" s="41" t="s">
        <v>164</v>
      </c>
      <c r="S52" s="343">
        <v>13</v>
      </c>
      <c r="T52" s="344">
        <v>6</v>
      </c>
      <c r="U52" s="166">
        <f t="shared" si="10"/>
        <v>19</v>
      </c>
      <c r="V52" s="39">
        <v>12</v>
      </c>
      <c r="W52" s="277"/>
      <c r="X52" s="41" t="s">
        <v>653</v>
      </c>
      <c r="Y52" s="41" t="s">
        <v>616</v>
      </c>
      <c r="Z52" s="41" t="s">
        <v>461</v>
      </c>
      <c r="AA52" s="343">
        <v>11</v>
      </c>
      <c r="AB52" s="344">
        <v>5</v>
      </c>
      <c r="AC52" s="166">
        <f>SUM(AA52:AB52)</f>
        <v>16</v>
      </c>
      <c r="AD52" s="39">
        <v>12</v>
      </c>
      <c r="AE52" s="210"/>
    </row>
    <row r="53" spans="1:31" ht="15.6" customHeight="1" x14ac:dyDescent="0.3">
      <c r="E53" s="9">
        <v>2</v>
      </c>
      <c r="F53" s="41" t="s">
        <v>1039</v>
      </c>
      <c r="N53" s="9"/>
      <c r="O53" s="212"/>
      <c r="P53" s="150" t="s">
        <v>494</v>
      </c>
      <c r="Q53" s="41" t="s">
        <v>182</v>
      </c>
      <c r="R53" s="48" t="s">
        <v>164</v>
      </c>
      <c r="S53" s="343">
        <v>7</v>
      </c>
      <c r="T53" s="343">
        <v>4</v>
      </c>
      <c r="U53" s="166">
        <f t="shared" si="10"/>
        <v>11</v>
      </c>
      <c r="V53" s="39">
        <v>2</v>
      </c>
      <c r="W53" s="277"/>
      <c r="X53" s="41" t="s">
        <v>472</v>
      </c>
      <c r="Y53" s="41" t="s">
        <v>465</v>
      </c>
      <c r="Z53" s="41" t="s">
        <v>461</v>
      </c>
      <c r="AA53" s="343">
        <v>4</v>
      </c>
      <c r="AB53" s="344">
        <v>6</v>
      </c>
      <c r="AC53" s="166">
        <f>SUM(AA53:AB53)</f>
        <v>10</v>
      </c>
      <c r="AD53" s="39">
        <v>2</v>
      </c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41" t="s">
        <v>696</v>
      </c>
      <c r="Q54" s="41" t="s">
        <v>19</v>
      </c>
      <c r="R54" s="48" t="s">
        <v>164</v>
      </c>
      <c r="S54" s="343">
        <v>2</v>
      </c>
      <c r="T54" s="344">
        <v>8</v>
      </c>
      <c r="U54" s="166">
        <f t="shared" si="10"/>
        <v>10</v>
      </c>
      <c r="V54" s="39"/>
      <c r="W54" s="277"/>
      <c r="X54" s="41" t="s">
        <v>540</v>
      </c>
      <c r="Y54" s="41" t="s">
        <v>386</v>
      </c>
      <c r="Z54" s="41" t="s">
        <v>461</v>
      </c>
      <c r="AA54" s="343">
        <v>4</v>
      </c>
      <c r="AB54" s="344">
        <v>4</v>
      </c>
      <c r="AC54" s="166">
        <f>SUM(AA54:AB54)</f>
        <v>8</v>
      </c>
      <c r="AD54" s="39"/>
      <c r="AE54" s="210"/>
    </row>
    <row r="55" spans="1:31" ht="15.6" customHeight="1" x14ac:dyDescent="0.35">
      <c r="C55" s="41" t="s">
        <v>42</v>
      </c>
      <c r="D55" s="98">
        <f>SUM(D15:D54)</f>
        <v>25</v>
      </c>
      <c r="E55" s="21"/>
      <c r="F55" s="41" t="s">
        <v>291</v>
      </c>
      <c r="G55" s="33"/>
      <c r="H55" s="47"/>
      <c r="I55" s="61">
        <v>8</v>
      </c>
      <c r="J55" s="22"/>
      <c r="N55" s="8"/>
      <c r="O55" s="212"/>
      <c r="P55" s="41" t="s">
        <v>475</v>
      </c>
      <c r="Q55" s="41" t="s">
        <v>115</v>
      </c>
      <c r="R55" s="41" t="s">
        <v>164</v>
      </c>
      <c r="S55" s="343">
        <v>5</v>
      </c>
      <c r="T55" s="344">
        <v>4</v>
      </c>
      <c r="U55" s="166">
        <f t="shared" si="10"/>
        <v>9</v>
      </c>
      <c r="V55" s="39">
        <v>2</v>
      </c>
      <c r="W55" s="277"/>
      <c r="X55" s="41" t="s">
        <v>391</v>
      </c>
      <c r="Y55" s="152" t="s">
        <v>28</v>
      </c>
      <c r="Z55" s="41" t="s">
        <v>461</v>
      </c>
      <c r="AA55" s="343">
        <v>2</v>
      </c>
      <c r="AB55" s="344">
        <v>6</v>
      </c>
      <c r="AC55" s="166">
        <f>SUM(AA55:AB55)</f>
        <v>8</v>
      </c>
      <c r="AD55" s="39">
        <v>2</v>
      </c>
      <c r="AE55" s="210"/>
    </row>
    <row r="56" spans="1:31" ht="15.6" customHeight="1" x14ac:dyDescent="0.3">
      <c r="N56" s="8"/>
      <c r="O56" s="213"/>
      <c r="P56" s="41" t="s">
        <v>695</v>
      </c>
      <c r="Q56" s="41" t="s">
        <v>29</v>
      </c>
      <c r="R56" s="41" t="s">
        <v>164</v>
      </c>
      <c r="S56" s="343">
        <v>2</v>
      </c>
      <c r="T56" s="344">
        <v>4</v>
      </c>
      <c r="U56" s="166">
        <f t="shared" si="10"/>
        <v>6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3</v>
      </c>
      <c r="AB56" s="344">
        <v>3</v>
      </c>
      <c r="AC56" s="166">
        <f t="shared" si="11"/>
        <v>6</v>
      </c>
      <c r="AD56" s="39">
        <v>2</v>
      </c>
      <c r="AE56" s="210"/>
    </row>
    <row r="57" spans="1:31" ht="15.6" customHeight="1" x14ac:dyDescent="0.3">
      <c r="A57" s="166"/>
      <c r="B57" s="163" t="s">
        <v>394</v>
      </c>
      <c r="C57" s="163"/>
      <c r="D57" s="46" t="s">
        <v>57</v>
      </c>
      <c r="E57" s="358" t="s">
        <v>51</v>
      </c>
      <c r="F57" s="358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2"/>
      <c r="P57" s="41" t="s">
        <v>476</v>
      </c>
      <c r="Q57" s="41" t="s">
        <v>68</v>
      </c>
      <c r="R57" s="41" t="s">
        <v>164</v>
      </c>
      <c r="S57" s="343"/>
      <c r="T57" s="344">
        <v>6</v>
      </c>
      <c r="U57" s="166">
        <f t="shared" si="10"/>
        <v>6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2</v>
      </c>
      <c r="AB57" s="344">
        <v>3</v>
      </c>
      <c r="AC57" s="166">
        <f t="shared" si="11"/>
        <v>5</v>
      </c>
      <c r="AD57" s="39">
        <v>2</v>
      </c>
      <c r="AE57" s="210"/>
    </row>
    <row r="58" spans="1:31" ht="15.6" customHeight="1" x14ac:dyDescent="0.3">
      <c r="A58" s="39"/>
      <c r="B58" s="41" t="s">
        <v>552</v>
      </c>
      <c r="C58" s="41" t="s">
        <v>527</v>
      </c>
      <c r="D58" s="221" t="s">
        <v>53</v>
      </c>
      <c r="E58" s="222">
        <v>14</v>
      </c>
      <c r="F58" s="222">
        <v>11</v>
      </c>
      <c r="G58" s="166">
        <f t="shared" ref="G58" si="12">SUM(E58:F58)</f>
        <v>25</v>
      </c>
      <c r="H58" s="39">
        <v>2</v>
      </c>
      <c r="I58" s="40"/>
      <c r="J58" s="40"/>
      <c r="K58" s="40"/>
      <c r="M58" s="48"/>
      <c r="N58" s="9"/>
      <c r="O58" s="213"/>
      <c r="P58" s="41" t="s">
        <v>697</v>
      </c>
      <c r="Q58" s="41" t="s">
        <v>589</v>
      </c>
      <c r="R58" s="41" t="s">
        <v>164</v>
      </c>
      <c r="S58" s="343"/>
      <c r="T58" s="343">
        <v>5</v>
      </c>
      <c r="U58" s="166">
        <f t="shared" si="10"/>
        <v>5</v>
      </c>
      <c r="V58" s="39"/>
      <c r="W58" s="277"/>
      <c r="X58" s="41" t="s">
        <v>537</v>
      </c>
      <c r="Y58" s="41" t="s">
        <v>65</v>
      </c>
      <c r="Z58" s="41" t="s">
        <v>461</v>
      </c>
      <c r="AA58" s="343">
        <v>2</v>
      </c>
      <c r="AB58" s="344">
        <v>2</v>
      </c>
      <c r="AC58" s="166">
        <f t="shared" si="11"/>
        <v>4</v>
      </c>
      <c r="AD58" s="39"/>
      <c r="AE58" s="210"/>
    </row>
    <row r="59" spans="1:31" ht="15.6" customHeight="1" x14ac:dyDescent="0.3">
      <c r="A59" s="39"/>
      <c r="B59" s="150" t="s">
        <v>551</v>
      </c>
      <c r="C59" s="41" t="s">
        <v>138</v>
      </c>
      <c r="D59" s="220" t="s">
        <v>54</v>
      </c>
      <c r="E59" s="330">
        <v>13</v>
      </c>
      <c r="F59" s="330">
        <v>12</v>
      </c>
      <c r="G59" s="166">
        <f t="shared" ref="G59:G75" si="13">SUM(E59:F59)</f>
        <v>25</v>
      </c>
      <c r="I59" s="41"/>
      <c r="J59" s="41"/>
      <c r="K59" s="61"/>
      <c r="L59" s="163" t="s">
        <v>389</v>
      </c>
      <c r="M59" s="41"/>
      <c r="N59" s="9"/>
      <c r="O59" s="213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10"/>
        <v>4</v>
      </c>
      <c r="V59" s="39">
        <v>2</v>
      </c>
      <c r="W59" s="277"/>
      <c r="X59" s="41" t="s">
        <v>795</v>
      </c>
      <c r="Y59" s="84" t="s">
        <v>143</v>
      </c>
      <c r="Z59" s="41" t="s">
        <v>461</v>
      </c>
      <c r="AA59" s="343"/>
      <c r="AB59" s="344">
        <v>3</v>
      </c>
      <c r="AC59" s="166">
        <f t="shared" si="11"/>
        <v>3</v>
      </c>
      <c r="AD59" s="39">
        <v>6</v>
      </c>
      <c r="AE59" s="210"/>
    </row>
    <row r="60" spans="1:31" ht="15.6" customHeight="1" x14ac:dyDescent="0.3">
      <c r="A60" s="39"/>
      <c r="B60" s="41" t="s">
        <v>66</v>
      </c>
      <c r="C60" s="41" t="s">
        <v>505</v>
      </c>
      <c r="D60" s="220" t="s">
        <v>53</v>
      </c>
      <c r="E60" s="49">
        <v>10</v>
      </c>
      <c r="F60" s="193">
        <v>15</v>
      </c>
      <c r="G60" s="166">
        <f t="shared" si="13"/>
        <v>25</v>
      </c>
      <c r="H60" s="39">
        <v>2</v>
      </c>
      <c r="I60" s="41"/>
      <c r="J60" s="41"/>
      <c r="K60" s="41"/>
      <c r="L60" s="240" t="s">
        <v>83</v>
      </c>
      <c r="M60" s="240"/>
      <c r="N60" s="9"/>
      <c r="O60" s="60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2</v>
      </c>
      <c r="AC60" s="166">
        <f t="shared" si="11"/>
        <v>2</v>
      </c>
      <c r="AD60" s="39"/>
      <c r="AE60" s="210"/>
    </row>
    <row r="61" spans="1:31" ht="15.6" customHeight="1" x14ac:dyDescent="0.3">
      <c r="A61" s="39"/>
      <c r="B61" s="150" t="s">
        <v>817</v>
      </c>
      <c r="C61" s="84" t="s">
        <v>185</v>
      </c>
      <c r="D61" s="221" t="s">
        <v>116</v>
      </c>
      <c r="E61" s="330">
        <v>16</v>
      </c>
      <c r="F61" s="330">
        <v>3</v>
      </c>
      <c r="G61" s="166">
        <f t="shared" si="13"/>
        <v>19</v>
      </c>
      <c r="H61" s="39">
        <v>4</v>
      </c>
      <c r="I61" s="40"/>
      <c r="J61" s="41"/>
      <c r="K61" s="41"/>
      <c r="L61" s="40"/>
      <c r="M61" s="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2</v>
      </c>
      <c r="AC61" s="166">
        <f t="shared" si="11"/>
        <v>2</v>
      </c>
      <c r="AD61" s="39">
        <v>4</v>
      </c>
      <c r="AE61" s="210"/>
    </row>
    <row r="62" spans="1:31" ht="15.6" customHeight="1" thickBot="1" x14ac:dyDescent="0.35">
      <c r="A62" s="39"/>
      <c r="B62" s="220" t="s">
        <v>950</v>
      </c>
      <c r="C62" s="41" t="s">
        <v>620</v>
      </c>
      <c r="D62" s="220" t="s">
        <v>164</v>
      </c>
      <c r="E62" s="49">
        <v>13</v>
      </c>
      <c r="F62" s="193">
        <v>6</v>
      </c>
      <c r="G62" s="166">
        <f t="shared" si="13"/>
        <v>19</v>
      </c>
      <c r="H62" s="39">
        <v>12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34</v>
      </c>
      <c r="T62" s="219">
        <f>SUM(T51:T61)</f>
        <v>51</v>
      </c>
      <c r="U62" s="219">
        <f>SUM(U51:U61)</f>
        <v>85</v>
      </c>
      <c r="V62" s="219">
        <f>SUM(V51:V61)</f>
        <v>32</v>
      </c>
      <c r="W62" s="218"/>
      <c r="X62" s="218" t="s">
        <v>405</v>
      </c>
      <c r="Y62" s="218"/>
      <c r="Z62" s="218" t="s">
        <v>463</v>
      </c>
      <c r="AA62" s="219">
        <f>SUM(AA51:AA61)</f>
        <v>32</v>
      </c>
      <c r="AB62" s="219">
        <f>SUM(AB51:AB61)</f>
        <v>38</v>
      </c>
      <c r="AC62" s="219">
        <f>SUM(AC51:AC61)</f>
        <v>70</v>
      </c>
      <c r="AD62" s="219">
        <f>SUM(AD51:AD61)</f>
        <v>34</v>
      </c>
      <c r="AE62" s="210"/>
    </row>
    <row r="63" spans="1:31" ht="15.6" customHeight="1" thickBot="1" x14ac:dyDescent="0.35">
      <c r="A63" s="39"/>
      <c r="B63" s="41" t="s">
        <v>539</v>
      </c>
      <c r="C63" s="152" t="s">
        <v>613</v>
      </c>
      <c r="D63" s="220" t="s">
        <v>117</v>
      </c>
      <c r="E63" s="330">
        <v>11</v>
      </c>
      <c r="F63" s="330">
        <v>8</v>
      </c>
      <c r="G63" s="166">
        <f t="shared" si="13"/>
        <v>19</v>
      </c>
      <c r="H63" s="39">
        <v>2</v>
      </c>
      <c r="I63" s="41"/>
      <c r="J63" s="40"/>
      <c r="K63" s="40"/>
      <c r="L63" s="163" t="s">
        <v>84</v>
      </c>
      <c r="N63" s="9"/>
      <c r="O63" s="60"/>
      <c r="P63" s="161"/>
      <c r="Q63" s="161"/>
      <c r="R63" s="161"/>
      <c r="S63" s="194">
        <f>S25+S38+S50+S62</f>
        <v>156</v>
      </c>
      <c r="T63" s="194">
        <f>T25+T38+T50+T62</f>
        <v>235</v>
      </c>
      <c r="U63" s="194">
        <f>U25+U38+U50+U62</f>
        <v>391</v>
      </c>
      <c r="V63" s="194">
        <f>V25+V38+V50+V62</f>
        <v>106</v>
      </c>
      <c r="W63" s="355"/>
      <c r="X63" s="195"/>
      <c r="Y63" s="54"/>
      <c r="Z63" s="54"/>
      <c r="AA63" s="194">
        <f>AA25+AA38+AA50+AA62</f>
        <v>166</v>
      </c>
      <c r="AB63" s="194">
        <f>AB25+AB38+AB50+AB62</f>
        <v>242</v>
      </c>
      <c r="AC63" s="194">
        <f>AC25+AC38+AC50+AC62</f>
        <v>408</v>
      </c>
      <c r="AD63" s="194">
        <f>AD25+AD38+AD50+AD62</f>
        <v>78</v>
      </c>
      <c r="AE63" s="210"/>
    </row>
    <row r="64" spans="1:31" ht="15.6" customHeight="1" thickTop="1" x14ac:dyDescent="0.3">
      <c r="A64" s="39"/>
      <c r="B64" s="221" t="s">
        <v>132</v>
      </c>
      <c r="C64" s="41" t="s">
        <v>131</v>
      </c>
      <c r="D64" s="220" t="s">
        <v>116</v>
      </c>
      <c r="E64" s="330">
        <v>11</v>
      </c>
      <c r="F64" s="330">
        <v>8</v>
      </c>
      <c r="G64" s="166">
        <f t="shared" si="13"/>
        <v>19</v>
      </c>
      <c r="H64" s="39">
        <v>2</v>
      </c>
      <c r="I64" s="21"/>
      <c r="J64" s="40"/>
      <c r="K64" s="40"/>
      <c r="L64" s="326" t="s">
        <v>83</v>
      </c>
      <c r="M64" s="240"/>
      <c r="N64" s="9"/>
      <c r="O64" s="60"/>
      <c r="W64" s="166"/>
      <c r="X64" s="196" t="s">
        <v>387</v>
      </c>
      <c r="Y64" s="192"/>
      <c r="Z64" s="192"/>
      <c r="AA64" s="369">
        <f>S63+AA63</f>
        <v>322</v>
      </c>
      <c r="AB64" s="369">
        <f>T63+AB63</f>
        <v>477</v>
      </c>
      <c r="AC64" s="369">
        <f>U63+AC63</f>
        <v>799</v>
      </c>
      <c r="AD64" s="369">
        <f>V63+AD63</f>
        <v>184</v>
      </c>
      <c r="AE64" s="198"/>
    </row>
    <row r="65" spans="1:31" ht="15.6" customHeight="1" x14ac:dyDescent="0.3">
      <c r="A65" s="39"/>
      <c r="B65" s="41" t="s">
        <v>63</v>
      </c>
      <c r="C65" s="152" t="s">
        <v>297</v>
      </c>
      <c r="D65" s="221" t="s">
        <v>130</v>
      </c>
      <c r="E65" s="49">
        <v>12</v>
      </c>
      <c r="F65" s="49">
        <v>6</v>
      </c>
      <c r="G65" s="166">
        <f t="shared" si="13"/>
        <v>18</v>
      </c>
      <c r="H65" s="39">
        <v>6</v>
      </c>
      <c r="I65" s="41"/>
      <c r="L65" s="240"/>
      <c r="M65" s="363"/>
      <c r="O65" s="60"/>
      <c r="AE65" s="198"/>
    </row>
    <row r="66" spans="1:31" ht="15.6" customHeight="1" x14ac:dyDescent="0.3">
      <c r="A66" s="39"/>
      <c r="B66" s="41" t="s">
        <v>1035</v>
      </c>
      <c r="C66" s="41" t="s">
        <v>332</v>
      </c>
      <c r="D66" s="221" t="s">
        <v>54</v>
      </c>
      <c r="E66" s="330">
        <v>3</v>
      </c>
      <c r="F66" s="330">
        <v>15</v>
      </c>
      <c r="G66" s="166">
        <f t="shared" si="13"/>
        <v>18</v>
      </c>
      <c r="H66" s="34"/>
      <c r="I66" s="40"/>
      <c r="J66" s="40"/>
      <c r="K66" s="40"/>
      <c r="O66" s="60"/>
      <c r="AE66" s="198"/>
    </row>
    <row r="67" spans="1:31" ht="15.6" customHeight="1" x14ac:dyDescent="0.35">
      <c r="A67" s="39"/>
      <c r="B67" s="41" t="s">
        <v>545</v>
      </c>
      <c r="C67" s="41" t="s">
        <v>103</v>
      </c>
      <c r="D67" s="220" t="s">
        <v>54</v>
      </c>
      <c r="E67" s="49">
        <v>13</v>
      </c>
      <c r="F67" s="193">
        <v>4</v>
      </c>
      <c r="G67" s="166">
        <f t="shared" si="13"/>
        <v>17</v>
      </c>
      <c r="H67" s="39"/>
      <c r="I67" s="40"/>
      <c r="T67" s="371" t="s">
        <v>1064</v>
      </c>
      <c r="U67" s="371"/>
      <c r="V67" s="365"/>
      <c r="W67" s="365"/>
      <c r="X67" s="365"/>
      <c r="Y67" s="365"/>
      <c r="AE67" s="198"/>
    </row>
    <row r="68" spans="1:31" ht="15.6" customHeight="1" x14ac:dyDescent="0.35">
      <c r="A68" s="39"/>
      <c r="B68" s="41" t="s">
        <v>567</v>
      </c>
      <c r="C68" s="150" t="s">
        <v>110</v>
      </c>
      <c r="D68" s="220" t="s">
        <v>533</v>
      </c>
      <c r="E68" s="49">
        <v>8</v>
      </c>
      <c r="F68" s="49">
        <v>9</v>
      </c>
      <c r="G68" s="166">
        <f t="shared" si="13"/>
        <v>17</v>
      </c>
      <c r="H68" s="39">
        <v>2</v>
      </c>
      <c r="I68" s="40"/>
      <c r="J68" s="40"/>
      <c r="K68" s="40"/>
      <c r="L68" s="163" t="s">
        <v>156</v>
      </c>
      <c r="M68" s="41"/>
      <c r="O68" s="60"/>
      <c r="P68" s="328"/>
      <c r="Q68" s="276"/>
      <c r="R68" s="329"/>
      <c r="S68" s="220"/>
      <c r="T68" s="220"/>
      <c r="U68" s="220"/>
      <c r="V68" s="226"/>
      <c r="W68" s="226"/>
      <c r="X68" s="328"/>
      <c r="Y68" s="276"/>
      <c r="Z68" s="329"/>
      <c r="AA68" s="330"/>
      <c r="AB68" s="330"/>
      <c r="AC68" s="330"/>
      <c r="AD68" s="330"/>
      <c r="AE68" s="198"/>
    </row>
    <row r="69" spans="1:31" ht="15.6" customHeight="1" x14ac:dyDescent="0.35">
      <c r="A69" s="39"/>
      <c r="B69" s="41" t="s">
        <v>867</v>
      </c>
      <c r="C69" s="41" t="s">
        <v>616</v>
      </c>
      <c r="D69" s="41" t="s">
        <v>461</v>
      </c>
      <c r="E69" s="49">
        <v>11</v>
      </c>
      <c r="F69" s="193">
        <v>5</v>
      </c>
      <c r="G69" s="166">
        <f t="shared" si="13"/>
        <v>16</v>
      </c>
      <c r="H69" s="39">
        <v>12</v>
      </c>
      <c r="I69" s="41"/>
      <c r="L69" s="240" t="s">
        <v>768</v>
      </c>
      <c r="M69" s="240" t="s">
        <v>53</v>
      </c>
      <c r="O69" s="173"/>
      <c r="P69" s="276"/>
      <c r="Q69" s="276"/>
      <c r="R69" s="276"/>
      <c r="S69" s="220"/>
      <c r="T69" s="220"/>
      <c r="U69" s="220"/>
      <c r="V69" s="226"/>
      <c r="W69" s="226"/>
      <c r="X69" s="276"/>
      <c r="Y69" s="276"/>
      <c r="Z69" s="276"/>
      <c r="AA69" s="331"/>
      <c r="AB69" s="331"/>
      <c r="AC69" s="331"/>
      <c r="AD69" s="40"/>
      <c r="AE69" s="198"/>
    </row>
    <row r="70" spans="1:31" ht="15.6" customHeight="1" x14ac:dyDescent="0.35">
      <c r="A70" s="39"/>
      <c r="B70" s="41" t="s">
        <v>554</v>
      </c>
      <c r="C70" s="41" t="s">
        <v>112</v>
      </c>
      <c r="D70" s="220" t="s">
        <v>116</v>
      </c>
      <c r="E70" s="330">
        <v>1</v>
      </c>
      <c r="F70" s="330">
        <v>15</v>
      </c>
      <c r="G70" s="166">
        <f t="shared" si="13"/>
        <v>16</v>
      </c>
      <c r="H70" s="39"/>
      <c r="I70" s="40"/>
      <c r="L70" s="240"/>
      <c r="M70" s="240"/>
      <c r="O70" s="173"/>
      <c r="P70" s="156" t="s">
        <v>406</v>
      </c>
      <c r="Q70" s="46" t="s">
        <v>404</v>
      </c>
      <c r="R70" s="20">
        <v>42730</v>
      </c>
      <c r="S70" s="54"/>
      <c r="T70" s="54"/>
      <c r="U70" s="54"/>
      <c r="V70" s="164"/>
      <c r="W70" s="164"/>
      <c r="X70" s="156" t="s">
        <v>407</v>
      </c>
      <c r="Y70" s="46" t="s">
        <v>404</v>
      </c>
      <c r="Z70" s="20">
        <v>42371</v>
      </c>
      <c r="AA70" s="198"/>
      <c r="AB70" s="198"/>
      <c r="AC70" s="198"/>
      <c r="AD70" s="198"/>
      <c r="AE70" s="198"/>
    </row>
    <row r="71" spans="1:31" ht="18" x14ac:dyDescent="0.35">
      <c r="A71" s="39"/>
      <c r="B71" s="220" t="s">
        <v>543</v>
      </c>
      <c r="C71" s="41" t="s">
        <v>120</v>
      </c>
      <c r="D71" s="220" t="s">
        <v>117</v>
      </c>
      <c r="E71" s="49">
        <v>11</v>
      </c>
      <c r="F71" s="49">
        <v>4</v>
      </c>
      <c r="G71" s="166">
        <f t="shared" si="13"/>
        <v>15</v>
      </c>
      <c r="H71" s="39">
        <v>2</v>
      </c>
      <c r="I71" s="41"/>
      <c r="L71" s="240"/>
      <c r="M71" s="240"/>
      <c r="O71" s="173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41" t="s">
        <v>706</v>
      </c>
      <c r="C72" s="41" t="s">
        <v>383</v>
      </c>
      <c r="D72" s="221" t="s">
        <v>130</v>
      </c>
      <c r="E72" s="49">
        <v>9</v>
      </c>
      <c r="F72" s="49">
        <v>6</v>
      </c>
      <c r="G72" s="166">
        <f t="shared" si="13"/>
        <v>15</v>
      </c>
      <c r="H72" s="39"/>
      <c r="I72" s="41"/>
      <c r="L72" s="240"/>
      <c r="M72" s="240"/>
      <c r="O72" s="173"/>
      <c r="P72" s="189">
        <v>0.38541666666666669</v>
      </c>
      <c r="Q72" s="61" t="s">
        <v>126</v>
      </c>
      <c r="R72" s="26" t="s">
        <v>215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292</v>
      </c>
      <c r="AA72" s="49"/>
      <c r="AB72" s="193"/>
      <c r="AC72" s="39"/>
      <c r="AD72" s="40"/>
      <c r="AE72" s="198"/>
    </row>
    <row r="73" spans="1:31" ht="18" x14ac:dyDescent="0.35">
      <c r="A73" s="39"/>
      <c r="B73" s="41" t="s">
        <v>493</v>
      </c>
      <c r="C73" s="41" t="s">
        <v>340</v>
      </c>
      <c r="D73" s="220" t="s">
        <v>117</v>
      </c>
      <c r="E73" s="330">
        <v>9</v>
      </c>
      <c r="F73" s="330">
        <v>6</v>
      </c>
      <c r="G73" s="166">
        <f t="shared" si="13"/>
        <v>15</v>
      </c>
      <c r="H73" s="39"/>
      <c r="O73" s="173"/>
      <c r="P73" s="189">
        <v>0.38541666666666669</v>
      </c>
      <c r="Q73" s="61" t="s">
        <v>127</v>
      </c>
      <c r="R73" s="26" t="s">
        <v>289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142</v>
      </c>
      <c r="AA73" s="39"/>
      <c r="AB73" s="208"/>
      <c r="AC73" s="39"/>
      <c r="AD73" s="40"/>
      <c r="AE73" s="198"/>
    </row>
    <row r="74" spans="1:31" ht="18" x14ac:dyDescent="0.35">
      <c r="A74" s="39"/>
      <c r="B74" s="150" t="s">
        <v>793</v>
      </c>
      <c r="C74" s="41" t="s">
        <v>531</v>
      </c>
      <c r="D74" s="220" t="s">
        <v>130</v>
      </c>
      <c r="E74" s="49">
        <v>7</v>
      </c>
      <c r="F74" s="49">
        <v>8</v>
      </c>
      <c r="G74" s="166">
        <f t="shared" si="13"/>
        <v>15</v>
      </c>
      <c r="H74" s="39">
        <v>4</v>
      </c>
      <c r="I74" s="79"/>
      <c r="J74" s="40"/>
      <c r="K74" s="40"/>
      <c r="O74" s="173"/>
      <c r="P74" s="189">
        <v>0.42708333333333331</v>
      </c>
      <c r="Q74" s="61" t="s">
        <v>126</v>
      </c>
      <c r="R74" s="26" t="s">
        <v>159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140</v>
      </c>
      <c r="AA74" s="39"/>
      <c r="AB74" s="39"/>
      <c r="AC74" s="39"/>
      <c r="AD74" s="40"/>
      <c r="AE74" s="198"/>
    </row>
    <row r="75" spans="1:31" ht="17.399999999999999" x14ac:dyDescent="0.3">
      <c r="A75" s="39"/>
      <c r="B75" s="41" t="s">
        <v>564</v>
      </c>
      <c r="C75" s="41" t="s">
        <v>72</v>
      </c>
      <c r="D75" s="220" t="s">
        <v>53</v>
      </c>
      <c r="E75" s="49">
        <v>5</v>
      </c>
      <c r="F75" s="49">
        <v>10</v>
      </c>
      <c r="G75" s="166">
        <f t="shared" si="13"/>
        <v>15</v>
      </c>
      <c r="H75" s="222"/>
      <c r="I75" s="79"/>
      <c r="J75" s="40"/>
      <c r="K75" s="40"/>
      <c r="O75" s="173"/>
      <c r="P75" s="189">
        <v>0.42708333333333331</v>
      </c>
      <c r="Q75" s="61" t="s">
        <v>127</v>
      </c>
      <c r="R75" s="26" t="s">
        <v>158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162</v>
      </c>
      <c r="AA75" s="40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</row>
    <row r="77" spans="1:31" ht="17.399999999999999" x14ac:dyDescent="0.3">
      <c r="A77" s="34"/>
      <c r="B77" s="80"/>
      <c r="C77" s="34"/>
      <c r="D77" s="34"/>
      <c r="E77" s="32"/>
      <c r="F77" s="79"/>
      <c r="G77" s="91"/>
      <c r="H77" s="34"/>
      <c r="I77" s="79"/>
      <c r="J77" s="79"/>
      <c r="K77" s="79"/>
      <c r="L77" s="79"/>
      <c r="P77" s="7"/>
      <c r="Q77" s="7"/>
      <c r="R77" s="7"/>
    </row>
    <row r="78" spans="1:31" ht="17.399999999999999" x14ac:dyDescent="0.3">
      <c r="A78" s="34"/>
      <c r="B78" s="80"/>
      <c r="C78" s="34"/>
      <c r="D78" s="34"/>
      <c r="E78" s="32"/>
      <c r="F78" s="79"/>
      <c r="G78" s="34"/>
      <c r="H78" s="79"/>
      <c r="I78" s="79"/>
      <c r="J78" s="32"/>
      <c r="K78" s="79"/>
      <c r="L78" s="79"/>
      <c r="P78" s="5"/>
      <c r="Q78" s="5"/>
      <c r="R78" s="7"/>
    </row>
    <row r="79" spans="1:31" ht="17.399999999999999" x14ac:dyDescent="0.3">
      <c r="A79" s="34"/>
      <c r="B79" s="80"/>
      <c r="C79" s="34"/>
      <c r="D79" s="34"/>
      <c r="E79" s="32"/>
      <c r="F79" s="34"/>
      <c r="G79" s="34"/>
      <c r="H79" s="34"/>
      <c r="I79" s="79"/>
      <c r="J79" s="79"/>
      <c r="K79" s="79"/>
      <c r="L79" s="79"/>
      <c r="P79" s="5"/>
      <c r="Q79" s="5"/>
      <c r="R79" s="7"/>
    </row>
    <row r="80" spans="1:31" ht="17.399999999999999" x14ac:dyDescent="0.3">
      <c r="A80" s="34"/>
      <c r="B80" s="80"/>
      <c r="C80" s="36"/>
      <c r="D80" s="36"/>
      <c r="E80" s="32"/>
      <c r="F80" s="34"/>
      <c r="G80" s="91"/>
      <c r="H80" s="34"/>
      <c r="I80" s="79"/>
      <c r="J80" s="79"/>
      <c r="K80" s="79"/>
      <c r="L80" s="79"/>
      <c r="P80" s="5"/>
      <c r="Q80" s="5"/>
      <c r="R80" s="7"/>
    </row>
    <row r="81" spans="1:18" ht="17.399999999999999" x14ac:dyDescent="0.3">
      <c r="A81" s="34"/>
      <c r="B81" s="80"/>
      <c r="C81" s="34"/>
      <c r="D81" s="32"/>
      <c r="E81" s="32"/>
      <c r="F81" s="79"/>
      <c r="G81" s="34"/>
      <c r="H81" s="79"/>
      <c r="I81" s="79"/>
      <c r="J81" s="79"/>
      <c r="K81" s="79"/>
      <c r="L81" s="79"/>
      <c r="P81" s="7"/>
      <c r="Q81" s="7"/>
      <c r="R81" s="7"/>
    </row>
    <row r="82" spans="1:18" ht="17.399999999999999" x14ac:dyDescent="0.3">
      <c r="A82" s="34"/>
      <c r="B82" s="80"/>
      <c r="C82" s="34"/>
      <c r="D82" s="32"/>
      <c r="E82" s="32"/>
      <c r="F82" s="34"/>
      <c r="G82" s="91"/>
      <c r="H82" s="34"/>
      <c r="I82" s="79"/>
      <c r="J82" s="79"/>
      <c r="K82" s="79"/>
      <c r="L82" s="79"/>
      <c r="P82" s="7"/>
      <c r="Q82" s="7"/>
      <c r="R82" s="7"/>
    </row>
    <row r="83" spans="1:18" ht="17.399999999999999" x14ac:dyDescent="0.3">
      <c r="A83" s="34"/>
      <c r="B83" s="80"/>
      <c r="C83" s="32"/>
      <c r="D83" s="32"/>
      <c r="E83" s="32"/>
      <c r="F83" s="34"/>
      <c r="G83" s="91"/>
      <c r="H83" s="34"/>
      <c r="I83" s="79"/>
      <c r="J83" s="79"/>
      <c r="K83" s="79"/>
      <c r="L83" s="79"/>
    </row>
    <row r="84" spans="1:18" ht="17.399999999999999" x14ac:dyDescent="0.3">
      <c r="A84" s="34"/>
      <c r="B84" s="80"/>
      <c r="C84" s="32"/>
      <c r="D84" s="32"/>
      <c r="E84" s="32"/>
      <c r="F84" s="34"/>
      <c r="G84" s="91"/>
      <c r="H84" s="34"/>
      <c r="I84" s="79"/>
      <c r="J84" s="79"/>
      <c r="K84" s="79"/>
      <c r="L84" s="79"/>
    </row>
    <row r="85" spans="1:18" ht="22.8" x14ac:dyDescent="0.4">
      <c r="A85" s="82"/>
      <c r="B85" s="85"/>
      <c r="C85" s="32"/>
      <c r="D85" s="32"/>
      <c r="E85" s="32"/>
      <c r="F85" s="34"/>
      <c r="G85" s="91"/>
      <c r="H85" s="34"/>
      <c r="I85" s="79"/>
      <c r="J85" s="79"/>
      <c r="K85" s="79"/>
      <c r="L85" s="79"/>
    </row>
    <row r="86" spans="1:18" ht="17.399999999999999" x14ac:dyDescent="0.3">
      <c r="A86" s="34"/>
      <c r="B86" s="80"/>
      <c r="C86" s="34"/>
      <c r="D86" s="80"/>
      <c r="E86" s="32"/>
      <c r="F86" s="79"/>
      <c r="G86" s="34"/>
      <c r="H86" s="34"/>
      <c r="I86" s="79"/>
      <c r="J86" s="32"/>
      <c r="K86" s="79"/>
      <c r="L86" s="79"/>
    </row>
    <row r="87" spans="1:18" ht="17.399999999999999" x14ac:dyDescent="0.3">
      <c r="A87" s="34"/>
      <c r="B87" s="32"/>
      <c r="C87" s="32"/>
      <c r="D87" s="32"/>
      <c r="E87" s="32"/>
      <c r="F87" s="32"/>
      <c r="G87" s="34"/>
      <c r="H87" s="32"/>
      <c r="I87" s="32"/>
      <c r="J87" s="32"/>
      <c r="K87" s="79"/>
      <c r="L87" s="79"/>
    </row>
    <row r="88" spans="1:18" ht="17.399999999999999" x14ac:dyDescent="0.3">
      <c r="A88" s="34"/>
      <c r="B88" s="80"/>
      <c r="C88" s="80"/>
      <c r="D88" s="80"/>
      <c r="E88" s="79"/>
      <c r="F88" s="79"/>
      <c r="G88" s="34"/>
      <c r="H88" s="79"/>
      <c r="I88" s="79"/>
      <c r="J88" s="32"/>
      <c r="K88" s="79"/>
      <c r="L88" s="79"/>
    </row>
    <row r="89" spans="1:18" ht="17.399999999999999" x14ac:dyDescent="0.3">
      <c r="A89" s="79"/>
      <c r="B89" s="32"/>
      <c r="C89" s="80"/>
      <c r="D89" s="80"/>
      <c r="E89" s="32"/>
      <c r="F89" s="34"/>
      <c r="G89" s="91"/>
      <c r="H89" s="34"/>
      <c r="I89" s="79"/>
      <c r="J89" s="79"/>
      <c r="K89" s="79"/>
      <c r="L89" s="79"/>
    </row>
    <row r="90" spans="1:18" ht="22.8" x14ac:dyDescent="0.4">
      <c r="A90" s="79"/>
      <c r="B90" s="55"/>
      <c r="C90" s="85"/>
      <c r="D90" s="85"/>
      <c r="E90" s="55"/>
      <c r="F90" s="34"/>
      <c r="G90" s="91"/>
      <c r="H90" s="34"/>
      <c r="I90" s="79"/>
      <c r="J90" s="79"/>
      <c r="K90" s="79"/>
      <c r="L90" s="79"/>
    </row>
    <row r="91" spans="1:18" ht="17.399999999999999" x14ac:dyDescent="0.3">
      <c r="A91" s="79"/>
      <c r="B91" s="32"/>
      <c r="C91" s="80"/>
      <c r="D91" s="80"/>
      <c r="E91" s="32"/>
      <c r="F91" s="34"/>
      <c r="G91" s="91"/>
      <c r="H91" s="34"/>
      <c r="I91" s="79"/>
      <c r="J91" s="79"/>
      <c r="K91" s="79"/>
      <c r="L91" s="79"/>
    </row>
    <row r="92" spans="1:18" ht="17.399999999999999" x14ac:dyDescent="0.3">
      <c r="A92" s="34"/>
      <c r="B92" s="32"/>
      <c r="C92" s="32"/>
      <c r="D92" s="32"/>
      <c r="E92" s="32"/>
      <c r="F92" s="34"/>
      <c r="G92" s="91"/>
      <c r="H92" s="34"/>
      <c r="I92" s="79"/>
      <c r="J92" s="32"/>
      <c r="K92" s="32"/>
      <c r="L92" s="32"/>
    </row>
    <row r="93" spans="1:18" ht="17.399999999999999" x14ac:dyDescent="0.3">
      <c r="A93" s="34"/>
      <c r="B93" s="32"/>
      <c r="C93" s="83"/>
      <c r="D93" s="32"/>
      <c r="E93" s="32"/>
      <c r="F93" s="34"/>
      <c r="G93" s="91"/>
      <c r="H93" s="34"/>
      <c r="I93" s="79"/>
      <c r="J93" s="32"/>
      <c r="K93" s="32"/>
      <c r="L93" s="32"/>
    </row>
    <row r="94" spans="1:18" ht="17.399999999999999" x14ac:dyDescent="0.3">
      <c r="A94" s="34"/>
      <c r="B94" s="32"/>
      <c r="C94" s="83"/>
      <c r="D94" s="80"/>
      <c r="E94" s="34"/>
      <c r="F94" s="34"/>
      <c r="G94" s="91"/>
      <c r="H94" s="34"/>
      <c r="I94" s="79"/>
      <c r="J94" s="32"/>
      <c r="K94" s="32"/>
      <c r="L94" s="32"/>
    </row>
    <row r="95" spans="1:18" ht="17.399999999999999" x14ac:dyDescent="0.3">
      <c r="A95" s="34"/>
      <c r="B95" s="32"/>
      <c r="C95" s="83"/>
      <c r="D95" s="80"/>
      <c r="E95" s="34"/>
      <c r="F95" s="34"/>
      <c r="G95" s="91"/>
      <c r="H95" s="34"/>
      <c r="I95" s="79"/>
      <c r="J95" s="32"/>
      <c r="K95" s="32"/>
      <c r="L95" s="32"/>
    </row>
    <row r="96" spans="1:18" ht="17.399999999999999" x14ac:dyDescent="0.3">
      <c r="A96" s="34"/>
      <c r="B96" s="32"/>
      <c r="C96" s="83"/>
      <c r="D96" s="80"/>
      <c r="E96" s="32"/>
      <c r="F96" s="34"/>
      <c r="G96" s="91"/>
      <c r="H96" s="34"/>
      <c r="I96" s="79"/>
      <c r="J96" s="32"/>
      <c r="K96" s="32"/>
      <c r="L96" s="32"/>
    </row>
    <row r="97" spans="1:12" ht="17.399999999999999" x14ac:dyDescent="0.3">
      <c r="A97" s="91"/>
      <c r="B97" s="92"/>
      <c r="C97" s="93"/>
      <c r="D97" s="94"/>
      <c r="E97" s="91"/>
      <c r="F97" s="91"/>
      <c r="G97" s="91"/>
      <c r="H97" s="91"/>
      <c r="I97" s="95"/>
      <c r="J97" s="92"/>
      <c r="K97" s="92"/>
      <c r="L97" s="92"/>
    </row>
    <row r="98" spans="1:12" ht="17.399999999999999" x14ac:dyDescent="0.3">
      <c r="A98" s="34"/>
      <c r="B98" s="32"/>
      <c r="C98" s="83"/>
      <c r="D98" s="80"/>
      <c r="E98" s="34"/>
      <c r="F98" s="34"/>
      <c r="G98" s="91"/>
      <c r="H98" s="34"/>
      <c r="I98" s="79"/>
      <c r="J98" s="32"/>
      <c r="K98" s="32"/>
      <c r="L98" s="32"/>
    </row>
    <row r="99" spans="1:12" ht="17.399999999999999" x14ac:dyDescent="0.3">
      <c r="A99" s="34"/>
      <c r="B99" s="32"/>
      <c r="C99" s="83"/>
      <c r="D99" s="80"/>
      <c r="E99" s="32"/>
      <c r="F99" s="34"/>
      <c r="G99" s="91"/>
      <c r="H99" s="34"/>
      <c r="I99" s="79"/>
      <c r="J99" s="32"/>
      <c r="K99" s="32"/>
      <c r="L99" s="32"/>
    </row>
  </sheetData>
  <sortState ref="W33:AD35">
    <sortCondition ref="W33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F17" sqref="F17:F19"/>
    </sheetView>
  </sheetViews>
  <sheetFormatPr defaultRowHeight="13.2" x14ac:dyDescent="0.25"/>
  <cols>
    <col min="1" max="1" width="11.6640625" customWidth="1"/>
    <col min="2" max="2" width="15.109375" customWidth="1"/>
    <col min="3" max="3" width="15.55468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" customWidth="1"/>
    <col min="12" max="12" width="17.5546875" customWidth="1"/>
    <col min="13" max="13" width="20.6640625" customWidth="1"/>
    <col min="14" max="14" width="0.88671875" customWidth="1"/>
    <col min="15" max="15" width="2.44140625" customWidth="1"/>
    <col min="16" max="16" width="14.33203125" customWidth="1"/>
    <col min="17" max="17" width="14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5546875" customWidth="1"/>
    <col min="25" max="25" width="17.6640625" customWidth="1"/>
    <col min="26" max="26" width="14.88671875" customWidth="1"/>
    <col min="27" max="27" width="7.44140625" customWidth="1"/>
    <col min="28" max="28" width="6.5546875" customWidth="1"/>
    <col min="29" max="29" width="6.88671875" customWidth="1"/>
    <col min="30" max="30" width="5.5546875" customWidth="1"/>
    <col min="31" max="31" width="2" customWidth="1"/>
  </cols>
  <sheetData>
    <row r="1" spans="1:31" ht="22.2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35">
      <c r="A2" s="14"/>
      <c r="B2" s="231" t="s">
        <v>575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33">
        <v>42716</v>
      </c>
      <c r="O2" s="15"/>
      <c r="P2" s="41" t="s">
        <v>486</v>
      </c>
      <c r="Q2" s="41" t="s">
        <v>487</v>
      </c>
      <c r="R2" s="220" t="s">
        <v>116</v>
      </c>
      <c r="S2" s="39"/>
      <c r="T2" s="208">
        <v>14</v>
      </c>
      <c r="U2" s="39">
        <v>26</v>
      </c>
      <c r="V2" s="39">
        <v>2</v>
      </c>
      <c r="W2" s="39">
        <v>0</v>
      </c>
      <c r="X2" s="199">
        <f t="shared" ref="X2:X10" si="0">U2/T2</f>
        <v>1.8571428571428572</v>
      </c>
      <c r="AE2" s="16"/>
    </row>
    <row r="3" spans="1:31" ht="17.399999999999999" x14ac:dyDescent="0.3">
      <c r="A3" s="1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1036</v>
      </c>
      <c r="O3" s="15"/>
      <c r="P3" s="41" t="s">
        <v>22</v>
      </c>
      <c r="Q3" s="41" t="s">
        <v>128</v>
      </c>
      <c r="R3" s="220" t="s">
        <v>533</v>
      </c>
      <c r="S3" s="39"/>
      <c r="T3" s="208">
        <v>13</v>
      </c>
      <c r="U3" s="39">
        <v>30</v>
      </c>
      <c r="V3" s="39">
        <v>0</v>
      </c>
      <c r="W3" s="39">
        <v>1</v>
      </c>
      <c r="X3" s="199">
        <f t="shared" si="0"/>
        <v>2.3076923076923075</v>
      </c>
      <c r="AE3" s="16"/>
    </row>
    <row r="4" spans="1:31" ht="17.399999999999999" x14ac:dyDescent="0.3">
      <c r="A4" s="14"/>
      <c r="B4" s="9"/>
      <c r="C4" s="33" t="s">
        <v>379</v>
      </c>
      <c r="E4" s="22">
        <v>8</v>
      </c>
      <c r="F4" s="22">
        <v>2</v>
      </c>
      <c r="G4" s="22">
        <v>4</v>
      </c>
      <c r="H4" s="22">
        <f>(S$38)</f>
        <v>38</v>
      </c>
      <c r="I4" s="22">
        <v>26</v>
      </c>
      <c r="J4" s="35">
        <f t="shared" ref="J4:J11" si="1">E4*2+G4*1</f>
        <v>20</v>
      </c>
      <c r="K4" s="22">
        <f>(T$38)</f>
        <v>66</v>
      </c>
      <c r="L4" s="22">
        <f>(V$38)</f>
        <v>18</v>
      </c>
      <c r="M4" s="39">
        <v>1</v>
      </c>
      <c r="N4" s="1"/>
      <c r="O4" s="15"/>
      <c r="P4" s="41" t="s">
        <v>132</v>
      </c>
      <c r="Q4" s="41" t="s">
        <v>380</v>
      </c>
      <c r="R4" s="220" t="s">
        <v>117</v>
      </c>
      <c r="S4" s="39"/>
      <c r="T4" s="208">
        <v>14</v>
      </c>
      <c r="U4" s="39">
        <v>34</v>
      </c>
      <c r="V4" s="39">
        <v>1</v>
      </c>
      <c r="W4" s="39">
        <v>0</v>
      </c>
      <c r="X4" s="199">
        <f>U4/T4</f>
        <v>2.4285714285714284</v>
      </c>
      <c r="AE4" s="16"/>
    </row>
    <row r="5" spans="1:31" ht="17.399999999999999" x14ac:dyDescent="0.3">
      <c r="A5" s="14"/>
      <c r="B5" s="9"/>
      <c r="C5" s="33" t="s">
        <v>124</v>
      </c>
      <c r="D5" s="24"/>
      <c r="E5" s="22">
        <v>6</v>
      </c>
      <c r="F5" s="22">
        <v>2</v>
      </c>
      <c r="G5" s="22">
        <v>6</v>
      </c>
      <c r="H5" s="22">
        <f>(AA$25)</f>
        <v>47</v>
      </c>
      <c r="I5" s="22">
        <v>34</v>
      </c>
      <c r="J5" s="35">
        <f>E5*2+G5*1</f>
        <v>18</v>
      </c>
      <c r="K5" s="22">
        <f>(AB$25)</f>
        <v>68</v>
      </c>
      <c r="L5" s="22">
        <f>(AD$25)</f>
        <v>8</v>
      </c>
      <c r="M5" s="39">
        <v>2</v>
      </c>
      <c r="O5" s="15"/>
      <c r="P5" s="41" t="s">
        <v>63</v>
      </c>
      <c r="Q5" s="41" t="s">
        <v>115</v>
      </c>
      <c r="R5" s="220" t="s">
        <v>164</v>
      </c>
      <c r="S5" s="39"/>
      <c r="T5" s="208">
        <v>11</v>
      </c>
      <c r="U5" s="39">
        <v>30</v>
      </c>
      <c r="V5" s="39">
        <v>0</v>
      </c>
      <c r="W5" s="39">
        <v>1</v>
      </c>
      <c r="X5" s="199">
        <f>U5/T5</f>
        <v>2.7272727272727271</v>
      </c>
      <c r="Z5" s="9"/>
      <c r="AE5" s="16"/>
    </row>
    <row r="6" spans="1:31" ht="17.399999999999999" x14ac:dyDescent="0.3">
      <c r="A6" s="14"/>
      <c r="B6" s="9"/>
      <c r="C6" s="33" t="s">
        <v>129</v>
      </c>
      <c r="D6" s="24"/>
      <c r="E6" s="22">
        <v>6</v>
      </c>
      <c r="F6" s="22">
        <v>5</v>
      </c>
      <c r="G6" s="22">
        <v>3</v>
      </c>
      <c r="H6" s="22">
        <f>(S$25)</f>
        <v>47</v>
      </c>
      <c r="I6" s="22">
        <v>40</v>
      </c>
      <c r="J6" s="35">
        <f>E6*2+G6*1</f>
        <v>15</v>
      </c>
      <c r="K6" s="22">
        <f>(T$25)</f>
        <v>66</v>
      </c>
      <c r="L6" s="22">
        <f>(V$25)</f>
        <v>22</v>
      </c>
      <c r="M6" s="39">
        <v>3</v>
      </c>
      <c r="O6" s="15"/>
      <c r="P6" s="41" t="s">
        <v>34</v>
      </c>
      <c r="Q6" s="41" t="s">
        <v>86</v>
      </c>
      <c r="R6" s="220" t="s">
        <v>54</v>
      </c>
      <c r="S6" s="39"/>
      <c r="T6" s="208">
        <v>13</v>
      </c>
      <c r="U6" s="39">
        <v>36</v>
      </c>
      <c r="V6" s="39">
        <v>0</v>
      </c>
      <c r="W6" s="39">
        <v>2</v>
      </c>
      <c r="X6" s="199">
        <f>U6/T6</f>
        <v>2.7692307692307692</v>
      </c>
      <c r="Y6" s="41"/>
      <c r="AE6" s="16"/>
    </row>
    <row r="7" spans="1:31" ht="17.399999999999999" x14ac:dyDescent="0.3">
      <c r="A7" s="14"/>
      <c r="B7" s="9"/>
      <c r="C7" s="33" t="s">
        <v>89</v>
      </c>
      <c r="D7" s="24"/>
      <c r="E7" s="22">
        <v>6</v>
      </c>
      <c r="F7" s="22">
        <v>5</v>
      </c>
      <c r="G7" s="22">
        <v>3</v>
      </c>
      <c r="H7" s="22">
        <f>(AA$50)</f>
        <v>41</v>
      </c>
      <c r="I7" s="22">
        <v>41</v>
      </c>
      <c r="J7" s="35">
        <f>E7*2+G7*1</f>
        <v>15</v>
      </c>
      <c r="K7" s="22">
        <f>(AB$50)</f>
        <v>59</v>
      </c>
      <c r="L7" s="22">
        <f>(AD$50)</f>
        <v>20</v>
      </c>
      <c r="M7" s="39">
        <v>4</v>
      </c>
      <c r="N7" s="9"/>
      <c r="O7" s="15"/>
      <c r="P7" s="41" t="s">
        <v>66</v>
      </c>
      <c r="Q7" s="41" t="s">
        <v>96</v>
      </c>
      <c r="R7" s="220" t="s">
        <v>130</v>
      </c>
      <c r="S7" s="39"/>
      <c r="T7" s="208">
        <v>13</v>
      </c>
      <c r="U7" s="39">
        <v>36</v>
      </c>
      <c r="V7" s="39">
        <v>0</v>
      </c>
      <c r="W7" s="39">
        <v>0</v>
      </c>
      <c r="X7" s="199">
        <f t="shared" si="0"/>
        <v>2.7692307692307692</v>
      </c>
      <c r="AE7" s="16"/>
    </row>
    <row r="8" spans="1:31" ht="17.399999999999999" x14ac:dyDescent="0.3">
      <c r="A8" s="14"/>
      <c r="B8" s="9"/>
      <c r="C8" s="33" t="s">
        <v>322</v>
      </c>
      <c r="D8" s="24"/>
      <c r="E8" s="22">
        <v>4</v>
      </c>
      <c r="F8" s="22">
        <v>6</v>
      </c>
      <c r="G8" s="22">
        <v>4</v>
      </c>
      <c r="H8" s="22">
        <f>(AA$38)</f>
        <v>35</v>
      </c>
      <c r="I8" s="22">
        <v>39</v>
      </c>
      <c r="J8" s="35">
        <f t="shared" si="1"/>
        <v>12</v>
      </c>
      <c r="K8" s="22">
        <f>(AB$38)</f>
        <v>58</v>
      </c>
      <c r="L8" s="22">
        <f>(AD$38)</f>
        <v>12</v>
      </c>
      <c r="M8" s="39">
        <v>5</v>
      </c>
      <c r="O8" s="15"/>
      <c r="P8" s="48" t="s">
        <v>163</v>
      </c>
      <c r="Q8" s="41" t="s">
        <v>95</v>
      </c>
      <c r="R8" s="220" t="s">
        <v>53</v>
      </c>
      <c r="S8" s="39"/>
      <c r="T8" s="208">
        <v>14</v>
      </c>
      <c r="U8" s="39">
        <v>41</v>
      </c>
      <c r="V8" s="39">
        <v>0</v>
      </c>
      <c r="W8" s="39">
        <v>0</v>
      </c>
      <c r="X8" s="199">
        <f t="shared" si="0"/>
        <v>2.9285714285714284</v>
      </c>
      <c r="AE8" s="16"/>
    </row>
    <row r="9" spans="1:31" ht="17.399999999999999" x14ac:dyDescent="0.3">
      <c r="A9" s="14"/>
      <c r="B9" s="9"/>
      <c r="C9" s="33" t="s">
        <v>530</v>
      </c>
      <c r="D9" s="24"/>
      <c r="E9" s="22">
        <v>4</v>
      </c>
      <c r="F9" s="22">
        <v>6</v>
      </c>
      <c r="G9" s="22">
        <v>4</v>
      </c>
      <c r="H9" s="22">
        <f>(S$50)</f>
        <v>29</v>
      </c>
      <c r="I9" s="22">
        <v>34</v>
      </c>
      <c r="J9" s="35">
        <f t="shared" si="1"/>
        <v>12</v>
      </c>
      <c r="K9" s="22">
        <f>(T$50)</f>
        <v>42</v>
      </c>
      <c r="L9" s="22">
        <f>(V$50)</f>
        <v>28</v>
      </c>
      <c r="M9" s="39">
        <v>6</v>
      </c>
      <c r="O9" s="15"/>
      <c r="P9" s="41" t="s">
        <v>610</v>
      </c>
      <c r="Q9" s="41" t="s">
        <v>611</v>
      </c>
      <c r="R9" s="220" t="s">
        <v>461</v>
      </c>
      <c r="S9" s="39"/>
      <c r="T9" s="208">
        <v>12</v>
      </c>
      <c r="U9" s="39">
        <v>38</v>
      </c>
      <c r="V9" s="39">
        <v>1</v>
      </c>
      <c r="W9" s="39">
        <v>0</v>
      </c>
      <c r="X9" s="199">
        <f t="shared" si="0"/>
        <v>3.1666666666666665</v>
      </c>
      <c r="AE9" s="16"/>
    </row>
    <row r="10" spans="1:31" ht="18" thickBot="1" x14ac:dyDescent="0.35">
      <c r="A10" s="14"/>
      <c r="B10" s="9"/>
      <c r="C10" s="33" t="s">
        <v>477</v>
      </c>
      <c r="E10" s="22">
        <v>4</v>
      </c>
      <c r="F10" s="22">
        <v>8</v>
      </c>
      <c r="G10" s="22">
        <v>2</v>
      </c>
      <c r="H10" s="22">
        <f>(AA$62)</f>
        <v>27</v>
      </c>
      <c r="I10" s="22">
        <v>42</v>
      </c>
      <c r="J10" s="35">
        <f t="shared" si="1"/>
        <v>10</v>
      </c>
      <c r="K10" s="22">
        <f>(AB$62)</f>
        <v>30</v>
      </c>
      <c r="L10" s="22">
        <f>(AD$62)</f>
        <v>32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8</v>
      </c>
      <c r="U10" s="39">
        <v>22</v>
      </c>
      <c r="V10" s="39">
        <v>0</v>
      </c>
      <c r="W10" s="39">
        <v>0</v>
      </c>
      <c r="X10" s="199">
        <f t="shared" si="0"/>
        <v>2.75</v>
      </c>
      <c r="AE10" s="16"/>
    </row>
    <row r="11" spans="1:31" ht="18.600000000000001" thickBot="1" x14ac:dyDescent="0.4">
      <c r="A11" s="14"/>
      <c r="B11" s="9"/>
      <c r="C11" s="33" t="s">
        <v>154</v>
      </c>
      <c r="D11" s="65"/>
      <c r="E11" s="22">
        <v>2</v>
      </c>
      <c r="F11" s="22">
        <v>6</v>
      </c>
      <c r="G11" s="22">
        <v>6</v>
      </c>
      <c r="H11" s="22">
        <f>(S$62)</f>
        <v>33</v>
      </c>
      <c r="I11" s="22">
        <v>41</v>
      </c>
      <c r="J11" s="35">
        <f t="shared" si="1"/>
        <v>10</v>
      </c>
      <c r="K11" s="22">
        <f>(T$62)</f>
        <v>49</v>
      </c>
      <c r="L11" s="22">
        <f>(V$62)</f>
        <v>28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112</v>
      </c>
      <c r="U11" s="194">
        <f>SUM(U2:U10)</f>
        <v>293</v>
      </c>
      <c r="V11" s="194">
        <f>SUM(V2:V10)</f>
        <v>4</v>
      </c>
      <c r="W11" s="194">
        <f>SUM(W2:W10)</f>
        <v>4</v>
      </c>
      <c r="X11" s="201">
        <f>(U11+W11)/T11</f>
        <v>2.6517857142857144</v>
      </c>
      <c r="AE11" s="16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40</v>
      </c>
      <c r="F12" s="62">
        <f>SUM(F4:F11)</f>
        <v>40</v>
      </c>
      <c r="G12" s="62">
        <f>SUM(G4:G11)</f>
        <v>32</v>
      </c>
      <c r="H12" s="62">
        <f>SUM(H4:H11)</f>
        <v>297</v>
      </c>
      <c r="I12" s="62">
        <f>SUM(I4:I11)</f>
        <v>297</v>
      </c>
      <c r="J12" s="62"/>
      <c r="K12" s="62">
        <f>SUM(K4:K11)</f>
        <v>438</v>
      </c>
      <c r="L12" s="62">
        <f>SUM(L4:L11)</f>
        <v>168</v>
      </c>
      <c r="M12" s="62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70" t="s">
        <v>1012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10</v>
      </c>
      <c r="T14" s="343">
        <v>7</v>
      </c>
      <c r="U14" s="166">
        <f t="shared" ref="U14:U49" si="2">SUM(S14:T14)</f>
        <v>17</v>
      </c>
      <c r="V14" s="39"/>
      <c r="W14" s="161"/>
      <c r="X14" s="215" t="s">
        <v>117</v>
      </c>
      <c r="Y14" s="215"/>
      <c r="Z14" s="215" t="s">
        <v>470</v>
      </c>
      <c r="AA14" s="342">
        <v>8</v>
      </c>
      <c r="AB14" s="342">
        <v>12</v>
      </c>
      <c r="AC14" s="166">
        <f t="shared" ref="AC14:AC37" si="3">SUM(AA14:AB14)</f>
        <v>20</v>
      </c>
      <c r="AD14" s="39"/>
      <c r="AE14" s="16"/>
    </row>
    <row r="15" spans="1:31" ht="15.6" customHeight="1" x14ac:dyDescent="0.35">
      <c r="A15" s="46" t="s">
        <v>38</v>
      </c>
      <c r="B15" s="33" t="s">
        <v>169</v>
      </c>
      <c r="C15" s="65"/>
      <c r="D15" s="22">
        <v>5</v>
      </c>
      <c r="E15" s="9">
        <v>1</v>
      </c>
      <c r="F15" s="41" t="s">
        <v>1025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12</v>
      </c>
      <c r="T15" s="343">
        <v>5</v>
      </c>
      <c r="U15" s="166">
        <f t="shared" si="2"/>
        <v>17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11</v>
      </c>
      <c r="AB15" s="342">
        <v>7</v>
      </c>
      <c r="AC15" s="166">
        <f t="shared" si="3"/>
        <v>18</v>
      </c>
      <c r="AD15" s="39">
        <v>2</v>
      </c>
      <c r="AE15" s="16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>
        <v>1</v>
      </c>
      <c r="F16" s="41" t="s">
        <v>972</v>
      </c>
      <c r="J16" s="4"/>
      <c r="O16" s="213"/>
      <c r="P16" s="41" t="s">
        <v>669</v>
      </c>
      <c r="Q16" s="41" t="s">
        <v>383</v>
      </c>
      <c r="R16" s="48" t="s">
        <v>130</v>
      </c>
      <c r="S16" s="343">
        <v>9</v>
      </c>
      <c r="T16" s="343">
        <v>6</v>
      </c>
      <c r="U16" s="166">
        <f t="shared" si="2"/>
        <v>15</v>
      </c>
      <c r="V16" s="39">
        <v>2</v>
      </c>
      <c r="W16" s="166"/>
      <c r="X16" s="41" t="s">
        <v>488</v>
      </c>
      <c r="Y16" s="41" t="s">
        <v>120</v>
      </c>
      <c r="Z16" s="41" t="s">
        <v>117</v>
      </c>
      <c r="AA16" s="342">
        <v>11</v>
      </c>
      <c r="AB16" s="342">
        <v>4</v>
      </c>
      <c r="AC16" s="166">
        <f t="shared" ref="AC16:AC23" si="4">SUM(AA16:AB16)</f>
        <v>15</v>
      </c>
      <c r="AD16" s="39">
        <v>2</v>
      </c>
      <c r="AE16" s="16"/>
    </row>
    <row r="17" spans="1:31" ht="15.6" customHeight="1" x14ac:dyDescent="0.3">
      <c r="A17" s="39"/>
      <c r="B17" s="41"/>
      <c r="C17" s="41"/>
      <c r="D17" s="48"/>
      <c r="E17" s="9">
        <v>2</v>
      </c>
      <c r="F17" s="41" t="s">
        <v>1023</v>
      </c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7</v>
      </c>
      <c r="T17" s="343">
        <v>8</v>
      </c>
      <c r="U17" s="166">
        <f t="shared" si="2"/>
        <v>15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8</v>
      </c>
      <c r="AB17" s="342">
        <v>6</v>
      </c>
      <c r="AC17" s="166">
        <f t="shared" si="4"/>
        <v>14</v>
      </c>
      <c r="AD17" s="39"/>
      <c r="AE17" s="16"/>
    </row>
    <row r="18" spans="1:31" ht="15.6" customHeight="1" x14ac:dyDescent="0.3">
      <c r="E18" s="9">
        <v>2</v>
      </c>
      <c r="F18" s="41" t="s">
        <v>1024</v>
      </c>
      <c r="N18" s="9"/>
      <c r="O18" s="212"/>
      <c r="P18" s="41" t="s">
        <v>668</v>
      </c>
      <c r="Q18" s="41" t="s">
        <v>104</v>
      </c>
      <c r="R18" s="207" t="s">
        <v>130</v>
      </c>
      <c r="S18" s="343">
        <v>7</v>
      </c>
      <c r="T18" s="343">
        <v>7</v>
      </c>
      <c r="U18" s="166">
        <f t="shared" si="2"/>
        <v>14</v>
      </c>
      <c r="V18" s="39">
        <v>2</v>
      </c>
      <c r="W18" s="166"/>
      <c r="X18" s="41" t="s">
        <v>634</v>
      </c>
      <c r="Y18" s="41" t="s">
        <v>183</v>
      </c>
      <c r="Z18" s="41" t="s">
        <v>117</v>
      </c>
      <c r="AA18" s="342"/>
      <c r="AB18" s="342">
        <v>14</v>
      </c>
      <c r="AC18" s="166">
        <f t="shared" si="4"/>
        <v>14</v>
      </c>
      <c r="AD18" s="39"/>
      <c r="AE18" s="16"/>
    </row>
    <row r="19" spans="1:31" ht="15.6" customHeight="1" x14ac:dyDescent="0.3">
      <c r="E19" s="9">
        <v>2</v>
      </c>
      <c r="F19" s="41" t="s">
        <v>1037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2</v>
      </c>
      <c r="T19" s="343">
        <v>7</v>
      </c>
      <c r="U19" s="166">
        <f t="shared" si="2"/>
        <v>9</v>
      </c>
      <c r="V19" s="39">
        <v>2</v>
      </c>
      <c r="W19" s="166"/>
      <c r="X19" s="41" t="s">
        <v>633</v>
      </c>
      <c r="Y19" s="41" t="s">
        <v>615</v>
      </c>
      <c r="Z19" s="41" t="s">
        <v>117</v>
      </c>
      <c r="AA19" s="342">
        <v>4</v>
      </c>
      <c r="AB19" s="342">
        <v>6</v>
      </c>
      <c r="AC19" s="166">
        <f t="shared" si="4"/>
        <v>10</v>
      </c>
      <c r="AD19" s="39">
        <v>2</v>
      </c>
      <c r="AE19" s="16"/>
    </row>
    <row r="20" spans="1:31" ht="15.6" customHeight="1" x14ac:dyDescent="0.3"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9</v>
      </c>
      <c r="U20" s="166">
        <f t="shared" si="2"/>
        <v>9</v>
      </c>
      <c r="V20" s="39">
        <v>2</v>
      </c>
      <c r="W20" s="166"/>
      <c r="X20" s="41" t="s">
        <v>629</v>
      </c>
      <c r="Y20" s="41" t="s">
        <v>614</v>
      </c>
      <c r="Z20" s="48" t="s">
        <v>117</v>
      </c>
      <c r="AA20" s="342">
        <v>5</v>
      </c>
      <c r="AB20" s="342">
        <v>4</v>
      </c>
      <c r="AC20" s="166">
        <f t="shared" si="4"/>
        <v>9</v>
      </c>
      <c r="AD20" s="39"/>
      <c r="AE20" s="59"/>
    </row>
    <row r="21" spans="1:31" ht="15.6" customHeight="1" x14ac:dyDescent="0.3">
      <c r="A21" s="39" t="s">
        <v>136</v>
      </c>
      <c r="B21" s="33" t="s">
        <v>88</v>
      </c>
      <c r="C21" s="88"/>
      <c r="D21" s="108">
        <v>4</v>
      </c>
      <c r="E21" s="9">
        <v>1</v>
      </c>
      <c r="F21" s="41" t="s">
        <v>980</v>
      </c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6</v>
      </c>
      <c r="U21" s="166">
        <f t="shared" si="2"/>
        <v>6</v>
      </c>
      <c r="V21" s="39"/>
      <c r="W21" s="166"/>
      <c r="X21" s="41" t="s">
        <v>392</v>
      </c>
      <c r="Y21" s="41" t="s">
        <v>120</v>
      </c>
      <c r="Z21" s="207" t="s">
        <v>117</v>
      </c>
      <c r="AA21" s="342"/>
      <c r="AB21" s="342">
        <v>5</v>
      </c>
      <c r="AC21" s="166">
        <f t="shared" si="4"/>
        <v>5</v>
      </c>
      <c r="AD21" s="39"/>
      <c r="AE21" s="58"/>
    </row>
    <row r="22" spans="1:31" ht="16.2" customHeight="1" x14ac:dyDescent="0.3">
      <c r="A22" s="87" t="s">
        <v>37</v>
      </c>
      <c r="B22" s="240" t="s">
        <v>1026</v>
      </c>
      <c r="C22" s="240" t="s">
        <v>174</v>
      </c>
      <c r="D22" s="108"/>
      <c r="E22" s="9">
        <v>1</v>
      </c>
      <c r="F22" s="41" t="s">
        <v>1028</v>
      </c>
      <c r="N22" s="9"/>
      <c r="O22" s="212"/>
      <c r="P22" s="41" t="s">
        <v>670</v>
      </c>
      <c r="Q22" s="41" t="s">
        <v>187</v>
      </c>
      <c r="R22" s="48" t="s">
        <v>130</v>
      </c>
      <c r="S22" s="343"/>
      <c r="T22" s="343">
        <v>5</v>
      </c>
      <c r="U22" s="166">
        <f t="shared" si="2"/>
        <v>5</v>
      </c>
      <c r="V22" s="39"/>
      <c r="W22" s="166"/>
      <c r="X22" s="150" t="s">
        <v>631</v>
      </c>
      <c r="Y22" s="150" t="s">
        <v>49</v>
      </c>
      <c r="Z22" s="48" t="s">
        <v>117</v>
      </c>
      <c r="AA22" s="342"/>
      <c r="AB22" s="342">
        <v>4</v>
      </c>
      <c r="AC22" s="166">
        <f t="shared" si="4"/>
        <v>4</v>
      </c>
      <c r="AD22" s="39"/>
      <c r="AE22" s="15"/>
    </row>
    <row r="23" spans="1:31" ht="15.6" customHeight="1" x14ac:dyDescent="0.3">
      <c r="E23" s="9">
        <v>1</v>
      </c>
      <c r="F23" s="41" t="s">
        <v>1027</v>
      </c>
      <c r="N23" s="8"/>
      <c r="O23" s="213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2"/>
        <v>3</v>
      </c>
      <c r="V23" s="39">
        <v>4</v>
      </c>
      <c r="W23" s="166"/>
      <c r="X23" s="41" t="s">
        <v>630</v>
      </c>
      <c r="Y23" s="41" t="s">
        <v>25</v>
      </c>
      <c r="Z23" s="41" t="s">
        <v>117</v>
      </c>
      <c r="AA23" s="342"/>
      <c r="AB23" s="342">
        <v>4</v>
      </c>
      <c r="AC23" s="166">
        <f t="shared" si="4"/>
        <v>4</v>
      </c>
      <c r="AD23" s="39"/>
      <c r="AE23" s="15"/>
    </row>
    <row r="24" spans="1:31" ht="15.6" customHeight="1" x14ac:dyDescent="0.3">
      <c r="E24" s="9">
        <v>2</v>
      </c>
      <c r="F24" s="41" t="s">
        <v>1029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2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3"/>
        <v>2</v>
      </c>
      <c r="AD24" s="39">
        <v>2</v>
      </c>
      <c r="AE24" s="15"/>
    </row>
    <row r="25" spans="1:31" ht="15.6" customHeight="1" thickBot="1" x14ac:dyDescent="0.35">
      <c r="N25" s="9"/>
      <c r="O25" s="213"/>
      <c r="P25" s="218" t="s">
        <v>405</v>
      </c>
      <c r="Q25" s="218"/>
      <c r="R25" s="218" t="s">
        <v>130</v>
      </c>
      <c r="S25" s="219">
        <f>SUM(S14:S24)</f>
        <v>47</v>
      </c>
      <c r="T25" s="219">
        <f>SUM(T14:T24)</f>
        <v>66</v>
      </c>
      <c r="U25" s="219">
        <f t="shared" si="2"/>
        <v>113</v>
      </c>
      <c r="V25" s="219">
        <f>SUM(V14:V24)</f>
        <v>22</v>
      </c>
      <c r="W25" s="219"/>
      <c r="X25" s="217" t="s">
        <v>405</v>
      </c>
      <c r="Y25" s="217"/>
      <c r="Z25" s="217" t="s">
        <v>117</v>
      </c>
      <c r="AA25" s="219">
        <f>SUM(AA14:AA24)</f>
        <v>47</v>
      </c>
      <c r="AB25" s="219">
        <f>SUM(AB14:AB24)</f>
        <v>68</v>
      </c>
      <c r="AC25" s="219">
        <f t="shared" si="3"/>
        <v>115</v>
      </c>
      <c r="AD25" s="219">
        <f>SUM(AD14:AD24)</f>
        <v>8</v>
      </c>
      <c r="AE25" s="15"/>
    </row>
    <row r="26" spans="1:31" ht="15.6" customHeight="1" x14ac:dyDescent="0.3">
      <c r="A26" s="69"/>
      <c r="B26" s="149"/>
      <c r="C26" s="71"/>
      <c r="D26" s="142"/>
      <c r="E26" s="67" t="s">
        <v>50</v>
      </c>
      <c r="F26" s="67"/>
      <c r="G26" s="66"/>
      <c r="H26" s="66"/>
      <c r="I26" s="66"/>
      <c r="J26" s="68"/>
      <c r="K26" s="66"/>
      <c r="L26" s="66"/>
      <c r="M26" s="66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si="2"/>
        <v>2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3</v>
      </c>
      <c r="AC26" s="166">
        <f t="shared" ref="AC26:AC36" si="5">SUM(AA26:AB26)</f>
        <v>5</v>
      </c>
      <c r="AD26" s="222"/>
      <c r="AE26" s="15"/>
    </row>
    <row r="27" spans="1:31" ht="15.6" customHeight="1" x14ac:dyDescent="0.3">
      <c r="A27" s="46" t="s">
        <v>39</v>
      </c>
      <c r="B27" s="33" t="s">
        <v>124</v>
      </c>
      <c r="D27" s="22">
        <v>2</v>
      </c>
      <c r="E27" s="8">
        <v>2</v>
      </c>
      <c r="F27" s="41" t="s">
        <v>731</v>
      </c>
      <c r="M27" s="37"/>
      <c r="N27" s="9"/>
      <c r="O27" s="212"/>
      <c r="P27" s="41" t="s">
        <v>678</v>
      </c>
      <c r="Q27" s="84" t="s">
        <v>185</v>
      </c>
      <c r="R27" s="48" t="s">
        <v>116</v>
      </c>
      <c r="S27" s="342">
        <v>15</v>
      </c>
      <c r="T27" s="342">
        <v>3</v>
      </c>
      <c r="U27" s="166">
        <f t="shared" si="2"/>
        <v>18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11</v>
      </c>
      <c r="AB27" s="342">
        <v>10</v>
      </c>
      <c r="AC27" s="166">
        <f t="shared" si="5"/>
        <v>21</v>
      </c>
      <c r="AD27" s="222"/>
      <c r="AE27" s="15"/>
    </row>
    <row r="28" spans="1:31" ht="15.6" customHeight="1" x14ac:dyDescent="0.3">
      <c r="A28" s="49" t="s">
        <v>37</v>
      </c>
      <c r="B28" s="240" t="s">
        <v>83</v>
      </c>
      <c r="C28" s="240"/>
      <c r="E28" s="8">
        <v>2</v>
      </c>
      <c r="F28" s="41" t="s">
        <v>1032</v>
      </c>
      <c r="N28" s="9"/>
      <c r="O28" s="212"/>
      <c r="P28" s="41" t="s">
        <v>677</v>
      </c>
      <c r="Q28" s="41" t="s">
        <v>131</v>
      </c>
      <c r="R28" s="41" t="s">
        <v>116</v>
      </c>
      <c r="S28" s="342">
        <v>11</v>
      </c>
      <c r="T28" s="342">
        <v>6</v>
      </c>
      <c r="U28" s="166">
        <f t="shared" si="2"/>
        <v>17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13</v>
      </c>
      <c r="AB28" s="342">
        <v>4</v>
      </c>
      <c r="AC28" s="166">
        <f t="shared" si="5"/>
        <v>17</v>
      </c>
      <c r="AD28" s="222"/>
      <c r="AE28" s="15"/>
    </row>
    <row r="29" spans="1:31" ht="15.6" customHeight="1" x14ac:dyDescent="0.3"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14</v>
      </c>
      <c r="U29" s="166">
        <f t="shared" si="2"/>
        <v>15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2</v>
      </c>
      <c r="AB29" s="342">
        <v>13</v>
      </c>
      <c r="AC29" s="166">
        <f t="shared" si="5"/>
        <v>15</v>
      </c>
      <c r="AD29" s="222">
        <v>2</v>
      </c>
      <c r="AE29" s="15"/>
    </row>
    <row r="30" spans="1:31" ht="15.6" customHeight="1" x14ac:dyDescent="0.3">
      <c r="B30" s="33" t="s">
        <v>129</v>
      </c>
      <c r="D30" s="22">
        <v>3</v>
      </c>
      <c r="E30" s="89">
        <v>1</v>
      </c>
      <c r="F30" s="41" t="s">
        <v>1034</v>
      </c>
      <c r="N30" s="9"/>
      <c r="O30" s="212"/>
      <c r="P30" s="41" t="s">
        <v>474</v>
      </c>
      <c r="Q30" s="152" t="s">
        <v>85</v>
      </c>
      <c r="R30" s="41" t="s">
        <v>116</v>
      </c>
      <c r="S30" s="342">
        <v>4</v>
      </c>
      <c r="T30" s="342">
        <v>7</v>
      </c>
      <c r="U30" s="166">
        <f t="shared" si="2"/>
        <v>11</v>
      </c>
      <c r="V30" s="39">
        <v>2</v>
      </c>
      <c r="W30" s="166"/>
      <c r="X30" s="41" t="s">
        <v>641</v>
      </c>
      <c r="Y30" s="41" t="s">
        <v>574</v>
      </c>
      <c r="Z30" s="41" t="s">
        <v>54</v>
      </c>
      <c r="AA30" s="342">
        <v>3</v>
      </c>
      <c r="AB30" s="342">
        <v>5</v>
      </c>
      <c r="AC30" s="166">
        <f t="shared" si="5"/>
        <v>8</v>
      </c>
      <c r="AD30" s="222"/>
      <c r="AE30" s="15"/>
    </row>
    <row r="31" spans="1:31" ht="15.6" customHeight="1" x14ac:dyDescent="0.3">
      <c r="A31" s="49" t="s">
        <v>37</v>
      </c>
      <c r="B31" s="240" t="s">
        <v>83</v>
      </c>
      <c r="C31" s="41"/>
      <c r="E31" s="89">
        <v>2</v>
      </c>
      <c r="F31" s="41" t="s">
        <v>1033</v>
      </c>
      <c r="G31" s="52"/>
      <c r="M31" s="26"/>
      <c r="N31" s="9"/>
      <c r="O31" s="212"/>
      <c r="P31" s="41" t="s">
        <v>682</v>
      </c>
      <c r="Q31" s="41" t="s">
        <v>384</v>
      </c>
      <c r="R31" s="41" t="s">
        <v>116</v>
      </c>
      <c r="S31" s="342">
        <v>5</v>
      </c>
      <c r="T31" s="342">
        <v>5</v>
      </c>
      <c r="U31" s="166">
        <f t="shared" si="2"/>
        <v>10</v>
      </c>
      <c r="V31" s="39">
        <v>4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8</v>
      </c>
      <c r="AC31" s="166">
        <f t="shared" si="5"/>
        <v>8</v>
      </c>
      <c r="AD31" s="222">
        <v>2</v>
      </c>
      <c r="AE31" s="15"/>
    </row>
    <row r="32" spans="1:31" ht="15.6" customHeight="1" x14ac:dyDescent="0.3">
      <c r="E32" s="89">
        <v>2</v>
      </c>
      <c r="F32" s="41" t="s">
        <v>711</v>
      </c>
      <c r="N32" s="8"/>
      <c r="O32" s="213"/>
      <c r="P32" s="41" t="s">
        <v>528</v>
      </c>
      <c r="Q32" s="48" t="s">
        <v>33</v>
      </c>
      <c r="R32" s="41" t="s">
        <v>116</v>
      </c>
      <c r="S32" s="342">
        <v>1</v>
      </c>
      <c r="T32" s="342">
        <v>9</v>
      </c>
      <c r="U32" s="166">
        <f t="shared" si="2"/>
        <v>10</v>
      </c>
      <c r="V32" s="39"/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5</v>
      </c>
      <c r="AC32" s="166">
        <f t="shared" si="5"/>
        <v>7</v>
      </c>
      <c r="AD32" s="222"/>
      <c r="AE32" s="15"/>
    </row>
    <row r="33" spans="1:31" ht="15.6" customHeight="1" x14ac:dyDescent="0.3">
      <c r="N33" s="9"/>
      <c r="O33" s="213"/>
      <c r="P33" s="41" t="s">
        <v>529</v>
      </c>
      <c r="Q33" s="41" t="s">
        <v>26</v>
      </c>
      <c r="R33" s="41" t="s">
        <v>116</v>
      </c>
      <c r="S33" s="342"/>
      <c r="T33" s="342">
        <v>8</v>
      </c>
      <c r="U33" s="166">
        <f t="shared" si="2"/>
        <v>8</v>
      </c>
      <c r="V33" s="39">
        <v>4</v>
      </c>
      <c r="W33" s="166"/>
      <c r="X33" s="41" t="s">
        <v>794</v>
      </c>
      <c r="Y33" s="41" t="s">
        <v>619</v>
      </c>
      <c r="Z33" s="48" t="s">
        <v>54</v>
      </c>
      <c r="AA33" s="342"/>
      <c r="AB33" s="342">
        <v>3</v>
      </c>
      <c r="AC33" s="166">
        <f t="shared" si="5"/>
        <v>3</v>
      </c>
      <c r="AD33" s="222">
        <v>2</v>
      </c>
      <c r="AE33" s="15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2"/>
      <c r="P34" s="41" t="s">
        <v>679</v>
      </c>
      <c r="Q34" s="41" t="s">
        <v>466</v>
      </c>
      <c r="R34" s="41" t="s">
        <v>116</v>
      </c>
      <c r="S34" s="342"/>
      <c r="T34" s="342">
        <v>6</v>
      </c>
      <c r="U34" s="166">
        <f t="shared" si="2"/>
        <v>6</v>
      </c>
      <c r="V34" s="39"/>
      <c r="W34" s="166"/>
      <c r="X34" s="41" t="s">
        <v>640</v>
      </c>
      <c r="Y34" s="41" t="s">
        <v>138</v>
      </c>
      <c r="Z34" s="41" t="s">
        <v>54</v>
      </c>
      <c r="AA34" s="342"/>
      <c r="AB34" s="342">
        <v>3</v>
      </c>
      <c r="AC34" s="166">
        <f t="shared" si="5"/>
        <v>3</v>
      </c>
      <c r="AD34" s="222">
        <v>2</v>
      </c>
      <c r="AE34" s="15"/>
    </row>
    <row r="35" spans="1:31" ht="15.6" customHeight="1" x14ac:dyDescent="0.3">
      <c r="A35" s="46" t="s">
        <v>40</v>
      </c>
      <c r="B35" s="225" t="s">
        <v>530</v>
      </c>
      <c r="D35" s="22">
        <v>3</v>
      </c>
      <c r="E35" s="8">
        <v>1</v>
      </c>
      <c r="F35" s="41" t="s">
        <v>1018</v>
      </c>
      <c r="G35" s="151"/>
      <c r="H35" s="151"/>
      <c r="I35" s="90"/>
      <c r="J35" s="90"/>
      <c r="K35" s="90"/>
      <c r="L35" s="90"/>
      <c r="M35" s="90"/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3</v>
      </c>
      <c r="U35" s="166">
        <f t="shared" si="2"/>
        <v>3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3</v>
      </c>
      <c r="AC35" s="166">
        <f t="shared" si="5"/>
        <v>3</v>
      </c>
      <c r="AD35" s="222"/>
      <c r="AE35" s="15"/>
    </row>
    <row r="36" spans="1:31" ht="15.6" customHeight="1" x14ac:dyDescent="0.3">
      <c r="A36" s="39" t="s">
        <v>37</v>
      </c>
      <c r="B36" s="240" t="s">
        <v>1022</v>
      </c>
      <c r="C36" s="240" t="s">
        <v>216</v>
      </c>
      <c r="D36" s="9"/>
      <c r="E36" s="8">
        <v>1</v>
      </c>
      <c r="F36" s="41" t="s">
        <v>1019</v>
      </c>
      <c r="N36" s="9"/>
      <c r="O36" s="212"/>
      <c r="P36" s="41" t="s">
        <v>848</v>
      </c>
      <c r="Q36" s="41" t="s">
        <v>487</v>
      </c>
      <c r="R36" s="41" t="s">
        <v>116</v>
      </c>
      <c r="S36" s="357"/>
      <c r="T36" s="342">
        <v>2</v>
      </c>
      <c r="U36" s="166">
        <f t="shared" si="2"/>
        <v>2</v>
      </c>
      <c r="W36" s="166"/>
      <c r="X36" s="41" t="s">
        <v>1030</v>
      </c>
      <c r="Y36" s="41" t="s">
        <v>982</v>
      </c>
      <c r="Z36" s="41" t="s">
        <v>54</v>
      </c>
      <c r="AA36" s="342">
        <v>1</v>
      </c>
      <c r="AB36" s="342">
        <v>1</v>
      </c>
      <c r="AC36" s="166">
        <f t="shared" si="5"/>
        <v>2</v>
      </c>
      <c r="AD36" s="222">
        <v>4</v>
      </c>
      <c r="AE36" s="15"/>
    </row>
    <row r="37" spans="1:31" ht="15.6" customHeight="1" x14ac:dyDescent="0.3">
      <c r="B37" s="240" t="s">
        <v>1020</v>
      </c>
      <c r="C37" s="240" t="s">
        <v>200</v>
      </c>
      <c r="E37" s="8">
        <v>2</v>
      </c>
      <c r="F37" s="41" t="s">
        <v>812</v>
      </c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2</v>
      </c>
      <c r="U37" s="166">
        <f t="shared" si="2"/>
        <v>2</v>
      </c>
      <c r="V37" s="39">
        <v>2</v>
      </c>
      <c r="W37" s="166"/>
      <c r="X37" s="41" t="s">
        <v>1007</v>
      </c>
      <c r="Y37" s="41" t="s">
        <v>1008</v>
      </c>
      <c r="Z37" s="41" t="s">
        <v>54</v>
      </c>
      <c r="AA37" s="342">
        <v>1</v>
      </c>
      <c r="AB37" s="342"/>
      <c r="AC37" s="166">
        <f t="shared" si="3"/>
        <v>1</v>
      </c>
      <c r="AD37" s="222"/>
      <c r="AE37" s="15"/>
    </row>
    <row r="38" spans="1:31" ht="15.6" customHeight="1" thickBot="1" x14ac:dyDescent="0.35">
      <c r="E38" s="8"/>
      <c r="F38" s="150"/>
      <c r="N38" s="8"/>
      <c r="O38" s="213"/>
      <c r="P38" s="217" t="s">
        <v>405</v>
      </c>
      <c r="Q38" s="217"/>
      <c r="R38" s="217" t="s">
        <v>116</v>
      </c>
      <c r="S38" s="219">
        <f>SUM(S26:S37)</f>
        <v>38</v>
      </c>
      <c r="T38" s="219">
        <f>SUM(T26:T37)</f>
        <v>66</v>
      </c>
      <c r="U38" s="219">
        <f t="shared" si="2"/>
        <v>104</v>
      </c>
      <c r="V38" s="219">
        <f>SUM(V26:V37)</f>
        <v>18</v>
      </c>
      <c r="W38" s="219"/>
      <c r="X38" s="217" t="s">
        <v>405</v>
      </c>
      <c r="Y38" s="217"/>
      <c r="Z38" s="217" t="s">
        <v>54</v>
      </c>
      <c r="AA38" s="219">
        <f>SUM(AA26:AA37)</f>
        <v>35</v>
      </c>
      <c r="AB38" s="219">
        <f t="shared" ref="AB38:AD38" si="6">SUM(AB26:AB37)</f>
        <v>58</v>
      </c>
      <c r="AC38" s="219">
        <f t="shared" si="6"/>
        <v>93</v>
      </c>
      <c r="AD38" s="219">
        <f t="shared" si="6"/>
        <v>12</v>
      </c>
      <c r="AE38" s="15"/>
    </row>
    <row r="39" spans="1:31" ht="15.6" customHeight="1" x14ac:dyDescent="0.3">
      <c r="A39" s="49"/>
      <c r="B39" s="33" t="s">
        <v>89</v>
      </c>
      <c r="C39" s="43"/>
      <c r="D39" s="109"/>
      <c r="E39" s="8">
        <v>1</v>
      </c>
      <c r="F39" s="41" t="s">
        <v>1015</v>
      </c>
      <c r="N39" s="9"/>
      <c r="O39" s="213"/>
      <c r="P39" s="215" t="s">
        <v>533</v>
      </c>
      <c r="Q39" s="216"/>
      <c r="R39" s="216" t="s">
        <v>534</v>
      </c>
      <c r="S39" s="347">
        <v>3</v>
      </c>
      <c r="T39" s="347">
        <v>4</v>
      </c>
      <c r="U39" s="166">
        <f>SUM(S39:T39)</f>
        <v>7</v>
      </c>
      <c r="V39" s="39">
        <v>14</v>
      </c>
      <c r="W39" s="367"/>
      <c r="X39" s="215" t="s">
        <v>53</v>
      </c>
      <c r="Y39" s="215"/>
      <c r="Z39" s="215" t="s">
        <v>471</v>
      </c>
      <c r="AA39" s="343">
        <v>3</v>
      </c>
      <c r="AB39" s="343">
        <v>3</v>
      </c>
      <c r="AC39" s="166">
        <f>SUM(AA39:AB39)</f>
        <v>6</v>
      </c>
      <c r="AD39" s="39">
        <v>4</v>
      </c>
      <c r="AE39" s="15"/>
    </row>
    <row r="40" spans="1:31" ht="15.6" customHeight="1" x14ac:dyDescent="0.3">
      <c r="A40" s="49" t="s">
        <v>37</v>
      </c>
      <c r="B40" s="240" t="s">
        <v>1021</v>
      </c>
      <c r="C40" s="352" t="s">
        <v>172</v>
      </c>
      <c r="D40" s="109"/>
      <c r="E40" s="8">
        <v>1</v>
      </c>
      <c r="F40" s="41" t="s">
        <v>1016</v>
      </c>
      <c r="N40" s="8"/>
      <c r="O40" s="213"/>
      <c r="P40" s="150" t="s">
        <v>686</v>
      </c>
      <c r="Q40" s="150" t="s">
        <v>110</v>
      </c>
      <c r="R40" s="41" t="s">
        <v>533</v>
      </c>
      <c r="S40" s="343">
        <v>6</v>
      </c>
      <c r="T40" s="343">
        <v>9</v>
      </c>
      <c r="U40" s="166">
        <f>SUM(S40:T40)</f>
        <v>15</v>
      </c>
      <c r="V40" s="39">
        <v>2</v>
      </c>
      <c r="W40" s="216"/>
      <c r="X40" s="41" t="s">
        <v>644</v>
      </c>
      <c r="Y40" s="41" t="s">
        <v>527</v>
      </c>
      <c r="Z40" s="43" t="s">
        <v>53</v>
      </c>
      <c r="AA40" s="343">
        <v>12</v>
      </c>
      <c r="AB40" s="343">
        <v>11</v>
      </c>
      <c r="AC40" s="166">
        <f>SUM(AA40:AB40)</f>
        <v>23</v>
      </c>
      <c r="AD40" s="39">
        <v>2</v>
      </c>
      <c r="AE40" s="15"/>
    </row>
    <row r="41" spans="1:31" ht="16.2" customHeight="1" x14ac:dyDescent="0.3">
      <c r="E41" s="8">
        <v>2</v>
      </c>
      <c r="F41" s="41" t="s">
        <v>755</v>
      </c>
      <c r="N41" s="9"/>
      <c r="O41" s="213"/>
      <c r="P41" s="41" t="s">
        <v>510</v>
      </c>
      <c r="Q41" s="41" t="s">
        <v>464</v>
      </c>
      <c r="R41" s="41" t="s">
        <v>533</v>
      </c>
      <c r="S41" s="343">
        <v>7</v>
      </c>
      <c r="T41" s="343">
        <v>6</v>
      </c>
      <c r="U41" s="166">
        <f>SUM(S41:T41)</f>
        <v>13</v>
      </c>
      <c r="V41" s="39"/>
      <c r="W41" s="216"/>
      <c r="X41" s="41" t="s">
        <v>645</v>
      </c>
      <c r="Y41" s="41" t="s">
        <v>505</v>
      </c>
      <c r="Z41" s="41" t="s">
        <v>53</v>
      </c>
      <c r="AA41" s="343">
        <v>10</v>
      </c>
      <c r="AB41" s="344">
        <v>12</v>
      </c>
      <c r="AC41" s="166">
        <f>SUM(AA41:AB41)</f>
        <v>22</v>
      </c>
      <c r="AD41" s="39">
        <v>2</v>
      </c>
      <c r="AE41" s="15"/>
    </row>
    <row r="42" spans="1:31" ht="15.6" customHeight="1" x14ac:dyDescent="0.3">
      <c r="C42" s="323"/>
      <c r="E42" s="8">
        <v>2</v>
      </c>
      <c r="F42" s="41" t="s">
        <v>1017</v>
      </c>
      <c r="N42" s="9"/>
      <c r="O42" s="212"/>
      <c r="P42" s="41" t="s">
        <v>495</v>
      </c>
      <c r="Q42" s="41" t="s">
        <v>110</v>
      </c>
      <c r="R42" s="41" t="s">
        <v>533</v>
      </c>
      <c r="S42" s="344">
        <v>7</v>
      </c>
      <c r="T42" s="343">
        <v>4</v>
      </c>
      <c r="U42" s="166">
        <f t="shared" si="2"/>
        <v>11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5</v>
      </c>
      <c r="AB42" s="343">
        <v>9</v>
      </c>
      <c r="AC42" s="166">
        <f t="shared" ref="AC42:AC49" si="7">SUM(AA42:AB42)</f>
        <v>14</v>
      </c>
      <c r="AD42" s="39"/>
      <c r="AE42" s="15"/>
    </row>
    <row r="43" spans="1:31" ht="15.6" customHeight="1" x14ac:dyDescent="0.3">
      <c r="N43" s="8"/>
      <c r="O43" s="212"/>
      <c r="P43" s="41" t="s">
        <v>685</v>
      </c>
      <c r="Q43" s="41" t="s">
        <v>504</v>
      </c>
      <c r="R43" s="41" t="s">
        <v>533</v>
      </c>
      <c r="S43" s="343">
        <v>4</v>
      </c>
      <c r="T43" s="344">
        <v>5</v>
      </c>
      <c r="U43" s="166">
        <f>SUM(S43:T43)</f>
        <v>9</v>
      </c>
      <c r="V43" s="39">
        <v>2</v>
      </c>
      <c r="W43" s="216"/>
      <c r="X43" s="41" t="s">
        <v>647</v>
      </c>
      <c r="Y43" s="41" t="s">
        <v>67</v>
      </c>
      <c r="Z43" s="41" t="s">
        <v>53</v>
      </c>
      <c r="AA43" s="343">
        <v>5</v>
      </c>
      <c r="AB43" s="343">
        <v>5</v>
      </c>
      <c r="AC43" s="166">
        <f t="shared" si="7"/>
        <v>10</v>
      </c>
      <c r="AD43" s="39">
        <v>4</v>
      </c>
      <c r="AE43" s="15"/>
    </row>
    <row r="44" spans="1:31" ht="15.6" customHeight="1" x14ac:dyDescent="0.3">
      <c r="A44" s="72"/>
      <c r="B44" s="149"/>
      <c r="C44" s="67"/>
      <c r="D44" s="142"/>
      <c r="E44" s="67" t="s">
        <v>50</v>
      </c>
      <c r="F44" s="73"/>
      <c r="G44" s="74"/>
      <c r="H44" s="74"/>
      <c r="I44" s="74"/>
      <c r="J44" s="75"/>
      <c r="K44" s="74"/>
      <c r="L44" s="74"/>
      <c r="M44" s="74"/>
      <c r="N44" s="9"/>
      <c r="O44" s="212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4</v>
      </c>
      <c r="AB44" s="343">
        <v>4</v>
      </c>
      <c r="AC44" s="166">
        <f t="shared" si="7"/>
        <v>8</v>
      </c>
      <c r="AD44" s="39">
        <v>2</v>
      </c>
      <c r="AE44" s="15"/>
    </row>
    <row r="45" spans="1:31" ht="15.6" customHeight="1" x14ac:dyDescent="0.3">
      <c r="A45" s="46" t="s">
        <v>41</v>
      </c>
      <c r="B45" s="33" t="s">
        <v>477</v>
      </c>
      <c r="C45" s="41"/>
      <c r="D45" s="22">
        <v>2</v>
      </c>
      <c r="E45" s="9">
        <v>2</v>
      </c>
      <c r="F45" s="41" t="s">
        <v>815</v>
      </c>
      <c r="G45" s="40"/>
      <c r="H45" s="44"/>
      <c r="I45" s="44"/>
      <c r="J45" s="45"/>
      <c r="K45" s="44"/>
      <c r="L45" s="44"/>
      <c r="M45" s="44"/>
      <c r="N45" s="9"/>
      <c r="O45" s="213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2"/>
        <v>5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/>
      <c r="AB45" s="344">
        <v>6</v>
      </c>
      <c r="AC45" s="166">
        <f t="shared" si="7"/>
        <v>6</v>
      </c>
      <c r="AD45" s="39">
        <v>4</v>
      </c>
      <c r="AE45" s="15"/>
    </row>
    <row r="46" spans="1:31" ht="15.6" customHeight="1" x14ac:dyDescent="0.3">
      <c r="A46" s="49" t="s">
        <v>37</v>
      </c>
      <c r="B46" s="53" t="s">
        <v>83</v>
      </c>
      <c r="C46" s="209"/>
      <c r="D46" s="22"/>
      <c r="E46" s="9">
        <v>2</v>
      </c>
      <c r="F46" s="41" t="s">
        <v>1013</v>
      </c>
      <c r="G46" s="40"/>
      <c r="H46" s="44"/>
      <c r="I46" s="40"/>
      <c r="J46" s="42"/>
      <c r="K46" s="44"/>
      <c r="L46" s="44"/>
      <c r="M46" s="37"/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2"/>
        <v>4</v>
      </c>
      <c r="V46" s="39"/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3</v>
      </c>
      <c r="AC46" s="166">
        <f t="shared" si="7"/>
        <v>4</v>
      </c>
      <c r="AD46" s="39"/>
      <c r="AE46" s="15"/>
    </row>
    <row r="47" spans="1:31" ht="15.6" customHeight="1" x14ac:dyDescent="0.3"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2"/>
        <v>0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7"/>
        <v>3</v>
      </c>
      <c r="AD47" s="39">
        <v>2</v>
      </c>
      <c r="AE47" s="15"/>
    </row>
    <row r="48" spans="1:31" ht="15.6" customHeight="1" x14ac:dyDescent="0.3">
      <c r="B48" s="33" t="s">
        <v>123</v>
      </c>
      <c r="C48" s="56"/>
      <c r="D48" s="214">
        <v>3</v>
      </c>
      <c r="E48" s="9">
        <v>1</v>
      </c>
      <c r="F48" s="41" t="s">
        <v>960</v>
      </c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>
        <v>1</v>
      </c>
      <c r="U48" s="166">
        <f t="shared" si="2"/>
        <v>1</v>
      </c>
      <c r="V48" s="39">
        <v>2</v>
      </c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7"/>
        <v>3</v>
      </c>
      <c r="AD48" s="39"/>
      <c r="AE48" s="15"/>
    </row>
    <row r="49" spans="1:31" ht="16.95" customHeight="1" x14ac:dyDescent="0.3">
      <c r="A49" s="193" t="s">
        <v>37</v>
      </c>
      <c r="B49" s="84" t="s">
        <v>83</v>
      </c>
      <c r="C49" s="43"/>
      <c r="D49" s="214"/>
      <c r="E49" s="9">
        <v>1</v>
      </c>
      <c r="F49" s="41" t="s">
        <v>828</v>
      </c>
      <c r="G49" s="40"/>
      <c r="H49" s="90"/>
      <c r="I49" s="90"/>
      <c r="J49" s="90"/>
      <c r="K49" s="90"/>
      <c r="L49" s="90"/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2"/>
        <v>0</v>
      </c>
      <c r="V49" s="39"/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7"/>
        <v>1</v>
      </c>
      <c r="AD49" s="39"/>
      <c r="AE49" s="15"/>
    </row>
    <row r="50" spans="1:31" ht="15.6" customHeight="1" thickBot="1" x14ac:dyDescent="0.35">
      <c r="A50" s="87"/>
      <c r="B50" s="84"/>
      <c r="C50" s="43"/>
      <c r="D50" s="23"/>
      <c r="E50" s="9">
        <v>2</v>
      </c>
      <c r="F50" s="41" t="s">
        <v>1014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29</v>
      </c>
      <c r="T50" s="219">
        <f>SUM(T39:T49)</f>
        <v>42</v>
      </c>
      <c r="U50" s="219">
        <f>SUM(U39:U49)</f>
        <v>71</v>
      </c>
      <c r="V50" s="219">
        <f>SUM(V39:V49)</f>
        <v>28</v>
      </c>
      <c r="W50" s="218"/>
      <c r="X50" s="218" t="s">
        <v>405</v>
      </c>
      <c r="Y50" s="218"/>
      <c r="Z50" s="218" t="s">
        <v>53</v>
      </c>
      <c r="AA50" s="219">
        <f>SUM(AA39:AA49)</f>
        <v>41</v>
      </c>
      <c r="AB50" s="219">
        <f>SUM(AB39:AB49)</f>
        <v>59</v>
      </c>
      <c r="AC50" s="219">
        <f>SUM(AC39:AC49)</f>
        <v>100</v>
      </c>
      <c r="AD50" s="219">
        <f>SUM(AD39:AD49)</f>
        <v>20</v>
      </c>
      <c r="AE50" s="15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6</v>
      </c>
      <c r="U51" s="166">
        <f t="shared" ref="U51:U54" si="8">SUM(S51:T51)</f>
        <v>7</v>
      </c>
      <c r="V51" s="39">
        <v>8</v>
      </c>
      <c r="W51" s="367"/>
      <c r="X51" s="277" t="s">
        <v>461</v>
      </c>
      <c r="Y51" s="277"/>
      <c r="Z51" s="277" t="s">
        <v>462</v>
      </c>
      <c r="AA51" s="343">
        <v>2</v>
      </c>
      <c r="AB51" s="344">
        <v>2</v>
      </c>
      <c r="AC51" s="166">
        <f t="shared" ref="AC51:AC61" si="9">SUM(AA51:AB51)</f>
        <v>4</v>
      </c>
      <c r="AD51" s="39">
        <v>2</v>
      </c>
      <c r="AE51" s="15"/>
    </row>
    <row r="52" spans="1:31" ht="15.6" customHeight="1" x14ac:dyDescent="0.3">
      <c r="A52" s="102"/>
      <c r="B52" s="103"/>
      <c r="C52" s="103"/>
      <c r="D52" s="143"/>
      <c r="E52" s="104"/>
      <c r="F52" s="103"/>
      <c r="G52" s="105"/>
      <c r="H52" s="105"/>
      <c r="I52" s="105"/>
      <c r="J52" s="106"/>
      <c r="K52" s="105"/>
      <c r="L52" s="105"/>
      <c r="M52" s="104"/>
      <c r="N52" s="9"/>
      <c r="O52" s="212"/>
      <c r="P52" s="41" t="s">
        <v>691</v>
      </c>
      <c r="Q52" s="41" t="s">
        <v>620</v>
      </c>
      <c r="R52" s="41" t="s">
        <v>164</v>
      </c>
      <c r="S52" s="343">
        <v>12</v>
      </c>
      <c r="T52" s="344">
        <v>6</v>
      </c>
      <c r="U52" s="166">
        <f t="shared" si="8"/>
        <v>18</v>
      </c>
      <c r="V52" s="39">
        <v>12</v>
      </c>
      <c r="W52" s="277"/>
      <c r="X52" s="41" t="s">
        <v>653</v>
      </c>
      <c r="Y52" s="41" t="s">
        <v>616</v>
      </c>
      <c r="Z52" s="41" t="s">
        <v>461</v>
      </c>
      <c r="AA52" s="343">
        <v>10</v>
      </c>
      <c r="AB52" s="344">
        <v>3</v>
      </c>
      <c r="AC52" s="166">
        <f>SUM(AA52:AB52)</f>
        <v>13</v>
      </c>
      <c r="AD52" s="39">
        <v>12</v>
      </c>
      <c r="AE52" s="15"/>
    </row>
    <row r="53" spans="1:31" ht="15.6" customHeight="1" x14ac:dyDescent="0.35">
      <c r="C53" s="41" t="s">
        <v>42</v>
      </c>
      <c r="D53" s="98">
        <f>SUM(D15:D52)</f>
        <v>22</v>
      </c>
      <c r="E53" s="21"/>
      <c r="F53" s="41" t="s">
        <v>44</v>
      </c>
      <c r="G53" s="33"/>
      <c r="H53" s="47"/>
      <c r="I53" s="61">
        <v>5</v>
      </c>
      <c r="J53" s="22"/>
      <c r="N53" s="9"/>
      <c r="O53" s="213"/>
      <c r="P53" s="150" t="s">
        <v>494</v>
      </c>
      <c r="Q53" s="41" t="s">
        <v>182</v>
      </c>
      <c r="R53" s="48" t="s">
        <v>164</v>
      </c>
      <c r="S53" s="343">
        <v>7</v>
      </c>
      <c r="T53" s="343">
        <v>3</v>
      </c>
      <c r="U53" s="166">
        <f t="shared" si="8"/>
        <v>10</v>
      </c>
      <c r="V53" s="39">
        <v>2</v>
      </c>
      <c r="W53" s="277"/>
      <c r="X53" s="41" t="s">
        <v>472</v>
      </c>
      <c r="Y53" s="41" t="s">
        <v>465</v>
      </c>
      <c r="Z53" s="41" t="s">
        <v>461</v>
      </c>
      <c r="AA53" s="343">
        <v>3</v>
      </c>
      <c r="AB53" s="344">
        <v>5</v>
      </c>
      <c r="AC53" s="166">
        <f>SUM(AA53:AB53)</f>
        <v>8</v>
      </c>
      <c r="AD53" s="39">
        <v>2</v>
      </c>
      <c r="AE53" s="15"/>
    </row>
    <row r="54" spans="1:31" ht="15.6" customHeight="1" x14ac:dyDescent="0.3">
      <c r="N54" s="8"/>
      <c r="O54" s="212"/>
      <c r="P54" s="41" t="s">
        <v>696</v>
      </c>
      <c r="Q54" s="41" t="s">
        <v>19</v>
      </c>
      <c r="R54" s="48" t="s">
        <v>164</v>
      </c>
      <c r="S54" s="343">
        <v>2</v>
      </c>
      <c r="T54" s="344">
        <v>8</v>
      </c>
      <c r="U54" s="166">
        <f t="shared" si="8"/>
        <v>10</v>
      </c>
      <c r="V54" s="39"/>
      <c r="W54" s="277"/>
      <c r="X54" s="41" t="s">
        <v>391</v>
      </c>
      <c r="Y54" s="152" t="s">
        <v>28</v>
      </c>
      <c r="Z54" s="41" t="s">
        <v>461</v>
      </c>
      <c r="AA54" s="343">
        <v>2</v>
      </c>
      <c r="AB54" s="344">
        <v>6</v>
      </c>
      <c r="AC54" s="166">
        <f>SUM(AA54:AB54)</f>
        <v>8</v>
      </c>
      <c r="AD54" s="39">
        <v>2</v>
      </c>
      <c r="AE54" s="15"/>
    </row>
    <row r="55" spans="1:31" ht="15.6" customHeight="1" x14ac:dyDescent="0.3">
      <c r="N55" s="8"/>
      <c r="O55" s="213"/>
      <c r="P55" s="41" t="s">
        <v>475</v>
      </c>
      <c r="Q55" s="41" t="s">
        <v>115</v>
      </c>
      <c r="R55" s="41" t="s">
        <v>164</v>
      </c>
      <c r="S55" s="343">
        <v>5</v>
      </c>
      <c r="T55" s="344">
        <v>4</v>
      </c>
      <c r="U55" s="166">
        <f t="shared" ref="U55:U59" si="10">SUM(S55:T55)</f>
        <v>9</v>
      </c>
      <c r="V55" s="39">
        <v>2</v>
      </c>
      <c r="W55" s="277"/>
      <c r="X55" s="41" t="s">
        <v>540</v>
      </c>
      <c r="Y55" s="41" t="s">
        <v>386</v>
      </c>
      <c r="Z55" s="41" t="s">
        <v>461</v>
      </c>
      <c r="AA55" s="343">
        <v>4</v>
      </c>
      <c r="AB55" s="344">
        <v>3</v>
      </c>
      <c r="AC55" s="166">
        <f t="shared" si="9"/>
        <v>7</v>
      </c>
      <c r="AD55" s="39"/>
      <c r="AE55" s="15"/>
    </row>
    <row r="56" spans="1:31" ht="15.6" customHeight="1" x14ac:dyDescent="0.3">
      <c r="A56" s="166"/>
      <c r="B56" s="163" t="s">
        <v>394</v>
      </c>
      <c r="C56" s="163"/>
      <c r="D56" s="46" t="s">
        <v>57</v>
      </c>
      <c r="E56" s="358" t="s">
        <v>51</v>
      </c>
      <c r="F56" s="358" t="s">
        <v>52</v>
      </c>
      <c r="G56" s="163" t="s">
        <v>58</v>
      </c>
      <c r="H56" s="163" t="s">
        <v>390</v>
      </c>
      <c r="I56" s="163"/>
      <c r="J56" s="163"/>
      <c r="K56" s="163"/>
      <c r="L56" s="163"/>
      <c r="M56" s="163"/>
      <c r="N56" s="8"/>
      <c r="O56" s="213"/>
      <c r="P56" s="41" t="s">
        <v>695</v>
      </c>
      <c r="Q56" s="41" t="s">
        <v>29</v>
      </c>
      <c r="R56" s="41" t="s">
        <v>164</v>
      </c>
      <c r="S56" s="343">
        <v>2</v>
      </c>
      <c r="T56" s="344">
        <v>4</v>
      </c>
      <c r="U56" s="166">
        <f t="shared" si="10"/>
        <v>6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3</v>
      </c>
      <c r="AB56" s="344">
        <v>2</v>
      </c>
      <c r="AC56" s="166">
        <f t="shared" si="9"/>
        <v>5</v>
      </c>
      <c r="AD56" s="39">
        <v>2</v>
      </c>
      <c r="AE56" s="15"/>
    </row>
    <row r="57" spans="1:31" ht="15.6" customHeight="1" x14ac:dyDescent="0.3">
      <c r="A57" s="39"/>
      <c r="B57" s="41" t="s">
        <v>552</v>
      </c>
      <c r="C57" s="41" t="s">
        <v>527</v>
      </c>
      <c r="D57" s="221" t="s">
        <v>53</v>
      </c>
      <c r="E57" s="222">
        <v>12</v>
      </c>
      <c r="F57" s="222">
        <v>11</v>
      </c>
      <c r="G57" s="166">
        <f t="shared" ref="G57:G58" si="11">SUM(E57:F57)</f>
        <v>23</v>
      </c>
      <c r="H57" s="39">
        <v>2</v>
      </c>
      <c r="I57" s="40"/>
      <c r="J57" s="40"/>
      <c r="K57" s="40"/>
      <c r="M57" s="48"/>
      <c r="N57" s="9"/>
      <c r="O57" s="212"/>
      <c r="P57" s="41" t="s">
        <v>476</v>
      </c>
      <c r="Q57" s="41" t="s">
        <v>68</v>
      </c>
      <c r="R57" s="41" t="s">
        <v>164</v>
      </c>
      <c r="S57" s="343"/>
      <c r="T57" s="344">
        <v>6</v>
      </c>
      <c r="U57" s="166">
        <f t="shared" si="10"/>
        <v>6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1</v>
      </c>
      <c r="AB57" s="344">
        <v>3</v>
      </c>
      <c r="AC57" s="166">
        <f t="shared" si="9"/>
        <v>4</v>
      </c>
      <c r="AD57" s="39">
        <v>2</v>
      </c>
      <c r="AE57" s="15"/>
    </row>
    <row r="58" spans="1:31" ht="15.6" customHeight="1" x14ac:dyDescent="0.3">
      <c r="A58" s="39"/>
      <c r="B58" s="41" t="s">
        <v>66</v>
      </c>
      <c r="C58" s="41" t="s">
        <v>505</v>
      </c>
      <c r="D58" s="220" t="s">
        <v>53</v>
      </c>
      <c r="E58" s="49">
        <v>10</v>
      </c>
      <c r="F58" s="193">
        <v>12</v>
      </c>
      <c r="G58" s="166">
        <f t="shared" si="11"/>
        <v>22</v>
      </c>
      <c r="H58" s="39">
        <v>2</v>
      </c>
      <c r="I58" s="41"/>
      <c r="J58" s="41"/>
      <c r="K58" s="61"/>
      <c r="L58" s="163" t="s">
        <v>389</v>
      </c>
      <c r="M58" s="41"/>
      <c r="N58" s="9"/>
      <c r="O58" s="212"/>
      <c r="P58" s="41" t="s">
        <v>697</v>
      </c>
      <c r="Q58" s="41" t="s">
        <v>589</v>
      </c>
      <c r="R58" s="41" t="s">
        <v>164</v>
      </c>
      <c r="S58" s="343"/>
      <c r="T58" s="343">
        <v>5</v>
      </c>
      <c r="U58" s="166">
        <f t="shared" si="10"/>
        <v>5</v>
      </c>
      <c r="V58" s="39"/>
      <c r="W58" s="277"/>
      <c r="X58" s="41" t="s">
        <v>537</v>
      </c>
      <c r="Y58" s="41" t="s">
        <v>65</v>
      </c>
      <c r="Z58" s="41" t="s">
        <v>461</v>
      </c>
      <c r="AA58" s="343">
        <v>2</v>
      </c>
      <c r="AB58" s="344">
        <v>1</v>
      </c>
      <c r="AC58" s="166">
        <f t="shared" si="9"/>
        <v>3</v>
      </c>
      <c r="AD58" s="39"/>
      <c r="AE58" s="15"/>
    </row>
    <row r="59" spans="1:31" ht="15.6" customHeight="1" x14ac:dyDescent="0.3">
      <c r="A59" s="39"/>
      <c r="B59" s="150" t="s">
        <v>551</v>
      </c>
      <c r="C59" s="41" t="s">
        <v>138</v>
      </c>
      <c r="D59" s="220" t="s">
        <v>54</v>
      </c>
      <c r="E59" s="330">
        <v>11</v>
      </c>
      <c r="F59" s="330">
        <v>10</v>
      </c>
      <c r="G59" s="166">
        <f t="shared" ref="G59:G71" si="12">SUM(E59:F59)</f>
        <v>21</v>
      </c>
      <c r="I59" s="41"/>
      <c r="J59" s="41"/>
      <c r="K59" s="41"/>
      <c r="L59" s="240" t="s">
        <v>83</v>
      </c>
      <c r="M59" s="240"/>
      <c r="N59" s="9"/>
      <c r="O59" s="60"/>
      <c r="P59" s="41" t="s">
        <v>693</v>
      </c>
      <c r="Q59" s="41" t="s">
        <v>62</v>
      </c>
      <c r="R59" s="41" t="s">
        <v>164</v>
      </c>
      <c r="S59" s="343">
        <v>1</v>
      </c>
      <c r="T59" s="344">
        <v>3</v>
      </c>
      <c r="U59" s="166">
        <f t="shared" si="10"/>
        <v>4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3</v>
      </c>
      <c r="AC59" s="166">
        <f t="shared" si="9"/>
        <v>3</v>
      </c>
      <c r="AD59" s="39">
        <v>6</v>
      </c>
      <c r="AE59" s="15"/>
    </row>
    <row r="60" spans="1:31" ht="15.6" customHeight="1" x14ac:dyDescent="0.3">
      <c r="A60" s="39"/>
      <c r="B60" s="150" t="s">
        <v>817</v>
      </c>
      <c r="C60" s="84" t="s">
        <v>185</v>
      </c>
      <c r="D60" s="221" t="s">
        <v>116</v>
      </c>
      <c r="E60" s="330">
        <v>15</v>
      </c>
      <c r="F60" s="330">
        <v>3</v>
      </c>
      <c r="G60" s="166">
        <f t="shared" si="12"/>
        <v>18</v>
      </c>
      <c r="H60" s="39">
        <v>4</v>
      </c>
      <c r="I60" s="40"/>
      <c r="J60" s="41"/>
      <c r="K60" s="41"/>
      <c r="L60" s="40"/>
      <c r="M60" s="40"/>
      <c r="N60" s="9"/>
      <c r="O60" s="213"/>
      <c r="P60" s="41" t="s">
        <v>694</v>
      </c>
      <c r="Q60" s="41" t="s">
        <v>621</v>
      </c>
      <c r="R60" s="41" t="s">
        <v>164</v>
      </c>
      <c r="S60" s="343">
        <v>1</v>
      </c>
      <c r="T60" s="343">
        <v>3</v>
      </c>
      <c r="U60" s="166">
        <f>SUM(S60:T60)</f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1</v>
      </c>
      <c r="AC60" s="166">
        <f t="shared" si="9"/>
        <v>1</v>
      </c>
      <c r="AD60" s="39"/>
      <c r="AE60" s="15"/>
    </row>
    <row r="61" spans="1:31" ht="15.6" customHeight="1" x14ac:dyDescent="0.3">
      <c r="A61" s="39"/>
      <c r="B61" s="220" t="s">
        <v>950</v>
      </c>
      <c r="C61" s="41" t="s">
        <v>620</v>
      </c>
      <c r="D61" s="220" t="s">
        <v>164</v>
      </c>
      <c r="E61" s="49">
        <v>12</v>
      </c>
      <c r="F61" s="193">
        <v>6</v>
      </c>
      <c r="G61" s="166">
        <f t="shared" si="12"/>
        <v>18</v>
      </c>
      <c r="H61" s="39">
        <v>12</v>
      </c>
      <c r="I61" s="40"/>
      <c r="J61" s="40"/>
      <c r="K61" s="40"/>
      <c r="N61" s="9"/>
      <c r="O61" s="60"/>
      <c r="P61" s="43" t="s">
        <v>1031</v>
      </c>
      <c r="Q61" s="43" t="s">
        <v>60</v>
      </c>
      <c r="R61" s="41" t="s">
        <v>164</v>
      </c>
      <c r="S61" s="343">
        <v>2</v>
      </c>
      <c r="T61" s="343">
        <v>1</v>
      </c>
      <c r="U61" s="166">
        <f>SUM(S61:T61)</f>
        <v>3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1</v>
      </c>
      <c r="AC61" s="166">
        <f t="shared" si="9"/>
        <v>1</v>
      </c>
      <c r="AD61" s="39">
        <v>4</v>
      </c>
      <c r="AE61" s="15"/>
    </row>
    <row r="62" spans="1:31" ht="15.6" customHeight="1" thickBot="1" x14ac:dyDescent="0.35">
      <c r="A62" s="39"/>
      <c r="B62" s="41" t="s">
        <v>539</v>
      </c>
      <c r="C62" s="152" t="s">
        <v>613</v>
      </c>
      <c r="D62" s="220" t="s">
        <v>117</v>
      </c>
      <c r="E62" s="330">
        <v>11</v>
      </c>
      <c r="F62" s="330">
        <v>7</v>
      </c>
      <c r="G62" s="166">
        <f t="shared" si="12"/>
        <v>18</v>
      </c>
      <c r="H62" s="39">
        <v>2</v>
      </c>
      <c r="I62" s="41"/>
      <c r="J62" s="40"/>
      <c r="K62" s="40"/>
      <c r="L62" s="163" t="s">
        <v>84</v>
      </c>
      <c r="N62" s="9"/>
      <c r="O62" s="15"/>
      <c r="P62" s="218" t="s">
        <v>405</v>
      </c>
      <c r="Q62" s="218"/>
      <c r="R62" s="218" t="s">
        <v>164</v>
      </c>
      <c r="S62" s="219">
        <f>SUM(S51:S61)</f>
        <v>33</v>
      </c>
      <c r="T62" s="219">
        <f>SUM(T51:T61)</f>
        <v>49</v>
      </c>
      <c r="U62" s="219">
        <f>SUM(U51:U61)</f>
        <v>82</v>
      </c>
      <c r="V62" s="219">
        <f>SUM(V51:V61)</f>
        <v>28</v>
      </c>
      <c r="W62" s="218"/>
      <c r="X62" s="218" t="s">
        <v>405</v>
      </c>
      <c r="Y62" s="218"/>
      <c r="Z62" s="218" t="s">
        <v>463</v>
      </c>
      <c r="AA62" s="219">
        <f>SUM(AA51:AA61)</f>
        <v>27</v>
      </c>
      <c r="AB62" s="219">
        <f>SUM(AB51:AB61)</f>
        <v>30</v>
      </c>
      <c r="AC62" s="219">
        <f>SUM(AC51:AC61)</f>
        <v>57</v>
      </c>
      <c r="AD62" s="219">
        <f>SUM(AD51:AD61)</f>
        <v>32</v>
      </c>
      <c r="AE62" s="15"/>
    </row>
    <row r="63" spans="1:31" ht="15.6" customHeight="1" thickBot="1" x14ac:dyDescent="0.35">
      <c r="A63" s="39"/>
      <c r="B63" s="41" t="s">
        <v>545</v>
      </c>
      <c r="C63" s="41" t="s">
        <v>103</v>
      </c>
      <c r="D63" s="220" t="s">
        <v>54</v>
      </c>
      <c r="E63" s="49">
        <v>13</v>
      </c>
      <c r="F63" s="193">
        <v>4</v>
      </c>
      <c r="G63" s="166">
        <f t="shared" si="12"/>
        <v>17</v>
      </c>
      <c r="H63" s="39"/>
      <c r="I63" s="21"/>
      <c r="J63" s="40"/>
      <c r="K63" s="40"/>
      <c r="L63" s="326" t="s">
        <v>556</v>
      </c>
      <c r="M63" s="240" t="s">
        <v>54</v>
      </c>
      <c r="N63" s="9"/>
      <c r="O63" s="60"/>
      <c r="P63" s="161"/>
      <c r="Q63" s="161"/>
      <c r="R63" s="161"/>
      <c r="S63" s="194">
        <f>S25+S38+S50+S62</f>
        <v>147</v>
      </c>
      <c r="T63" s="194">
        <f>T25+T38+T50+T62</f>
        <v>223</v>
      </c>
      <c r="U63" s="194">
        <f>U25+U38+U50+U62</f>
        <v>370</v>
      </c>
      <c r="V63" s="194">
        <f>V25+V38+V50+V62</f>
        <v>96</v>
      </c>
      <c r="W63" s="355"/>
      <c r="X63" s="195"/>
      <c r="Y63" s="54"/>
      <c r="Z63" s="54"/>
      <c r="AA63" s="194">
        <f>AA25+AA38+AA50+AA62</f>
        <v>150</v>
      </c>
      <c r="AB63" s="194">
        <f>AB25+AB38+AB50+AB62</f>
        <v>215</v>
      </c>
      <c r="AC63" s="194">
        <f>AC25+AC38+AC50+AC62</f>
        <v>365</v>
      </c>
      <c r="AD63" s="194">
        <f>AD25+AD38+AD50+AD62</f>
        <v>72</v>
      </c>
      <c r="AE63" s="15"/>
    </row>
    <row r="64" spans="1:31" ht="15.6" customHeight="1" thickTop="1" thickBot="1" x14ac:dyDescent="0.35">
      <c r="A64" s="39"/>
      <c r="B64" s="41" t="s">
        <v>63</v>
      </c>
      <c r="C64" s="152" t="s">
        <v>297</v>
      </c>
      <c r="D64" s="221" t="s">
        <v>130</v>
      </c>
      <c r="E64" s="49">
        <v>12</v>
      </c>
      <c r="F64" s="49">
        <v>5</v>
      </c>
      <c r="G64" s="166">
        <f t="shared" si="12"/>
        <v>17</v>
      </c>
      <c r="H64" s="39">
        <v>6</v>
      </c>
      <c r="I64" s="41"/>
      <c r="L64" s="240"/>
      <c r="M64" s="363"/>
      <c r="N64" s="9"/>
      <c r="O64" s="16"/>
      <c r="W64" s="166"/>
      <c r="X64" s="196" t="s">
        <v>387</v>
      </c>
      <c r="Y64" s="192"/>
      <c r="Z64" s="192"/>
      <c r="AA64" s="197">
        <f>S63+AA63</f>
        <v>297</v>
      </c>
      <c r="AB64" s="197">
        <f>T63+AB63</f>
        <v>438</v>
      </c>
      <c r="AC64" s="197">
        <f>U63+AC63</f>
        <v>735</v>
      </c>
      <c r="AD64" s="197">
        <f>V63+AD63</f>
        <v>168</v>
      </c>
      <c r="AE64" s="198"/>
    </row>
    <row r="65" spans="1:31" ht="15.6" customHeight="1" thickTop="1" x14ac:dyDescent="0.3">
      <c r="A65" s="39"/>
      <c r="B65" s="221" t="s">
        <v>132</v>
      </c>
      <c r="C65" s="41" t="s">
        <v>131</v>
      </c>
      <c r="D65" s="220" t="s">
        <v>116</v>
      </c>
      <c r="E65" s="330">
        <v>11</v>
      </c>
      <c r="F65" s="330">
        <v>6</v>
      </c>
      <c r="G65" s="166">
        <f t="shared" si="12"/>
        <v>17</v>
      </c>
      <c r="H65" s="39"/>
      <c r="I65" s="40"/>
      <c r="J65" s="40"/>
      <c r="K65" s="40"/>
      <c r="O65" s="16"/>
      <c r="AE65" s="198"/>
    </row>
    <row r="66" spans="1:31" ht="15.6" customHeight="1" x14ac:dyDescent="0.3">
      <c r="A66" s="39"/>
      <c r="B66" s="220" t="s">
        <v>543</v>
      </c>
      <c r="C66" s="41" t="s">
        <v>120</v>
      </c>
      <c r="D66" s="220" t="s">
        <v>117</v>
      </c>
      <c r="E66" s="49">
        <v>11</v>
      </c>
      <c r="F66" s="49">
        <v>4</v>
      </c>
      <c r="G66" s="166">
        <f t="shared" si="12"/>
        <v>15</v>
      </c>
      <c r="H66" s="39">
        <v>2</v>
      </c>
      <c r="I66" s="40"/>
      <c r="O66" s="16"/>
      <c r="AE66" s="198"/>
    </row>
    <row r="67" spans="1:31" ht="15.6" customHeight="1" x14ac:dyDescent="0.35">
      <c r="A67" s="39"/>
      <c r="B67" s="41" t="s">
        <v>706</v>
      </c>
      <c r="C67" s="41" t="s">
        <v>383</v>
      </c>
      <c r="D67" s="221" t="s">
        <v>130</v>
      </c>
      <c r="E67" s="49">
        <v>9</v>
      </c>
      <c r="F67" s="49">
        <v>6</v>
      </c>
      <c r="G67" s="166">
        <f t="shared" si="12"/>
        <v>15</v>
      </c>
      <c r="H67" s="39"/>
      <c r="I67" s="40"/>
      <c r="J67" s="40"/>
      <c r="K67" s="40"/>
      <c r="L67" s="163" t="s">
        <v>156</v>
      </c>
      <c r="M67" s="41"/>
      <c r="O67" s="16"/>
      <c r="P67" s="156" t="s">
        <v>15</v>
      </c>
      <c r="Q67" s="46" t="s">
        <v>404</v>
      </c>
      <c r="R67" s="20">
        <v>42723</v>
      </c>
      <c r="S67" s="54"/>
      <c r="T67" s="54"/>
      <c r="U67" s="54"/>
      <c r="V67" s="164"/>
      <c r="W67" s="164"/>
      <c r="X67" s="156" t="s">
        <v>16</v>
      </c>
      <c r="Y67" s="46" t="s">
        <v>404</v>
      </c>
      <c r="Z67" s="20">
        <v>42730</v>
      </c>
      <c r="AA67" s="198"/>
      <c r="AB67" s="198"/>
      <c r="AC67" s="198"/>
      <c r="AD67" s="198"/>
      <c r="AE67" s="198"/>
    </row>
    <row r="68" spans="1:31" ht="15.6" customHeight="1" x14ac:dyDescent="0.35">
      <c r="A68" s="39"/>
      <c r="B68" s="150" t="s">
        <v>793</v>
      </c>
      <c r="C68" s="41" t="s">
        <v>531</v>
      </c>
      <c r="D68" s="220" t="s">
        <v>130</v>
      </c>
      <c r="E68" s="49">
        <v>7</v>
      </c>
      <c r="F68" s="49">
        <v>8</v>
      </c>
      <c r="G68" s="166">
        <f t="shared" si="12"/>
        <v>15</v>
      </c>
      <c r="H68" s="39">
        <v>4</v>
      </c>
      <c r="I68" s="41"/>
      <c r="L68" s="240" t="s">
        <v>83</v>
      </c>
      <c r="M68" s="240"/>
      <c r="O68" s="16"/>
      <c r="P68" s="155" t="s">
        <v>81</v>
      </c>
      <c r="Q68" s="155" t="s">
        <v>79</v>
      </c>
      <c r="R68" s="208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208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39"/>
      <c r="B69" s="41" t="s">
        <v>567</v>
      </c>
      <c r="C69" s="150" t="s">
        <v>110</v>
      </c>
      <c r="D69" s="41" t="s">
        <v>533</v>
      </c>
      <c r="E69" s="49">
        <v>6</v>
      </c>
      <c r="F69" s="49">
        <v>9</v>
      </c>
      <c r="G69" s="166">
        <f t="shared" si="12"/>
        <v>15</v>
      </c>
      <c r="H69" s="39">
        <v>2</v>
      </c>
      <c r="I69" s="40"/>
      <c r="L69" s="240"/>
      <c r="M69" s="240"/>
      <c r="O69" s="16"/>
      <c r="P69" s="189">
        <v>0.38541666666666669</v>
      </c>
      <c r="Q69" s="61" t="s">
        <v>126</v>
      </c>
      <c r="R69" s="26" t="s">
        <v>212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26" t="s">
        <v>215</v>
      </c>
      <c r="AA69" s="49"/>
      <c r="AB69" s="87"/>
      <c r="AC69" s="39"/>
      <c r="AD69" s="40"/>
      <c r="AE69" s="198"/>
    </row>
    <row r="70" spans="1:31" ht="15.6" customHeight="1" x14ac:dyDescent="0.35">
      <c r="A70" s="34"/>
      <c r="B70" s="41" t="s">
        <v>1035</v>
      </c>
      <c r="C70" s="41" t="s">
        <v>332</v>
      </c>
      <c r="D70" s="48" t="s">
        <v>54</v>
      </c>
      <c r="E70" s="330">
        <v>2</v>
      </c>
      <c r="F70" s="330">
        <v>13</v>
      </c>
      <c r="G70" s="166">
        <f t="shared" si="12"/>
        <v>15</v>
      </c>
      <c r="H70" s="34"/>
      <c r="I70" s="41"/>
      <c r="L70" s="240"/>
      <c r="M70" s="240"/>
      <c r="O70" s="16"/>
      <c r="P70" s="189">
        <v>0.38541666666666669</v>
      </c>
      <c r="Q70" s="61" t="s">
        <v>127</v>
      </c>
      <c r="R70" s="26" t="s">
        <v>284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26" t="s">
        <v>289</v>
      </c>
      <c r="AA70" s="39"/>
      <c r="AB70" s="190"/>
      <c r="AC70" s="39"/>
      <c r="AD70" s="40"/>
      <c r="AE70" s="198"/>
    </row>
    <row r="71" spans="1:31" ht="18" x14ac:dyDescent="0.35">
      <c r="A71" s="39"/>
      <c r="B71" s="41" t="s">
        <v>554</v>
      </c>
      <c r="C71" s="41" t="s">
        <v>112</v>
      </c>
      <c r="D71" s="220" t="s">
        <v>116</v>
      </c>
      <c r="E71" s="330">
        <v>1</v>
      </c>
      <c r="F71" s="330">
        <v>14</v>
      </c>
      <c r="G71" s="166">
        <f t="shared" si="12"/>
        <v>15</v>
      </c>
      <c r="H71" s="39"/>
      <c r="I71" s="41"/>
      <c r="L71" s="240"/>
      <c r="M71" s="240"/>
      <c r="O71" s="16"/>
      <c r="P71" s="189">
        <v>0.42708333333333331</v>
      </c>
      <c r="Q71" s="61" t="s">
        <v>126</v>
      </c>
      <c r="R71" s="26" t="s">
        <v>285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26" t="s">
        <v>159</v>
      </c>
      <c r="AA71" s="39"/>
      <c r="AB71" s="39"/>
      <c r="AC71" s="39"/>
      <c r="AD71" s="40"/>
      <c r="AE71" s="198"/>
    </row>
    <row r="72" spans="1:31" ht="17.399999999999999" x14ac:dyDescent="0.3">
      <c r="B72" s="41" t="s">
        <v>493</v>
      </c>
      <c r="C72" s="41" t="s">
        <v>340</v>
      </c>
      <c r="D72" s="41" t="s">
        <v>117</v>
      </c>
      <c r="E72" s="330">
        <v>8</v>
      </c>
      <c r="F72" s="330">
        <v>6</v>
      </c>
      <c r="G72" s="166">
        <f t="shared" ref="G72" si="13">SUM(E72:F72)</f>
        <v>14</v>
      </c>
      <c r="H72" s="39"/>
      <c r="O72" s="173"/>
      <c r="P72" s="189">
        <v>0.42708333333333331</v>
      </c>
      <c r="Q72" s="61" t="s">
        <v>127</v>
      </c>
      <c r="R72" s="26" t="s">
        <v>286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26" t="s">
        <v>158</v>
      </c>
      <c r="AA72" s="40"/>
      <c r="AB72" s="40"/>
      <c r="AC72" s="40"/>
      <c r="AD72" s="40"/>
      <c r="AE72" s="198"/>
    </row>
    <row r="73" spans="1:31" ht="18" customHeight="1" x14ac:dyDescent="0.3">
      <c r="A73" s="39"/>
      <c r="B73" s="41" t="s">
        <v>705</v>
      </c>
      <c r="C73" s="41" t="s">
        <v>104</v>
      </c>
      <c r="D73" s="207" t="s">
        <v>130</v>
      </c>
      <c r="E73" s="49">
        <v>7</v>
      </c>
      <c r="F73" s="49">
        <v>7</v>
      </c>
      <c r="G73" s="166">
        <f t="shared" ref="G73:G75" si="14">SUM(E73:F73)</f>
        <v>14</v>
      </c>
      <c r="H73" s="34"/>
      <c r="I73" s="79"/>
      <c r="J73" s="40"/>
      <c r="K73" s="40"/>
      <c r="O73" s="173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1" ht="17.399999999999999" x14ac:dyDescent="0.3">
      <c r="A74" s="39"/>
      <c r="B74" s="41" t="s">
        <v>564</v>
      </c>
      <c r="C74" s="41" t="s">
        <v>72</v>
      </c>
      <c r="D74" s="41" t="s">
        <v>53</v>
      </c>
      <c r="E74" s="49">
        <v>5</v>
      </c>
      <c r="F74" s="49">
        <v>9</v>
      </c>
      <c r="G74" s="166">
        <f t="shared" si="14"/>
        <v>14</v>
      </c>
      <c r="H74" s="222"/>
      <c r="I74" s="79"/>
      <c r="J74" s="40"/>
      <c r="K74" s="40"/>
      <c r="P74" s="38"/>
      <c r="Q74" s="38"/>
      <c r="R74" s="38"/>
    </row>
    <row r="75" spans="1:31" ht="17.399999999999999" x14ac:dyDescent="0.3">
      <c r="A75" s="39"/>
      <c r="B75" s="48" t="s">
        <v>553</v>
      </c>
      <c r="C75" s="41" t="s">
        <v>183</v>
      </c>
      <c r="D75" s="220" t="s">
        <v>117</v>
      </c>
      <c r="E75" s="330"/>
      <c r="F75" s="330">
        <v>14</v>
      </c>
      <c r="G75" s="166">
        <f t="shared" si="14"/>
        <v>14</v>
      </c>
      <c r="H75" s="39"/>
      <c r="I75" s="79"/>
      <c r="J75" s="40"/>
      <c r="K75" s="40"/>
      <c r="P75" s="7"/>
      <c r="Q75" s="6"/>
      <c r="R75" s="10"/>
    </row>
    <row r="76" spans="1:31" ht="15.6" x14ac:dyDescent="0.3">
      <c r="A76" s="145"/>
      <c r="B76" s="145"/>
      <c r="C76" s="145"/>
      <c r="D76" s="145"/>
      <c r="E76" s="368"/>
      <c r="F76" s="60"/>
      <c r="G76" s="210"/>
      <c r="H76" s="210"/>
      <c r="I76" s="145"/>
      <c r="J76" s="145"/>
      <c r="K76" s="145"/>
      <c r="L76" s="145"/>
      <c r="M76" s="145"/>
      <c r="P76" s="5"/>
      <c r="Q76" s="5"/>
      <c r="R76" s="7"/>
    </row>
    <row r="77" spans="1:31" ht="15.6" x14ac:dyDescent="0.3">
      <c r="P77" s="64"/>
      <c r="Q77" s="64"/>
      <c r="R77" s="38"/>
    </row>
    <row r="78" spans="1:31" ht="17.399999999999999" x14ac:dyDescent="0.3">
      <c r="A78" s="34"/>
      <c r="B78" s="7"/>
      <c r="C78" s="34"/>
      <c r="D78" s="34"/>
      <c r="E78" s="32"/>
      <c r="F78" s="79"/>
      <c r="G78" s="5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4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7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301"/>
      <c r="C81" s="36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7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4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7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301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4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7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01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4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7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7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7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O60:U61">
    <sortCondition ref="O59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P5" sqref="P5"/>
    </sheetView>
  </sheetViews>
  <sheetFormatPr defaultRowHeight="13.2" x14ac:dyDescent="0.25"/>
  <cols>
    <col min="1" max="1" width="12" customWidth="1"/>
    <col min="2" max="2" width="16.44140625" customWidth="1"/>
    <col min="3" max="3" width="16.109375" customWidth="1"/>
    <col min="4" max="4" width="13.664062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11.5546875" customWidth="1"/>
    <col min="12" max="12" width="17.5546875" customWidth="1"/>
    <col min="13" max="13" width="22" customWidth="1"/>
    <col min="14" max="14" width="0.88671875" customWidth="1"/>
    <col min="15" max="15" width="2.109375" customWidth="1"/>
    <col min="16" max="16" width="14.33203125" customWidth="1"/>
    <col min="17" max="17" width="15" customWidth="1"/>
    <col min="18" max="18" width="14.66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7.6640625" customWidth="1"/>
    <col min="26" max="26" width="15.5546875" customWidth="1"/>
    <col min="27" max="27" width="7.44140625" customWidth="1"/>
    <col min="28" max="28" width="6.5546875" customWidth="1"/>
    <col min="29" max="30" width="5.88671875" customWidth="1"/>
    <col min="31" max="31" width="2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73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73"/>
    </row>
    <row r="2" spans="1:31" ht="18.600000000000001" customHeight="1" x14ac:dyDescent="0.35">
      <c r="A2" s="14"/>
      <c r="B2" s="231" t="s">
        <v>573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33">
        <v>42709</v>
      </c>
      <c r="O2" s="58"/>
      <c r="P2" s="41" t="s">
        <v>486</v>
      </c>
      <c r="Q2" s="41" t="s">
        <v>487</v>
      </c>
      <c r="R2" s="220" t="s">
        <v>116</v>
      </c>
      <c r="S2" s="39"/>
      <c r="T2" s="208">
        <v>13</v>
      </c>
      <c r="U2" s="39">
        <v>24</v>
      </c>
      <c r="V2" s="39">
        <v>2</v>
      </c>
      <c r="W2" s="39">
        <v>0</v>
      </c>
      <c r="X2" s="199">
        <f t="shared" ref="X2:X8" si="0">U2/T2</f>
        <v>1.8461538461538463</v>
      </c>
      <c r="AE2" s="173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983</v>
      </c>
      <c r="O3" s="58"/>
      <c r="P3" s="41" t="s">
        <v>22</v>
      </c>
      <c r="Q3" s="41" t="s">
        <v>128</v>
      </c>
      <c r="R3" s="220" t="s">
        <v>533</v>
      </c>
      <c r="S3" s="39"/>
      <c r="T3" s="208">
        <v>12</v>
      </c>
      <c r="U3" s="39">
        <v>26</v>
      </c>
      <c r="V3" s="39">
        <v>0</v>
      </c>
      <c r="W3" s="39">
        <v>1</v>
      </c>
      <c r="X3" s="199">
        <f t="shared" si="0"/>
        <v>2.1666666666666665</v>
      </c>
      <c r="AE3" s="173"/>
    </row>
    <row r="4" spans="1:31" ht="17.399999999999999" x14ac:dyDescent="0.3">
      <c r="A4" s="7"/>
      <c r="B4" s="9"/>
      <c r="C4" s="33" t="s">
        <v>379</v>
      </c>
      <c r="E4" s="22">
        <v>7</v>
      </c>
      <c r="F4" s="22">
        <v>2</v>
      </c>
      <c r="G4" s="22">
        <v>4</v>
      </c>
      <c r="H4" s="22">
        <f>(S$38)</f>
        <v>35</v>
      </c>
      <c r="I4" s="22">
        <v>24</v>
      </c>
      <c r="J4" s="35">
        <f t="shared" ref="J4:J9" si="1">E4*2+G4*1</f>
        <v>18</v>
      </c>
      <c r="K4" s="22">
        <f>(T$38)</f>
        <v>60</v>
      </c>
      <c r="L4" s="22">
        <f>(V$38)</f>
        <v>18</v>
      </c>
      <c r="M4" s="39">
        <v>1</v>
      </c>
      <c r="N4" s="1"/>
      <c r="O4" s="58"/>
      <c r="P4" s="41" t="s">
        <v>132</v>
      </c>
      <c r="Q4" s="41" t="s">
        <v>380</v>
      </c>
      <c r="R4" s="220" t="s">
        <v>117</v>
      </c>
      <c r="S4" s="39"/>
      <c r="T4" s="208">
        <v>13</v>
      </c>
      <c r="U4" s="39">
        <v>31</v>
      </c>
      <c r="V4" s="39">
        <v>1</v>
      </c>
      <c r="W4" s="39">
        <v>0</v>
      </c>
      <c r="X4" s="199">
        <f t="shared" si="0"/>
        <v>2.3846153846153846</v>
      </c>
      <c r="AE4" s="173"/>
    </row>
    <row r="5" spans="1:31" ht="17.399999999999999" x14ac:dyDescent="0.3">
      <c r="A5" s="9"/>
      <c r="B5" s="9"/>
      <c r="C5" s="33" t="s">
        <v>124</v>
      </c>
      <c r="D5" s="24"/>
      <c r="E5" s="22">
        <v>6</v>
      </c>
      <c r="F5" s="22">
        <v>1</v>
      </c>
      <c r="G5" s="22">
        <v>6</v>
      </c>
      <c r="H5" s="22">
        <f>(AA$25)</f>
        <v>45</v>
      </c>
      <c r="I5" s="22">
        <v>31</v>
      </c>
      <c r="J5" s="35">
        <f>E5*2+G5*1</f>
        <v>18</v>
      </c>
      <c r="K5" s="22">
        <f>(AB$25)</f>
        <v>64</v>
      </c>
      <c r="L5" s="22">
        <f>(AD$25)</f>
        <v>8</v>
      </c>
      <c r="M5" s="39">
        <v>2</v>
      </c>
      <c r="O5" s="58"/>
      <c r="P5" s="41" t="s">
        <v>34</v>
      </c>
      <c r="Q5" s="41" t="s">
        <v>86</v>
      </c>
      <c r="R5" s="220" t="s">
        <v>54</v>
      </c>
      <c r="S5" s="39"/>
      <c r="T5" s="208">
        <v>12</v>
      </c>
      <c r="U5" s="39">
        <v>31</v>
      </c>
      <c r="V5" s="39">
        <v>0</v>
      </c>
      <c r="W5" s="39">
        <v>2</v>
      </c>
      <c r="X5" s="199">
        <f t="shared" si="0"/>
        <v>2.5833333333333335</v>
      </c>
      <c r="Z5" s="9"/>
      <c r="AE5" s="173"/>
    </row>
    <row r="6" spans="1:31" ht="17.399999999999999" x14ac:dyDescent="0.3">
      <c r="A6" s="172"/>
      <c r="B6" s="9"/>
      <c r="C6" s="33" t="s">
        <v>129</v>
      </c>
      <c r="D6" s="24"/>
      <c r="E6" s="22">
        <v>5</v>
      </c>
      <c r="F6" s="22">
        <v>5</v>
      </c>
      <c r="G6" s="22">
        <v>3</v>
      </c>
      <c r="H6" s="22">
        <f>(S$25)</f>
        <v>44</v>
      </c>
      <c r="I6" s="22">
        <v>38</v>
      </c>
      <c r="J6" s="35">
        <f>E6*2+G6*1</f>
        <v>13</v>
      </c>
      <c r="K6" s="22">
        <f>(T$25)</f>
        <v>62</v>
      </c>
      <c r="L6" s="22">
        <f>(V$25)</f>
        <v>22</v>
      </c>
      <c r="M6" s="39">
        <v>4</v>
      </c>
      <c r="O6" s="58"/>
      <c r="P6" s="41" t="s">
        <v>63</v>
      </c>
      <c r="Q6" s="41" t="s">
        <v>115</v>
      </c>
      <c r="R6" s="220" t="s">
        <v>164</v>
      </c>
      <c r="S6" s="39"/>
      <c r="T6" s="208">
        <v>10</v>
      </c>
      <c r="U6" s="39">
        <v>26</v>
      </c>
      <c r="V6" s="39">
        <v>0</v>
      </c>
      <c r="W6" s="39">
        <v>1</v>
      </c>
      <c r="X6" s="199">
        <f t="shared" si="0"/>
        <v>2.6</v>
      </c>
      <c r="Y6" s="41"/>
      <c r="AE6" s="173"/>
    </row>
    <row r="7" spans="1:31" ht="17.399999999999999" x14ac:dyDescent="0.3">
      <c r="B7" s="9"/>
      <c r="C7" s="33" t="s">
        <v>89</v>
      </c>
      <c r="D7" s="24"/>
      <c r="E7" s="22">
        <v>5</v>
      </c>
      <c r="F7" s="22">
        <v>5</v>
      </c>
      <c r="G7" s="22">
        <v>3</v>
      </c>
      <c r="H7" s="22">
        <f>(AA$50)</f>
        <v>37</v>
      </c>
      <c r="I7" s="22">
        <v>38</v>
      </c>
      <c r="J7" s="35">
        <f>E7*2+G7*1</f>
        <v>13</v>
      </c>
      <c r="K7" s="22">
        <f>(AB$50)</f>
        <v>53</v>
      </c>
      <c r="L7" s="22">
        <f>(AD$50)</f>
        <v>18</v>
      </c>
      <c r="M7" s="39">
        <v>3</v>
      </c>
      <c r="N7" s="9"/>
      <c r="O7" s="58"/>
      <c r="P7" s="41" t="s">
        <v>66</v>
      </c>
      <c r="Q7" s="41" t="s">
        <v>96</v>
      </c>
      <c r="R7" s="220" t="s">
        <v>130</v>
      </c>
      <c r="S7" s="39"/>
      <c r="T7" s="208">
        <v>12</v>
      </c>
      <c r="U7" s="39">
        <v>34</v>
      </c>
      <c r="V7" s="39">
        <v>0</v>
      </c>
      <c r="W7" s="39">
        <v>0</v>
      </c>
      <c r="X7" s="199">
        <f t="shared" si="0"/>
        <v>2.8333333333333335</v>
      </c>
      <c r="AE7" s="173"/>
    </row>
    <row r="8" spans="1:31" ht="17.399999999999999" x14ac:dyDescent="0.3">
      <c r="A8" s="9"/>
      <c r="B8" s="9"/>
      <c r="C8" s="33" t="s">
        <v>322</v>
      </c>
      <c r="D8" s="24"/>
      <c r="E8" s="22">
        <v>4</v>
      </c>
      <c r="F8" s="22">
        <v>5</v>
      </c>
      <c r="G8" s="22">
        <v>4</v>
      </c>
      <c r="H8" s="22">
        <f>(AA$38)</f>
        <v>31</v>
      </c>
      <c r="I8" s="22">
        <v>34</v>
      </c>
      <c r="J8" s="35">
        <f t="shared" si="1"/>
        <v>12</v>
      </c>
      <c r="K8" s="22">
        <f>(AB$38)</f>
        <v>49</v>
      </c>
      <c r="L8" s="22">
        <f>(AD$38)</f>
        <v>12</v>
      </c>
      <c r="M8" s="39">
        <v>5</v>
      </c>
      <c r="O8" s="58"/>
      <c r="P8" s="48" t="s">
        <v>163</v>
      </c>
      <c r="Q8" s="41" t="s">
        <v>95</v>
      </c>
      <c r="R8" s="220" t="s">
        <v>53</v>
      </c>
      <c r="S8" s="39"/>
      <c r="T8" s="208">
        <v>13</v>
      </c>
      <c r="U8" s="39">
        <v>38</v>
      </c>
      <c r="V8" s="39">
        <v>0</v>
      </c>
      <c r="W8" s="39">
        <v>0</v>
      </c>
      <c r="X8" s="199">
        <f t="shared" si="0"/>
        <v>2.9230769230769229</v>
      </c>
      <c r="AE8" s="173"/>
    </row>
    <row r="9" spans="1:31" ht="17.399999999999999" x14ac:dyDescent="0.3">
      <c r="A9" s="9"/>
      <c r="B9" s="9"/>
      <c r="C9" s="33" t="s">
        <v>530</v>
      </c>
      <c r="D9" s="24"/>
      <c r="E9" s="22">
        <v>4</v>
      </c>
      <c r="F9" s="22">
        <v>5</v>
      </c>
      <c r="G9" s="22">
        <v>4</v>
      </c>
      <c r="H9" s="22">
        <f>(S$50)</f>
        <v>26</v>
      </c>
      <c r="I9" s="22">
        <v>30</v>
      </c>
      <c r="J9" s="35">
        <f t="shared" si="1"/>
        <v>12</v>
      </c>
      <c r="K9" s="22">
        <f>(T$50)</f>
        <v>38</v>
      </c>
      <c r="L9" s="22">
        <f>(V$50)</f>
        <v>24</v>
      </c>
      <c r="M9" s="39">
        <v>6</v>
      </c>
      <c r="O9" s="58"/>
      <c r="P9" s="41" t="s">
        <v>610</v>
      </c>
      <c r="Q9" s="41" t="s">
        <v>611</v>
      </c>
      <c r="R9" s="220" t="s">
        <v>461</v>
      </c>
      <c r="S9" s="39"/>
      <c r="T9" s="208">
        <v>11</v>
      </c>
      <c r="U9" s="39">
        <v>35</v>
      </c>
      <c r="V9" s="39">
        <v>1</v>
      </c>
      <c r="W9" s="39">
        <v>0</v>
      </c>
      <c r="X9" s="199">
        <f t="shared" ref="X9:X10" si="2">U9/T9</f>
        <v>3.1818181818181817</v>
      </c>
      <c r="AE9" s="173"/>
    </row>
    <row r="10" spans="1:31" ht="18" thickBot="1" x14ac:dyDescent="0.35">
      <c r="A10" s="9"/>
      <c r="B10" s="9"/>
      <c r="C10" s="33" t="s">
        <v>477</v>
      </c>
      <c r="E10" s="22">
        <v>4</v>
      </c>
      <c r="F10" s="22">
        <v>7</v>
      </c>
      <c r="G10" s="22">
        <v>2</v>
      </c>
      <c r="H10" s="22">
        <f>(AA$62)</f>
        <v>25</v>
      </c>
      <c r="I10" s="22">
        <v>39</v>
      </c>
      <c r="J10" s="35">
        <f t="shared" ref="J10:J11" si="3">E10*2+G10*1</f>
        <v>10</v>
      </c>
      <c r="K10" s="22">
        <f>(AB$62)</f>
        <v>27</v>
      </c>
      <c r="L10" s="22">
        <f>(AD$62)</f>
        <v>32</v>
      </c>
      <c r="M10" s="39">
        <v>7</v>
      </c>
      <c r="O10" s="362"/>
      <c r="P10" s="41" t="s">
        <v>108</v>
      </c>
      <c r="Q10" s="41" t="s">
        <v>17</v>
      </c>
      <c r="R10" s="41"/>
      <c r="S10" s="39"/>
      <c r="T10" s="208">
        <v>8</v>
      </c>
      <c r="U10" s="39">
        <v>22</v>
      </c>
      <c r="V10" s="39">
        <v>0</v>
      </c>
      <c r="W10" s="39">
        <v>0</v>
      </c>
      <c r="X10" s="199">
        <f t="shared" si="2"/>
        <v>2.75</v>
      </c>
      <c r="AE10" s="173"/>
    </row>
    <row r="11" spans="1:31" ht="18.600000000000001" thickBot="1" x14ac:dyDescent="0.4">
      <c r="A11" s="9"/>
      <c r="B11" s="9"/>
      <c r="C11" s="33" t="s">
        <v>154</v>
      </c>
      <c r="D11" s="65"/>
      <c r="E11" s="22">
        <v>1</v>
      </c>
      <c r="F11" s="22">
        <v>6</v>
      </c>
      <c r="G11" s="22">
        <v>6</v>
      </c>
      <c r="H11" s="22">
        <f>(S$62)</f>
        <v>28</v>
      </c>
      <c r="I11" s="22">
        <v>37</v>
      </c>
      <c r="J11" s="35">
        <f t="shared" si="3"/>
        <v>8</v>
      </c>
      <c r="K11" s="22">
        <f>(T$62)</f>
        <v>40</v>
      </c>
      <c r="L11" s="22">
        <f>(V$62)</f>
        <v>28</v>
      </c>
      <c r="M11" s="39">
        <v>8</v>
      </c>
      <c r="O11" s="362"/>
      <c r="P11" s="173"/>
      <c r="Q11" s="173"/>
      <c r="R11" s="54" t="s">
        <v>35</v>
      </c>
      <c r="S11" s="200"/>
      <c r="T11" s="194">
        <f>SUM(T2:T10)</f>
        <v>104</v>
      </c>
      <c r="U11" s="194">
        <f>SUM(U2:U10)</f>
        <v>267</v>
      </c>
      <c r="V11" s="194">
        <f>SUM(V2:V10)</f>
        <v>4</v>
      </c>
      <c r="W11" s="194">
        <f>SUM(W2:W10)</f>
        <v>4</v>
      </c>
      <c r="X11" s="201">
        <f>(U11+W11)/T11</f>
        <v>2.6057692307692308</v>
      </c>
      <c r="AE11" s="173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36</v>
      </c>
      <c r="F12" s="62">
        <f>SUM(F4:F11)</f>
        <v>36</v>
      </c>
      <c r="G12" s="62">
        <f>SUM(G4:G11)</f>
        <v>32</v>
      </c>
      <c r="H12" s="62">
        <f>SUM(H4:H11)</f>
        <v>271</v>
      </c>
      <c r="I12" s="62">
        <f>SUM(I4:I11)</f>
        <v>271</v>
      </c>
      <c r="J12" s="62"/>
      <c r="K12" s="62">
        <f>SUM(K4:K11)</f>
        <v>393</v>
      </c>
      <c r="L12" s="62">
        <f>SUM(L4:L11)</f>
        <v>162</v>
      </c>
      <c r="M12" s="62"/>
      <c r="O12" s="78"/>
      <c r="AE12" s="173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73"/>
    </row>
    <row r="14" spans="1:31" ht="15.6" customHeight="1" x14ac:dyDescent="0.3">
      <c r="A14" s="70" t="s">
        <v>984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9</v>
      </c>
      <c r="T14" s="343">
        <v>6</v>
      </c>
      <c r="U14" s="166">
        <f t="shared" ref="U14:U21" si="4">SUM(S14:T14)</f>
        <v>15</v>
      </c>
      <c r="V14" s="39"/>
      <c r="W14" s="161"/>
      <c r="X14" s="215" t="s">
        <v>117</v>
      </c>
      <c r="Y14" s="215"/>
      <c r="Z14" s="215" t="s">
        <v>470</v>
      </c>
      <c r="AA14" s="342">
        <v>8</v>
      </c>
      <c r="AB14" s="342">
        <v>12</v>
      </c>
      <c r="AC14" s="166">
        <f t="shared" ref="AC14:AC20" si="5">SUM(AA14:AB14)</f>
        <v>20</v>
      </c>
      <c r="AD14" s="39"/>
      <c r="AE14" s="173"/>
    </row>
    <row r="15" spans="1:31" ht="15.6" customHeight="1" x14ac:dyDescent="0.35">
      <c r="A15" s="46" t="s">
        <v>38</v>
      </c>
      <c r="B15" s="33" t="s">
        <v>169</v>
      </c>
      <c r="C15" s="65"/>
      <c r="D15" s="22">
        <v>3</v>
      </c>
      <c r="E15" s="9">
        <v>2</v>
      </c>
      <c r="F15" s="220" t="s">
        <v>1011</v>
      </c>
      <c r="G15" s="227"/>
      <c r="H15" s="227"/>
      <c r="I15" s="227"/>
      <c r="J15" s="310"/>
      <c r="K15" s="227"/>
      <c r="L15" s="227"/>
      <c r="O15" s="212"/>
      <c r="P15" s="41" t="s">
        <v>667</v>
      </c>
      <c r="Q15" s="152" t="s">
        <v>297</v>
      </c>
      <c r="R15" s="48" t="s">
        <v>130</v>
      </c>
      <c r="S15" s="343">
        <v>11</v>
      </c>
      <c r="T15" s="343">
        <v>5</v>
      </c>
      <c r="U15" s="166">
        <f t="shared" si="4"/>
        <v>16</v>
      </c>
      <c r="V15" s="39">
        <v>6</v>
      </c>
      <c r="W15" s="166"/>
      <c r="X15" s="41" t="s">
        <v>627</v>
      </c>
      <c r="Y15" s="41" t="s">
        <v>613</v>
      </c>
      <c r="Z15" s="41" t="s">
        <v>117</v>
      </c>
      <c r="AA15" s="342">
        <v>10</v>
      </c>
      <c r="AB15" s="342">
        <v>6</v>
      </c>
      <c r="AC15" s="166">
        <f t="shared" si="5"/>
        <v>16</v>
      </c>
      <c r="AD15" s="39">
        <v>2</v>
      </c>
      <c r="AE15" s="173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>
        <v>2</v>
      </c>
      <c r="F16" s="41" t="s">
        <v>881</v>
      </c>
      <c r="J16" s="4"/>
      <c r="O16" s="212"/>
      <c r="P16" s="41" t="s">
        <v>669</v>
      </c>
      <c r="Q16" s="41" t="s">
        <v>383</v>
      </c>
      <c r="R16" s="48" t="s">
        <v>130</v>
      </c>
      <c r="S16" s="343">
        <v>9</v>
      </c>
      <c r="T16" s="343">
        <v>6</v>
      </c>
      <c r="U16" s="166">
        <f t="shared" si="4"/>
        <v>15</v>
      </c>
      <c r="V16" s="39">
        <v>2</v>
      </c>
      <c r="W16" s="166"/>
      <c r="X16" s="41" t="s">
        <v>488</v>
      </c>
      <c r="Y16" s="41" t="s">
        <v>120</v>
      </c>
      <c r="Z16" s="41" t="s">
        <v>117</v>
      </c>
      <c r="AA16" s="342">
        <v>11</v>
      </c>
      <c r="AB16" s="342">
        <v>3</v>
      </c>
      <c r="AC16" s="166">
        <f t="shared" si="5"/>
        <v>14</v>
      </c>
      <c r="AD16" s="39">
        <v>2</v>
      </c>
      <c r="AE16" s="173"/>
    </row>
    <row r="17" spans="1:31" ht="15.6" customHeight="1" x14ac:dyDescent="0.3">
      <c r="A17" s="39"/>
      <c r="B17" s="41"/>
      <c r="C17" s="41"/>
      <c r="D17" s="48"/>
      <c r="E17" s="9">
        <v>2</v>
      </c>
      <c r="F17" s="41" t="s">
        <v>989</v>
      </c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7</v>
      </c>
      <c r="T17" s="343">
        <v>8</v>
      </c>
      <c r="U17" s="166">
        <f t="shared" si="4"/>
        <v>15</v>
      </c>
      <c r="V17" s="39">
        <v>4</v>
      </c>
      <c r="W17" s="166"/>
      <c r="X17" s="41" t="s">
        <v>634</v>
      </c>
      <c r="Y17" s="41" t="s">
        <v>183</v>
      </c>
      <c r="Z17" s="41" t="s">
        <v>117</v>
      </c>
      <c r="AA17" s="342"/>
      <c r="AB17" s="342">
        <v>14</v>
      </c>
      <c r="AC17" s="166">
        <f t="shared" si="5"/>
        <v>14</v>
      </c>
      <c r="AD17" s="39"/>
      <c r="AE17" s="173"/>
    </row>
    <row r="18" spans="1:31" ht="15.6" customHeight="1" x14ac:dyDescent="0.3">
      <c r="N18" s="9"/>
      <c r="O18" s="212"/>
      <c r="P18" s="41" t="s">
        <v>668</v>
      </c>
      <c r="Q18" s="41" t="s">
        <v>104</v>
      </c>
      <c r="R18" s="207" t="s">
        <v>130</v>
      </c>
      <c r="S18" s="343">
        <v>6</v>
      </c>
      <c r="T18" s="343">
        <v>7</v>
      </c>
      <c r="U18" s="166">
        <f t="shared" si="4"/>
        <v>13</v>
      </c>
      <c r="V18" s="39">
        <v>2</v>
      </c>
      <c r="W18" s="166"/>
      <c r="X18" s="41" t="s">
        <v>628</v>
      </c>
      <c r="Y18" s="41" t="s">
        <v>340</v>
      </c>
      <c r="Z18" s="41" t="s">
        <v>117</v>
      </c>
      <c r="AA18" s="342">
        <v>7</v>
      </c>
      <c r="AB18" s="342">
        <v>6</v>
      </c>
      <c r="AC18" s="166">
        <f t="shared" si="5"/>
        <v>13</v>
      </c>
      <c r="AD18" s="39"/>
      <c r="AE18" s="173"/>
    </row>
    <row r="19" spans="1:31" ht="15.6" customHeight="1" x14ac:dyDescent="0.3">
      <c r="A19" s="39" t="s">
        <v>136</v>
      </c>
      <c r="B19" s="33" t="s">
        <v>129</v>
      </c>
      <c r="C19" s="88"/>
      <c r="D19" s="108">
        <v>3</v>
      </c>
      <c r="E19" s="9">
        <v>1</v>
      </c>
      <c r="F19" s="41" t="s">
        <v>990</v>
      </c>
      <c r="N19" s="9"/>
      <c r="O19" s="212"/>
      <c r="P19" s="41" t="s">
        <v>672</v>
      </c>
      <c r="Q19" s="41" t="s">
        <v>208</v>
      </c>
      <c r="R19" s="207" t="s">
        <v>130</v>
      </c>
      <c r="S19" s="343">
        <v>2</v>
      </c>
      <c r="T19" s="343">
        <v>6</v>
      </c>
      <c r="U19" s="166">
        <f t="shared" si="4"/>
        <v>8</v>
      </c>
      <c r="V19" s="39">
        <v>2</v>
      </c>
      <c r="W19" s="166"/>
      <c r="X19" s="41" t="s">
        <v>629</v>
      </c>
      <c r="Y19" s="41" t="s">
        <v>614</v>
      </c>
      <c r="Z19" s="48" t="s">
        <v>117</v>
      </c>
      <c r="AA19" s="342">
        <v>5</v>
      </c>
      <c r="AB19" s="342">
        <v>4</v>
      </c>
      <c r="AC19" s="166">
        <f t="shared" si="5"/>
        <v>9</v>
      </c>
      <c r="AD19" s="39">
        <v>2</v>
      </c>
      <c r="AE19" s="173"/>
    </row>
    <row r="20" spans="1:31" ht="15.6" customHeight="1" x14ac:dyDescent="0.3">
      <c r="A20" s="193" t="s">
        <v>37</v>
      </c>
      <c r="B20" s="240" t="s">
        <v>557</v>
      </c>
      <c r="C20" s="240" t="s">
        <v>174</v>
      </c>
      <c r="D20" s="108"/>
      <c r="E20" s="9">
        <v>1</v>
      </c>
      <c r="F20" s="41" t="s">
        <v>992</v>
      </c>
      <c r="N20" s="8"/>
      <c r="O20" s="213"/>
      <c r="P20" s="41" t="s">
        <v>671</v>
      </c>
      <c r="Q20" s="48" t="s">
        <v>99</v>
      </c>
      <c r="R20" s="41" t="s">
        <v>130</v>
      </c>
      <c r="S20" s="343"/>
      <c r="T20" s="343">
        <v>8</v>
      </c>
      <c r="U20" s="166">
        <f t="shared" si="4"/>
        <v>8</v>
      </c>
      <c r="V20" s="39">
        <v>2</v>
      </c>
      <c r="W20" s="166"/>
      <c r="X20" s="41" t="s">
        <v>633</v>
      </c>
      <c r="Y20" s="41" t="s">
        <v>615</v>
      </c>
      <c r="Z20" s="41" t="s">
        <v>117</v>
      </c>
      <c r="AA20" s="342">
        <v>4</v>
      </c>
      <c r="AB20" s="342">
        <v>5</v>
      </c>
      <c r="AC20" s="166">
        <f t="shared" si="5"/>
        <v>9</v>
      </c>
      <c r="AD20" s="39"/>
      <c r="AE20" s="59"/>
    </row>
    <row r="21" spans="1:31" ht="15.6" customHeight="1" x14ac:dyDescent="0.3">
      <c r="E21" s="9">
        <v>2</v>
      </c>
      <c r="F21" s="41" t="s">
        <v>991</v>
      </c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6</v>
      </c>
      <c r="U21" s="166">
        <f t="shared" si="4"/>
        <v>6</v>
      </c>
      <c r="V21" s="39"/>
      <c r="W21" s="166"/>
      <c r="X21" s="150" t="s">
        <v>631</v>
      </c>
      <c r="Y21" s="150" t="s">
        <v>49</v>
      </c>
      <c r="Z21" s="48" t="s">
        <v>117</v>
      </c>
      <c r="AA21" s="342"/>
      <c r="AB21" s="342">
        <v>4</v>
      </c>
      <c r="AC21" s="166">
        <f t="shared" ref="AC21:AC25" si="6">SUM(AA21:AB21)</f>
        <v>4</v>
      </c>
      <c r="AD21" s="39"/>
      <c r="AE21" s="58"/>
    </row>
    <row r="22" spans="1:31" ht="15.6" customHeight="1" x14ac:dyDescent="0.3"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4</v>
      </c>
      <c r="U22" s="166">
        <f t="shared" ref="U22:U49" si="7">SUM(S22:T22)</f>
        <v>4</v>
      </c>
      <c r="V22" s="39"/>
      <c r="W22" s="166"/>
      <c r="X22" s="41" t="s">
        <v>630</v>
      </c>
      <c r="Y22" s="41" t="s">
        <v>25</v>
      </c>
      <c r="Z22" s="41" t="s">
        <v>117</v>
      </c>
      <c r="AA22" s="342"/>
      <c r="AB22" s="342">
        <v>4</v>
      </c>
      <c r="AC22" s="166">
        <f t="shared" si="6"/>
        <v>4</v>
      </c>
      <c r="AD22" s="39"/>
      <c r="AE22" s="210"/>
    </row>
    <row r="23" spans="1:31" ht="15.6" customHeight="1" x14ac:dyDescent="0.3">
      <c r="A23" s="69"/>
      <c r="B23" s="149"/>
      <c r="C23" s="71"/>
      <c r="D23" s="142"/>
      <c r="E23" s="67" t="s">
        <v>50</v>
      </c>
      <c r="F23" s="67"/>
      <c r="G23" s="66"/>
      <c r="H23" s="66"/>
      <c r="I23" s="66"/>
      <c r="J23" s="68"/>
      <c r="K23" s="66"/>
      <c r="L23" s="66"/>
      <c r="M23" s="66"/>
      <c r="N23" s="8"/>
      <c r="O23" s="212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7"/>
        <v>3</v>
      </c>
      <c r="V23" s="39">
        <v>4</v>
      </c>
      <c r="W23" s="166"/>
      <c r="X23" s="41" t="s">
        <v>392</v>
      </c>
      <c r="Y23" s="41" t="s">
        <v>120</v>
      </c>
      <c r="Z23" s="207" t="s">
        <v>117</v>
      </c>
      <c r="AA23" s="342"/>
      <c r="AB23" s="342">
        <v>4</v>
      </c>
      <c r="AC23" s="166">
        <f t="shared" si="6"/>
        <v>4</v>
      </c>
      <c r="AD23" s="39"/>
      <c r="AE23" s="210"/>
    </row>
    <row r="24" spans="1:31" ht="15.6" customHeight="1" x14ac:dyDescent="0.3">
      <c r="A24" s="46" t="s">
        <v>39</v>
      </c>
      <c r="B24" s="33" t="s">
        <v>88</v>
      </c>
      <c r="D24" s="22">
        <v>2</v>
      </c>
      <c r="E24" s="8">
        <v>2</v>
      </c>
      <c r="F24" s="41" t="s">
        <v>995</v>
      </c>
      <c r="M24" s="37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7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6"/>
        <v>2</v>
      </c>
      <c r="AD24" s="39">
        <v>2</v>
      </c>
      <c r="AE24" s="210"/>
    </row>
    <row r="25" spans="1:31" ht="15.6" customHeight="1" thickBot="1" x14ac:dyDescent="0.35">
      <c r="A25" s="49" t="s">
        <v>37</v>
      </c>
      <c r="B25" s="240" t="s">
        <v>997</v>
      </c>
      <c r="C25" s="240" t="s">
        <v>171</v>
      </c>
      <c r="E25" s="8">
        <v>2</v>
      </c>
      <c r="F25" s="41" t="s">
        <v>996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44</v>
      </c>
      <c r="T25" s="219">
        <f>SUM(T14:T24)</f>
        <v>62</v>
      </c>
      <c r="U25" s="219">
        <f t="shared" si="7"/>
        <v>106</v>
      </c>
      <c r="V25" s="219">
        <f>SUM(V14:V24)</f>
        <v>22</v>
      </c>
      <c r="W25" s="219"/>
      <c r="X25" s="217" t="s">
        <v>405</v>
      </c>
      <c r="Y25" s="217"/>
      <c r="Z25" s="217" t="s">
        <v>117</v>
      </c>
      <c r="AA25" s="219">
        <f>SUM(AA14:AA24)</f>
        <v>45</v>
      </c>
      <c r="AB25" s="219">
        <f>SUM(AB14:AB24)</f>
        <v>64</v>
      </c>
      <c r="AC25" s="219">
        <f t="shared" si="6"/>
        <v>109</v>
      </c>
      <c r="AD25" s="219">
        <f>SUM(AD14:AD24)</f>
        <v>8</v>
      </c>
      <c r="AE25" s="210"/>
    </row>
    <row r="26" spans="1:31" ht="15.6" customHeight="1" x14ac:dyDescent="0.3">
      <c r="B26" s="240" t="s">
        <v>1009</v>
      </c>
      <c r="C26" s="240" t="s">
        <v>171</v>
      </c>
      <c r="E26" s="8"/>
      <c r="F26" s="41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ref="U26:U32" si="8">SUM(S26:T26)</f>
        <v>2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2</v>
      </c>
      <c r="AB26" s="342">
        <v>3</v>
      </c>
      <c r="AC26" s="166">
        <f t="shared" ref="AC26:AC36" si="9">SUM(AA26:AB26)</f>
        <v>5</v>
      </c>
      <c r="AD26" s="222"/>
      <c r="AE26" s="210"/>
    </row>
    <row r="27" spans="1:31" ht="15.6" customHeight="1" x14ac:dyDescent="0.3">
      <c r="N27" s="9"/>
      <c r="O27" s="212"/>
      <c r="P27" s="41" t="s">
        <v>678</v>
      </c>
      <c r="Q27" s="84" t="s">
        <v>185</v>
      </c>
      <c r="R27" s="48" t="s">
        <v>116</v>
      </c>
      <c r="S27" s="342">
        <v>14</v>
      </c>
      <c r="T27" s="342">
        <v>3</v>
      </c>
      <c r="U27" s="166">
        <f t="shared" si="8"/>
        <v>17</v>
      </c>
      <c r="V27" s="39">
        <v>4</v>
      </c>
      <c r="W27" s="166"/>
      <c r="X27" s="41" t="s">
        <v>636</v>
      </c>
      <c r="Y27" s="41" t="s">
        <v>103</v>
      </c>
      <c r="Z27" s="41" t="s">
        <v>54</v>
      </c>
      <c r="AA27" s="342">
        <v>13</v>
      </c>
      <c r="AB27" s="342">
        <v>4</v>
      </c>
      <c r="AC27" s="166">
        <f t="shared" si="9"/>
        <v>17</v>
      </c>
      <c r="AD27" s="222"/>
      <c r="AE27" s="210"/>
    </row>
    <row r="28" spans="1:31" ht="15.6" customHeight="1" x14ac:dyDescent="0.3">
      <c r="A28" s="39"/>
      <c r="B28" s="33" t="s">
        <v>477</v>
      </c>
      <c r="D28" s="22">
        <v>3</v>
      </c>
      <c r="E28" s="8">
        <v>1</v>
      </c>
      <c r="F28" s="41" t="s">
        <v>993</v>
      </c>
      <c r="N28" s="9"/>
      <c r="O28" s="212"/>
      <c r="P28" s="41" t="s">
        <v>677</v>
      </c>
      <c r="Q28" s="41" t="s">
        <v>131</v>
      </c>
      <c r="R28" s="41" t="s">
        <v>116</v>
      </c>
      <c r="S28" s="342">
        <v>9</v>
      </c>
      <c r="T28" s="342">
        <v>6</v>
      </c>
      <c r="U28" s="166">
        <f t="shared" si="8"/>
        <v>15</v>
      </c>
      <c r="V28" s="39"/>
      <c r="W28" s="166"/>
      <c r="X28" s="41" t="s">
        <v>635</v>
      </c>
      <c r="Y28" s="41" t="s">
        <v>138</v>
      </c>
      <c r="Z28" s="41" t="s">
        <v>54</v>
      </c>
      <c r="AA28" s="342">
        <v>7</v>
      </c>
      <c r="AB28" s="342">
        <v>10</v>
      </c>
      <c r="AC28" s="166">
        <f t="shared" si="9"/>
        <v>17</v>
      </c>
      <c r="AD28" s="222"/>
      <c r="AE28" s="210"/>
    </row>
    <row r="29" spans="1:31" ht="15.6" customHeight="1" x14ac:dyDescent="0.3">
      <c r="A29" s="49" t="s">
        <v>37</v>
      </c>
      <c r="B29" s="240" t="s">
        <v>864</v>
      </c>
      <c r="C29" s="240" t="s">
        <v>194</v>
      </c>
      <c r="E29" s="89">
        <v>2</v>
      </c>
      <c r="F29" s="41" t="s">
        <v>815</v>
      </c>
      <c r="G29" s="151"/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13</v>
      </c>
      <c r="U29" s="166">
        <f t="shared" si="8"/>
        <v>14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2</v>
      </c>
      <c r="AB29" s="342">
        <v>11</v>
      </c>
      <c r="AC29" s="166">
        <f t="shared" si="9"/>
        <v>13</v>
      </c>
      <c r="AD29" s="222">
        <v>2</v>
      </c>
      <c r="AE29" s="210"/>
    </row>
    <row r="30" spans="1:31" ht="15.6" customHeight="1" x14ac:dyDescent="0.3">
      <c r="B30" s="240" t="s">
        <v>864</v>
      </c>
      <c r="C30" s="240" t="s">
        <v>199</v>
      </c>
      <c r="E30" s="89">
        <v>2</v>
      </c>
      <c r="F30" s="41" t="s">
        <v>994</v>
      </c>
      <c r="G30" s="151"/>
      <c r="M30" s="26"/>
      <c r="N30" s="9"/>
      <c r="O30" s="212"/>
      <c r="P30" s="41" t="s">
        <v>474</v>
      </c>
      <c r="Q30" s="152" t="s">
        <v>85</v>
      </c>
      <c r="R30" s="41" t="s">
        <v>116</v>
      </c>
      <c r="S30" s="342">
        <v>4</v>
      </c>
      <c r="T30" s="342">
        <v>6</v>
      </c>
      <c r="U30" s="166">
        <f t="shared" si="8"/>
        <v>10</v>
      </c>
      <c r="V30" s="39">
        <v>2</v>
      </c>
      <c r="W30" s="166"/>
      <c r="X30" s="41" t="s">
        <v>641</v>
      </c>
      <c r="Y30" s="41" t="s">
        <v>574</v>
      </c>
      <c r="Z30" s="41" t="s">
        <v>54</v>
      </c>
      <c r="AA30" s="342">
        <v>3</v>
      </c>
      <c r="AB30" s="342">
        <v>5</v>
      </c>
      <c r="AC30" s="166">
        <f t="shared" si="9"/>
        <v>8</v>
      </c>
      <c r="AD30" s="222"/>
      <c r="AE30" s="210"/>
    </row>
    <row r="31" spans="1:31" ht="15.6" customHeight="1" x14ac:dyDescent="0.3">
      <c r="N31" s="9"/>
      <c r="O31" s="212"/>
      <c r="P31" s="41" t="s">
        <v>682</v>
      </c>
      <c r="Q31" s="41" t="s">
        <v>384</v>
      </c>
      <c r="R31" s="41" t="s">
        <v>116</v>
      </c>
      <c r="S31" s="342">
        <v>5</v>
      </c>
      <c r="T31" s="342">
        <v>4</v>
      </c>
      <c r="U31" s="166">
        <f t="shared" si="8"/>
        <v>9</v>
      </c>
      <c r="V31" s="39">
        <v>4</v>
      </c>
      <c r="W31" s="166"/>
      <c r="X31" s="41" t="s">
        <v>638</v>
      </c>
      <c r="Y31" s="41" t="s">
        <v>490</v>
      </c>
      <c r="Z31" s="41" t="s">
        <v>54</v>
      </c>
      <c r="AA31" s="342"/>
      <c r="AB31" s="342">
        <v>6</v>
      </c>
      <c r="AC31" s="166">
        <f t="shared" si="9"/>
        <v>6</v>
      </c>
      <c r="AD31" s="222">
        <v>2</v>
      </c>
      <c r="AE31" s="210"/>
    </row>
    <row r="32" spans="1:31" ht="15.6" customHeight="1" x14ac:dyDescent="0.3">
      <c r="A32" s="72" t="s">
        <v>137</v>
      </c>
      <c r="B32" s="149"/>
      <c r="C32" s="148"/>
      <c r="D32" s="142"/>
      <c r="E32" s="67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2"/>
      <c r="P32" s="41" t="s">
        <v>528</v>
      </c>
      <c r="Q32" s="48" t="s">
        <v>33</v>
      </c>
      <c r="R32" s="41" t="s">
        <v>116</v>
      </c>
      <c r="S32" s="342">
        <v>1</v>
      </c>
      <c r="T32" s="342">
        <v>8</v>
      </c>
      <c r="U32" s="166">
        <f t="shared" si="8"/>
        <v>9</v>
      </c>
      <c r="V32" s="39"/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2</v>
      </c>
      <c r="AC32" s="166">
        <f t="shared" si="9"/>
        <v>4</v>
      </c>
      <c r="AD32" s="222"/>
      <c r="AE32" s="210"/>
    </row>
    <row r="33" spans="1:31" ht="15.6" customHeight="1" x14ac:dyDescent="0.3">
      <c r="A33" s="46" t="s">
        <v>40</v>
      </c>
      <c r="B33" s="33" t="s">
        <v>89</v>
      </c>
      <c r="D33" s="22">
        <v>1</v>
      </c>
      <c r="E33" s="8">
        <v>1</v>
      </c>
      <c r="F33" s="41" t="s">
        <v>998</v>
      </c>
      <c r="G33" s="151"/>
      <c r="H33" s="151"/>
      <c r="I33" s="90"/>
      <c r="J33" s="90"/>
      <c r="K33" s="90"/>
      <c r="L33" s="90"/>
      <c r="M33" s="90"/>
      <c r="N33" s="9"/>
      <c r="O33" s="213"/>
      <c r="P33" s="41" t="s">
        <v>529</v>
      </c>
      <c r="Q33" s="41" t="s">
        <v>26</v>
      </c>
      <c r="R33" s="41" t="s">
        <v>116</v>
      </c>
      <c r="S33" s="342"/>
      <c r="T33" s="342">
        <v>8</v>
      </c>
      <c r="U33" s="166">
        <f t="shared" ref="U33:U35" si="10">SUM(S33:T33)</f>
        <v>8</v>
      </c>
      <c r="V33" s="39">
        <v>4</v>
      </c>
      <c r="W33" s="166"/>
      <c r="X33" s="41" t="s">
        <v>794</v>
      </c>
      <c r="Y33" s="41" t="s">
        <v>619</v>
      </c>
      <c r="Z33" s="48" t="s">
        <v>54</v>
      </c>
      <c r="AA33" s="342"/>
      <c r="AB33" s="342">
        <v>3</v>
      </c>
      <c r="AC33" s="166">
        <f t="shared" si="9"/>
        <v>3</v>
      </c>
      <c r="AD33" s="222">
        <v>2</v>
      </c>
      <c r="AE33" s="210"/>
    </row>
    <row r="34" spans="1:31" ht="15.6" customHeight="1" x14ac:dyDescent="0.3">
      <c r="A34" s="39" t="s">
        <v>37</v>
      </c>
      <c r="B34" s="240" t="s">
        <v>999</v>
      </c>
      <c r="C34" s="240" t="s">
        <v>174</v>
      </c>
      <c r="D34" s="9"/>
      <c r="E34" s="8"/>
      <c r="F34" s="41"/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5</v>
      </c>
      <c r="U34" s="166">
        <f t="shared" si="10"/>
        <v>5</v>
      </c>
      <c r="V34" s="39"/>
      <c r="W34" s="166"/>
      <c r="X34" s="41" t="s">
        <v>978</v>
      </c>
      <c r="Y34" s="41" t="s">
        <v>982</v>
      </c>
      <c r="Z34" s="41" t="s">
        <v>54</v>
      </c>
      <c r="AA34" s="342">
        <v>1</v>
      </c>
      <c r="AB34" s="342">
        <v>1</v>
      </c>
      <c r="AC34" s="166">
        <f t="shared" si="9"/>
        <v>2</v>
      </c>
      <c r="AD34" s="222">
        <v>4</v>
      </c>
      <c r="AE34" s="210"/>
    </row>
    <row r="35" spans="1:31" ht="15.6" customHeight="1" x14ac:dyDescent="0.3">
      <c r="B35" s="240" t="s">
        <v>583</v>
      </c>
      <c r="C35" s="240" t="s">
        <v>174</v>
      </c>
      <c r="E35" s="8"/>
      <c r="F35" s="41"/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3</v>
      </c>
      <c r="U35" s="166">
        <f t="shared" si="10"/>
        <v>3</v>
      </c>
      <c r="V35" s="39"/>
      <c r="W35" s="166"/>
      <c r="X35" s="41" t="s">
        <v>640</v>
      </c>
      <c r="Y35" s="41" t="s">
        <v>138</v>
      </c>
      <c r="Z35" s="41" t="s">
        <v>54</v>
      </c>
      <c r="AA35" s="342"/>
      <c r="AB35" s="342">
        <v>2</v>
      </c>
      <c r="AC35" s="166">
        <f t="shared" si="9"/>
        <v>2</v>
      </c>
      <c r="AD35" s="222">
        <v>2</v>
      </c>
      <c r="AE35" s="210"/>
    </row>
    <row r="36" spans="1:31" ht="15.6" customHeight="1" x14ac:dyDescent="0.3">
      <c r="B36" s="366" t="s">
        <v>768</v>
      </c>
      <c r="C36" s="240" t="s">
        <v>172</v>
      </c>
      <c r="N36" s="9"/>
      <c r="O36" s="212"/>
      <c r="P36" s="41" t="s">
        <v>848</v>
      </c>
      <c r="Q36" s="41" t="s">
        <v>487</v>
      </c>
      <c r="R36" s="41" t="s">
        <v>116</v>
      </c>
      <c r="S36" s="357"/>
      <c r="T36" s="342">
        <v>2</v>
      </c>
      <c r="U36" s="166">
        <f t="shared" si="7"/>
        <v>2</v>
      </c>
      <c r="W36" s="166"/>
      <c r="X36" s="41" t="s">
        <v>547</v>
      </c>
      <c r="Y36" s="48" t="s">
        <v>105</v>
      </c>
      <c r="Z36" s="41" t="s">
        <v>54</v>
      </c>
      <c r="AA36" s="342"/>
      <c r="AB36" s="342">
        <v>2</v>
      </c>
      <c r="AC36" s="166">
        <f t="shared" si="9"/>
        <v>2</v>
      </c>
      <c r="AD36" s="222"/>
      <c r="AE36" s="210"/>
    </row>
    <row r="37" spans="1:31" ht="15.6" customHeight="1" x14ac:dyDescent="0.3"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7"/>
        <v>1</v>
      </c>
      <c r="V37" s="39">
        <v>2</v>
      </c>
      <c r="W37" s="166"/>
      <c r="X37" s="41" t="s">
        <v>1007</v>
      </c>
      <c r="Y37" s="41" t="s">
        <v>1008</v>
      </c>
      <c r="Z37" s="41" t="s">
        <v>54</v>
      </c>
      <c r="AA37" s="342">
        <v>1</v>
      </c>
      <c r="AB37" s="342"/>
      <c r="AC37" s="166">
        <f t="shared" ref="AC37" si="11">SUM(AA37:AB37)</f>
        <v>1</v>
      </c>
      <c r="AD37" s="222"/>
      <c r="AE37" s="210"/>
    </row>
    <row r="38" spans="1:31" ht="15.6" customHeight="1" thickBot="1" x14ac:dyDescent="0.35">
      <c r="A38" s="49"/>
      <c r="B38" s="33" t="s">
        <v>123</v>
      </c>
      <c r="C38" s="43"/>
      <c r="D38" s="109">
        <v>5</v>
      </c>
      <c r="E38" s="8">
        <v>1</v>
      </c>
      <c r="F38" s="41" t="s">
        <v>1000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35</v>
      </c>
      <c r="T38" s="219">
        <f>SUM(T26:T37)</f>
        <v>60</v>
      </c>
      <c r="U38" s="219">
        <f t="shared" si="7"/>
        <v>95</v>
      </c>
      <c r="V38" s="219">
        <f>SUM(V26:V37)</f>
        <v>18</v>
      </c>
      <c r="W38" s="219"/>
      <c r="X38" s="217" t="s">
        <v>405</v>
      </c>
      <c r="Y38" s="217"/>
      <c r="Z38" s="217" t="s">
        <v>54</v>
      </c>
      <c r="AA38" s="219">
        <f>SUM(AA26:AA37)</f>
        <v>31</v>
      </c>
      <c r="AB38" s="219">
        <f t="shared" ref="AB38:AD38" si="12">SUM(AB26:AB37)</f>
        <v>49</v>
      </c>
      <c r="AC38" s="219">
        <f t="shared" si="12"/>
        <v>80</v>
      </c>
      <c r="AD38" s="219">
        <f t="shared" si="12"/>
        <v>12</v>
      </c>
      <c r="AE38" s="210"/>
    </row>
    <row r="39" spans="1:31" ht="15.6" customHeight="1" x14ac:dyDescent="0.3">
      <c r="A39" s="49" t="s">
        <v>37</v>
      </c>
      <c r="B39" s="240" t="s">
        <v>500</v>
      </c>
      <c r="C39" s="352" t="s">
        <v>216</v>
      </c>
      <c r="D39" s="109"/>
      <c r="E39" s="8">
        <v>1</v>
      </c>
      <c r="F39" s="41" t="s">
        <v>828</v>
      </c>
      <c r="N39" s="9"/>
      <c r="O39" s="213"/>
      <c r="P39" s="215" t="s">
        <v>533</v>
      </c>
      <c r="Q39" s="216"/>
      <c r="R39" s="216" t="s">
        <v>534</v>
      </c>
      <c r="S39" s="347">
        <v>2</v>
      </c>
      <c r="T39" s="347">
        <v>4</v>
      </c>
      <c r="U39" s="166">
        <f t="shared" si="7"/>
        <v>6</v>
      </c>
      <c r="V39" s="39">
        <v>12</v>
      </c>
      <c r="W39" s="356"/>
      <c r="X39" s="215" t="s">
        <v>53</v>
      </c>
      <c r="Y39" s="215"/>
      <c r="Z39" s="215" t="s">
        <v>471</v>
      </c>
      <c r="AA39" s="343">
        <v>3</v>
      </c>
      <c r="AB39" s="343">
        <v>3</v>
      </c>
      <c r="AC39" s="166">
        <f>SUM(AA39:AB39)</f>
        <v>6</v>
      </c>
      <c r="AD39" s="39">
        <v>4</v>
      </c>
      <c r="AE39" s="210"/>
    </row>
    <row r="40" spans="1:31" ht="15.6" customHeight="1" x14ac:dyDescent="0.3">
      <c r="B40" s="240" t="s">
        <v>964</v>
      </c>
      <c r="C40" s="240" t="s">
        <v>194</v>
      </c>
      <c r="E40" s="8">
        <v>1</v>
      </c>
      <c r="F40" s="41" t="s">
        <v>1000</v>
      </c>
      <c r="N40" s="8"/>
      <c r="O40" s="213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7"/>
        <v>13</v>
      </c>
      <c r="V40" s="39"/>
      <c r="W40" s="216"/>
      <c r="X40" s="41" t="s">
        <v>644</v>
      </c>
      <c r="Y40" s="41" t="s">
        <v>527</v>
      </c>
      <c r="Z40" s="43" t="s">
        <v>53</v>
      </c>
      <c r="AA40" s="343">
        <v>11</v>
      </c>
      <c r="AB40" s="343">
        <v>9</v>
      </c>
      <c r="AC40" s="166">
        <f>SUM(AA40:AB40)</f>
        <v>20</v>
      </c>
      <c r="AD40" s="39">
        <v>2</v>
      </c>
      <c r="AE40" s="210"/>
    </row>
    <row r="41" spans="1:31" ht="15.6" customHeight="1" x14ac:dyDescent="0.3">
      <c r="B41" s="240" t="s">
        <v>976</v>
      </c>
      <c r="C41" s="240" t="s">
        <v>200</v>
      </c>
      <c r="E41" s="89">
        <v>2</v>
      </c>
      <c r="F41" s="41" t="s">
        <v>1001</v>
      </c>
      <c r="N41" s="9"/>
      <c r="O41" s="212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8</v>
      </c>
      <c r="U41" s="166">
        <f t="shared" si="7"/>
        <v>13</v>
      </c>
      <c r="V41" s="39">
        <v>2</v>
      </c>
      <c r="W41" s="216"/>
      <c r="X41" s="41" t="s">
        <v>645</v>
      </c>
      <c r="Y41" s="41" t="s">
        <v>505</v>
      </c>
      <c r="Z41" s="41" t="s">
        <v>53</v>
      </c>
      <c r="AA41" s="343">
        <v>9</v>
      </c>
      <c r="AB41" s="344">
        <v>10</v>
      </c>
      <c r="AC41" s="166">
        <f>SUM(AA41:AB41)</f>
        <v>19</v>
      </c>
      <c r="AD41" s="39">
        <v>2</v>
      </c>
      <c r="AE41" s="210"/>
    </row>
    <row r="42" spans="1:31" ht="15.6" customHeight="1" x14ac:dyDescent="0.3">
      <c r="E42" s="89">
        <v>2</v>
      </c>
      <c r="F42" s="41" t="s">
        <v>828</v>
      </c>
      <c r="N42" s="9"/>
      <c r="O42" s="213"/>
      <c r="P42" s="41" t="s">
        <v>495</v>
      </c>
      <c r="Q42" s="41" t="s">
        <v>110</v>
      </c>
      <c r="R42" s="41" t="s">
        <v>533</v>
      </c>
      <c r="S42" s="344">
        <v>6</v>
      </c>
      <c r="T42" s="343">
        <v>3</v>
      </c>
      <c r="U42" s="166">
        <f t="shared" si="7"/>
        <v>9</v>
      </c>
      <c r="V42" s="39"/>
      <c r="W42" s="216"/>
      <c r="X42" s="150" t="s">
        <v>648</v>
      </c>
      <c r="Y42" s="41" t="s">
        <v>72</v>
      </c>
      <c r="Z42" s="41" t="s">
        <v>53</v>
      </c>
      <c r="AA42" s="343">
        <v>4</v>
      </c>
      <c r="AB42" s="343">
        <v>9</v>
      </c>
      <c r="AC42" s="166">
        <f t="shared" ref="AC42:AC49" si="13">SUM(AA42:AB42)</f>
        <v>13</v>
      </c>
      <c r="AD42" s="39"/>
      <c r="AE42" s="210"/>
    </row>
    <row r="43" spans="1:31" ht="15.6" customHeight="1" x14ac:dyDescent="0.3">
      <c r="N43" s="8"/>
      <c r="O43" s="212"/>
      <c r="P43" s="41" t="s">
        <v>685</v>
      </c>
      <c r="Q43" s="41" t="s">
        <v>504</v>
      </c>
      <c r="R43" s="41" t="s">
        <v>533</v>
      </c>
      <c r="S43" s="343">
        <v>4</v>
      </c>
      <c r="T43" s="344">
        <v>4</v>
      </c>
      <c r="U43" s="166">
        <f>SUM(S43:T43)</f>
        <v>8</v>
      </c>
      <c r="V43" s="39">
        <v>2</v>
      </c>
      <c r="W43" s="216"/>
      <c r="X43" s="41" t="s">
        <v>647</v>
      </c>
      <c r="Y43" s="41" t="s">
        <v>67</v>
      </c>
      <c r="Z43" s="41" t="s">
        <v>53</v>
      </c>
      <c r="AA43" s="343">
        <v>4</v>
      </c>
      <c r="AB43" s="343">
        <v>5</v>
      </c>
      <c r="AC43" s="166">
        <f t="shared" ref="AC43:AC48" si="14">SUM(AA43:AB43)</f>
        <v>9</v>
      </c>
      <c r="AD43" s="39">
        <v>4</v>
      </c>
      <c r="AE43" s="210"/>
    </row>
    <row r="44" spans="1:31" ht="15.6" customHeight="1" x14ac:dyDescent="0.3">
      <c r="A44" s="72"/>
      <c r="B44" s="149"/>
      <c r="C44" s="67"/>
      <c r="D44" s="142"/>
      <c r="E44" s="67" t="s">
        <v>50</v>
      </c>
      <c r="F44" s="73"/>
      <c r="G44" s="74"/>
      <c r="H44" s="74"/>
      <c r="I44" s="74"/>
      <c r="J44" s="75"/>
      <c r="K44" s="74"/>
      <c r="L44" s="74"/>
      <c r="M44" s="74"/>
      <c r="N44" s="9"/>
      <c r="O44" s="212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4</v>
      </c>
      <c r="W44" s="216"/>
      <c r="X44" s="41" t="s">
        <v>649</v>
      </c>
      <c r="Y44" s="41" t="s">
        <v>114</v>
      </c>
      <c r="Z44" s="41" t="s">
        <v>53</v>
      </c>
      <c r="AA44" s="343">
        <v>4</v>
      </c>
      <c r="AB44" s="343">
        <v>3</v>
      </c>
      <c r="AC44" s="166">
        <f t="shared" si="14"/>
        <v>7</v>
      </c>
      <c r="AD44" s="39">
        <v>2</v>
      </c>
      <c r="AE44" s="210"/>
    </row>
    <row r="45" spans="1:31" ht="15.6" customHeight="1" x14ac:dyDescent="0.3">
      <c r="A45" s="46" t="s">
        <v>41</v>
      </c>
      <c r="B45" s="33" t="s">
        <v>124</v>
      </c>
      <c r="C45" s="41"/>
      <c r="D45" s="22">
        <v>5</v>
      </c>
      <c r="E45" s="9">
        <v>1</v>
      </c>
      <c r="F45" s="41" t="s">
        <v>1003</v>
      </c>
      <c r="H45" s="44"/>
      <c r="I45" s="44"/>
      <c r="J45" s="45"/>
      <c r="K45" s="44"/>
      <c r="L45" s="44"/>
      <c r="M45" s="44"/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7"/>
        <v>5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/>
      <c r="AB45" s="344">
        <v>5</v>
      </c>
      <c r="AC45" s="166">
        <f t="shared" si="14"/>
        <v>5</v>
      </c>
      <c r="AD45" s="39">
        <v>2</v>
      </c>
      <c r="AE45" s="210"/>
    </row>
    <row r="46" spans="1:31" ht="15.6" customHeight="1" x14ac:dyDescent="0.3">
      <c r="A46" s="49" t="s">
        <v>37</v>
      </c>
      <c r="B46" s="150" t="s">
        <v>83</v>
      </c>
      <c r="C46" s="43"/>
      <c r="D46" s="22"/>
      <c r="E46" s="9">
        <v>2</v>
      </c>
      <c r="F46" s="41" t="s">
        <v>1004</v>
      </c>
      <c r="H46" s="44"/>
      <c r="I46" s="40"/>
      <c r="J46" s="42"/>
      <c r="K46" s="44"/>
      <c r="L46" s="44"/>
      <c r="M46" s="37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7"/>
        <v>4</v>
      </c>
      <c r="V46" s="39"/>
      <c r="W46" s="216"/>
      <c r="X46" s="41" t="s">
        <v>646</v>
      </c>
      <c r="Y46" s="41" t="s">
        <v>491</v>
      </c>
      <c r="Z46" s="41" t="s">
        <v>53</v>
      </c>
      <c r="AA46" s="343">
        <v>1</v>
      </c>
      <c r="AB46" s="344">
        <v>3</v>
      </c>
      <c r="AC46" s="166">
        <f t="shared" si="14"/>
        <v>4</v>
      </c>
      <c r="AD46" s="39"/>
      <c r="AE46" s="210"/>
    </row>
    <row r="47" spans="1:31" ht="15.6" customHeight="1" x14ac:dyDescent="0.3">
      <c r="E47" s="9">
        <v>2</v>
      </c>
      <c r="F47" s="41" t="s">
        <v>596</v>
      </c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7"/>
        <v>0</v>
      </c>
      <c r="V47" s="39">
        <v>2</v>
      </c>
      <c r="W47" s="216"/>
      <c r="X47" s="41" t="s">
        <v>651</v>
      </c>
      <c r="Y47" s="41" t="s">
        <v>514</v>
      </c>
      <c r="Z47" s="41" t="s">
        <v>53</v>
      </c>
      <c r="AA47" s="343">
        <v>1</v>
      </c>
      <c r="AB47" s="344">
        <v>2</v>
      </c>
      <c r="AC47" s="166">
        <f t="shared" si="14"/>
        <v>3</v>
      </c>
      <c r="AD47" s="39">
        <v>2</v>
      </c>
      <c r="AE47" s="210"/>
    </row>
    <row r="48" spans="1:31" ht="15.6" customHeight="1" x14ac:dyDescent="0.3">
      <c r="B48" s="150"/>
      <c r="C48" s="43"/>
      <c r="E48" s="9">
        <v>2</v>
      </c>
      <c r="F48" s="41" t="s">
        <v>1005</v>
      </c>
      <c r="G48" s="151"/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7"/>
        <v>0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3</v>
      </c>
      <c r="AC48" s="166">
        <f t="shared" si="14"/>
        <v>3</v>
      </c>
      <c r="AD48" s="39"/>
      <c r="AE48" s="210"/>
    </row>
    <row r="49" spans="1:31" ht="15.6" customHeight="1" x14ac:dyDescent="0.3">
      <c r="E49" s="9">
        <v>2</v>
      </c>
      <c r="F49" s="41" t="s">
        <v>1006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7"/>
        <v>0</v>
      </c>
      <c r="V49" s="39"/>
      <c r="W49" s="216"/>
      <c r="X49" s="41" t="s">
        <v>652</v>
      </c>
      <c r="Y49" s="41" t="s">
        <v>119</v>
      </c>
      <c r="Z49" s="207" t="s">
        <v>53</v>
      </c>
      <c r="AA49" s="343"/>
      <c r="AB49" s="343">
        <v>1</v>
      </c>
      <c r="AC49" s="166">
        <f t="shared" si="13"/>
        <v>1</v>
      </c>
      <c r="AD49" s="39"/>
      <c r="AE49" s="210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26</v>
      </c>
      <c r="T50" s="219">
        <f>SUM(T39:T49)</f>
        <v>38</v>
      </c>
      <c r="U50" s="219">
        <f>SUM(U39:U49)</f>
        <v>64</v>
      </c>
      <c r="V50" s="219">
        <f>SUM(V39:V49)</f>
        <v>24</v>
      </c>
      <c r="W50" s="218"/>
      <c r="X50" s="218" t="s">
        <v>405</v>
      </c>
      <c r="Y50" s="218"/>
      <c r="Z50" s="218" t="s">
        <v>53</v>
      </c>
      <c r="AA50" s="219">
        <f>SUM(AA39:AA49)</f>
        <v>37</v>
      </c>
      <c r="AB50" s="219">
        <f>SUM(AB39:AB49)</f>
        <v>53</v>
      </c>
      <c r="AC50" s="219">
        <f>SUM(AC39:AC49)</f>
        <v>90</v>
      </c>
      <c r="AD50" s="219">
        <f>SUM(AD39:AD49)</f>
        <v>18</v>
      </c>
      <c r="AE50" s="210"/>
    </row>
    <row r="51" spans="1:31" ht="13.95" customHeight="1" x14ac:dyDescent="0.3">
      <c r="B51" s="225" t="s">
        <v>530</v>
      </c>
      <c r="C51" s="56"/>
      <c r="D51" s="214">
        <v>1</v>
      </c>
      <c r="E51" s="9">
        <v>2</v>
      </c>
      <c r="F51" s="41" t="s">
        <v>803</v>
      </c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6</v>
      </c>
      <c r="U51" s="166">
        <f t="shared" ref="U51:U61" si="15">SUM(S51:T51)</f>
        <v>7</v>
      </c>
      <c r="V51" s="39">
        <v>8</v>
      </c>
      <c r="W51" s="356"/>
      <c r="X51" s="277" t="s">
        <v>461</v>
      </c>
      <c r="Y51" s="277"/>
      <c r="Z51" s="277" t="s">
        <v>462</v>
      </c>
      <c r="AA51" s="343">
        <v>2</v>
      </c>
      <c r="AB51" s="344">
        <v>2</v>
      </c>
      <c r="AC51" s="166">
        <f t="shared" ref="AC51:AC61" si="16">SUM(AA51:AB51)</f>
        <v>4</v>
      </c>
      <c r="AD51" s="39">
        <v>2</v>
      </c>
      <c r="AE51" s="210"/>
    </row>
    <row r="52" spans="1:31" ht="15.6" customHeight="1" x14ac:dyDescent="0.3">
      <c r="A52" s="193" t="s">
        <v>37</v>
      </c>
      <c r="B52" s="84" t="s">
        <v>83</v>
      </c>
      <c r="C52" s="43"/>
      <c r="D52" s="214"/>
      <c r="E52" s="9"/>
      <c r="F52" s="41"/>
      <c r="N52" s="9"/>
      <c r="O52" s="212"/>
      <c r="P52" s="41" t="s">
        <v>691</v>
      </c>
      <c r="Q52" s="41" t="s">
        <v>620</v>
      </c>
      <c r="R52" s="41" t="s">
        <v>164</v>
      </c>
      <c r="S52" s="343">
        <v>10</v>
      </c>
      <c r="T52" s="344">
        <v>4</v>
      </c>
      <c r="U52" s="166">
        <f t="shared" si="15"/>
        <v>14</v>
      </c>
      <c r="V52" s="39">
        <v>12</v>
      </c>
      <c r="W52" s="277"/>
      <c r="X52" s="41" t="s">
        <v>653</v>
      </c>
      <c r="Y52" s="41" t="s">
        <v>616</v>
      </c>
      <c r="Z52" s="41" t="s">
        <v>461</v>
      </c>
      <c r="AA52" s="343">
        <v>9</v>
      </c>
      <c r="AB52" s="344">
        <v>3</v>
      </c>
      <c r="AC52" s="166">
        <f t="shared" si="16"/>
        <v>12</v>
      </c>
      <c r="AD52" s="39">
        <v>12</v>
      </c>
      <c r="AE52" s="210"/>
    </row>
    <row r="53" spans="1:31" ht="16.2" customHeight="1" x14ac:dyDescent="0.3">
      <c r="N53" s="9"/>
      <c r="O53" s="213"/>
      <c r="P53" s="150" t="s">
        <v>494</v>
      </c>
      <c r="Q53" s="41" t="s">
        <v>182</v>
      </c>
      <c r="R53" s="48" t="s">
        <v>164</v>
      </c>
      <c r="S53" s="343">
        <v>5</v>
      </c>
      <c r="T53" s="343">
        <v>3</v>
      </c>
      <c r="U53" s="166">
        <f t="shared" si="15"/>
        <v>8</v>
      </c>
      <c r="V53" s="39">
        <v>2</v>
      </c>
      <c r="W53" s="277"/>
      <c r="X53" s="41" t="s">
        <v>391</v>
      </c>
      <c r="Y53" s="152" t="s">
        <v>28</v>
      </c>
      <c r="Z53" s="41" t="s">
        <v>461</v>
      </c>
      <c r="AA53" s="343">
        <v>2</v>
      </c>
      <c r="AB53" s="344">
        <v>6</v>
      </c>
      <c r="AC53" s="166">
        <f t="shared" ref="AC53:AC58" si="17">SUM(AA53:AB53)</f>
        <v>8</v>
      </c>
      <c r="AD53" s="39">
        <v>2</v>
      </c>
      <c r="AE53" s="210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41" t="s">
        <v>696</v>
      </c>
      <c r="Q54" s="41" t="s">
        <v>19</v>
      </c>
      <c r="R54" s="48" t="s">
        <v>164</v>
      </c>
      <c r="S54" s="343">
        <v>2</v>
      </c>
      <c r="T54" s="344">
        <v>6</v>
      </c>
      <c r="U54" s="166">
        <f t="shared" ref="U54:U60" si="18">SUM(S54:T54)</f>
        <v>8</v>
      </c>
      <c r="V54" s="39"/>
      <c r="W54" s="277"/>
      <c r="X54" s="41" t="s">
        <v>472</v>
      </c>
      <c r="Y54" s="41" t="s">
        <v>465</v>
      </c>
      <c r="Z54" s="41" t="s">
        <v>461</v>
      </c>
      <c r="AA54" s="343">
        <v>3</v>
      </c>
      <c r="AB54" s="344">
        <v>4</v>
      </c>
      <c r="AC54" s="166">
        <f t="shared" si="17"/>
        <v>7</v>
      </c>
      <c r="AD54" s="39">
        <v>2</v>
      </c>
      <c r="AE54" s="210"/>
    </row>
    <row r="55" spans="1:31" ht="15.6" customHeight="1" x14ac:dyDescent="0.35">
      <c r="C55" s="41" t="s">
        <v>42</v>
      </c>
      <c r="D55" s="98">
        <f>SUM(D15:D54)</f>
        <v>23</v>
      </c>
      <c r="E55" s="21"/>
      <c r="F55" s="41" t="s">
        <v>44</v>
      </c>
      <c r="G55" s="33"/>
      <c r="H55" s="47"/>
      <c r="I55" s="61">
        <v>11</v>
      </c>
      <c r="J55" s="22"/>
      <c r="N55" s="8"/>
      <c r="O55" s="212"/>
      <c r="P55" s="41" t="s">
        <v>475</v>
      </c>
      <c r="Q55" s="41" t="s">
        <v>115</v>
      </c>
      <c r="R55" s="41" t="s">
        <v>164</v>
      </c>
      <c r="S55" s="343">
        <v>5</v>
      </c>
      <c r="T55" s="344">
        <v>3</v>
      </c>
      <c r="U55" s="166">
        <f t="shared" si="18"/>
        <v>8</v>
      </c>
      <c r="V55" s="39">
        <v>2</v>
      </c>
      <c r="W55" s="277"/>
      <c r="X55" s="41" t="s">
        <v>540</v>
      </c>
      <c r="Y55" s="41" t="s">
        <v>386</v>
      </c>
      <c r="Z55" s="41" t="s">
        <v>461</v>
      </c>
      <c r="AA55" s="343">
        <v>4</v>
      </c>
      <c r="AB55" s="344">
        <v>2</v>
      </c>
      <c r="AC55" s="166">
        <f t="shared" si="17"/>
        <v>6</v>
      </c>
      <c r="AD55" s="39"/>
      <c r="AE55" s="210"/>
    </row>
    <row r="56" spans="1:31" ht="15.6" customHeight="1" x14ac:dyDescent="0.3">
      <c r="N56" s="8"/>
      <c r="O56" s="213"/>
      <c r="P56" s="41" t="s">
        <v>476</v>
      </c>
      <c r="Q56" s="41" t="s">
        <v>68</v>
      </c>
      <c r="R56" s="41" t="s">
        <v>164</v>
      </c>
      <c r="S56" s="343"/>
      <c r="T56" s="344">
        <v>5</v>
      </c>
      <c r="U56" s="166">
        <f t="shared" si="18"/>
        <v>5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2</v>
      </c>
      <c r="AB56" s="344">
        <v>2</v>
      </c>
      <c r="AC56" s="166">
        <f t="shared" si="17"/>
        <v>4</v>
      </c>
      <c r="AD56" s="39">
        <v>2</v>
      </c>
      <c r="AE56" s="210"/>
    </row>
    <row r="57" spans="1:31" ht="15.6" customHeight="1" x14ac:dyDescent="0.3">
      <c r="A57" s="166"/>
      <c r="B57" s="163" t="s">
        <v>394</v>
      </c>
      <c r="C57" s="163"/>
      <c r="D57" s="46" t="s">
        <v>57</v>
      </c>
      <c r="E57" s="358" t="s">
        <v>51</v>
      </c>
      <c r="F57" s="358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3"/>
      <c r="P57" s="41" t="s">
        <v>695</v>
      </c>
      <c r="Q57" s="41" t="s">
        <v>29</v>
      </c>
      <c r="R57" s="41" t="s">
        <v>164</v>
      </c>
      <c r="S57" s="343">
        <v>2</v>
      </c>
      <c r="T57" s="344">
        <v>2</v>
      </c>
      <c r="U57" s="166">
        <f t="shared" si="18"/>
        <v>4</v>
      </c>
      <c r="V57" s="39">
        <v>2</v>
      </c>
      <c r="W57" s="277"/>
      <c r="X57" s="41" t="s">
        <v>657</v>
      </c>
      <c r="Y57" s="41" t="s">
        <v>45</v>
      </c>
      <c r="Z57" s="41" t="s">
        <v>461</v>
      </c>
      <c r="AA57" s="343">
        <v>1</v>
      </c>
      <c r="AB57" s="344">
        <v>3</v>
      </c>
      <c r="AC57" s="166">
        <f t="shared" si="17"/>
        <v>4</v>
      </c>
      <c r="AD57" s="39">
        <v>2</v>
      </c>
      <c r="AE57" s="210"/>
    </row>
    <row r="58" spans="1:31" ht="15.6" customHeight="1" x14ac:dyDescent="0.3">
      <c r="A58" s="39"/>
      <c r="B58" s="41" t="s">
        <v>552</v>
      </c>
      <c r="C58" s="41" t="s">
        <v>527</v>
      </c>
      <c r="D58" s="221" t="s">
        <v>53</v>
      </c>
      <c r="E58" s="222">
        <v>11</v>
      </c>
      <c r="F58" s="222">
        <v>9</v>
      </c>
      <c r="G58" s="166">
        <f t="shared" ref="G58:G59" si="19">SUM(E58:F58)</f>
        <v>20</v>
      </c>
      <c r="H58" s="39">
        <v>2</v>
      </c>
      <c r="I58" s="40"/>
      <c r="J58" s="40"/>
      <c r="K58" s="40"/>
      <c r="M58" s="48"/>
      <c r="N58" s="9"/>
      <c r="O58" s="212"/>
      <c r="P58" s="41" t="s">
        <v>697</v>
      </c>
      <c r="Q58" s="41" t="s">
        <v>589</v>
      </c>
      <c r="R58" s="41" t="s">
        <v>164</v>
      </c>
      <c r="S58" s="343"/>
      <c r="T58" s="343">
        <v>5</v>
      </c>
      <c r="U58" s="166">
        <f t="shared" si="18"/>
        <v>5</v>
      </c>
      <c r="V58" s="39"/>
      <c r="W58" s="277"/>
      <c r="X58" s="41" t="s">
        <v>537</v>
      </c>
      <c r="Y58" s="41" t="s">
        <v>65</v>
      </c>
      <c r="Z58" s="41" t="s">
        <v>461</v>
      </c>
      <c r="AA58" s="343">
        <v>2</v>
      </c>
      <c r="AB58" s="344">
        <v>1</v>
      </c>
      <c r="AC58" s="166">
        <f t="shared" si="17"/>
        <v>3</v>
      </c>
      <c r="AD58" s="39"/>
      <c r="AE58" s="210"/>
    </row>
    <row r="59" spans="1:31" ht="15.6" customHeight="1" x14ac:dyDescent="0.3">
      <c r="A59" s="39"/>
      <c r="B59" s="41" t="s">
        <v>66</v>
      </c>
      <c r="C59" s="41" t="s">
        <v>505</v>
      </c>
      <c r="D59" s="220" t="s">
        <v>53</v>
      </c>
      <c r="E59" s="49">
        <v>9</v>
      </c>
      <c r="F59" s="193">
        <v>10</v>
      </c>
      <c r="G59" s="166">
        <f t="shared" si="19"/>
        <v>19</v>
      </c>
      <c r="H59" s="39">
        <v>2</v>
      </c>
      <c r="I59" s="41"/>
      <c r="J59" s="41"/>
      <c r="K59" s="61"/>
      <c r="L59" s="163" t="s">
        <v>389</v>
      </c>
      <c r="M59" s="41"/>
      <c r="N59" s="9"/>
      <c r="O59" s="213"/>
      <c r="P59" s="41" t="s">
        <v>694</v>
      </c>
      <c r="Q59" s="41" t="s">
        <v>621</v>
      </c>
      <c r="R59" s="41" t="s">
        <v>164</v>
      </c>
      <c r="S59" s="343">
        <v>1</v>
      </c>
      <c r="T59" s="343">
        <v>2</v>
      </c>
      <c r="U59" s="166">
        <f t="shared" si="18"/>
        <v>3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2</v>
      </c>
      <c r="AC59" s="166">
        <f t="shared" si="16"/>
        <v>2</v>
      </c>
      <c r="AD59" s="39">
        <v>6</v>
      </c>
      <c r="AE59" s="210"/>
    </row>
    <row r="60" spans="1:31" ht="15.6" customHeight="1" x14ac:dyDescent="0.3">
      <c r="A60" s="39"/>
      <c r="B60" s="150" t="s">
        <v>817</v>
      </c>
      <c r="C60" s="84" t="s">
        <v>185</v>
      </c>
      <c r="D60" s="221" t="s">
        <v>116</v>
      </c>
      <c r="E60" s="330">
        <v>14</v>
      </c>
      <c r="F60" s="330">
        <v>3</v>
      </c>
      <c r="G60" s="166">
        <f t="shared" ref="G60:G72" si="20">SUM(E60:F60)</f>
        <v>17</v>
      </c>
      <c r="H60" s="39">
        <v>4</v>
      </c>
      <c r="I60" s="41"/>
      <c r="J60" s="41"/>
      <c r="K60" s="41"/>
      <c r="L60" s="240" t="s">
        <v>83</v>
      </c>
      <c r="M60" s="240"/>
      <c r="N60" s="9"/>
      <c r="O60" s="60">
        <v>6</v>
      </c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 t="shared" si="18"/>
        <v>4</v>
      </c>
      <c r="V60" s="39"/>
      <c r="W60" s="277"/>
      <c r="X60" s="41" t="s">
        <v>655</v>
      </c>
      <c r="Y60" s="48" t="s">
        <v>503</v>
      </c>
      <c r="Z60" s="41" t="s">
        <v>461</v>
      </c>
      <c r="AA60" s="343"/>
      <c r="AB60" s="344">
        <v>1</v>
      </c>
      <c r="AC60" s="166">
        <f t="shared" si="16"/>
        <v>1</v>
      </c>
      <c r="AD60" s="39"/>
      <c r="AE60" s="210"/>
    </row>
    <row r="61" spans="1:31" ht="15.6" customHeight="1" x14ac:dyDescent="0.3">
      <c r="A61" s="39"/>
      <c r="B61" s="41" t="s">
        <v>545</v>
      </c>
      <c r="C61" s="41" t="s">
        <v>103</v>
      </c>
      <c r="D61" s="220" t="s">
        <v>54</v>
      </c>
      <c r="E61" s="49">
        <v>13</v>
      </c>
      <c r="F61" s="193">
        <v>4</v>
      </c>
      <c r="G61" s="166">
        <f t="shared" si="20"/>
        <v>17</v>
      </c>
      <c r="H61" s="39"/>
      <c r="I61" s="40"/>
      <c r="J61" s="41"/>
      <c r="K61" s="41"/>
      <c r="L61" s="40"/>
      <c r="M61" s="40"/>
      <c r="N61" s="9"/>
      <c r="O61" s="60"/>
      <c r="P61" s="43" t="s">
        <v>692</v>
      </c>
      <c r="Q61" s="43" t="s">
        <v>60</v>
      </c>
      <c r="R61" s="41" t="s">
        <v>164</v>
      </c>
      <c r="S61" s="343">
        <v>1</v>
      </c>
      <c r="T61" s="343">
        <v>1</v>
      </c>
      <c r="U61" s="166">
        <f t="shared" si="15"/>
        <v>2</v>
      </c>
      <c r="V61" s="39"/>
      <c r="W61" s="277"/>
      <c r="X61" s="41" t="s">
        <v>658</v>
      </c>
      <c r="Y61" s="41" t="s">
        <v>351</v>
      </c>
      <c r="Z61" s="41" t="s">
        <v>461</v>
      </c>
      <c r="AA61" s="343"/>
      <c r="AB61" s="344">
        <v>1</v>
      </c>
      <c r="AC61" s="166">
        <f t="shared" si="16"/>
        <v>1</v>
      </c>
      <c r="AD61" s="39">
        <v>4</v>
      </c>
      <c r="AE61" s="210"/>
    </row>
    <row r="62" spans="1:31" ht="15.6" customHeight="1" thickBot="1" x14ac:dyDescent="0.35">
      <c r="A62" s="39"/>
      <c r="B62" s="150" t="s">
        <v>551</v>
      </c>
      <c r="C62" s="41" t="s">
        <v>138</v>
      </c>
      <c r="D62" s="220" t="s">
        <v>54</v>
      </c>
      <c r="E62" s="330">
        <v>7</v>
      </c>
      <c r="F62" s="330">
        <v>10</v>
      </c>
      <c r="G62" s="166">
        <f t="shared" si="20"/>
        <v>17</v>
      </c>
      <c r="I62" s="40"/>
      <c r="J62" s="40"/>
      <c r="K62" s="40"/>
      <c r="N62" s="9"/>
      <c r="O62" s="210"/>
      <c r="P62" s="218" t="s">
        <v>405</v>
      </c>
      <c r="Q62" s="218"/>
      <c r="R62" s="218" t="s">
        <v>164</v>
      </c>
      <c r="S62" s="219">
        <f>SUM(S51:S61)</f>
        <v>28</v>
      </c>
      <c r="T62" s="219">
        <f>SUM(T51:T61)</f>
        <v>40</v>
      </c>
      <c r="U62" s="219">
        <f>SUM(U51:U61)</f>
        <v>68</v>
      </c>
      <c r="V62" s="219">
        <f>SUM(V51:V61)</f>
        <v>28</v>
      </c>
      <c r="W62" s="218"/>
      <c r="X62" s="218" t="s">
        <v>405</v>
      </c>
      <c r="Y62" s="218"/>
      <c r="Z62" s="218" t="s">
        <v>463</v>
      </c>
      <c r="AA62" s="219">
        <f>SUM(AA51:AA61)</f>
        <v>25</v>
      </c>
      <c r="AB62" s="219">
        <f>SUM(AB51:AB61)</f>
        <v>27</v>
      </c>
      <c r="AC62" s="219">
        <f>SUM(AC51:AC61)</f>
        <v>52</v>
      </c>
      <c r="AD62" s="219">
        <f>SUM(AD51:AD61)</f>
        <v>32</v>
      </c>
      <c r="AE62" s="210"/>
    </row>
    <row r="63" spans="1:31" ht="15.6" customHeight="1" thickBot="1" x14ac:dyDescent="0.35">
      <c r="A63" s="39"/>
      <c r="B63" s="41" t="s">
        <v>63</v>
      </c>
      <c r="C63" s="152" t="s">
        <v>297</v>
      </c>
      <c r="D63" s="221" t="s">
        <v>130</v>
      </c>
      <c r="E63" s="49">
        <v>11</v>
      </c>
      <c r="F63" s="49">
        <v>5</v>
      </c>
      <c r="G63" s="166">
        <f t="shared" si="20"/>
        <v>16</v>
      </c>
      <c r="H63" s="39">
        <v>6</v>
      </c>
      <c r="I63" s="41"/>
      <c r="J63" s="40"/>
      <c r="K63" s="40"/>
      <c r="L63" s="163" t="s">
        <v>84</v>
      </c>
      <c r="N63" s="9"/>
      <c r="O63" s="60"/>
      <c r="P63" s="161"/>
      <c r="Q63" s="161"/>
      <c r="R63" s="161"/>
      <c r="S63" s="194">
        <f>S25+S38+S50+S62</f>
        <v>133</v>
      </c>
      <c r="T63" s="194">
        <f>T25+T38+T50+T62</f>
        <v>200</v>
      </c>
      <c r="U63" s="194">
        <f>U25+U38+U50+U62</f>
        <v>333</v>
      </c>
      <c r="V63" s="194">
        <f>V25+V38+V50+V62</f>
        <v>92</v>
      </c>
      <c r="W63" s="355"/>
      <c r="X63" s="195"/>
      <c r="Y63" s="54"/>
      <c r="Z63" s="54"/>
      <c r="AA63" s="194">
        <f>AA25+AA38+AA50+AA62</f>
        <v>138</v>
      </c>
      <c r="AB63" s="194">
        <f>AB25+AB38+AB50+AB62</f>
        <v>193</v>
      </c>
      <c r="AC63" s="194">
        <f>AC25+AC38+AC50+AC62</f>
        <v>331</v>
      </c>
      <c r="AD63" s="194">
        <f>AD25+AD38+AD50+AD62</f>
        <v>70</v>
      </c>
      <c r="AE63" s="210"/>
    </row>
    <row r="64" spans="1:31" ht="15.6" customHeight="1" thickTop="1" thickBot="1" x14ac:dyDescent="0.35">
      <c r="A64" s="39"/>
      <c r="B64" s="41" t="s">
        <v>539</v>
      </c>
      <c r="C64" s="152" t="s">
        <v>613</v>
      </c>
      <c r="D64" s="220" t="s">
        <v>117</v>
      </c>
      <c r="E64" s="330">
        <v>10</v>
      </c>
      <c r="F64" s="330">
        <v>6</v>
      </c>
      <c r="G64" s="166">
        <f t="shared" si="20"/>
        <v>16</v>
      </c>
      <c r="H64" s="39">
        <v>2</v>
      </c>
      <c r="I64" s="21"/>
      <c r="J64" s="40"/>
      <c r="K64" s="40"/>
      <c r="L64" s="326" t="s">
        <v>500</v>
      </c>
      <c r="M64" s="240" t="s">
        <v>116</v>
      </c>
      <c r="N64" s="9"/>
      <c r="O64" s="173"/>
      <c r="W64" s="166"/>
      <c r="X64" s="196" t="s">
        <v>387</v>
      </c>
      <c r="Y64" s="192"/>
      <c r="Z64" s="192"/>
      <c r="AA64" s="197">
        <f>S63+AA63</f>
        <v>271</v>
      </c>
      <c r="AB64" s="197">
        <f>T63+AB63</f>
        <v>393</v>
      </c>
      <c r="AC64" s="197">
        <f>U63+AC63</f>
        <v>664</v>
      </c>
      <c r="AD64" s="197">
        <f>V63+AD63</f>
        <v>162</v>
      </c>
      <c r="AE64" s="198"/>
    </row>
    <row r="65" spans="1:31" ht="15.6" customHeight="1" thickTop="1" x14ac:dyDescent="0.3">
      <c r="A65" s="39"/>
      <c r="B65" s="41" t="s">
        <v>706</v>
      </c>
      <c r="C65" s="41" t="s">
        <v>383</v>
      </c>
      <c r="D65" s="221" t="s">
        <v>130</v>
      </c>
      <c r="E65" s="49">
        <v>9</v>
      </c>
      <c r="F65" s="49">
        <v>6</v>
      </c>
      <c r="G65" s="166">
        <f t="shared" si="20"/>
        <v>15</v>
      </c>
      <c r="H65" s="39"/>
      <c r="I65" s="41"/>
      <c r="L65" s="240"/>
      <c r="M65" s="363"/>
      <c r="O65" s="173"/>
      <c r="Y65" s="41"/>
      <c r="AE65" s="198"/>
    </row>
    <row r="66" spans="1:31" ht="15.6" customHeight="1" x14ac:dyDescent="0.3">
      <c r="A66" s="39"/>
      <c r="B66" s="221" t="s">
        <v>132</v>
      </c>
      <c r="C66" s="41" t="s">
        <v>131</v>
      </c>
      <c r="D66" s="220" t="s">
        <v>116</v>
      </c>
      <c r="E66" s="330">
        <v>9</v>
      </c>
      <c r="F66" s="330">
        <v>6</v>
      </c>
      <c r="G66" s="166">
        <f t="shared" si="20"/>
        <v>15</v>
      </c>
      <c r="H66" s="39"/>
      <c r="I66" s="40"/>
      <c r="J66" s="40"/>
      <c r="K66" s="40"/>
      <c r="O66" s="173"/>
      <c r="AE66" s="198"/>
    </row>
    <row r="67" spans="1:31" ht="15.6" customHeight="1" x14ac:dyDescent="0.3">
      <c r="A67" s="39"/>
      <c r="B67" s="150" t="s">
        <v>793</v>
      </c>
      <c r="C67" s="41" t="s">
        <v>531</v>
      </c>
      <c r="D67" s="220" t="s">
        <v>130</v>
      </c>
      <c r="E67" s="49">
        <v>7</v>
      </c>
      <c r="F67" s="49">
        <v>8</v>
      </c>
      <c r="G67" s="166">
        <f t="shared" si="20"/>
        <v>15</v>
      </c>
      <c r="H67" s="39">
        <v>4</v>
      </c>
      <c r="I67" s="40"/>
      <c r="O67" s="173"/>
      <c r="AE67" s="198"/>
    </row>
    <row r="68" spans="1:31" ht="15.6" customHeight="1" x14ac:dyDescent="0.35">
      <c r="A68" s="39"/>
      <c r="B68" s="220" t="s">
        <v>543</v>
      </c>
      <c r="C68" s="41" t="s">
        <v>120</v>
      </c>
      <c r="D68" s="220" t="s">
        <v>117</v>
      </c>
      <c r="E68" s="49">
        <v>11</v>
      </c>
      <c r="F68" s="49">
        <v>3</v>
      </c>
      <c r="G68" s="166">
        <f t="shared" si="20"/>
        <v>14</v>
      </c>
      <c r="H68" s="39">
        <v>2</v>
      </c>
      <c r="I68" s="40"/>
      <c r="J68" s="40"/>
      <c r="K68" s="40"/>
      <c r="L68" s="163" t="s">
        <v>156</v>
      </c>
      <c r="M68" s="41"/>
      <c r="O68" s="173"/>
      <c r="P68" s="156" t="s">
        <v>13</v>
      </c>
      <c r="Q68" s="46" t="s">
        <v>404</v>
      </c>
      <c r="R68" s="20">
        <v>42716</v>
      </c>
      <c r="S68" s="54"/>
      <c r="T68" s="54"/>
      <c r="U68" s="54"/>
      <c r="V68" s="164"/>
      <c r="W68" s="164"/>
      <c r="X68" s="156" t="s">
        <v>14</v>
      </c>
      <c r="Y68" s="46" t="s">
        <v>404</v>
      </c>
      <c r="Z68" s="20">
        <v>42723</v>
      </c>
      <c r="AA68" s="198"/>
      <c r="AB68" s="198"/>
      <c r="AC68" s="198"/>
      <c r="AD68" s="198"/>
      <c r="AE68" s="198"/>
    </row>
    <row r="69" spans="1:31" ht="15.6" customHeight="1" x14ac:dyDescent="0.35">
      <c r="A69" s="39"/>
      <c r="B69" s="220" t="s">
        <v>950</v>
      </c>
      <c r="C69" s="41" t="s">
        <v>620</v>
      </c>
      <c r="D69" s="220" t="s">
        <v>164</v>
      </c>
      <c r="E69" s="49">
        <v>10</v>
      </c>
      <c r="F69" s="193">
        <v>4</v>
      </c>
      <c r="G69" s="166">
        <f t="shared" si="20"/>
        <v>14</v>
      </c>
      <c r="H69" s="39">
        <v>12</v>
      </c>
      <c r="I69" s="41"/>
      <c r="L69" s="240" t="s">
        <v>1002</v>
      </c>
      <c r="M69" s="240" t="s">
        <v>116</v>
      </c>
      <c r="O69" s="173"/>
      <c r="P69" s="155" t="s">
        <v>81</v>
      </c>
      <c r="Q69" s="155" t="s">
        <v>79</v>
      </c>
      <c r="R69" s="155" t="s">
        <v>107</v>
      </c>
      <c r="S69" s="41"/>
      <c r="T69" s="41"/>
      <c r="U69" s="41"/>
      <c r="V69" s="47"/>
      <c r="W69" s="47"/>
      <c r="X69" s="155" t="s">
        <v>81</v>
      </c>
      <c r="Y69" s="155" t="s">
        <v>79</v>
      </c>
      <c r="Z69" s="155" t="s">
        <v>107</v>
      </c>
      <c r="AA69" s="40"/>
      <c r="AB69" s="40"/>
      <c r="AC69" s="40"/>
      <c r="AD69" s="40"/>
      <c r="AE69" s="198"/>
    </row>
    <row r="70" spans="1:31" ht="15.6" customHeight="1" x14ac:dyDescent="0.35">
      <c r="A70" s="39"/>
      <c r="B70" s="41" t="s">
        <v>705</v>
      </c>
      <c r="C70" s="41" t="s">
        <v>464</v>
      </c>
      <c r="D70" s="221" t="s">
        <v>533</v>
      </c>
      <c r="E70" s="222">
        <v>7</v>
      </c>
      <c r="F70" s="222">
        <v>7</v>
      </c>
      <c r="G70" s="166">
        <f t="shared" si="20"/>
        <v>14</v>
      </c>
      <c r="H70" s="39"/>
      <c r="I70" s="40"/>
      <c r="L70" s="240"/>
      <c r="M70" s="240"/>
      <c r="O70" s="173"/>
      <c r="P70" s="189">
        <v>0.38541666666666669</v>
      </c>
      <c r="Q70" s="61" t="s">
        <v>126</v>
      </c>
      <c r="R70" s="26" t="s">
        <v>225</v>
      </c>
      <c r="S70" s="41"/>
      <c r="T70" s="41"/>
      <c r="U70" s="41"/>
      <c r="V70" s="47"/>
      <c r="W70" s="47"/>
      <c r="X70" s="189">
        <v>0.38541666666666669</v>
      </c>
      <c r="Y70" s="61" t="s">
        <v>126</v>
      </c>
      <c r="Z70" s="26" t="s">
        <v>212</v>
      </c>
      <c r="AA70" s="49"/>
      <c r="AB70" s="193"/>
      <c r="AC70" s="39"/>
      <c r="AD70" s="40"/>
      <c r="AE70" s="198"/>
    </row>
    <row r="71" spans="1:31" ht="18" x14ac:dyDescent="0.35">
      <c r="A71" s="39"/>
      <c r="B71" s="48" t="s">
        <v>553</v>
      </c>
      <c r="C71" s="41" t="s">
        <v>183</v>
      </c>
      <c r="D71" s="220" t="s">
        <v>117</v>
      </c>
      <c r="E71" s="330"/>
      <c r="F71" s="330">
        <v>14</v>
      </c>
      <c r="G71" s="166">
        <f t="shared" si="20"/>
        <v>14</v>
      </c>
      <c r="H71" s="34"/>
      <c r="I71" s="41"/>
      <c r="L71" s="240"/>
      <c r="M71" s="240"/>
      <c r="O71" s="173"/>
      <c r="P71" s="189">
        <v>0.38541666666666669</v>
      </c>
      <c r="Q71" s="61" t="s">
        <v>127</v>
      </c>
      <c r="R71" s="26" t="s">
        <v>206</v>
      </c>
      <c r="S71" s="41"/>
      <c r="T71" s="41"/>
      <c r="U71" s="41"/>
      <c r="V71" s="47"/>
      <c r="W71" s="47"/>
      <c r="X71" s="189">
        <v>0.38541666666666669</v>
      </c>
      <c r="Y71" s="61" t="s">
        <v>127</v>
      </c>
      <c r="Z71" s="26" t="s">
        <v>284</v>
      </c>
      <c r="AA71" s="39"/>
      <c r="AB71" s="208"/>
      <c r="AC71" s="39"/>
      <c r="AD71" s="40"/>
      <c r="AE71" s="198"/>
    </row>
    <row r="72" spans="1:31" ht="18" x14ac:dyDescent="0.35">
      <c r="A72" s="39"/>
      <c r="B72" s="41" t="s">
        <v>554</v>
      </c>
      <c r="C72" s="41" t="s">
        <v>112</v>
      </c>
      <c r="D72" s="41" t="s">
        <v>116</v>
      </c>
      <c r="E72" s="330">
        <v>1</v>
      </c>
      <c r="F72" s="330">
        <v>13</v>
      </c>
      <c r="G72" s="166">
        <f t="shared" si="20"/>
        <v>14</v>
      </c>
      <c r="H72" s="39">
        <v>2</v>
      </c>
      <c r="I72" s="41"/>
      <c r="L72" s="240"/>
      <c r="M72" s="240"/>
      <c r="O72" s="173"/>
      <c r="P72" s="189">
        <v>0.42708333333333331</v>
      </c>
      <c r="Q72" s="61" t="s">
        <v>126</v>
      </c>
      <c r="R72" s="26" t="s">
        <v>207</v>
      </c>
      <c r="S72" s="41"/>
      <c r="T72" s="41"/>
      <c r="U72" s="41"/>
      <c r="V72" s="47"/>
      <c r="W72" s="47"/>
      <c r="X72" s="189">
        <v>0.42708333333333331</v>
      </c>
      <c r="Y72" s="61" t="s">
        <v>126</v>
      </c>
      <c r="Z72" s="26" t="s">
        <v>285</v>
      </c>
      <c r="AA72" s="39"/>
      <c r="AB72" s="39"/>
      <c r="AC72" s="39"/>
      <c r="AD72" s="40"/>
      <c r="AE72" s="198"/>
    </row>
    <row r="73" spans="1:31" ht="17.399999999999999" x14ac:dyDescent="0.3">
      <c r="A73" s="39"/>
      <c r="C73" s="221" t="s">
        <v>1010</v>
      </c>
      <c r="D73" s="41"/>
      <c r="E73" s="49"/>
      <c r="F73" s="49"/>
      <c r="G73" s="166">
        <v>13</v>
      </c>
      <c r="H73" s="39"/>
      <c r="I73" s="79"/>
      <c r="J73" s="40"/>
      <c r="K73" s="40"/>
      <c r="O73" s="173"/>
      <c r="P73" s="189">
        <v>0.42708333333333331</v>
      </c>
      <c r="Q73" s="61" t="s">
        <v>127</v>
      </c>
      <c r="R73" s="26" t="s">
        <v>226</v>
      </c>
      <c r="S73" s="40"/>
      <c r="T73" s="40"/>
      <c r="U73" s="40"/>
      <c r="V73" s="40"/>
      <c r="W73" s="40"/>
      <c r="X73" s="189">
        <v>0.42708333333333331</v>
      </c>
      <c r="Y73" s="61" t="s">
        <v>127</v>
      </c>
      <c r="Z73" s="26" t="s">
        <v>286</v>
      </c>
      <c r="AA73" s="40"/>
      <c r="AB73" s="40"/>
      <c r="AC73" s="40"/>
      <c r="AD73" s="40"/>
      <c r="AE73" s="198"/>
    </row>
    <row r="74" spans="1:31" ht="17.399999999999999" x14ac:dyDescent="0.3">
      <c r="A74" s="39"/>
      <c r="B74" s="220"/>
      <c r="C74" s="150"/>
      <c r="D74" s="220"/>
      <c r="E74" s="49"/>
      <c r="F74" s="49"/>
      <c r="G74" s="166"/>
      <c r="H74" s="39"/>
      <c r="I74" s="34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98"/>
    </row>
    <row r="75" spans="1:31" ht="17.399999999999999" x14ac:dyDescent="0.3">
      <c r="A75" s="39"/>
      <c r="B75" s="41"/>
      <c r="C75" s="41"/>
      <c r="D75" s="220"/>
      <c r="E75" s="49"/>
      <c r="F75" s="49"/>
      <c r="G75" s="166"/>
      <c r="I75" s="40"/>
      <c r="J75" s="79"/>
      <c r="K75" s="79"/>
      <c r="P75" s="7"/>
      <c r="Q75" s="6"/>
      <c r="R75" s="10"/>
    </row>
    <row r="76" spans="1:31" ht="17.399999999999999" x14ac:dyDescent="0.3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P76" s="5"/>
      <c r="Q76" s="5"/>
      <c r="R76" s="7"/>
    </row>
    <row r="77" spans="1:31" ht="15.6" x14ac:dyDescent="0.3">
      <c r="P77" s="64"/>
      <c r="Q77" s="64"/>
      <c r="R77" s="38"/>
    </row>
    <row r="78" spans="1:31" ht="15.6" x14ac:dyDescent="0.3">
      <c r="P78" s="7"/>
      <c r="Q78" s="7"/>
      <c r="R78" s="7"/>
    </row>
    <row r="79" spans="1:31" ht="15.6" x14ac:dyDescent="0.3">
      <c r="P79" s="5"/>
      <c r="Q79" s="5"/>
      <c r="R79" s="7"/>
    </row>
    <row r="80" spans="1:31" ht="15.6" x14ac:dyDescent="0.3">
      <c r="P80" s="5"/>
      <c r="Q80" s="5"/>
      <c r="R80" s="7"/>
    </row>
    <row r="81" spans="1:18" ht="15.6" x14ac:dyDescent="0.3">
      <c r="P81" s="5"/>
      <c r="Q81" s="5"/>
      <c r="R81" s="7"/>
    </row>
    <row r="82" spans="1:18" ht="15.6" x14ac:dyDescent="0.3">
      <c r="P82" s="7"/>
      <c r="Q82" s="7"/>
      <c r="R82" s="7"/>
    </row>
    <row r="83" spans="1:18" ht="17.399999999999999" x14ac:dyDescent="0.3">
      <c r="A83" s="34"/>
      <c r="B83" s="297"/>
      <c r="C83" s="34"/>
      <c r="D83" s="32"/>
      <c r="E83" s="32"/>
      <c r="F83" s="34"/>
      <c r="G83" s="9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297"/>
      <c r="C84" s="32"/>
      <c r="D84" s="32"/>
      <c r="E84" s="32"/>
      <c r="F84" s="34"/>
      <c r="G84" s="91"/>
      <c r="H84" s="34"/>
      <c r="I84" s="79"/>
      <c r="J84" s="79"/>
      <c r="K84" s="79"/>
    </row>
    <row r="85" spans="1:18" ht="17.399999999999999" x14ac:dyDescent="0.3">
      <c r="A85" s="34"/>
      <c r="B85" s="297"/>
      <c r="C85" s="32"/>
      <c r="D85" s="32"/>
      <c r="E85" s="32"/>
      <c r="F85" s="34"/>
      <c r="G85" s="91"/>
      <c r="H85" s="34"/>
      <c r="I85" s="79"/>
      <c r="J85" s="79"/>
      <c r="K85" s="79"/>
    </row>
    <row r="86" spans="1:18" ht="17.399999999999999" x14ac:dyDescent="0.3">
      <c r="A86" s="82"/>
      <c r="B86" s="297"/>
      <c r="C86" s="32"/>
      <c r="D86" s="32"/>
      <c r="E86" s="32"/>
      <c r="F86" s="34"/>
      <c r="G86" s="91"/>
      <c r="H86" s="34"/>
      <c r="I86" s="79"/>
      <c r="J86" s="79"/>
      <c r="K86" s="79"/>
    </row>
    <row r="87" spans="1:18" ht="17.399999999999999" x14ac:dyDescent="0.3">
      <c r="A87" s="34"/>
      <c r="B87" s="297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29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29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297"/>
      <c r="C90" s="80"/>
      <c r="D90" s="80"/>
      <c r="E90" s="32"/>
      <c r="F90" s="34"/>
      <c r="G90" s="91"/>
      <c r="H90" s="34"/>
      <c r="I90" s="79"/>
      <c r="J90" s="79"/>
      <c r="K90" s="79"/>
    </row>
    <row r="91" spans="1:18" ht="22.8" x14ac:dyDescent="0.4">
      <c r="A91" s="79"/>
      <c r="B91" s="297"/>
      <c r="C91" s="85"/>
      <c r="D91" s="85"/>
      <c r="E91" s="55"/>
      <c r="F91" s="34"/>
      <c r="G91" s="91"/>
      <c r="H91" s="34"/>
      <c r="I91" s="79"/>
      <c r="J91" s="79"/>
      <c r="K91" s="79"/>
    </row>
    <row r="92" spans="1:18" ht="17.399999999999999" x14ac:dyDescent="0.3">
      <c r="A92" s="79"/>
      <c r="B92" s="297"/>
      <c r="C92" s="80"/>
      <c r="D92" s="80"/>
      <c r="E92" s="32"/>
      <c r="F92" s="34"/>
      <c r="G92" s="91"/>
      <c r="H92" s="34"/>
      <c r="I92" s="79"/>
      <c r="J92" s="79"/>
      <c r="K92" s="79"/>
    </row>
    <row r="93" spans="1:18" ht="17.399999999999999" x14ac:dyDescent="0.3">
      <c r="A93" s="34"/>
      <c r="B93" s="297"/>
      <c r="C93" s="32"/>
      <c r="D93" s="32"/>
      <c r="E93" s="32"/>
      <c r="F93" s="34"/>
      <c r="G93" s="91"/>
      <c r="H93" s="34"/>
      <c r="I93" s="79"/>
      <c r="J93" s="32"/>
      <c r="K93" s="32"/>
      <c r="L93" s="1"/>
    </row>
    <row r="94" spans="1:18" ht="17.399999999999999" x14ac:dyDescent="0.3">
      <c r="A94" s="34"/>
      <c r="B94" s="297"/>
      <c r="C94" s="83"/>
      <c r="D94" s="32"/>
      <c r="E94" s="32"/>
      <c r="F94" s="34"/>
      <c r="G94" s="91"/>
      <c r="H94" s="34"/>
      <c r="I94" s="79"/>
      <c r="J94" s="32"/>
      <c r="K94" s="32"/>
      <c r="L94" s="1"/>
    </row>
    <row r="95" spans="1:18" ht="17.399999999999999" x14ac:dyDescent="0.3">
      <c r="A95" s="34"/>
      <c r="B95" s="297"/>
      <c r="C95" s="83"/>
      <c r="D95" s="80"/>
      <c r="E95" s="34"/>
      <c r="F95" s="34"/>
      <c r="G95" s="91"/>
      <c r="H95" s="34"/>
      <c r="I95" s="79"/>
      <c r="J95" s="32"/>
      <c r="K95" s="32"/>
      <c r="L95" s="1"/>
    </row>
    <row r="96" spans="1:18" ht="17.399999999999999" x14ac:dyDescent="0.3">
      <c r="A96" s="34"/>
      <c r="B96" s="297"/>
      <c r="C96" s="83"/>
      <c r="D96" s="80"/>
      <c r="E96" s="34"/>
      <c r="F96" s="34"/>
      <c r="G96" s="91"/>
      <c r="H96" s="34"/>
      <c r="I96" s="79"/>
      <c r="J96" s="32"/>
      <c r="K96" s="32"/>
      <c r="L96" s="1"/>
    </row>
    <row r="97" spans="1:12" ht="17.399999999999999" x14ac:dyDescent="0.3">
      <c r="A97" s="34"/>
      <c r="B97" s="297"/>
      <c r="C97" s="83"/>
      <c r="D97" s="80"/>
      <c r="E97" s="32"/>
      <c r="F97" s="34"/>
      <c r="G97" s="91"/>
      <c r="H97" s="34"/>
      <c r="I97" s="79"/>
      <c r="J97" s="32"/>
      <c r="K97" s="32"/>
      <c r="L97" s="1"/>
    </row>
    <row r="98" spans="1:12" ht="17.399999999999999" x14ac:dyDescent="0.3">
      <c r="A98" s="91"/>
      <c r="B98" s="297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9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91"/>
      <c r="H100" s="34"/>
      <c r="I100" s="79"/>
      <c r="J100" s="32"/>
      <c r="K100" s="32"/>
      <c r="L100" s="1"/>
    </row>
  </sheetData>
  <sortState ref="O2:X8">
    <sortCondition ref="O2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6" zoomScale="78" zoomScaleNormal="75" zoomScaleSheetLayoutView="78" workbookViewId="0">
      <selection activeCell="D30" sqref="D30"/>
    </sheetView>
  </sheetViews>
  <sheetFormatPr defaultRowHeight="13.2" x14ac:dyDescent="0.25"/>
  <cols>
    <col min="1" max="1" width="12" customWidth="1"/>
    <col min="2" max="2" width="16.44140625" customWidth="1"/>
    <col min="3" max="3" width="16.109375" customWidth="1"/>
    <col min="4" max="4" width="13.664062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11.5546875" customWidth="1"/>
    <col min="12" max="12" width="17.5546875" customWidth="1"/>
    <col min="13" max="13" width="22" customWidth="1"/>
    <col min="14" max="14" width="0.88671875" customWidth="1"/>
    <col min="15" max="15" width="2.109375" customWidth="1"/>
    <col min="16" max="16" width="14.33203125" customWidth="1"/>
    <col min="17" max="17" width="15" customWidth="1"/>
    <col min="18" max="18" width="14.66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7.6640625" customWidth="1"/>
    <col min="26" max="26" width="15.5546875" customWidth="1"/>
    <col min="27" max="27" width="7.44140625" customWidth="1"/>
    <col min="28" max="28" width="6.5546875" customWidth="1"/>
    <col min="29" max="30" width="5.88671875" customWidth="1"/>
    <col min="31" max="31" width="2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35">
      <c r="A2" s="14"/>
      <c r="B2" s="231" t="s">
        <v>572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33">
        <v>42709</v>
      </c>
      <c r="O2" s="58"/>
      <c r="P2" s="41" t="s">
        <v>22</v>
      </c>
      <c r="Q2" s="41" t="s">
        <v>128</v>
      </c>
      <c r="R2" s="220" t="s">
        <v>533</v>
      </c>
      <c r="S2" s="39"/>
      <c r="T2" s="208">
        <v>11</v>
      </c>
      <c r="U2" s="39">
        <v>21</v>
      </c>
      <c r="V2" s="39">
        <v>0</v>
      </c>
      <c r="W2" s="39">
        <v>1</v>
      </c>
      <c r="X2" s="199">
        <f t="shared" ref="X2:X10" si="0">U2/T2</f>
        <v>1.9090909090909092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953</v>
      </c>
      <c r="O3" s="58"/>
      <c r="P3" s="41" t="s">
        <v>486</v>
      </c>
      <c r="Q3" s="41" t="s">
        <v>487</v>
      </c>
      <c r="R3" s="220" t="s">
        <v>116</v>
      </c>
      <c r="S3" s="39"/>
      <c r="T3" s="208">
        <v>12</v>
      </c>
      <c r="U3" s="39">
        <v>23</v>
      </c>
      <c r="V3" s="39">
        <v>2</v>
      </c>
      <c r="W3" s="39">
        <v>0</v>
      </c>
      <c r="X3" s="199">
        <f>U3/T3</f>
        <v>1.9166666666666667</v>
      </c>
      <c r="AE3" s="16"/>
    </row>
    <row r="4" spans="1:31" ht="17.399999999999999" x14ac:dyDescent="0.3">
      <c r="A4" s="7"/>
      <c r="B4" s="9"/>
      <c r="C4" s="33" t="s">
        <v>379</v>
      </c>
      <c r="E4" s="22">
        <v>6</v>
      </c>
      <c r="F4" s="22">
        <v>2</v>
      </c>
      <c r="G4" s="22">
        <v>4</v>
      </c>
      <c r="H4" s="22">
        <f>(S$38)</f>
        <v>30</v>
      </c>
      <c r="I4" s="22">
        <v>23</v>
      </c>
      <c r="J4" s="35">
        <f t="shared" ref="J4:J9" si="1">E4*2+G4*1</f>
        <v>16</v>
      </c>
      <c r="K4" s="22">
        <f>(T$38)</f>
        <v>50</v>
      </c>
      <c r="L4" s="22">
        <f>(V$38)</f>
        <v>16</v>
      </c>
      <c r="M4" s="39">
        <v>1</v>
      </c>
      <c r="N4" s="1"/>
      <c r="O4" s="58"/>
      <c r="P4" s="41" t="s">
        <v>132</v>
      </c>
      <c r="Q4" s="41" t="s">
        <v>380</v>
      </c>
      <c r="R4" s="220" t="s">
        <v>117</v>
      </c>
      <c r="S4" s="39"/>
      <c r="T4" s="208">
        <v>12</v>
      </c>
      <c r="U4" s="39">
        <v>30</v>
      </c>
      <c r="V4" s="39">
        <v>1</v>
      </c>
      <c r="W4" s="39">
        <v>0</v>
      </c>
      <c r="X4" s="199">
        <f>U4/T4</f>
        <v>2.5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5</v>
      </c>
      <c r="F5" s="22">
        <v>1</v>
      </c>
      <c r="G5" s="22">
        <v>6</v>
      </c>
      <c r="H5" s="22">
        <f>(AA$25)</f>
        <v>40</v>
      </c>
      <c r="I5" s="22">
        <v>30</v>
      </c>
      <c r="J5" s="35">
        <f t="shared" si="1"/>
        <v>16</v>
      </c>
      <c r="K5" s="22">
        <f>(AB$25)</f>
        <v>56</v>
      </c>
      <c r="L5" s="22">
        <f>(AD$25)</f>
        <v>8</v>
      </c>
      <c r="M5" s="39">
        <v>2</v>
      </c>
      <c r="O5" s="58"/>
      <c r="P5" s="41" t="s">
        <v>34</v>
      </c>
      <c r="Q5" s="41" t="s">
        <v>86</v>
      </c>
      <c r="R5" s="220" t="s">
        <v>54</v>
      </c>
      <c r="S5" s="39"/>
      <c r="T5" s="208">
        <v>11</v>
      </c>
      <c r="U5" s="39">
        <v>28</v>
      </c>
      <c r="V5" s="39">
        <v>0</v>
      </c>
      <c r="W5" s="39">
        <v>2</v>
      </c>
      <c r="X5" s="199">
        <f>U5/T5</f>
        <v>2.5454545454545454</v>
      </c>
      <c r="Z5" s="9"/>
      <c r="AE5" s="16"/>
    </row>
    <row r="6" spans="1:31" ht="17.399999999999999" x14ac:dyDescent="0.3">
      <c r="A6" s="172"/>
      <c r="B6" s="9"/>
      <c r="C6" s="33" t="s">
        <v>89</v>
      </c>
      <c r="D6" s="24"/>
      <c r="E6" s="22">
        <v>5</v>
      </c>
      <c r="F6" s="22">
        <v>4</v>
      </c>
      <c r="G6" s="22">
        <v>3</v>
      </c>
      <c r="H6" s="22">
        <f>(AA$49)</f>
        <v>36</v>
      </c>
      <c r="I6" s="22">
        <v>33</v>
      </c>
      <c r="J6" s="35">
        <f t="shared" si="1"/>
        <v>13</v>
      </c>
      <c r="K6" s="22">
        <f>(AB$49)</f>
        <v>53</v>
      </c>
      <c r="L6" s="22">
        <f>(AD$49)</f>
        <v>12</v>
      </c>
      <c r="M6" s="39">
        <v>4</v>
      </c>
      <c r="O6" s="58"/>
      <c r="P6" s="41" t="s">
        <v>63</v>
      </c>
      <c r="Q6" s="41" t="s">
        <v>115</v>
      </c>
      <c r="R6" s="220" t="s">
        <v>164</v>
      </c>
      <c r="S6" s="39"/>
      <c r="T6" s="208">
        <v>10</v>
      </c>
      <c r="U6" s="39">
        <v>26</v>
      </c>
      <c r="V6" s="39">
        <v>0</v>
      </c>
      <c r="W6" s="39">
        <v>1</v>
      </c>
      <c r="X6" s="199">
        <f>U6/T6</f>
        <v>2.6</v>
      </c>
      <c r="Y6" s="41"/>
      <c r="AE6" s="16"/>
    </row>
    <row r="7" spans="1:31" ht="17.399999999999999" x14ac:dyDescent="0.3">
      <c r="B7" s="9"/>
      <c r="C7" s="33" t="s">
        <v>129</v>
      </c>
      <c r="D7" s="24"/>
      <c r="E7" s="22">
        <v>5</v>
      </c>
      <c r="F7" s="22">
        <v>5</v>
      </c>
      <c r="G7" s="22">
        <v>2</v>
      </c>
      <c r="H7" s="22">
        <f>(S$25)</f>
        <v>41</v>
      </c>
      <c r="I7" s="22">
        <v>35</v>
      </c>
      <c r="J7" s="35">
        <f t="shared" si="1"/>
        <v>12</v>
      </c>
      <c r="K7" s="22">
        <f>(T$25)</f>
        <v>61</v>
      </c>
      <c r="L7" s="22">
        <f>(V$25)</f>
        <v>20</v>
      </c>
      <c r="M7" s="39">
        <v>5</v>
      </c>
      <c r="N7" s="9"/>
      <c r="O7" s="58"/>
      <c r="P7" s="48" t="s">
        <v>163</v>
      </c>
      <c r="Q7" s="41" t="s">
        <v>95</v>
      </c>
      <c r="R7" s="220" t="s">
        <v>53</v>
      </c>
      <c r="S7" s="39"/>
      <c r="T7" s="208">
        <v>12</v>
      </c>
      <c r="U7" s="39">
        <v>33</v>
      </c>
      <c r="V7" s="39">
        <v>0</v>
      </c>
      <c r="W7" s="39">
        <v>0</v>
      </c>
      <c r="X7" s="199">
        <f>U7/T7</f>
        <v>2.75</v>
      </c>
      <c r="AE7" s="16"/>
    </row>
    <row r="8" spans="1:31" ht="17.399999999999999" x14ac:dyDescent="0.3">
      <c r="A8" s="9"/>
      <c r="B8" s="9"/>
      <c r="C8" s="33" t="s">
        <v>322</v>
      </c>
      <c r="D8" s="24"/>
      <c r="E8" s="22">
        <v>4</v>
      </c>
      <c r="F8" s="22">
        <v>4</v>
      </c>
      <c r="G8" s="22">
        <v>4</v>
      </c>
      <c r="H8" s="22">
        <f>(AA$37)</f>
        <v>29</v>
      </c>
      <c r="I8" s="22">
        <v>31</v>
      </c>
      <c r="J8" s="35">
        <f t="shared" si="1"/>
        <v>12</v>
      </c>
      <c r="K8" s="22">
        <f>(AB$37)</f>
        <v>45</v>
      </c>
      <c r="L8" s="22">
        <f>(AD$37)</f>
        <v>8</v>
      </c>
      <c r="M8" s="39">
        <v>6</v>
      </c>
      <c r="O8" s="58"/>
      <c r="P8" s="41" t="s">
        <v>66</v>
      </c>
      <c r="Q8" s="41" t="s">
        <v>96</v>
      </c>
      <c r="R8" s="220" t="s">
        <v>130</v>
      </c>
      <c r="S8" s="39"/>
      <c r="T8" s="208">
        <v>11</v>
      </c>
      <c r="U8" s="39">
        <v>31</v>
      </c>
      <c r="V8" s="39">
        <v>0</v>
      </c>
      <c r="W8" s="39">
        <v>0</v>
      </c>
      <c r="X8" s="199">
        <f t="shared" si="0"/>
        <v>2.8181818181818183</v>
      </c>
      <c r="AE8" s="16"/>
    </row>
    <row r="9" spans="1:31" ht="17.399999999999999" x14ac:dyDescent="0.3">
      <c r="A9" s="9"/>
      <c r="B9" s="9"/>
      <c r="C9" s="33" t="s">
        <v>530</v>
      </c>
      <c r="D9" s="24"/>
      <c r="E9" s="22">
        <v>4</v>
      </c>
      <c r="F9" s="22">
        <v>4</v>
      </c>
      <c r="G9" s="22">
        <v>4</v>
      </c>
      <c r="H9" s="22">
        <f>(S$50)</f>
        <v>25</v>
      </c>
      <c r="I9" s="22">
        <v>25</v>
      </c>
      <c r="J9" s="35">
        <f t="shared" si="1"/>
        <v>12</v>
      </c>
      <c r="K9" s="22">
        <f>(T$50)</f>
        <v>37</v>
      </c>
      <c r="L9" s="22">
        <f>(V$50)</f>
        <v>24</v>
      </c>
      <c r="M9" s="39">
        <v>3</v>
      </c>
      <c r="O9" s="58"/>
      <c r="P9" s="41" t="s">
        <v>610</v>
      </c>
      <c r="Q9" s="41" t="s">
        <v>611</v>
      </c>
      <c r="R9" s="220" t="s">
        <v>461</v>
      </c>
      <c r="S9" s="39"/>
      <c r="T9" s="208">
        <v>11</v>
      </c>
      <c r="U9" s="39">
        <v>35</v>
      </c>
      <c r="V9" s="39">
        <v>1</v>
      </c>
      <c r="W9" s="39">
        <v>0</v>
      </c>
      <c r="X9" s="199">
        <f t="shared" si="0"/>
        <v>3.1818181818181817</v>
      </c>
      <c r="AE9" s="16"/>
    </row>
    <row r="10" spans="1:31" ht="18" thickBot="1" x14ac:dyDescent="0.35">
      <c r="A10" s="9"/>
      <c r="B10" s="9"/>
      <c r="C10" s="33" t="s">
        <v>477</v>
      </c>
      <c r="E10" s="22">
        <v>3</v>
      </c>
      <c r="F10" s="22">
        <v>7</v>
      </c>
      <c r="G10" s="22">
        <v>2</v>
      </c>
      <c r="H10" s="22">
        <f>(AA$61)</f>
        <v>22</v>
      </c>
      <c r="I10" s="22">
        <v>37</v>
      </c>
      <c r="J10" s="35">
        <f t="shared" ref="J10:J11" si="2">E10*2+G10*1</f>
        <v>8</v>
      </c>
      <c r="K10" s="22">
        <f>(AB$61)</f>
        <v>26</v>
      </c>
      <c r="L10" s="22">
        <f>(AD$61)</f>
        <v>32</v>
      </c>
      <c r="M10" s="39">
        <v>7</v>
      </c>
      <c r="O10" s="362"/>
      <c r="P10" s="41" t="s">
        <v>108</v>
      </c>
      <c r="Q10" s="41" t="s">
        <v>17</v>
      </c>
      <c r="R10" s="41"/>
      <c r="S10" s="39"/>
      <c r="T10" s="208">
        <v>6</v>
      </c>
      <c r="U10" s="39">
        <v>17</v>
      </c>
      <c r="V10" s="39">
        <v>0</v>
      </c>
      <c r="W10" s="39">
        <v>0</v>
      </c>
      <c r="X10" s="199">
        <f t="shared" si="0"/>
        <v>2.8333333333333335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1</v>
      </c>
      <c r="F11" s="22">
        <v>6</v>
      </c>
      <c r="G11" s="22">
        <v>5</v>
      </c>
      <c r="H11" s="22">
        <f>(S$62)</f>
        <v>25</v>
      </c>
      <c r="I11" s="22">
        <v>34</v>
      </c>
      <c r="J11" s="35">
        <f t="shared" si="2"/>
        <v>7</v>
      </c>
      <c r="K11" s="22">
        <f>(T$62)</f>
        <v>37</v>
      </c>
      <c r="L11" s="22">
        <f>(V$62)</f>
        <v>28</v>
      </c>
      <c r="M11" s="39">
        <v>8</v>
      </c>
      <c r="O11" s="362"/>
      <c r="P11" s="173"/>
      <c r="Q11" s="173"/>
      <c r="R11" s="54" t="s">
        <v>35</v>
      </c>
      <c r="S11" s="200"/>
      <c r="T11" s="194">
        <f>SUM(T2:T10)</f>
        <v>96</v>
      </c>
      <c r="U11" s="194">
        <f>SUM(U2:U10)</f>
        <v>244</v>
      </c>
      <c r="V11" s="194">
        <f>SUM(V2:V10)</f>
        <v>4</v>
      </c>
      <c r="W11" s="194">
        <f>SUM(W2:W10)</f>
        <v>4</v>
      </c>
      <c r="X11" s="201">
        <f>(U11+W11)/T11</f>
        <v>2.5833333333333335</v>
      </c>
      <c r="AE11" s="16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33</v>
      </c>
      <c r="F12" s="62">
        <f>SUM(F4:F11)</f>
        <v>33</v>
      </c>
      <c r="G12" s="62">
        <f>SUM(G4:G11)</f>
        <v>30</v>
      </c>
      <c r="H12" s="62">
        <f>SUM(H4:H11)</f>
        <v>248</v>
      </c>
      <c r="I12" s="62">
        <f>SUM(I4:I11)</f>
        <v>248</v>
      </c>
      <c r="J12" s="62"/>
      <c r="K12" s="62">
        <f>SUM(K4:K11)</f>
        <v>365</v>
      </c>
      <c r="L12" s="62">
        <f>SUM(L4:L11)</f>
        <v>148</v>
      </c>
      <c r="M12" s="62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70" t="s">
        <v>954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8</v>
      </c>
      <c r="T14" s="343">
        <v>5</v>
      </c>
      <c r="U14" s="166">
        <f t="shared" ref="U14:U21" si="3">SUM(S14:T14)</f>
        <v>13</v>
      </c>
      <c r="V14" s="39"/>
      <c r="W14" s="161"/>
      <c r="X14" s="215" t="s">
        <v>117</v>
      </c>
      <c r="Y14" s="215"/>
      <c r="Z14" s="215" t="s">
        <v>470</v>
      </c>
      <c r="AA14" s="342">
        <v>8</v>
      </c>
      <c r="AB14" s="342">
        <v>11</v>
      </c>
      <c r="AC14" s="166">
        <f>SUM(AA14:AB14)</f>
        <v>19</v>
      </c>
      <c r="AD14" s="39"/>
      <c r="AE14" s="16"/>
    </row>
    <row r="15" spans="1:31" ht="15.6" customHeight="1" x14ac:dyDescent="0.3">
      <c r="A15" s="46" t="s">
        <v>38</v>
      </c>
      <c r="B15" s="225" t="s">
        <v>530</v>
      </c>
      <c r="C15" s="24"/>
      <c r="D15" s="22">
        <v>2</v>
      </c>
      <c r="E15" s="9">
        <v>1</v>
      </c>
      <c r="F15" s="41" t="s">
        <v>955</v>
      </c>
      <c r="J15" s="4"/>
      <c r="O15" s="212"/>
      <c r="P15" s="41" t="s">
        <v>667</v>
      </c>
      <c r="Q15" s="152" t="s">
        <v>297</v>
      </c>
      <c r="R15" s="48" t="s">
        <v>130</v>
      </c>
      <c r="S15" s="343">
        <v>11</v>
      </c>
      <c r="T15" s="343">
        <v>5</v>
      </c>
      <c r="U15" s="166">
        <f t="shared" si="3"/>
        <v>16</v>
      </c>
      <c r="V15" s="39">
        <v>6</v>
      </c>
      <c r="W15" s="166"/>
      <c r="X15" s="41" t="s">
        <v>634</v>
      </c>
      <c r="Y15" s="41" t="s">
        <v>183</v>
      </c>
      <c r="Z15" s="41" t="s">
        <v>117</v>
      </c>
      <c r="AA15" s="342"/>
      <c r="AB15" s="342">
        <v>14</v>
      </c>
      <c r="AC15" s="166">
        <f>SUM(AA15:AB15)</f>
        <v>14</v>
      </c>
      <c r="AD15" s="39"/>
      <c r="AE15" s="16"/>
    </row>
    <row r="16" spans="1:31" ht="15.6" customHeight="1" x14ac:dyDescent="0.3">
      <c r="A16" s="39" t="s">
        <v>37</v>
      </c>
      <c r="B16" s="240" t="s">
        <v>592</v>
      </c>
      <c r="C16" s="240" t="s">
        <v>174</v>
      </c>
      <c r="D16" s="22"/>
      <c r="E16" s="9">
        <v>2</v>
      </c>
      <c r="F16" s="41" t="s">
        <v>956</v>
      </c>
      <c r="J16" s="4"/>
      <c r="O16" s="212"/>
      <c r="P16" s="41" t="s">
        <v>669</v>
      </c>
      <c r="Q16" s="41" t="s">
        <v>383</v>
      </c>
      <c r="R16" s="48" t="s">
        <v>130</v>
      </c>
      <c r="S16" s="343">
        <v>9</v>
      </c>
      <c r="T16" s="343">
        <v>6</v>
      </c>
      <c r="U16" s="166">
        <f t="shared" si="3"/>
        <v>15</v>
      </c>
      <c r="V16" s="39">
        <v>2</v>
      </c>
      <c r="W16" s="166"/>
      <c r="X16" s="41" t="s">
        <v>627</v>
      </c>
      <c r="Y16" s="41" t="s">
        <v>613</v>
      </c>
      <c r="Z16" s="41" t="s">
        <v>117</v>
      </c>
      <c r="AA16" s="342">
        <v>8</v>
      </c>
      <c r="AB16" s="342">
        <v>5</v>
      </c>
      <c r="AC16" s="166">
        <f>SUM(AA16:AB16)</f>
        <v>13</v>
      </c>
      <c r="AD16" s="39">
        <v>2</v>
      </c>
      <c r="AE16" s="16"/>
    </row>
    <row r="17" spans="1:31" ht="15.6" customHeight="1" x14ac:dyDescent="0.3">
      <c r="A17" s="39"/>
      <c r="B17" s="240" t="s">
        <v>592</v>
      </c>
      <c r="C17" s="240" t="s">
        <v>194</v>
      </c>
      <c r="D17" s="48"/>
      <c r="E17" s="9"/>
      <c r="F17" s="220"/>
      <c r="J17" s="4"/>
      <c r="N17" s="8"/>
      <c r="O17" s="212"/>
      <c r="P17" s="41" t="s">
        <v>532</v>
      </c>
      <c r="Q17" s="41" t="s">
        <v>531</v>
      </c>
      <c r="R17" s="41" t="s">
        <v>130</v>
      </c>
      <c r="S17" s="343">
        <v>7</v>
      </c>
      <c r="T17" s="343">
        <v>8</v>
      </c>
      <c r="U17" s="166">
        <f t="shared" si="3"/>
        <v>15</v>
      </c>
      <c r="V17" s="39">
        <v>4</v>
      </c>
      <c r="W17" s="166"/>
      <c r="X17" s="41" t="s">
        <v>488</v>
      </c>
      <c r="Y17" s="41" t="s">
        <v>120</v>
      </c>
      <c r="Z17" s="41" t="s">
        <v>117</v>
      </c>
      <c r="AA17" s="342">
        <v>10</v>
      </c>
      <c r="AB17" s="342">
        <v>2</v>
      </c>
      <c r="AC17" s="166">
        <f>SUM(AA17:AB17)</f>
        <v>12</v>
      </c>
      <c r="AD17" s="39">
        <v>2</v>
      </c>
      <c r="AE17" s="16"/>
    </row>
    <row r="18" spans="1:31" ht="15.6" customHeight="1" x14ac:dyDescent="0.3">
      <c r="E18" s="9"/>
      <c r="F18" s="9"/>
      <c r="G18" s="9"/>
      <c r="N18" s="9"/>
      <c r="O18" s="212"/>
      <c r="P18" s="41" t="s">
        <v>668</v>
      </c>
      <c r="Q18" s="41" t="s">
        <v>104</v>
      </c>
      <c r="R18" s="207" t="s">
        <v>130</v>
      </c>
      <c r="S18" s="343">
        <v>4</v>
      </c>
      <c r="T18" s="343">
        <v>7</v>
      </c>
      <c r="U18" s="166">
        <f t="shared" si="3"/>
        <v>11</v>
      </c>
      <c r="V18" s="39">
        <v>2</v>
      </c>
      <c r="W18" s="166"/>
      <c r="X18" s="41" t="s">
        <v>628</v>
      </c>
      <c r="Y18" s="41" t="s">
        <v>340</v>
      </c>
      <c r="Z18" s="41" t="s">
        <v>117</v>
      </c>
      <c r="AA18" s="342">
        <v>6</v>
      </c>
      <c r="AB18" s="342">
        <v>5</v>
      </c>
      <c r="AC18" s="166">
        <f>SUM(AA18:AB18)</f>
        <v>11</v>
      </c>
      <c r="AD18" s="39"/>
      <c r="AE18" s="16"/>
    </row>
    <row r="19" spans="1:31" ht="15.6" customHeight="1" x14ac:dyDescent="0.3">
      <c r="A19" s="39" t="s">
        <v>136</v>
      </c>
      <c r="B19" s="33" t="s">
        <v>88</v>
      </c>
      <c r="C19" s="88"/>
      <c r="D19" s="108">
        <v>4</v>
      </c>
      <c r="E19" s="9">
        <v>1</v>
      </c>
      <c r="F19" s="41" t="s">
        <v>957</v>
      </c>
      <c r="H19" s="52"/>
      <c r="I19" s="52"/>
      <c r="J19" s="86"/>
      <c r="K19" s="52"/>
      <c r="L19" s="52"/>
      <c r="M19" s="52"/>
      <c r="N19" s="9"/>
      <c r="O19" s="212"/>
      <c r="P19" s="41" t="s">
        <v>672</v>
      </c>
      <c r="Q19" s="41" t="s">
        <v>208</v>
      </c>
      <c r="R19" s="207" t="s">
        <v>130</v>
      </c>
      <c r="S19" s="343">
        <v>2</v>
      </c>
      <c r="T19" s="343">
        <v>6</v>
      </c>
      <c r="U19" s="166">
        <f t="shared" si="3"/>
        <v>8</v>
      </c>
      <c r="V19" s="39">
        <v>2</v>
      </c>
      <c r="W19" s="166"/>
      <c r="X19" s="41" t="s">
        <v>629</v>
      </c>
      <c r="Y19" s="41" t="s">
        <v>614</v>
      </c>
      <c r="Z19" s="48" t="s">
        <v>117</v>
      </c>
      <c r="AA19" s="342">
        <v>5</v>
      </c>
      <c r="AB19" s="342">
        <v>4</v>
      </c>
      <c r="AC19" s="166">
        <f t="shared" ref="AC19:AC37" si="4">SUM(AA19:AB19)</f>
        <v>9</v>
      </c>
      <c r="AD19" s="39">
        <v>2</v>
      </c>
      <c r="AE19" s="16"/>
    </row>
    <row r="20" spans="1:31" ht="15.6" customHeight="1" x14ac:dyDescent="0.3">
      <c r="A20" s="87" t="s">
        <v>37</v>
      </c>
      <c r="B20" s="240" t="s">
        <v>485</v>
      </c>
      <c r="C20" s="240" t="s">
        <v>608</v>
      </c>
      <c r="D20" s="108"/>
      <c r="E20" s="9">
        <v>2</v>
      </c>
      <c r="F20" s="41" t="s">
        <v>958</v>
      </c>
      <c r="M20" s="52"/>
      <c r="N20" s="8"/>
      <c r="O20" s="213"/>
      <c r="P20" s="41" t="s">
        <v>671</v>
      </c>
      <c r="Q20" s="48" t="s">
        <v>99</v>
      </c>
      <c r="R20" s="41" t="s">
        <v>130</v>
      </c>
      <c r="S20" s="343"/>
      <c r="T20" s="343">
        <v>8</v>
      </c>
      <c r="U20" s="166">
        <f t="shared" si="3"/>
        <v>8</v>
      </c>
      <c r="V20" s="39"/>
      <c r="W20" s="166"/>
      <c r="X20" s="41" t="s">
        <v>633</v>
      </c>
      <c r="Y20" s="41" t="s">
        <v>615</v>
      </c>
      <c r="Z20" s="41" t="s">
        <v>117</v>
      </c>
      <c r="AA20" s="342">
        <v>3</v>
      </c>
      <c r="AB20" s="342">
        <v>3</v>
      </c>
      <c r="AC20" s="166">
        <f t="shared" si="4"/>
        <v>6</v>
      </c>
      <c r="AD20" s="39"/>
      <c r="AE20" s="59"/>
    </row>
    <row r="21" spans="1:31" ht="15.6" customHeight="1" x14ac:dyDescent="0.3">
      <c r="E21" s="9">
        <v>2</v>
      </c>
      <c r="F21" s="41" t="s">
        <v>665</v>
      </c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6</v>
      </c>
      <c r="U21" s="166">
        <f t="shared" si="3"/>
        <v>6</v>
      </c>
      <c r="V21" s="39"/>
      <c r="W21" s="166"/>
      <c r="X21" s="150" t="s">
        <v>631</v>
      </c>
      <c r="Y21" s="150" t="s">
        <v>49</v>
      </c>
      <c r="Z21" s="48" t="s">
        <v>117</v>
      </c>
      <c r="AA21" s="342"/>
      <c r="AB21" s="342">
        <v>4</v>
      </c>
      <c r="AC21" s="166">
        <f t="shared" si="4"/>
        <v>4</v>
      </c>
      <c r="AD21" s="39"/>
      <c r="AE21" s="58"/>
    </row>
    <row r="22" spans="1:31" ht="15.6" customHeight="1" x14ac:dyDescent="0.3">
      <c r="E22" s="9">
        <v>2</v>
      </c>
      <c r="F22" s="41" t="s">
        <v>959</v>
      </c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4</v>
      </c>
      <c r="U22" s="166">
        <f t="shared" ref="U22:U49" si="5">SUM(S22:T22)</f>
        <v>4</v>
      </c>
      <c r="V22" s="39"/>
      <c r="W22" s="166"/>
      <c r="X22" s="41" t="s">
        <v>630</v>
      </c>
      <c r="Y22" s="41" t="s">
        <v>25</v>
      </c>
      <c r="Z22" s="41" t="s">
        <v>117</v>
      </c>
      <c r="AA22" s="342"/>
      <c r="AB22" s="342">
        <v>4</v>
      </c>
      <c r="AC22" s="166">
        <f t="shared" si="4"/>
        <v>4</v>
      </c>
      <c r="AD22" s="39"/>
      <c r="AE22" s="15"/>
    </row>
    <row r="23" spans="1:31" ht="15.6" customHeight="1" x14ac:dyDescent="0.3">
      <c r="N23" s="8"/>
      <c r="O23" s="212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5"/>
        <v>3</v>
      </c>
      <c r="V23" s="39">
        <v>4</v>
      </c>
      <c r="W23" s="166"/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 t="shared" si="4"/>
        <v>2</v>
      </c>
      <c r="AD23" s="39"/>
      <c r="AE23" s="15"/>
    </row>
    <row r="24" spans="1:31" ht="23.4" customHeight="1" x14ac:dyDescent="0.3">
      <c r="A24" s="69"/>
      <c r="B24" s="149"/>
      <c r="C24" s="71"/>
      <c r="D24" s="142"/>
      <c r="E24" s="67" t="s">
        <v>50</v>
      </c>
      <c r="F24" s="67"/>
      <c r="G24" s="66"/>
      <c r="H24" s="66"/>
      <c r="I24" s="66"/>
      <c r="J24" s="68"/>
      <c r="K24" s="66"/>
      <c r="L24" s="66"/>
      <c r="M24" s="66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5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4"/>
        <v>2</v>
      </c>
      <c r="AD24" s="39">
        <v>2</v>
      </c>
      <c r="AE24" s="15"/>
    </row>
    <row r="25" spans="1:31" ht="15.6" customHeight="1" thickBot="1" x14ac:dyDescent="0.35">
      <c r="A25" s="46" t="s">
        <v>39</v>
      </c>
      <c r="B25" s="33" t="s">
        <v>124</v>
      </c>
      <c r="D25" s="22">
        <v>4</v>
      </c>
      <c r="E25" s="8">
        <v>2</v>
      </c>
      <c r="F25" s="41" t="s">
        <v>730</v>
      </c>
      <c r="M25" s="37"/>
      <c r="N25" s="9"/>
      <c r="O25" s="213"/>
      <c r="P25" s="218" t="s">
        <v>405</v>
      </c>
      <c r="Q25" s="218"/>
      <c r="R25" s="218" t="s">
        <v>130</v>
      </c>
      <c r="S25" s="219">
        <f>SUM(S14:S24)</f>
        <v>41</v>
      </c>
      <c r="T25" s="219">
        <f>SUM(T14:T24)</f>
        <v>61</v>
      </c>
      <c r="U25" s="219">
        <f t="shared" si="5"/>
        <v>102</v>
      </c>
      <c r="V25" s="219">
        <f>SUM(V14:V24)</f>
        <v>20</v>
      </c>
      <c r="W25" s="219"/>
      <c r="X25" s="217" t="s">
        <v>405</v>
      </c>
      <c r="Y25" s="217"/>
      <c r="Z25" s="217" t="s">
        <v>117</v>
      </c>
      <c r="AA25" s="219">
        <f>SUM(AA14:AA24)</f>
        <v>40</v>
      </c>
      <c r="AB25" s="219">
        <f>SUM(AB14:AB24)</f>
        <v>56</v>
      </c>
      <c r="AC25" s="219">
        <f t="shared" si="4"/>
        <v>96</v>
      </c>
      <c r="AD25" s="219">
        <f>SUM(AD14:AD24)</f>
        <v>8</v>
      </c>
      <c r="AE25" s="15"/>
    </row>
    <row r="26" spans="1:31" ht="15.6" customHeight="1" x14ac:dyDescent="0.3">
      <c r="A26" s="49" t="s">
        <v>37</v>
      </c>
      <c r="B26" s="240" t="s">
        <v>519</v>
      </c>
      <c r="C26" s="240" t="s">
        <v>172</v>
      </c>
      <c r="E26" s="8">
        <v>2</v>
      </c>
      <c r="F26" s="41" t="s">
        <v>962</v>
      </c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ref="U26:U35" si="6">SUM(S26:T26)</f>
        <v>2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3</v>
      </c>
      <c r="AB26" s="342">
        <v>3</v>
      </c>
      <c r="AC26" s="166">
        <f t="shared" ref="AC26:AC36" si="7">SUM(AA26:AB26)</f>
        <v>6</v>
      </c>
      <c r="AD26" s="222"/>
      <c r="AE26" s="15"/>
    </row>
    <row r="27" spans="1:31" ht="15.6" customHeight="1" x14ac:dyDescent="0.3">
      <c r="E27" s="8">
        <v>2</v>
      </c>
      <c r="F27" s="41" t="s">
        <v>822</v>
      </c>
      <c r="G27" s="52"/>
      <c r="M27" s="26"/>
      <c r="N27" s="9"/>
      <c r="O27" s="212"/>
      <c r="P27" s="41" t="s">
        <v>677</v>
      </c>
      <c r="Q27" s="41" t="s">
        <v>131</v>
      </c>
      <c r="R27" s="41" t="s">
        <v>116</v>
      </c>
      <c r="S27" s="342">
        <v>9</v>
      </c>
      <c r="T27" s="342">
        <v>5</v>
      </c>
      <c r="U27" s="166">
        <f t="shared" si="6"/>
        <v>14</v>
      </c>
      <c r="V27" s="39"/>
      <c r="W27" s="166"/>
      <c r="X27" s="41" t="s">
        <v>636</v>
      </c>
      <c r="Y27" s="41" t="s">
        <v>103</v>
      </c>
      <c r="Z27" s="41" t="s">
        <v>54</v>
      </c>
      <c r="AA27" s="342">
        <v>11</v>
      </c>
      <c r="AB27" s="342">
        <v>4</v>
      </c>
      <c r="AC27" s="166">
        <f t="shared" si="7"/>
        <v>15</v>
      </c>
      <c r="AD27" s="222"/>
      <c r="AE27" s="15"/>
    </row>
    <row r="28" spans="1:31" ht="15.6" customHeight="1" x14ac:dyDescent="0.3">
      <c r="E28" s="8">
        <v>2</v>
      </c>
      <c r="F28" s="41" t="s">
        <v>963</v>
      </c>
      <c r="G28" s="52"/>
      <c r="K28" s="37"/>
      <c r="L28" s="37"/>
      <c r="M28" s="26"/>
      <c r="N28" s="9"/>
      <c r="O28" s="212"/>
      <c r="P28" s="41" t="s">
        <v>678</v>
      </c>
      <c r="Q28" s="84" t="s">
        <v>185</v>
      </c>
      <c r="R28" s="48" t="s">
        <v>116</v>
      </c>
      <c r="S28" s="342">
        <v>10</v>
      </c>
      <c r="T28" s="342">
        <v>3</v>
      </c>
      <c r="U28" s="166">
        <f t="shared" si="6"/>
        <v>13</v>
      </c>
      <c r="V28" s="39">
        <v>4</v>
      </c>
      <c r="W28" s="166"/>
      <c r="X28" s="41" t="s">
        <v>635</v>
      </c>
      <c r="Y28" s="41" t="s">
        <v>138</v>
      </c>
      <c r="Z28" s="41" t="s">
        <v>54</v>
      </c>
      <c r="AA28" s="342">
        <v>7</v>
      </c>
      <c r="AB28" s="342">
        <v>8</v>
      </c>
      <c r="AC28" s="166">
        <f t="shared" si="7"/>
        <v>15</v>
      </c>
      <c r="AD28" s="222"/>
      <c r="AE28" s="15"/>
    </row>
    <row r="29" spans="1:31" ht="15.6" customHeight="1" x14ac:dyDescent="0.3">
      <c r="D29" s="361"/>
      <c r="E29" s="8"/>
      <c r="F29" s="41"/>
      <c r="G29" s="52"/>
      <c r="M29" s="26"/>
      <c r="N29" s="9"/>
      <c r="O29" s="212"/>
      <c r="P29" s="41" t="s">
        <v>474</v>
      </c>
      <c r="Q29" s="152" t="s">
        <v>85</v>
      </c>
      <c r="R29" s="41" t="s">
        <v>116</v>
      </c>
      <c r="S29" s="342">
        <v>4</v>
      </c>
      <c r="T29" s="342">
        <v>6</v>
      </c>
      <c r="U29" s="166">
        <f t="shared" si="6"/>
        <v>10</v>
      </c>
      <c r="V29" s="39">
        <v>2</v>
      </c>
      <c r="W29" s="166"/>
      <c r="X29" s="41" t="s">
        <v>637</v>
      </c>
      <c r="Y29" s="41" t="s">
        <v>332</v>
      </c>
      <c r="Z29" s="48" t="s">
        <v>54</v>
      </c>
      <c r="AA29" s="342">
        <v>2</v>
      </c>
      <c r="AB29" s="342">
        <v>10</v>
      </c>
      <c r="AC29" s="166">
        <f t="shared" si="7"/>
        <v>12</v>
      </c>
      <c r="AD29" s="222">
        <v>2</v>
      </c>
      <c r="AE29" s="15"/>
    </row>
    <row r="30" spans="1:31" ht="15.6" customHeight="1" x14ac:dyDescent="0.3">
      <c r="A30" s="39"/>
      <c r="B30" s="33" t="s">
        <v>123</v>
      </c>
      <c r="D30" s="22">
        <v>4</v>
      </c>
      <c r="E30" s="9">
        <v>1</v>
      </c>
      <c r="F30" s="41" t="s">
        <v>960</v>
      </c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9</v>
      </c>
      <c r="U30" s="166">
        <f t="shared" si="6"/>
        <v>10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3</v>
      </c>
      <c r="AB30" s="342">
        <v>4</v>
      </c>
      <c r="AC30" s="166">
        <f t="shared" si="7"/>
        <v>7</v>
      </c>
      <c r="AD30" s="222"/>
      <c r="AE30" s="15"/>
    </row>
    <row r="31" spans="1:31" ht="15.6" customHeight="1" x14ac:dyDescent="0.3">
      <c r="A31" s="49" t="s">
        <v>37</v>
      </c>
      <c r="B31" s="240" t="s">
        <v>964</v>
      </c>
      <c r="C31" s="240" t="s">
        <v>172</v>
      </c>
      <c r="E31" s="9">
        <v>1</v>
      </c>
      <c r="F31" s="41" t="s">
        <v>899</v>
      </c>
      <c r="N31" s="9"/>
      <c r="O31" s="212"/>
      <c r="P31" s="41" t="s">
        <v>528</v>
      </c>
      <c r="Q31" s="48" t="s">
        <v>33</v>
      </c>
      <c r="R31" s="41" t="s">
        <v>116</v>
      </c>
      <c r="S31" s="342"/>
      <c r="T31" s="342">
        <v>7</v>
      </c>
      <c r="U31" s="166">
        <f t="shared" si="6"/>
        <v>7</v>
      </c>
      <c r="V31" s="39"/>
      <c r="W31" s="166"/>
      <c r="X31" s="41" t="s">
        <v>638</v>
      </c>
      <c r="Y31" s="41" t="s">
        <v>490</v>
      </c>
      <c r="Z31" s="41" t="s">
        <v>54</v>
      </c>
      <c r="AA31" s="342"/>
      <c r="AB31" s="342">
        <v>6</v>
      </c>
      <c r="AC31" s="166">
        <f t="shared" si="7"/>
        <v>6</v>
      </c>
      <c r="AD31" s="222">
        <v>2</v>
      </c>
      <c r="AE31" s="15"/>
    </row>
    <row r="32" spans="1:31" ht="15.6" customHeight="1" x14ac:dyDescent="0.3">
      <c r="E32" s="9">
        <v>1</v>
      </c>
      <c r="F32" s="41" t="s">
        <v>961</v>
      </c>
      <c r="N32" s="8"/>
      <c r="O32" s="212"/>
      <c r="P32" s="41" t="s">
        <v>682</v>
      </c>
      <c r="Q32" s="41" t="s">
        <v>384</v>
      </c>
      <c r="R32" s="41" t="s">
        <v>116</v>
      </c>
      <c r="S32" s="342">
        <v>5</v>
      </c>
      <c r="T32" s="342">
        <v>2</v>
      </c>
      <c r="U32" s="166">
        <f t="shared" si="6"/>
        <v>7</v>
      </c>
      <c r="V32" s="39">
        <v>2</v>
      </c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>
        <v>2</v>
      </c>
      <c r="AC32" s="166">
        <f t="shared" si="7"/>
        <v>4</v>
      </c>
      <c r="AD32" s="222"/>
      <c r="AE32" s="15"/>
    </row>
    <row r="33" spans="1:31" ht="15.6" customHeight="1" x14ac:dyDescent="0.3">
      <c r="E33" s="9">
        <v>2</v>
      </c>
      <c r="F33" s="41" t="s">
        <v>985</v>
      </c>
      <c r="N33" s="9"/>
      <c r="O33" s="213"/>
      <c r="P33" s="41" t="s">
        <v>529</v>
      </c>
      <c r="Q33" s="41" t="s">
        <v>26</v>
      </c>
      <c r="R33" s="41" t="s">
        <v>116</v>
      </c>
      <c r="S33" s="342"/>
      <c r="T33" s="342">
        <v>6</v>
      </c>
      <c r="U33" s="166">
        <f t="shared" si="6"/>
        <v>6</v>
      </c>
      <c r="V33" s="39">
        <v>4</v>
      </c>
      <c r="W33" s="166"/>
      <c r="X33" s="41" t="s">
        <v>794</v>
      </c>
      <c r="Y33" s="41" t="s">
        <v>619</v>
      </c>
      <c r="Z33" s="48" t="s">
        <v>54</v>
      </c>
      <c r="AA33" s="342"/>
      <c r="AB33" s="342">
        <v>3</v>
      </c>
      <c r="AC33" s="166">
        <f t="shared" si="7"/>
        <v>3</v>
      </c>
      <c r="AD33" s="222"/>
      <c r="AE33" s="15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3"/>
      <c r="P34" s="41" t="s">
        <v>679</v>
      </c>
      <c r="Q34" s="41" t="s">
        <v>466</v>
      </c>
      <c r="R34" s="41" t="s">
        <v>116</v>
      </c>
      <c r="S34" s="342"/>
      <c r="T34" s="342">
        <v>5</v>
      </c>
      <c r="U34" s="166">
        <f t="shared" si="6"/>
        <v>5</v>
      </c>
      <c r="V34" s="39"/>
      <c r="W34" s="166"/>
      <c r="X34" s="41" t="s">
        <v>978</v>
      </c>
      <c r="Y34" s="41" t="s">
        <v>982</v>
      </c>
      <c r="Z34" s="41" t="s">
        <v>54</v>
      </c>
      <c r="AA34" s="342">
        <v>1</v>
      </c>
      <c r="AB34" s="342">
        <v>1</v>
      </c>
      <c r="AC34" s="166">
        <f t="shared" si="7"/>
        <v>2</v>
      </c>
      <c r="AD34" s="222">
        <v>2</v>
      </c>
      <c r="AE34" s="15"/>
    </row>
    <row r="35" spans="1:31" ht="15.6" customHeight="1" x14ac:dyDescent="0.3">
      <c r="A35" s="46" t="s">
        <v>40</v>
      </c>
      <c r="B35" s="33" t="s">
        <v>129</v>
      </c>
      <c r="D35" s="22">
        <v>5</v>
      </c>
      <c r="E35" s="9">
        <v>1</v>
      </c>
      <c r="F35" s="41" t="s">
        <v>967</v>
      </c>
      <c r="M35" s="90"/>
      <c r="N35" s="9"/>
      <c r="O35" s="213"/>
      <c r="P35" s="41" t="s">
        <v>683</v>
      </c>
      <c r="Q35" s="154" t="s">
        <v>135</v>
      </c>
      <c r="R35" s="41" t="s">
        <v>116</v>
      </c>
      <c r="S35" s="330"/>
      <c r="T35" s="354">
        <v>3</v>
      </c>
      <c r="U35" s="166">
        <f t="shared" si="6"/>
        <v>3</v>
      </c>
      <c r="V35" s="39"/>
      <c r="W35" s="166"/>
      <c r="X35" s="41" t="s">
        <v>640</v>
      </c>
      <c r="Y35" s="41" t="s">
        <v>138</v>
      </c>
      <c r="Z35" s="41" t="s">
        <v>54</v>
      </c>
      <c r="AA35" s="342"/>
      <c r="AB35" s="342">
        <v>2</v>
      </c>
      <c r="AC35" s="166">
        <f t="shared" si="7"/>
        <v>2</v>
      </c>
      <c r="AD35" s="222">
        <v>2</v>
      </c>
      <c r="AE35" s="15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9">
        <v>1</v>
      </c>
      <c r="F36" s="41" t="s">
        <v>566</v>
      </c>
      <c r="G36" s="37"/>
      <c r="N36" s="9"/>
      <c r="O36" s="212"/>
      <c r="P36" s="41" t="s">
        <v>848</v>
      </c>
      <c r="Q36" s="41" t="s">
        <v>487</v>
      </c>
      <c r="R36" s="41" t="s">
        <v>116</v>
      </c>
      <c r="S36" s="357"/>
      <c r="T36" s="342">
        <v>2</v>
      </c>
      <c r="U36" s="166">
        <f t="shared" si="5"/>
        <v>2</v>
      </c>
      <c r="W36" s="166"/>
      <c r="X36" s="41" t="s">
        <v>547</v>
      </c>
      <c r="Y36" s="48" t="s">
        <v>105</v>
      </c>
      <c r="Z36" s="41" t="s">
        <v>54</v>
      </c>
      <c r="AA36" s="342"/>
      <c r="AB36" s="342">
        <v>2</v>
      </c>
      <c r="AC36" s="166">
        <f t="shared" si="7"/>
        <v>2</v>
      </c>
      <c r="AD36" s="222"/>
      <c r="AE36" s="15"/>
    </row>
    <row r="37" spans="1:31" ht="15.6" customHeight="1" thickBot="1" x14ac:dyDescent="0.35">
      <c r="E37" s="9">
        <v>2</v>
      </c>
      <c r="F37" s="41" t="s">
        <v>968</v>
      </c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5"/>
        <v>1</v>
      </c>
      <c r="V37" s="39">
        <v>2</v>
      </c>
      <c r="W37" s="219"/>
      <c r="X37" s="217" t="s">
        <v>405</v>
      </c>
      <c r="Y37" s="217"/>
      <c r="Z37" s="217" t="s">
        <v>54</v>
      </c>
      <c r="AA37" s="219">
        <f>SUM(AA26:AA36)</f>
        <v>29</v>
      </c>
      <c r="AB37" s="219">
        <f>SUM(AB26:AB36)</f>
        <v>45</v>
      </c>
      <c r="AC37" s="219">
        <f t="shared" si="4"/>
        <v>74</v>
      </c>
      <c r="AD37" s="219">
        <f>SUM(AD26:AD36)</f>
        <v>8</v>
      </c>
      <c r="AE37" s="15"/>
    </row>
    <row r="38" spans="1:31" ht="15.6" customHeight="1" thickBot="1" x14ac:dyDescent="0.35">
      <c r="E38" s="9">
        <v>2</v>
      </c>
      <c r="F38" s="41" t="s">
        <v>890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30</v>
      </c>
      <c r="T38" s="219">
        <f>SUM(T26:T37)</f>
        <v>50</v>
      </c>
      <c r="U38" s="219">
        <f t="shared" si="5"/>
        <v>80</v>
      </c>
      <c r="V38" s="219">
        <f>SUM(V26:V37)</f>
        <v>16</v>
      </c>
      <c r="W38" s="356"/>
      <c r="X38" s="215" t="s">
        <v>53</v>
      </c>
      <c r="Y38" s="215"/>
      <c r="Z38" s="215" t="s">
        <v>471</v>
      </c>
      <c r="AA38" s="343">
        <v>3</v>
      </c>
      <c r="AB38" s="343">
        <v>3</v>
      </c>
      <c r="AC38" s="166">
        <f>SUM(AA38:AB38)</f>
        <v>6</v>
      </c>
      <c r="AD38" s="39">
        <v>4</v>
      </c>
      <c r="AE38" s="15"/>
    </row>
    <row r="39" spans="1:31" ht="15.6" customHeight="1" x14ac:dyDescent="0.3">
      <c r="E39" s="9">
        <v>2</v>
      </c>
      <c r="F39" s="41" t="s">
        <v>966</v>
      </c>
      <c r="N39" s="9"/>
      <c r="O39" s="213"/>
      <c r="P39" s="215" t="s">
        <v>533</v>
      </c>
      <c r="Q39" s="216"/>
      <c r="R39" s="216" t="s">
        <v>534</v>
      </c>
      <c r="S39" s="347">
        <v>2</v>
      </c>
      <c r="T39" s="347">
        <v>4</v>
      </c>
      <c r="U39" s="166">
        <f t="shared" si="5"/>
        <v>6</v>
      </c>
      <c r="V39" s="39">
        <v>12</v>
      </c>
      <c r="W39" s="216"/>
      <c r="X39" s="41" t="s">
        <v>644</v>
      </c>
      <c r="Y39" s="41" t="s">
        <v>527</v>
      </c>
      <c r="Z39" s="43" t="s">
        <v>53</v>
      </c>
      <c r="AA39" s="343">
        <v>10</v>
      </c>
      <c r="AB39" s="343">
        <v>9</v>
      </c>
      <c r="AC39" s="166">
        <f>SUM(AA39:AB39)</f>
        <v>19</v>
      </c>
      <c r="AD39" s="39">
        <v>2</v>
      </c>
      <c r="AE39" s="15"/>
    </row>
    <row r="40" spans="1:31" ht="15.6" customHeight="1" x14ac:dyDescent="0.3">
      <c r="N40" s="8"/>
      <c r="O40" s="213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5"/>
        <v>13</v>
      </c>
      <c r="V40" s="39"/>
      <c r="W40" s="216"/>
      <c r="X40" s="41" t="s">
        <v>645</v>
      </c>
      <c r="Y40" s="41" t="s">
        <v>505</v>
      </c>
      <c r="Z40" s="41" t="s">
        <v>53</v>
      </c>
      <c r="AA40" s="343">
        <v>9</v>
      </c>
      <c r="AB40" s="344">
        <v>10</v>
      </c>
      <c r="AC40" s="166">
        <f>SUM(AA40:AB40)</f>
        <v>19</v>
      </c>
      <c r="AD40" s="39"/>
      <c r="AE40" s="15"/>
    </row>
    <row r="41" spans="1:31" ht="15.6" customHeight="1" x14ac:dyDescent="0.3">
      <c r="A41" s="49"/>
      <c r="B41" s="33" t="s">
        <v>477</v>
      </c>
      <c r="D41" s="109">
        <v>1</v>
      </c>
      <c r="E41" s="8">
        <v>1</v>
      </c>
      <c r="F41" s="41" t="s">
        <v>965</v>
      </c>
      <c r="N41" s="9"/>
      <c r="O41" s="212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7</v>
      </c>
      <c r="U41" s="166">
        <f t="shared" si="5"/>
        <v>12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9</v>
      </c>
      <c r="AC41" s="166">
        <f t="shared" ref="AC41:AC48" si="8">SUM(AA41:AB41)</f>
        <v>13</v>
      </c>
      <c r="AD41" s="39"/>
      <c r="AE41" s="15"/>
    </row>
    <row r="42" spans="1:31" ht="15.6" customHeight="1" x14ac:dyDescent="0.3">
      <c r="A42" s="49" t="s">
        <v>37</v>
      </c>
      <c r="B42" s="240" t="s">
        <v>83</v>
      </c>
      <c r="C42" s="43"/>
      <c r="D42" s="109"/>
      <c r="E42" s="8"/>
      <c r="F42" s="41"/>
      <c r="N42" s="9"/>
      <c r="O42" s="213"/>
      <c r="P42" s="41" t="s">
        <v>495</v>
      </c>
      <c r="Q42" s="41" t="s">
        <v>110</v>
      </c>
      <c r="R42" s="41" t="s">
        <v>533</v>
      </c>
      <c r="S42" s="344">
        <v>5</v>
      </c>
      <c r="T42" s="343">
        <v>3</v>
      </c>
      <c r="U42" s="166">
        <f t="shared" si="5"/>
        <v>8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4</v>
      </c>
      <c r="AB42" s="343">
        <v>5</v>
      </c>
      <c r="AC42" s="166">
        <f t="shared" ref="AC42:AC47" si="9">SUM(AA42:AB42)</f>
        <v>9</v>
      </c>
      <c r="AD42" s="39">
        <v>4</v>
      </c>
      <c r="AE42" s="15"/>
    </row>
    <row r="43" spans="1:31" ht="15.6" customHeight="1" x14ac:dyDescent="0.3">
      <c r="A43" s="72"/>
      <c r="B43" s="149"/>
      <c r="C43" s="67"/>
      <c r="D43" s="142"/>
      <c r="E43" s="67" t="s">
        <v>50</v>
      </c>
      <c r="F43" s="73"/>
      <c r="G43" s="74"/>
      <c r="H43" s="74"/>
      <c r="I43" s="74"/>
      <c r="J43" s="75"/>
      <c r="K43" s="74"/>
      <c r="L43" s="74"/>
      <c r="M43" s="74"/>
      <c r="N43" s="8"/>
      <c r="O43" s="212"/>
      <c r="P43" s="41" t="s">
        <v>685</v>
      </c>
      <c r="Q43" s="41" t="s">
        <v>504</v>
      </c>
      <c r="R43" s="41" t="s">
        <v>533</v>
      </c>
      <c r="S43" s="343">
        <v>4</v>
      </c>
      <c r="T43" s="344">
        <v>4</v>
      </c>
      <c r="U43" s="166">
        <f>SUM(S43:T43)</f>
        <v>8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3</v>
      </c>
      <c r="AC43" s="166">
        <f t="shared" si="9"/>
        <v>7</v>
      </c>
      <c r="AD43" s="39">
        <v>2</v>
      </c>
      <c r="AE43" s="15"/>
    </row>
    <row r="44" spans="1:31" ht="15.6" customHeight="1" x14ac:dyDescent="0.3">
      <c r="A44" s="46" t="s">
        <v>41</v>
      </c>
      <c r="B44" s="33" t="s">
        <v>169</v>
      </c>
      <c r="C44" s="41"/>
      <c r="D44" s="22">
        <v>4</v>
      </c>
      <c r="E44" s="9">
        <v>1</v>
      </c>
      <c r="F44" s="41" t="s">
        <v>970</v>
      </c>
      <c r="G44" s="40"/>
      <c r="H44" s="44"/>
      <c r="I44" s="44"/>
      <c r="J44" s="45"/>
      <c r="K44" s="44"/>
      <c r="L44" s="44"/>
      <c r="M44" s="44"/>
      <c r="N44" s="9"/>
      <c r="O44" s="212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5</v>
      </c>
      <c r="AC44" s="166">
        <f t="shared" si="9"/>
        <v>5</v>
      </c>
      <c r="AD44" s="39"/>
      <c r="AE44" s="15"/>
    </row>
    <row r="45" spans="1:31" ht="15.6" customHeight="1" x14ac:dyDescent="0.3">
      <c r="A45" s="49" t="s">
        <v>37</v>
      </c>
      <c r="B45" s="53" t="s">
        <v>83</v>
      </c>
      <c r="C45" s="43"/>
      <c r="D45" s="22"/>
      <c r="E45" s="9">
        <v>1</v>
      </c>
      <c r="F45" s="41" t="s">
        <v>971</v>
      </c>
      <c r="G45" s="40"/>
      <c r="H45" s="44"/>
      <c r="I45" s="40"/>
      <c r="J45" s="42"/>
      <c r="K45" s="44"/>
      <c r="L45" s="44"/>
      <c r="M45" s="37"/>
      <c r="N45" s="9"/>
      <c r="O45" s="212"/>
      <c r="P45" s="41" t="s">
        <v>687</v>
      </c>
      <c r="Q45" s="41" t="s">
        <v>31</v>
      </c>
      <c r="R45" s="41" t="s">
        <v>533</v>
      </c>
      <c r="S45" s="343">
        <v>2</v>
      </c>
      <c r="T45" s="344">
        <v>3</v>
      </c>
      <c r="U45" s="166">
        <f t="shared" si="5"/>
        <v>5</v>
      </c>
      <c r="V45" s="39">
        <v>2</v>
      </c>
      <c r="W45" s="216"/>
      <c r="X45" s="41" t="s">
        <v>646</v>
      </c>
      <c r="Y45" s="41" t="s">
        <v>491</v>
      </c>
      <c r="Z45" s="41" t="s">
        <v>53</v>
      </c>
      <c r="AA45" s="343">
        <v>1</v>
      </c>
      <c r="AB45" s="344">
        <v>3</v>
      </c>
      <c r="AC45" s="166">
        <f t="shared" si="9"/>
        <v>4</v>
      </c>
      <c r="AD45" s="39"/>
      <c r="AE45" s="15"/>
    </row>
    <row r="46" spans="1:31" ht="15.6" customHeight="1" x14ac:dyDescent="0.3">
      <c r="E46" s="9">
        <v>1</v>
      </c>
      <c r="F46" s="41" t="s">
        <v>972</v>
      </c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5"/>
        <v>4</v>
      </c>
      <c r="V46" s="39"/>
      <c r="W46" s="216"/>
      <c r="X46" s="41" t="s">
        <v>651</v>
      </c>
      <c r="Y46" s="41" t="s">
        <v>514</v>
      </c>
      <c r="Z46" s="41" t="s">
        <v>53</v>
      </c>
      <c r="AA46" s="343">
        <v>1</v>
      </c>
      <c r="AB46" s="344">
        <v>2</v>
      </c>
      <c r="AC46" s="166">
        <f t="shared" si="9"/>
        <v>3</v>
      </c>
      <c r="AD46" s="39"/>
      <c r="AE46" s="15"/>
    </row>
    <row r="47" spans="1:31" ht="15.6" customHeight="1" x14ac:dyDescent="0.3">
      <c r="E47" s="9">
        <v>2</v>
      </c>
      <c r="F47" s="41" t="s">
        <v>969</v>
      </c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5"/>
        <v>0</v>
      </c>
      <c r="V47" s="39">
        <v>2</v>
      </c>
      <c r="W47" s="216"/>
      <c r="X47" s="41" t="s">
        <v>650</v>
      </c>
      <c r="Y47" s="41" t="s">
        <v>24</v>
      </c>
      <c r="Z47" s="48" t="s">
        <v>53</v>
      </c>
      <c r="AA47" s="343"/>
      <c r="AB47" s="344">
        <v>3</v>
      </c>
      <c r="AC47" s="166">
        <f t="shared" si="9"/>
        <v>3</v>
      </c>
      <c r="AD47" s="39"/>
      <c r="AE47" s="15"/>
    </row>
    <row r="48" spans="1:31" ht="15.6" customHeight="1" x14ac:dyDescent="0.3"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5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8"/>
        <v>1</v>
      </c>
      <c r="AD48" s="39"/>
      <c r="AE48" s="15"/>
    </row>
    <row r="49" spans="1:31" ht="15.6" customHeight="1" thickBot="1" x14ac:dyDescent="0.35">
      <c r="B49" s="33" t="s">
        <v>89</v>
      </c>
      <c r="C49" s="56"/>
      <c r="D49" s="23">
        <v>5</v>
      </c>
      <c r="E49" s="8">
        <v>1</v>
      </c>
      <c r="F49" s="41" t="s">
        <v>974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5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36</v>
      </c>
      <c r="AB49" s="219">
        <f>SUM(AB38:AB48)</f>
        <v>53</v>
      </c>
      <c r="AC49" s="219">
        <f>SUM(AC38:AC48)</f>
        <v>89</v>
      </c>
      <c r="AD49" s="219">
        <f>SUM(AD38:AD48)</f>
        <v>12</v>
      </c>
      <c r="AE49" s="15"/>
    </row>
    <row r="50" spans="1:31" ht="15.6" customHeight="1" thickBot="1" x14ac:dyDescent="0.35">
      <c r="A50" s="87" t="s">
        <v>37</v>
      </c>
      <c r="B50" s="175" t="s">
        <v>560</v>
      </c>
      <c r="C50" s="275" t="s">
        <v>174</v>
      </c>
      <c r="D50" s="23"/>
      <c r="E50" s="8">
        <v>1</v>
      </c>
      <c r="F50" s="41" t="s">
        <v>975</v>
      </c>
      <c r="N50" s="8"/>
      <c r="O50" s="213"/>
      <c r="P50" s="218" t="s">
        <v>405</v>
      </c>
      <c r="Q50" s="218"/>
      <c r="R50" s="218" t="s">
        <v>533</v>
      </c>
      <c r="S50" s="219">
        <f>SUM(S39:S49)</f>
        <v>25</v>
      </c>
      <c r="T50" s="219">
        <f>SUM(T39:T49)</f>
        <v>37</v>
      </c>
      <c r="U50" s="219">
        <f>SUM(U39:U49)</f>
        <v>62</v>
      </c>
      <c r="V50" s="219">
        <f>SUM(V39:V49)</f>
        <v>24</v>
      </c>
      <c r="W50" s="356"/>
      <c r="X50" s="277" t="s">
        <v>461</v>
      </c>
      <c r="Y50" s="277"/>
      <c r="Z50" s="277" t="s">
        <v>462</v>
      </c>
      <c r="AA50" s="343">
        <v>2</v>
      </c>
      <c r="AB50" s="344">
        <v>2</v>
      </c>
      <c r="AC50" s="166">
        <f t="shared" ref="AC50:AC60" si="10">SUM(AA50:AB50)</f>
        <v>4</v>
      </c>
      <c r="AD50" s="39">
        <v>2</v>
      </c>
      <c r="AE50" s="15"/>
    </row>
    <row r="51" spans="1:31" ht="13.95" customHeight="1" x14ac:dyDescent="0.3">
      <c r="E51" s="8">
        <v>2</v>
      </c>
      <c r="F51" s="41" t="s">
        <v>973</v>
      </c>
      <c r="G51" s="4"/>
      <c r="H51" s="4"/>
      <c r="I51" s="4"/>
      <c r="J51" s="4"/>
      <c r="K51" s="4"/>
      <c r="L51" s="4"/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5</v>
      </c>
      <c r="U51" s="166">
        <f t="shared" ref="U51:U61" si="11">SUM(S51:T51)</f>
        <v>6</v>
      </c>
      <c r="V51" s="39">
        <v>8</v>
      </c>
      <c r="W51" s="277"/>
      <c r="X51" s="41" t="s">
        <v>653</v>
      </c>
      <c r="Y51" s="41" t="s">
        <v>616</v>
      </c>
      <c r="Z51" s="41" t="s">
        <v>461</v>
      </c>
      <c r="AA51" s="343">
        <v>7</v>
      </c>
      <c r="AB51" s="344">
        <v>3</v>
      </c>
      <c r="AC51" s="166">
        <f t="shared" si="10"/>
        <v>10</v>
      </c>
      <c r="AD51" s="39">
        <v>12</v>
      </c>
      <c r="AE51" s="15"/>
    </row>
    <row r="52" spans="1:31" ht="15.6" customHeight="1" x14ac:dyDescent="0.3">
      <c r="E52" s="8">
        <v>2</v>
      </c>
      <c r="F52" s="41" t="s">
        <v>974</v>
      </c>
      <c r="N52" s="9"/>
      <c r="O52" s="212"/>
      <c r="P52" s="41" t="s">
        <v>691</v>
      </c>
      <c r="Q52" s="41" t="s">
        <v>620</v>
      </c>
      <c r="R52" s="41" t="s">
        <v>164</v>
      </c>
      <c r="S52" s="343">
        <v>9</v>
      </c>
      <c r="T52" s="344">
        <v>4</v>
      </c>
      <c r="U52" s="166">
        <f t="shared" si="11"/>
        <v>13</v>
      </c>
      <c r="V52" s="39">
        <v>12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6</v>
      </c>
      <c r="AC52" s="166">
        <f t="shared" si="10"/>
        <v>8</v>
      </c>
      <c r="AD52" s="39">
        <v>2</v>
      </c>
      <c r="AE52" s="15"/>
    </row>
    <row r="53" spans="1:31" ht="16.2" customHeight="1" x14ac:dyDescent="0.3">
      <c r="E53" s="8">
        <v>2</v>
      </c>
      <c r="F53" s="240" t="s">
        <v>977</v>
      </c>
      <c r="N53" s="9"/>
      <c r="O53" s="213"/>
      <c r="P53" s="150" t="s">
        <v>494</v>
      </c>
      <c r="Q53" s="41" t="s">
        <v>182</v>
      </c>
      <c r="R53" s="48" t="s">
        <v>164</v>
      </c>
      <c r="S53" s="343">
        <v>5</v>
      </c>
      <c r="T53" s="343">
        <v>3</v>
      </c>
      <c r="U53" s="166">
        <f t="shared" si="11"/>
        <v>8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4</v>
      </c>
      <c r="AB53" s="344">
        <v>2</v>
      </c>
      <c r="AC53" s="166">
        <f t="shared" si="10"/>
        <v>6</v>
      </c>
      <c r="AD53" s="39"/>
      <c r="AE53" s="15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212"/>
      <c r="P54" s="41" t="s">
        <v>696</v>
      </c>
      <c r="Q54" s="41" t="s">
        <v>19</v>
      </c>
      <c r="R54" s="48" t="s">
        <v>164</v>
      </c>
      <c r="S54" s="343">
        <v>2</v>
      </c>
      <c r="T54" s="344">
        <v>6</v>
      </c>
      <c r="U54" s="166">
        <f t="shared" ref="U54:U60" si="12">SUM(S54:T54)</f>
        <v>8</v>
      </c>
      <c r="V54" s="39"/>
      <c r="W54" s="277"/>
      <c r="X54" s="41" t="s">
        <v>472</v>
      </c>
      <c r="Y54" s="41" t="s">
        <v>465</v>
      </c>
      <c r="Z54" s="41" t="s">
        <v>461</v>
      </c>
      <c r="AA54" s="343">
        <v>3</v>
      </c>
      <c r="AB54" s="344">
        <v>3</v>
      </c>
      <c r="AC54" s="166">
        <f t="shared" si="10"/>
        <v>6</v>
      </c>
      <c r="AD54" s="39">
        <v>2</v>
      </c>
      <c r="AE54" s="15"/>
    </row>
    <row r="55" spans="1:31" ht="15.6" customHeight="1" x14ac:dyDescent="0.35">
      <c r="C55" s="41" t="s">
        <v>42</v>
      </c>
      <c r="D55" s="98">
        <f>SUM(D15:D54)</f>
        <v>29</v>
      </c>
      <c r="E55" s="21"/>
      <c r="F55" s="41" t="s">
        <v>44</v>
      </c>
      <c r="G55" s="33"/>
      <c r="H55" s="47"/>
      <c r="I55" s="61">
        <v>6</v>
      </c>
      <c r="J55" s="22"/>
      <c r="N55" s="8"/>
      <c r="O55" s="212"/>
      <c r="P55" s="41" t="s">
        <v>475</v>
      </c>
      <c r="Q55" s="41" t="s">
        <v>115</v>
      </c>
      <c r="R55" s="41" t="s">
        <v>164</v>
      </c>
      <c r="S55" s="343">
        <v>3</v>
      </c>
      <c r="T55" s="344">
        <v>3</v>
      </c>
      <c r="U55" s="166">
        <f t="shared" si="12"/>
        <v>6</v>
      </c>
      <c r="V55" s="39">
        <v>2</v>
      </c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>
        <v>3</v>
      </c>
      <c r="AC55" s="166">
        <f>SUM(AA55:AB55)</f>
        <v>4</v>
      </c>
      <c r="AD55" s="39">
        <v>2</v>
      </c>
      <c r="AE55" s="15"/>
    </row>
    <row r="56" spans="1:31" ht="15.6" customHeight="1" x14ac:dyDescent="0.3">
      <c r="A56" s="166"/>
      <c r="B56" s="163" t="s">
        <v>394</v>
      </c>
      <c r="C56" s="163"/>
      <c r="D56" s="46" t="s">
        <v>57</v>
      </c>
      <c r="E56" s="358" t="s">
        <v>51</v>
      </c>
      <c r="F56" s="358" t="s">
        <v>52</v>
      </c>
      <c r="G56" s="163" t="s">
        <v>58</v>
      </c>
      <c r="H56" s="163" t="s">
        <v>390</v>
      </c>
      <c r="I56" s="163"/>
      <c r="J56" s="163"/>
      <c r="K56" s="163"/>
      <c r="L56" s="163"/>
      <c r="M56" s="163"/>
      <c r="N56" s="8"/>
      <c r="O56" s="213"/>
      <c r="P56" s="41" t="s">
        <v>476</v>
      </c>
      <c r="Q56" s="41" t="s">
        <v>68</v>
      </c>
      <c r="R56" s="41" t="s">
        <v>164</v>
      </c>
      <c r="S56" s="343"/>
      <c r="T56" s="344">
        <v>5</v>
      </c>
      <c r="U56" s="166">
        <f t="shared" si="12"/>
        <v>5</v>
      </c>
      <c r="V56" s="39">
        <v>2</v>
      </c>
      <c r="W56" s="277"/>
      <c r="X56" s="41" t="s">
        <v>537</v>
      </c>
      <c r="Y56" s="41" t="s">
        <v>65</v>
      </c>
      <c r="Z56" s="41" t="s">
        <v>461</v>
      </c>
      <c r="AA56" s="343">
        <v>2</v>
      </c>
      <c r="AB56" s="344">
        <v>1</v>
      </c>
      <c r="AC56" s="166">
        <f>SUM(AA56:AB56)</f>
        <v>3</v>
      </c>
      <c r="AD56" s="39"/>
      <c r="AE56" s="15"/>
    </row>
    <row r="57" spans="1:31" ht="15.6" customHeight="1" x14ac:dyDescent="0.3">
      <c r="A57" s="39"/>
      <c r="B57" s="41" t="s">
        <v>552</v>
      </c>
      <c r="C57" s="41" t="s">
        <v>527</v>
      </c>
      <c r="D57" s="221" t="s">
        <v>53</v>
      </c>
      <c r="E57" s="222">
        <v>10</v>
      </c>
      <c r="F57" s="222">
        <v>9</v>
      </c>
      <c r="G57" s="166">
        <f t="shared" ref="G57:G72" si="13">SUM(E57:F57)</f>
        <v>19</v>
      </c>
      <c r="H57" s="39">
        <v>2</v>
      </c>
      <c r="I57" s="40"/>
      <c r="J57" s="40"/>
      <c r="K57" s="40"/>
      <c r="M57" s="48"/>
      <c r="N57" s="9"/>
      <c r="O57" s="213"/>
      <c r="P57" s="41" t="s">
        <v>695</v>
      </c>
      <c r="Q57" s="41" t="s">
        <v>29</v>
      </c>
      <c r="R57" s="41" t="s">
        <v>164</v>
      </c>
      <c r="S57" s="343">
        <v>2</v>
      </c>
      <c r="T57" s="344">
        <v>2</v>
      </c>
      <c r="U57" s="166">
        <f t="shared" si="12"/>
        <v>4</v>
      </c>
      <c r="V57" s="39">
        <v>2</v>
      </c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2</v>
      </c>
      <c r="AC57" s="166">
        <f>SUM(AA57:AB57)</f>
        <v>3</v>
      </c>
      <c r="AD57" s="39">
        <v>2</v>
      </c>
      <c r="AE57" s="15"/>
    </row>
    <row r="58" spans="1:31" ht="15.6" customHeight="1" x14ac:dyDescent="0.3">
      <c r="A58" s="39"/>
      <c r="B58" s="41" t="s">
        <v>66</v>
      </c>
      <c r="C58" s="41" t="s">
        <v>505</v>
      </c>
      <c r="D58" s="220" t="s">
        <v>53</v>
      </c>
      <c r="E58" s="49">
        <v>9</v>
      </c>
      <c r="F58" s="193">
        <v>10</v>
      </c>
      <c r="G58" s="166">
        <f t="shared" si="13"/>
        <v>19</v>
      </c>
      <c r="H58" s="39"/>
      <c r="I58" s="41"/>
      <c r="J58" s="41"/>
      <c r="K58" s="61"/>
      <c r="L58" s="163" t="s">
        <v>389</v>
      </c>
      <c r="M58" s="41"/>
      <c r="N58" s="9"/>
      <c r="O58" s="212"/>
      <c r="P58" s="41" t="s">
        <v>697</v>
      </c>
      <c r="Q58" s="41" t="s">
        <v>589</v>
      </c>
      <c r="R58" s="41" t="s">
        <v>164</v>
      </c>
      <c r="S58" s="343"/>
      <c r="T58" s="343">
        <v>4</v>
      </c>
      <c r="U58" s="166">
        <f t="shared" si="12"/>
        <v>4</v>
      </c>
      <c r="V58" s="39"/>
      <c r="W58" s="277"/>
      <c r="X58" s="41" t="s">
        <v>795</v>
      </c>
      <c r="Y58" s="84" t="s">
        <v>143</v>
      </c>
      <c r="Z58" s="41" t="s">
        <v>461</v>
      </c>
      <c r="AA58" s="343"/>
      <c r="AB58" s="344">
        <v>2</v>
      </c>
      <c r="AC58" s="166">
        <f t="shared" si="10"/>
        <v>2</v>
      </c>
      <c r="AD58" s="39">
        <v>6</v>
      </c>
      <c r="AE58" s="15"/>
    </row>
    <row r="59" spans="1:31" ht="15.6" customHeight="1" x14ac:dyDescent="0.3">
      <c r="A59" s="39"/>
      <c r="B59" s="41" t="s">
        <v>63</v>
      </c>
      <c r="C59" s="152" t="s">
        <v>297</v>
      </c>
      <c r="D59" s="221" t="s">
        <v>130</v>
      </c>
      <c r="E59" s="49">
        <v>11</v>
      </c>
      <c r="F59" s="49">
        <v>5</v>
      </c>
      <c r="G59" s="166">
        <f t="shared" si="13"/>
        <v>16</v>
      </c>
      <c r="H59" s="39">
        <v>6</v>
      </c>
      <c r="I59" s="41"/>
      <c r="J59" s="41"/>
      <c r="K59" s="41"/>
      <c r="L59" s="240" t="s">
        <v>83</v>
      </c>
      <c r="M59" s="240"/>
      <c r="N59" s="9"/>
      <c r="O59" s="213"/>
      <c r="P59" s="41" t="s">
        <v>694</v>
      </c>
      <c r="Q59" s="41" t="s">
        <v>621</v>
      </c>
      <c r="R59" s="41" t="s">
        <v>164</v>
      </c>
      <c r="S59" s="343">
        <v>1</v>
      </c>
      <c r="T59" s="343">
        <v>2</v>
      </c>
      <c r="U59" s="166">
        <f t="shared" si="12"/>
        <v>3</v>
      </c>
      <c r="V59" s="39"/>
      <c r="W59" s="277"/>
      <c r="X59" s="41" t="s">
        <v>655</v>
      </c>
      <c r="Y59" s="48" t="s">
        <v>503</v>
      </c>
      <c r="Z59" s="41" t="s">
        <v>461</v>
      </c>
      <c r="AA59" s="343"/>
      <c r="AB59" s="344">
        <v>1</v>
      </c>
      <c r="AC59" s="166">
        <f t="shared" si="10"/>
        <v>1</v>
      </c>
      <c r="AD59" s="39"/>
      <c r="AE59" s="15"/>
    </row>
    <row r="60" spans="1:31" ht="15.6" customHeight="1" x14ac:dyDescent="0.3">
      <c r="A60" s="39"/>
      <c r="B60" s="41" t="s">
        <v>545</v>
      </c>
      <c r="C60" s="41" t="s">
        <v>103</v>
      </c>
      <c r="D60" s="220" t="s">
        <v>54</v>
      </c>
      <c r="E60" s="49">
        <v>11</v>
      </c>
      <c r="F60" s="193">
        <v>4</v>
      </c>
      <c r="G60" s="166">
        <f t="shared" si="13"/>
        <v>15</v>
      </c>
      <c r="H60" s="39"/>
      <c r="I60" s="40"/>
      <c r="J60" s="41"/>
      <c r="K60" s="41"/>
      <c r="L60" s="40"/>
      <c r="M60" s="40"/>
      <c r="N60" s="9"/>
      <c r="O60" s="60">
        <v>6</v>
      </c>
      <c r="P60" s="41" t="s">
        <v>693</v>
      </c>
      <c r="Q60" s="41" t="s">
        <v>62</v>
      </c>
      <c r="R60" s="41" t="s">
        <v>164</v>
      </c>
      <c r="S60" s="343">
        <v>1</v>
      </c>
      <c r="T60" s="344">
        <v>3</v>
      </c>
      <c r="U60" s="166">
        <f t="shared" si="12"/>
        <v>4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>
        <v>1</v>
      </c>
      <c r="AC60" s="166">
        <f t="shared" si="10"/>
        <v>1</v>
      </c>
      <c r="AD60" s="39">
        <v>4</v>
      </c>
      <c r="AE60" s="15"/>
    </row>
    <row r="61" spans="1:31" ht="15.6" customHeight="1" thickBot="1" x14ac:dyDescent="0.35">
      <c r="A61" s="39"/>
      <c r="B61" s="41" t="s">
        <v>706</v>
      </c>
      <c r="C61" s="41" t="s">
        <v>383</v>
      </c>
      <c r="D61" s="221" t="s">
        <v>130</v>
      </c>
      <c r="E61" s="49">
        <v>9</v>
      </c>
      <c r="F61" s="49">
        <v>6</v>
      </c>
      <c r="G61" s="166">
        <f t="shared" si="13"/>
        <v>15</v>
      </c>
      <c r="H61" s="39"/>
      <c r="I61" s="40"/>
      <c r="J61" s="40"/>
      <c r="K61" s="40"/>
      <c r="N61" s="9"/>
      <c r="O61" s="60"/>
      <c r="P61" s="43" t="s">
        <v>692</v>
      </c>
      <c r="Q61" s="43" t="s">
        <v>60</v>
      </c>
      <c r="R61" s="41" t="s">
        <v>164</v>
      </c>
      <c r="S61" s="343">
        <v>1</v>
      </c>
      <c r="T61" s="343"/>
      <c r="U61" s="166">
        <f t="shared" si="11"/>
        <v>1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22</v>
      </c>
      <c r="AB61" s="219">
        <f>SUM(AB50:AB60)</f>
        <v>26</v>
      </c>
      <c r="AC61" s="219">
        <f>SUM(AC50:AC60)</f>
        <v>48</v>
      </c>
      <c r="AD61" s="219">
        <f>SUM(AD50:AD60)</f>
        <v>32</v>
      </c>
      <c r="AE61" s="15"/>
    </row>
    <row r="62" spans="1:31" ht="15.6" customHeight="1" thickBot="1" x14ac:dyDescent="0.35">
      <c r="A62" s="39"/>
      <c r="B62" s="150" t="s">
        <v>551</v>
      </c>
      <c r="C62" s="41" t="s">
        <v>138</v>
      </c>
      <c r="D62" s="220" t="s">
        <v>54</v>
      </c>
      <c r="E62" s="330">
        <v>7</v>
      </c>
      <c r="F62" s="330">
        <v>8</v>
      </c>
      <c r="G62" s="166">
        <f t="shared" si="13"/>
        <v>15</v>
      </c>
      <c r="I62" s="41"/>
      <c r="J62" s="40"/>
      <c r="K62" s="40"/>
      <c r="L62" s="163" t="s">
        <v>84</v>
      </c>
      <c r="N62" s="9"/>
      <c r="O62" s="15"/>
      <c r="P62" s="218" t="s">
        <v>405</v>
      </c>
      <c r="Q62" s="218"/>
      <c r="R62" s="218" t="s">
        <v>164</v>
      </c>
      <c r="S62" s="219">
        <f>SUM(S51:S61)</f>
        <v>25</v>
      </c>
      <c r="T62" s="219">
        <f>SUM(T51:T61)</f>
        <v>37</v>
      </c>
      <c r="U62" s="219">
        <f>SUM(U51:U61)</f>
        <v>62</v>
      </c>
      <c r="V62" s="219">
        <f>SUM(V51:V61)</f>
        <v>28</v>
      </c>
      <c r="W62" s="355"/>
      <c r="X62" s="195"/>
      <c r="Y62" s="54"/>
      <c r="Z62" s="54"/>
      <c r="AA62" s="194">
        <f>AA25+AA37+AA49+AA61</f>
        <v>127</v>
      </c>
      <c r="AB62" s="194">
        <f>AB25+AB37+AB49+AB61</f>
        <v>180</v>
      </c>
      <c r="AC62" s="194">
        <f>AC25+AC37+AC49+AC61</f>
        <v>307</v>
      </c>
      <c r="AD62" s="194">
        <f>AD25+AD37+AD49+AD61</f>
        <v>60</v>
      </c>
      <c r="AE62" s="15"/>
    </row>
    <row r="63" spans="1:31" ht="15.6" customHeight="1" thickBot="1" x14ac:dyDescent="0.35">
      <c r="A63" s="39"/>
      <c r="B63" s="150" t="s">
        <v>793</v>
      </c>
      <c r="C63" s="41" t="s">
        <v>531</v>
      </c>
      <c r="D63" s="220" t="s">
        <v>130</v>
      </c>
      <c r="E63" s="49">
        <v>7</v>
      </c>
      <c r="F63" s="49">
        <v>8</v>
      </c>
      <c r="G63" s="166">
        <f t="shared" si="13"/>
        <v>15</v>
      </c>
      <c r="H63" s="39">
        <v>4</v>
      </c>
      <c r="I63" s="21"/>
      <c r="J63" s="40"/>
      <c r="K63" s="40"/>
      <c r="L63" s="326" t="s">
        <v>976</v>
      </c>
      <c r="M63" s="240" t="s">
        <v>116</v>
      </c>
      <c r="N63" s="9"/>
      <c r="O63" s="60"/>
      <c r="P63" s="161"/>
      <c r="Q63" s="161"/>
      <c r="R63" s="161"/>
      <c r="S63" s="194">
        <f>S25+S38+S50+S62</f>
        <v>121</v>
      </c>
      <c r="T63" s="194">
        <f>T25+T38+T50+T62</f>
        <v>185</v>
      </c>
      <c r="U63" s="194">
        <f>U25+U38+U50+U62</f>
        <v>306</v>
      </c>
      <c r="V63" s="194">
        <f>V25+V38+V50+V62</f>
        <v>88</v>
      </c>
      <c r="W63" s="166"/>
      <c r="X63" s="196" t="s">
        <v>387</v>
      </c>
      <c r="Y63" s="192"/>
      <c r="Z63" s="192"/>
      <c r="AA63" s="197">
        <f>S63+AA62</f>
        <v>248</v>
      </c>
      <c r="AB63" s="197">
        <f>T63+AB62</f>
        <v>365</v>
      </c>
      <c r="AC63" s="197">
        <f>U63+AC62</f>
        <v>613</v>
      </c>
      <c r="AD63" s="197">
        <f>V63+AD62</f>
        <v>148</v>
      </c>
      <c r="AE63" s="15"/>
    </row>
    <row r="64" spans="1:31" ht="15.6" customHeight="1" thickTop="1" x14ac:dyDescent="0.3">
      <c r="A64" s="39"/>
      <c r="B64" s="221" t="s">
        <v>132</v>
      </c>
      <c r="C64" s="41" t="s">
        <v>131</v>
      </c>
      <c r="D64" s="220" t="s">
        <v>116</v>
      </c>
      <c r="E64" s="330">
        <v>9</v>
      </c>
      <c r="F64" s="330">
        <v>5</v>
      </c>
      <c r="G64" s="166">
        <f t="shared" si="13"/>
        <v>14</v>
      </c>
      <c r="H64" s="39"/>
      <c r="I64" s="41"/>
      <c r="L64" s="240" t="s">
        <v>512</v>
      </c>
      <c r="M64" s="363" t="s">
        <v>130</v>
      </c>
      <c r="N64" s="9"/>
      <c r="O64" s="16"/>
      <c r="AE64" s="198"/>
    </row>
    <row r="65" spans="1:31" ht="15.6" customHeight="1" x14ac:dyDescent="0.3">
      <c r="A65" s="39"/>
      <c r="B65" s="41" t="s">
        <v>705</v>
      </c>
      <c r="C65" s="41" t="s">
        <v>464</v>
      </c>
      <c r="D65" s="221" t="s">
        <v>533</v>
      </c>
      <c r="E65" s="222">
        <v>7</v>
      </c>
      <c r="F65" s="222">
        <v>7</v>
      </c>
      <c r="G65" s="166">
        <f t="shared" si="13"/>
        <v>14</v>
      </c>
      <c r="H65" s="39"/>
      <c r="I65" s="40"/>
      <c r="J65" s="40"/>
      <c r="K65" s="40"/>
      <c r="O65" s="16"/>
      <c r="Y65" s="41"/>
      <c r="AE65" s="198"/>
    </row>
    <row r="66" spans="1:31" ht="15.6" customHeight="1" x14ac:dyDescent="0.3">
      <c r="A66" s="39"/>
      <c r="B66" s="48" t="s">
        <v>553</v>
      </c>
      <c r="C66" s="41" t="s">
        <v>183</v>
      </c>
      <c r="D66" s="220" t="s">
        <v>117</v>
      </c>
      <c r="E66" s="330"/>
      <c r="F66" s="330">
        <v>14</v>
      </c>
      <c r="G66" s="166">
        <f t="shared" si="13"/>
        <v>14</v>
      </c>
      <c r="H66" s="34"/>
      <c r="I66" s="40"/>
      <c r="O66" s="173"/>
      <c r="R66" s="364" t="s">
        <v>987</v>
      </c>
      <c r="S66" s="364"/>
      <c r="T66" s="364"/>
      <c r="U66" s="364"/>
      <c r="V66" s="364"/>
      <c r="W66" s="364"/>
      <c r="X66" s="364"/>
      <c r="Y66" s="364"/>
      <c r="Z66" s="365"/>
      <c r="AE66" s="198"/>
    </row>
    <row r="67" spans="1:31" ht="15.6" customHeight="1" x14ac:dyDescent="0.3">
      <c r="A67" s="39"/>
      <c r="B67" s="150" t="s">
        <v>817</v>
      </c>
      <c r="C67" s="84" t="s">
        <v>185</v>
      </c>
      <c r="D67" s="221" t="s">
        <v>116</v>
      </c>
      <c r="E67" s="330">
        <v>10</v>
      </c>
      <c r="F67" s="330">
        <v>3</v>
      </c>
      <c r="G67" s="166">
        <f t="shared" si="13"/>
        <v>13</v>
      </c>
      <c r="H67" s="39">
        <v>4</v>
      </c>
      <c r="I67" s="40"/>
      <c r="J67" s="40"/>
      <c r="K67" s="40"/>
      <c r="L67" s="163" t="s">
        <v>156</v>
      </c>
      <c r="M67" s="41"/>
      <c r="O67" s="173"/>
      <c r="R67" s="364" t="s">
        <v>988</v>
      </c>
      <c r="S67" s="364"/>
      <c r="T67" s="364"/>
      <c r="U67" s="364"/>
      <c r="V67" s="364"/>
      <c r="W67" s="364"/>
      <c r="X67" s="364"/>
      <c r="Y67" s="364"/>
      <c r="Z67" s="365"/>
      <c r="AE67" s="198"/>
    </row>
    <row r="68" spans="1:31" ht="15.6" customHeight="1" x14ac:dyDescent="0.3">
      <c r="A68" s="39"/>
      <c r="B68" s="220" t="s">
        <v>950</v>
      </c>
      <c r="C68" s="41" t="s">
        <v>620</v>
      </c>
      <c r="D68" s="220" t="s">
        <v>164</v>
      </c>
      <c r="E68" s="49">
        <v>9</v>
      </c>
      <c r="F68" s="193">
        <v>4</v>
      </c>
      <c r="G68" s="166">
        <f t="shared" si="13"/>
        <v>13</v>
      </c>
      <c r="H68" s="39">
        <v>12</v>
      </c>
      <c r="I68" s="41"/>
      <c r="L68" s="240" t="s">
        <v>558</v>
      </c>
      <c r="M68" s="240" t="s">
        <v>53</v>
      </c>
      <c r="O68" s="173"/>
      <c r="AE68" s="198"/>
    </row>
    <row r="69" spans="1:31" ht="15.6" customHeight="1" x14ac:dyDescent="0.3">
      <c r="A69" s="39"/>
      <c r="B69" s="41" t="s">
        <v>539</v>
      </c>
      <c r="C69" s="152" t="s">
        <v>613</v>
      </c>
      <c r="D69" s="220" t="s">
        <v>117</v>
      </c>
      <c r="E69" s="330">
        <v>8</v>
      </c>
      <c r="F69" s="330">
        <v>5</v>
      </c>
      <c r="G69" s="166">
        <f t="shared" si="13"/>
        <v>13</v>
      </c>
      <c r="H69" s="39">
        <v>2</v>
      </c>
      <c r="I69" s="40"/>
      <c r="L69" s="240" t="s">
        <v>562</v>
      </c>
      <c r="M69" s="240" t="s">
        <v>53</v>
      </c>
      <c r="O69" s="173"/>
      <c r="AE69" s="198"/>
    </row>
    <row r="70" spans="1:31" ht="15.6" customHeight="1" x14ac:dyDescent="0.35">
      <c r="A70" s="39"/>
      <c r="B70" s="41" t="s">
        <v>564</v>
      </c>
      <c r="C70" s="41" t="s">
        <v>72</v>
      </c>
      <c r="D70" s="220" t="s">
        <v>53</v>
      </c>
      <c r="E70" s="49">
        <v>4</v>
      </c>
      <c r="F70" s="49">
        <v>9</v>
      </c>
      <c r="G70" s="166">
        <f t="shared" si="13"/>
        <v>13</v>
      </c>
      <c r="I70" s="41"/>
      <c r="L70" s="240" t="s">
        <v>830</v>
      </c>
      <c r="M70" s="240" t="s">
        <v>117</v>
      </c>
      <c r="O70" s="16"/>
      <c r="P70" s="156" t="s">
        <v>11</v>
      </c>
      <c r="Q70" s="46" t="s">
        <v>404</v>
      </c>
      <c r="R70" s="183">
        <v>42709</v>
      </c>
      <c r="S70" s="54"/>
      <c r="T70" s="54"/>
      <c r="U70" s="54"/>
      <c r="V70" s="164"/>
      <c r="W70" s="164"/>
      <c r="X70" s="156" t="s">
        <v>12</v>
      </c>
      <c r="Y70" s="46" t="s">
        <v>404</v>
      </c>
      <c r="Z70" s="20">
        <v>42716</v>
      </c>
      <c r="AA70" s="198"/>
      <c r="AB70" s="198"/>
      <c r="AC70" s="198"/>
      <c r="AD70" s="198"/>
      <c r="AE70" s="198"/>
    </row>
    <row r="71" spans="1:31" ht="18" x14ac:dyDescent="0.35">
      <c r="A71" s="39"/>
      <c r="B71" s="220" t="s">
        <v>543</v>
      </c>
      <c r="C71" s="41" t="s">
        <v>120</v>
      </c>
      <c r="D71" s="220" t="s">
        <v>117</v>
      </c>
      <c r="E71" s="49">
        <v>10</v>
      </c>
      <c r="F71" s="49">
        <v>2</v>
      </c>
      <c r="G71" s="166">
        <f t="shared" si="13"/>
        <v>12</v>
      </c>
      <c r="I71" s="41"/>
      <c r="L71" s="240"/>
      <c r="M71" s="240"/>
      <c r="O71" s="16"/>
      <c r="P71" s="155" t="s">
        <v>81</v>
      </c>
      <c r="Q71" s="155" t="s">
        <v>79</v>
      </c>
      <c r="R71" s="208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208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220" t="s">
        <v>567</v>
      </c>
      <c r="C72" s="150" t="s">
        <v>110</v>
      </c>
      <c r="D72" s="220" t="s">
        <v>533</v>
      </c>
      <c r="E72" s="49">
        <v>5</v>
      </c>
      <c r="F72" s="49">
        <v>7</v>
      </c>
      <c r="G72" s="166">
        <f t="shared" si="13"/>
        <v>12</v>
      </c>
      <c r="H72" s="39">
        <v>2</v>
      </c>
      <c r="I72" s="79"/>
      <c r="J72" s="40"/>
      <c r="K72" s="40"/>
      <c r="O72" s="16"/>
      <c r="P72" s="189">
        <v>0.38541666666666669</v>
      </c>
      <c r="Q72" s="61" t="s">
        <v>126</v>
      </c>
      <c r="R72" s="26" t="s">
        <v>222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26" t="s">
        <v>225</v>
      </c>
      <c r="AA72" s="49"/>
      <c r="AB72" s="87"/>
      <c r="AC72" s="39"/>
      <c r="AD72" s="40"/>
      <c r="AE72" s="198"/>
    </row>
    <row r="73" spans="1:31" ht="18" x14ac:dyDescent="0.35">
      <c r="B73" s="220" t="s">
        <v>986</v>
      </c>
      <c r="C73" s="41" t="s">
        <v>332</v>
      </c>
      <c r="D73" s="48" t="s">
        <v>54</v>
      </c>
      <c r="E73" s="330">
        <v>2</v>
      </c>
      <c r="F73" s="330">
        <v>10</v>
      </c>
      <c r="G73" s="166">
        <f t="shared" ref="G73" si="14">SUM(E73:F73)</f>
        <v>12</v>
      </c>
      <c r="H73" s="222">
        <v>2</v>
      </c>
      <c r="O73" s="16"/>
      <c r="P73" s="189">
        <v>0.38541666666666669</v>
      </c>
      <c r="Q73" s="61" t="s">
        <v>127</v>
      </c>
      <c r="R73" s="26" t="s">
        <v>203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26" t="s">
        <v>206</v>
      </c>
      <c r="AA73" s="39"/>
      <c r="AB73" s="190"/>
      <c r="AC73" s="39"/>
      <c r="AD73" s="40"/>
      <c r="AE73" s="198"/>
    </row>
    <row r="74" spans="1:31" ht="18" x14ac:dyDescent="0.35">
      <c r="A74" s="39"/>
      <c r="B74" s="41" t="s">
        <v>493</v>
      </c>
      <c r="C74" s="41" t="s">
        <v>340</v>
      </c>
      <c r="D74" s="220" t="s">
        <v>117</v>
      </c>
      <c r="E74" s="49">
        <v>6</v>
      </c>
      <c r="F74" s="193">
        <v>5</v>
      </c>
      <c r="G74" s="166">
        <f t="shared" ref="G74:G75" si="15">SUM(E74:F74)</f>
        <v>11</v>
      </c>
      <c r="H74" s="39"/>
      <c r="I74" s="34"/>
      <c r="O74" s="16"/>
      <c r="P74" s="189">
        <v>0.42708333333333331</v>
      </c>
      <c r="Q74" s="61" t="s">
        <v>126</v>
      </c>
      <c r="R74" s="26" t="s">
        <v>223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26" t="s">
        <v>207</v>
      </c>
      <c r="AA74" s="39"/>
      <c r="AB74" s="39"/>
      <c r="AC74" s="39"/>
      <c r="AD74" s="40"/>
      <c r="AE74" s="198"/>
    </row>
    <row r="75" spans="1:31" ht="17.399999999999999" x14ac:dyDescent="0.3">
      <c r="A75" s="39"/>
      <c r="B75" s="221" t="s">
        <v>63</v>
      </c>
      <c r="C75" s="41" t="s">
        <v>104</v>
      </c>
      <c r="D75" s="221" t="s">
        <v>130</v>
      </c>
      <c r="E75" s="49">
        <v>4</v>
      </c>
      <c r="F75" s="49">
        <v>7</v>
      </c>
      <c r="G75" s="166">
        <f t="shared" si="15"/>
        <v>11</v>
      </c>
      <c r="H75" s="39">
        <v>2</v>
      </c>
      <c r="I75" s="40"/>
      <c r="J75" s="79"/>
      <c r="K75" s="79"/>
      <c r="O75" s="173"/>
      <c r="P75" s="189">
        <v>0.42708333333333331</v>
      </c>
      <c r="Q75" s="61" t="s">
        <v>127</v>
      </c>
      <c r="R75" s="26" t="s">
        <v>224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26" t="s">
        <v>226</v>
      </c>
      <c r="AA75" s="40"/>
      <c r="AB75" s="40"/>
      <c r="AC75" s="40"/>
      <c r="AD75" s="40"/>
      <c r="AE75" s="198"/>
    </row>
    <row r="76" spans="1:31" ht="17.399999999999999" x14ac:dyDescent="0.3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O76" s="173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98"/>
    </row>
    <row r="77" spans="1:31" ht="15.6" x14ac:dyDescent="0.3">
      <c r="P77" s="64"/>
      <c r="Q77" s="64"/>
      <c r="R77" s="38"/>
    </row>
    <row r="78" spans="1:31" ht="15.6" x14ac:dyDescent="0.3">
      <c r="P78" s="7"/>
      <c r="Q78" s="7"/>
      <c r="R78" s="7"/>
    </row>
    <row r="79" spans="1:31" ht="15.6" x14ac:dyDescent="0.3">
      <c r="P79" s="5"/>
      <c r="Q79" s="5"/>
      <c r="R79" s="7"/>
    </row>
    <row r="80" spans="1:31" ht="15.6" x14ac:dyDescent="0.3">
      <c r="P80" s="5"/>
      <c r="Q80" s="5"/>
      <c r="R80" s="7"/>
    </row>
    <row r="81" spans="1:18" ht="15.6" x14ac:dyDescent="0.3">
      <c r="P81" s="5"/>
      <c r="Q81" s="5"/>
      <c r="R81" s="7"/>
    </row>
    <row r="82" spans="1:18" ht="15.6" x14ac:dyDescent="0.3">
      <c r="P82" s="7"/>
      <c r="Q82" s="7"/>
      <c r="R82" s="7"/>
    </row>
    <row r="83" spans="1:18" ht="17.399999999999999" x14ac:dyDescent="0.3">
      <c r="A83" s="34"/>
      <c r="B83" s="297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297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297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297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297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29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29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297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297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297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297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297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297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297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297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297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W33:AD36">
    <sortCondition ref="W33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E27" zoomScale="78" zoomScaleNormal="75" zoomScaleSheetLayoutView="78" workbookViewId="0">
      <selection activeCell="F41" sqref="F41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3.886718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0" max="10" width="7.88671875" customWidth="1"/>
    <col min="11" max="11" width="9.33203125" customWidth="1"/>
    <col min="12" max="12" width="17.88671875" customWidth="1"/>
    <col min="13" max="13" width="21.332031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7" customWidth="1"/>
    <col min="20" max="20" width="6.88671875" customWidth="1"/>
    <col min="21" max="21" width="7.109375" customWidth="1"/>
    <col min="22" max="22" width="6.88671875" customWidth="1"/>
    <col min="23" max="23" width="4.6640625" customWidth="1"/>
    <col min="24" max="24" width="12.8867187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35">
      <c r="A2" s="14"/>
      <c r="B2" s="231" t="s">
        <v>570</v>
      </c>
      <c r="C2" s="230" t="s">
        <v>548</v>
      </c>
      <c r="D2" s="229"/>
      <c r="E2" s="229"/>
      <c r="F2" s="229"/>
      <c r="G2" s="232" t="s">
        <v>715</v>
      </c>
      <c r="H2" s="230"/>
      <c r="I2" s="230"/>
      <c r="J2" s="230"/>
      <c r="K2" s="230"/>
      <c r="L2" s="229"/>
      <c r="M2" s="233">
        <v>42702</v>
      </c>
      <c r="O2" s="15"/>
      <c r="P2" s="41" t="s">
        <v>22</v>
      </c>
      <c r="Q2" s="41" t="s">
        <v>128</v>
      </c>
      <c r="R2" s="41" t="s">
        <v>533</v>
      </c>
      <c r="S2" s="39"/>
      <c r="T2" s="208">
        <v>10</v>
      </c>
      <c r="U2" s="39">
        <v>17</v>
      </c>
      <c r="V2" s="39">
        <v>0</v>
      </c>
      <c r="W2" s="39">
        <v>1</v>
      </c>
      <c r="X2" s="199">
        <f t="shared" ref="X2:X10" si="0">U2/T2</f>
        <v>1.7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930</v>
      </c>
      <c r="O3" s="15"/>
      <c r="P3" s="41" t="s">
        <v>486</v>
      </c>
      <c r="Q3" s="41" t="s">
        <v>487</v>
      </c>
      <c r="R3" s="41" t="s">
        <v>116</v>
      </c>
      <c r="S3" s="39"/>
      <c r="T3" s="208">
        <v>11</v>
      </c>
      <c r="U3" s="39">
        <v>19</v>
      </c>
      <c r="V3" s="39">
        <v>2</v>
      </c>
      <c r="W3" s="39">
        <v>0</v>
      </c>
      <c r="X3" s="199">
        <f t="shared" si="0"/>
        <v>1.7272727272727273</v>
      </c>
      <c r="AE3" s="16"/>
    </row>
    <row r="4" spans="1:31" ht="17.399999999999999" x14ac:dyDescent="0.3">
      <c r="A4" s="7"/>
      <c r="B4" s="9"/>
      <c r="C4" s="33" t="s">
        <v>379</v>
      </c>
      <c r="E4" s="22">
        <v>6</v>
      </c>
      <c r="F4" s="22">
        <v>2</v>
      </c>
      <c r="G4" s="22">
        <v>3</v>
      </c>
      <c r="H4" s="22">
        <f>(S$38)</f>
        <v>26</v>
      </c>
      <c r="I4" s="22">
        <v>19</v>
      </c>
      <c r="J4" s="35">
        <f t="shared" ref="J4:J10" si="1">E4*2+G4*1</f>
        <v>15</v>
      </c>
      <c r="K4" s="22">
        <f>(T$38)</f>
        <v>42</v>
      </c>
      <c r="L4" s="22">
        <f>(V$38)</f>
        <v>14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9</v>
      </c>
      <c r="U4" s="39">
        <v>21</v>
      </c>
      <c r="V4" s="39">
        <v>0</v>
      </c>
      <c r="W4" s="39">
        <v>1</v>
      </c>
      <c r="X4" s="199">
        <f t="shared" si="0"/>
        <v>2.3333333333333335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5</v>
      </c>
      <c r="F5" s="22">
        <v>1</v>
      </c>
      <c r="G5" s="22">
        <v>5</v>
      </c>
      <c r="H5" s="22">
        <f>(AA$25)</f>
        <v>36</v>
      </c>
      <c r="I5" s="22">
        <v>26</v>
      </c>
      <c r="J5" s="35">
        <f t="shared" si="1"/>
        <v>15</v>
      </c>
      <c r="K5" s="22">
        <f>(AB$25)</f>
        <v>51</v>
      </c>
      <c r="L5" s="22">
        <f>(AD$25)</f>
        <v>6</v>
      </c>
      <c r="M5" s="39">
        <v>2</v>
      </c>
      <c r="O5" s="15"/>
      <c r="P5" s="41" t="s">
        <v>132</v>
      </c>
      <c r="Q5" s="41" t="s">
        <v>380</v>
      </c>
      <c r="R5" s="41" t="s">
        <v>117</v>
      </c>
      <c r="S5" s="39"/>
      <c r="T5" s="208">
        <v>11</v>
      </c>
      <c r="U5" s="39">
        <v>26</v>
      </c>
      <c r="V5" s="39">
        <v>1</v>
      </c>
      <c r="W5" s="39">
        <v>0</v>
      </c>
      <c r="X5" s="199">
        <f t="shared" si="0"/>
        <v>2.3636363636363638</v>
      </c>
      <c r="Z5" s="9"/>
      <c r="AE5" s="16"/>
    </row>
    <row r="6" spans="1:31" ht="17.399999999999999" x14ac:dyDescent="0.3">
      <c r="A6" s="172"/>
      <c r="B6" s="9"/>
      <c r="C6" s="33" t="s">
        <v>530</v>
      </c>
      <c r="D6" s="24"/>
      <c r="E6" s="22">
        <v>4</v>
      </c>
      <c r="F6" s="22">
        <v>3</v>
      </c>
      <c r="G6" s="22">
        <v>4</v>
      </c>
      <c r="H6" s="22">
        <f>(S$50)</f>
        <v>23</v>
      </c>
      <c r="I6" s="22">
        <v>21</v>
      </c>
      <c r="J6" s="35">
        <f t="shared" si="1"/>
        <v>12</v>
      </c>
      <c r="K6" s="22">
        <f>(T$50)</f>
        <v>35</v>
      </c>
      <c r="L6" s="22">
        <f>(V$50)</f>
        <v>20</v>
      </c>
      <c r="M6" s="39">
        <v>4</v>
      </c>
      <c r="O6" s="15"/>
      <c r="P6" s="41" t="s">
        <v>34</v>
      </c>
      <c r="Q6" s="41" t="s">
        <v>86</v>
      </c>
      <c r="R6" s="41" t="s">
        <v>54</v>
      </c>
      <c r="S6" s="39"/>
      <c r="T6" s="208">
        <v>10</v>
      </c>
      <c r="U6" s="39">
        <v>26</v>
      </c>
      <c r="V6" s="39">
        <v>0</v>
      </c>
      <c r="W6" s="39">
        <v>2</v>
      </c>
      <c r="X6" s="199">
        <f t="shared" si="0"/>
        <v>2.6</v>
      </c>
      <c r="Y6" s="41"/>
      <c r="AE6" s="16"/>
    </row>
    <row r="7" spans="1:31" ht="17.399999999999999" x14ac:dyDescent="0.3">
      <c r="B7" s="9"/>
      <c r="C7" s="33" t="s">
        <v>89</v>
      </c>
      <c r="D7" s="24"/>
      <c r="E7" s="22">
        <v>4</v>
      </c>
      <c r="F7" s="22">
        <v>4</v>
      </c>
      <c r="G7" s="22">
        <v>3</v>
      </c>
      <c r="H7" s="22">
        <f>(AA$49)</f>
        <v>31</v>
      </c>
      <c r="I7" s="22">
        <v>29</v>
      </c>
      <c r="J7" s="35">
        <f t="shared" si="1"/>
        <v>11</v>
      </c>
      <c r="K7" s="22">
        <f>(AB$49)</f>
        <v>43</v>
      </c>
      <c r="L7" s="22">
        <f>(AD$49)</f>
        <v>10</v>
      </c>
      <c r="M7" s="39">
        <v>3</v>
      </c>
      <c r="N7" s="9"/>
      <c r="O7" s="15"/>
      <c r="P7" s="48" t="s">
        <v>163</v>
      </c>
      <c r="Q7" s="41" t="s">
        <v>95</v>
      </c>
      <c r="R7" s="41" t="s">
        <v>53</v>
      </c>
      <c r="S7" s="39"/>
      <c r="T7" s="208">
        <v>11</v>
      </c>
      <c r="U7" s="39">
        <v>29</v>
      </c>
      <c r="V7" s="39">
        <v>0</v>
      </c>
      <c r="W7" s="39">
        <v>0</v>
      </c>
      <c r="X7" s="199">
        <f t="shared" si="0"/>
        <v>2.6363636363636362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4</v>
      </c>
      <c r="F8" s="22">
        <v>5</v>
      </c>
      <c r="G8" s="22">
        <v>2</v>
      </c>
      <c r="H8" s="22">
        <f>(S$25)</f>
        <v>36</v>
      </c>
      <c r="I8" s="22">
        <v>34</v>
      </c>
      <c r="J8" s="35">
        <f t="shared" si="1"/>
        <v>10</v>
      </c>
      <c r="K8" s="22">
        <f>(T$25)</f>
        <v>56</v>
      </c>
      <c r="L8" s="22">
        <f>(V$25)</f>
        <v>20</v>
      </c>
      <c r="M8" s="39">
        <v>5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10</v>
      </c>
      <c r="U8" s="39">
        <v>30</v>
      </c>
      <c r="V8" s="39">
        <v>0</v>
      </c>
      <c r="W8" s="39">
        <v>0</v>
      </c>
      <c r="X8" s="199">
        <f t="shared" si="0"/>
        <v>3</v>
      </c>
      <c r="AE8" s="16"/>
    </row>
    <row r="9" spans="1:31" ht="17.399999999999999" x14ac:dyDescent="0.3">
      <c r="A9" s="9"/>
      <c r="B9" s="9"/>
      <c r="C9" s="33" t="s">
        <v>322</v>
      </c>
      <c r="D9" s="24"/>
      <c r="E9" s="22">
        <v>3</v>
      </c>
      <c r="F9" s="22">
        <v>4</v>
      </c>
      <c r="G9" s="22">
        <v>4</v>
      </c>
      <c r="H9" s="22">
        <f>(AA$37)</f>
        <v>25</v>
      </c>
      <c r="I9" s="22">
        <v>29</v>
      </c>
      <c r="J9" s="35">
        <f t="shared" si="1"/>
        <v>10</v>
      </c>
      <c r="K9" s="22">
        <f>(AB$37)</f>
        <v>40</v>
      </c>
      <c r="L9" s="22">
        <f>(AD$37)</f>
        <v>6</v>
      </c>
      <c r="M9" s="39">
        <v>7</v>
      </c>
      <c r="O9" s="15"/>
      <c r="P9" s="41" t="s">
        <v>610</v>
      </c>
      <c r="Q9" s="41" t="s">
        <v>611</v>
      </c>
      <c r="R9" s="41" t="s">
        <v>461</v>
      </c>
      <c r="S9" s="39"/>
      <c r="T9" s="208">
        <v>10</v>
      </c>
      <c r="U9" s="39">
        <v>30</v>
      </c>
      <c r="V9" s="39">
        <v>1</v>
      </c>
      <c r="W9" s="39">
        <v>0</v>
      </c>
      <c r="X9" s="199">
        <f t="shared" si="0"/>
        <v>3</v>
      </c>
      <c r="AE9" s="16"/>
    </row>
    <row r="10" spans="1:31" ht="18" thickBot="1" x14ac:dyDescent="0.35">
      <c r="A10" s="9"/>
      <c r="B10" s="9"/>
      <c r="C10" s="33" t="s">
        <v>477</v>
      </c>
      <c r="E10" s="22">
        <v>3</v>
      </c>
      <c r="F10" s="22">
        <v>6</v>
      </c>
      <c r="G10" s="22">
        <v>2</v>
      </c>
      <c r="H10" s="22">
        <f>(AA$61)</f>
        <v>21</v>
      </c>
      <c r="I10" s="22">
        <v>32</v>
      </c>
      <c r="J10" s="35">
        <f t="shared" si="1"/>
        <v>8</v>
      </c>
      <c r="K10" s="22">
        <f>(AB$61)</f>
        <v>24</v>
      </c>
      <c r="L10" s="22">
        <f>(AD$61)</f>
        <v>32</v>
      </c>
      <c r="M10" s="39">
        <v>6</v>
      </c>
      <c r="O10" s="78"/>
      <c r="P10" s="41" t="s">
        <v>108</v>
      </c>
      <c r="Q10" s="41" t="s">
        <v>17</v>
      </c>
      <c r="R10" s="41"/>
      <c r="S10" s="39"/>
      <c r="T10" s="208">
        <v>6</v>
      </c>
      <c r="U10" s="39">
        <v>17</v>
      </c>
      <c r="V10" s="39">
        <v>0</v>
      </c>
      <c r="W10" s="39">
        <v>0</v>
      </c>
      <c r="X10" s="199">
        <f t="shared" si="0"/>
        <v>2.8333333333333335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1</v>
      </c>
      <c r="F11" s="22">
        <v>5</v>
      </c>
      <c r="G11" s="22">
        <v>5</v>
      </c>
      <c r="H11" s="22">
        <f>(S$62)</f>
        <v>21</v>
      </c>
      <c r="I11" s="22">
        <v>29</v>
      </c>
      <c r="J11" s="35">
        <f t="shared" ref="J11" si="2">E11*2+G11*1</f>
        <v>7</v>
      </c>
      <c r="K11" s="22">
        <f>(T$62)</f>
        <v>29</v>
      </c>
      <c r="L11" s="22">
        <f>(V$62)</f>
        <v>28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88</v>
      </c>
      <c r="U11" s="194">
        <f>SUM(U2:U10)</f>
        <v>215</v>
      </c>
      <c r="V11" s="194">
        <f>SUM(V2:V10)</f>
        <v>4</v>
      </c>
      <c r="W11" s="194">
        <f>SUM(W2:W10)</f>
        <v>4</v>
      </c>
      <c r="X11" s="201">
        <f>(U11+W11)/T11</f>
        <v>2.4886363636363638</v>
      </c>
      <c r="AE11" s="16"/>
    </row>
    <row r="12" spans="1:31" ht="18.600000000000001" thickTop="1" thickBot="1" x14ac:dyDescent="0.35">
      <c r="A12" s="62"/>
      <c r="B12" s="62"/>
      <c r="C12" s="62"/>
      <c r="D12" s="62"/>
      <c r="E12" s="62">
        <f>SUM(E4:E11)</f>
        <v>30</v>
      </c>
      <c r="F12" s="62">
        <f>SUM(F4:F11)</f>
        <v>30</v>
      </c>
      <c r="G12" s="62">
        <f>SUM(G4:G11)</f>
        <v>28</v>
      </c>
      <c r="H12" s="62">
        <f>SUM(H4:H11)</f>
        <v>219</v>
      </c>
      <c r="I12" s="62">
        <f>SUM(I4:I11)</f>
        <v>219</v>
      </c>
      <c r="J12" s="62"/>
      <c r="K12" s="62">
        <f>SUM(K4:K11)</f>
        <v>320</v>
      </c>
      <c r="L12" s="62">
        <f>SUM(L4:L11)</f>
        <v>136</v>
      </c>
      <c r="M12" s="62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70" t="s">
        <v>931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8</v>
      </c>
      <c r="T14" s="343">
        <v>5</v>
      </c>
      <c r="U14" s="166">
        <f t="shared" ref="U14:U21" si="3">SUM(S14:T14)</f>
        <v>13</v>
      </c>
      <c r="V14" s="39"/>
      <c r="W14" s="161"/>
      <c r="X14" s="215" t="s">
        <v>117</v>
      </c>
      <c r="Y14" s="215"/>
      <c r="Z14" s="215" t="s">
        <v>470</v>
      </c>
      <c r="AA14" s="342">
        <v>8</v>
      </c>
      <c r="AB14" s="342">
        <v>11</v>
      </c>
      <c r="AC14" s="166">
        <f>SUM(AA14:AB14)</f>
        <v>19</v>
      </c>
      <c r="AD14" s="39"/>
      <c r="AE14" s="16"/>
    </row>
    <row r="15" spans="1:31" ht="15.6" customHeight="1" x14ac:dyDescent="0.35">
      <c r="A15" s="46" t="s">
        <v>38</v>
      </c>
      <c r="B15" s="33" t="s">
        <v>123</v>
      </c>
      <c r="C15" s="65"/>
      <c r="D15" s="22">
        <v>1</v>
      </c>
      <c r="E15" s="9">
        <v>1</v>
      </c>
      <c r="F15" s="41" t="s">
        <v>933</v>
      </c>
      <c r="G15" s="40"/>
      <c r="H15" s="44"/>
      <c r="J15" s="4"/>
      <c r="O15" s="212"/>
      <c r="P15" s="41" t="s">
        <v>532</v>
      </c>
      <c r="Q15" s="41" t="s">
        <v>531</v>
      </c>
      <c r="R15" s="41" t="s">
        <v>130</v>
      </c>
      <c r="S15" s="343">
        <v>7</v>
      </c>
      <c r="T15" s="343">
        <v>7</v>
      </c>
      <c r="U15" s="166">
        <f t="shared" si="3"/>
        <v>14</v>
      </c>
      <c r="V15" s="39">
        <v>4</v>
      </c>
      <c r="W15" s="166"/>
      <c r="X15" s="41" t="s">
        <v>627</v>
      </c>
      <c r="Y15" s="41" t="s">
        <v>613</v>
      </c>
      <c r="Z15" s="41" t="s">
        <v>117</v>
      </c>
      <c r="AA15" s="342">
        <v>7</v>
      </c>
      <c r="AB15" s="342">
        <v>4</v>
      </c>
      <c r="AC15" s="166">
        <f>SUM(AA15:AB15)</f>
        <v>11</v>
      </c>
      <c r="AD15" s="39">
        <v>2</v>
      </c>
      <c r="AE15" s="16"/>
    </row>
    <row r="16" spans="1:31" ht="15.6" customHeight="1" x14ac:dyDescent="0.3">
      <c r="A16" s="39" t="s">
        <v>37</v>
      </c>
      <c r="B16" s="240" t="s">
        <v>934</v>
      </c>
      <c r="C16" s="240" t="s">
        <v>172</v>
      </c>
      <c r="D16" s="22"/>
      <c r="E16" s="9"/>
      <c r="F16" s="41"/>
      <c r="G16" s="40"/>
      <c r="H16" s="44"/>
      <c r="J16" s="4"/>
      <c r="O16" s="212"/>
      <c r="P16" s="41" t="s">
        <v>669</v>
      </c>
      <c r="Q16" s="41" t="s">
        <v>383</v>
      </c>
      <c r="R16" s="48" t="s">
        <v>130</v>
      </c>
      <c r="S16" s="343">
        <v>8</v>
      </c>
      <c r="T16" s="343">
        <v>5</v>
      </c>
      <c r="U16" s="166">
        <f t="shared" si="3"/>
        <v>13</v>
      </c>
      <c r="V16" s="39">
        <v>2</v>
      </c>
      <c r="W16" s="166"/>
      <c r="X16" s="41" t="s">
        <v>634</v>
      </c>
      <c r="Y16" s="41" t="s">
        <v>183</v>
      </c>
      <c r="Z16" s="41" t="s">
        <v>117</v>
      </c>
      <c r="AA16" s="342"/>
      <c r="AB16" s="342">
        <v>11</v>
      </c>
      <c r="AC16" s="166">
        <f>SUM(AA16:AB16)</f>
        <v>11</v>
      </c>
      <c r="AD16" s="39"/>
      <c r="AE16" s="16"/>
    </row>
    <row r="17" spans="1:31" ht="15.6" customHeight="1" x14ac:dyDescent="0.3">
      <c r="A17" s="39"/>
      <c r="B17" s="176" t="s">
        <v>578</v>
      </c>
      <c r="C17" s="240" t="s">
        <v>172</v>
      </c>
      <c r="D17" s="48"/>
      <c r="E17" s="9"/>
      <c r="F17" s="41"/>
      <c r="J17" s="4"/>
      <c r="N17" s="8"/>
      <c r="O17" s="212"/>
      <c r="P17" s="41" t="s">
        <v>667</v>
      </c>
      <c r="Q17" s="152" t="s">
        <v>297</v>
      </c>
      <c r="R17" s="48" t="s">
        <v>130</v>
      </c>
      <c r="S17" s="343">
        <v>8</v>
      </c>
      <c r="T17" s="343">
        <v>5</v>
      </c>
      <c r="U17" s="166">
        <f t="shared" si="3"/>
        <v>13</v>
      </c>
      <c r="V17" s="39">
        <v>6</v>
      </c>
      <c r="W17" s="166"/>
      <c r="X17" s="41" t="s">
        <v>488</v>
      </c>
      <c r="Y17" s="41" t="s">
        <v>120</v>
      </c>
      <c r="Z17" s="41" t="s">
        <v>117</v>
      </c>
      <c r="AA17" s="342">
        <v>8</v>
      </c>
      <c r="AB17" s="342">
        <v>2</v>
      </c>
      <c r="AC17" s="166">
        <f>SUM(AA17:AB17)</f>
        <v>10</v>
      </c>
      <c r="AD17" s="39"/>
      <c r="AE17" s="16"/>
    </row>
    <row r="18" spans="1:31" ht="15.6" customHeight="1" x14ac:dyDescent="0.3">
      <c r="B18" s="240" t="s">
        <v>522</v>
      </c>
      <c r="C18" s="240" t="s">
        <v>172</v>
      </c>
      <c r="N18" s="9"/>
      <c r="O18" s="212"/>
      <c r="P18" s="41" t="s">
        <v>668</v>
      </c>
      <c r="Q18" s="41" t="s">
        <v>104</v>
      </c>
      <c r="R18" s="207" t="s">
        <v>130</v>
      </c>
      <c r="S18" s="343">
        <v>4</v>
      </c>
      <c r="T18" s="343">
        <v>7</v>
      </c>
      <c r="U18" s="166">
        <f t="shared" si="3"/>
        <v>11</v>
      </c>
      <c r="V18" s="39">
        <v>2</v>
      </c>
      <c r="W18" s="166"/>
      <c r="X18" s="41" t="s">
        <v>628</v>
      </c>
      <c r="Y18" s="41" t="s">
        <v>340</v>
      </c>
      <c r="Z18" s="41" t="s">
        <v>117</v>
      </c>
      <c r="AA18" s="342">
        <v>5</v>
      </c>
      <c r="AB18" s="342">
        <v>5</v>
      </c>
      <c r="AC18" s="166">
        <f>SUM(AA18:AB18)</f>
        <v>10</v>
      </c>
      <c r="AD18" s="39"/>
      <c r="AE18" s="16"/>
    </row>
    <row r="19" spans="1:31" ht="15.6" customHeight="1" x14ac:dyDescent="0.3">
      <c r="B19" s="240" t="s">
        <v>576</v>
      </c>
      <c r="C19" s="240" t="s">
        <v>509</v>
      </c>
      <c r="N19" s="9"/>
      <c r="O19" s="213"/>
      <c r="P19" s="41" t="s">
        <v>671</v>
      </c>
      <c r="Q19" s="48" t="s">
        <v>99</v>
      </c>
      <c r="R19" s="41" t="s">
        <v>130</v>
      </c>
      <c r="S19" s="343"/>
      <c r="T19" s="343">
        <v>7</v>
      </c>
      <c r="U19" s="166">
        <f t="shared" si="3"/>
        <v>7</v>
      </c>
      <c r="V19" s="39"/>
      <c r="W19" s="166"/>
      <c r="X19" s="41" t="s">
        <v>629</v>
      </c>
      <c r="Y19" s="41" t="s">
        <v>614</v>
      </c>
      <c r="Z19" s="48" t="s">
        <v>117</v>
      </c>
      <c r="AA19" s="342">
        <v>5</v>
      </c>
      <c r="AB19" s="342">
        <v>3</v>
      </c>
      <c r="AC19" s="166">
        <f t="shared" ref="AC19:AC37" si="4">SUM(AA19:AB19)</f>
        <v>8</v>
      </c>
      <c r="AD19" s="39">
        <v>2</v>
      </c>
      <c r="AE19" s="16"/>
    </row>
    <row r="20" spans="1:31" ht="15.6" customHeight="1" x14ac:dyDescent="0.3">
      <c r="N20" s="8"/>
      <c r="O20" s="212"/>
      <c r="P20" s="41" t="s">
        <v>473</v>
      </c>
      <c r="Q20" s="48" t="s">
        <v>109</v>
      </c>
      <c r="R20" s="41" t="s">
        <v>130</v>
      </c>
      <c r="S20" s="343"/>
      <c r="T20" s="343">
        <v>6</v>
      </c>
      <c r="U20" s="166">
        <f t="shared" si="3"/>
        <v>6</v>
      </c>
      <c r="V20" s="39"/>
      <c r="W20" s="166"/>
      <c r="X20" s="41" t="s">
        <v>633</v>
      </c>
      <c r="Y20" s="41" t="s">
        <v>615</v>
      </c>
      <c r="Z20" s="41" t="s">
        <v>117</v>
      </c>
      <c r="AA20" s="342">
        <v>3</v>
      </c>
      <c r="AB20" s="342">
        <v>3</v>
      </c>
      <c r="AC20" s="166">
        <f t="shared" si="4"/>
        <v>6</v>
      </c>
      <c r="AD20" s="39"/>
      <c r="AE20" s="59"/>
    </row>
    <row r="21" spans="1:31" ht="15.6" customHeight="1" x14ac:dyDescent="0.3">
      <c r="A21" s="39" t="s">
        <v>136</v>
      </c>
      <c r="B21" s="225" t="s">
        <v>530</v>
      </c>
      <c r="C21" s="88"/>
      <c r="D21" s="108">
        <v>1</v>
      </c>
      <c r="E21" s="9">
        <v>1</v>
      </c>
      <c r="F21" s="41" t="s">
        <v>932</v>
      </c>
      <c r="N21" s="8"/>
      <c r="O21" s="212"/>
      <c r="P21" s="41" t="s">
        <v>672</v>
      </c>
      <c r="Q21" s="41" t="s">
        <v>208</v>
      </c>
      <c r="R21" s="207" t="s">
        <v>130</v>
      </c>
      <c r="S21" s="343">
        <v>1</v>
      </c>
      <c r="T21" s="343">
        <v>4</v>
      </c>
      <c r="U21" s="166">
        <f t="shared" si="3"/>
        <v>5</v>
      </c>
      <c r="V21" s="39">
        <v>2</v>
      </c>
      <c r="W21" s="166"/>
      <c r="X21" s="150" t="s">
        <v>631</v>
      </c>
      <c r="Y21" s="150" t="s">
        <v>49</v>
      </c>
      <c r="Z21" s="48" t="s">
        <v>117</v>
      </c>
      <c r="AA21" s="342"/>
      <c r="AB21" s="342">
        <v>4</v>
      </c>
      <c r="AC21" s="166">
        <f t="shared" si="4"/>
        <v>4</v>
      </c>
      <c r="AD21" s="39"/>
      <c r="AE21" s="58"/>
    </row>
    <row r="22" spans="1:31" ht="15.6" customHeight="1" x14ac:dyDescent="0.3">
      <c r="A22" s="87" t="s">
        <v>37</v>
      </c>
      <c r="B22" s="41" t="s">
        <v>561</v>
      </c>
      <c r="C22" s="41" t="s">
        <v>174</v>
      </c>
      <c r="D22" s="108"/>
      <c r="E22" s="9"/>
      <c r="F22" s="150"/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4</v>
      </c>
      <c r="U22" s="166">
        <f t="shared" ref="U22:U49" si="5">SUM(S22:T22)</f>
        <v>4</v>
      </c>
      <c r="V22" s="39"/>
      <c r="W22" s="166"/>
      <c r="X22" s="41" t="s">
        <v>630</v>
      </c>
      <c r="Y22" s="41" t="s">
        <v>25</v>
      </c>
      <c r="Z22" s="41" t="s">
        <v>117</v>
      </c>
      <c r="AA22" s="342"/>
      <c r="AB22" s="342">
        <v>4</v>
      </c>
      <c r="AC22" s="166">
        <f t="shared" si="4"/>
        <v>4</v>
      </c>
      <c r="AD22" s="39"/>
      <c r="AE22" s="15"/>
    </row>
    <row r="23" spans="1:31" ht="15.6" customHeight="1" x14ac:dyDescent="0.3">
      <c r="B23" s="41" t="s">
        <v>948</v>
      </c>
      <c r="C23" s="41" t="s">
        <v>174</v>
      </c>
      <c r="E23" s="9"/>
      <c r="F23" s="150"/>
      <c r="N23" s="8"/>
      <c r="O23" s="212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5"/>
        <v>3</v>
      </c>
      <c r="V23" s="39">
        <v>4</v>
      </c>
      <c r="W23" s="166"/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 t="shared" si="4"/>
        <v>2</v>
      </c>
      <c r="AD23" s="39"/>
      <c r="AE23" s="15"/>
    </row>
    <row r="24" spans="1:31" ht="15.6" customHeight="1" x14ac:dyDescent="0.3">
      <c r="B24" s="240" t="s">
        <v>935</v>
      </c>
      <c r="C24" s="240" t="s">
        <v>172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5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4"/>
        <v>2</v>
      </c>
      <c r="AD24" s="39">
        <v>2</v>
      </c>
      <c r="AE24" s="15"/>
    </row>
    <row r="25" spans="1:31" ht="15.6" customHeight="1" thickBot="1" x14ac:dyDescent="0.35">
      <c r="N25" s="9"/>
      <c r="O25" s="213"/>
      <c r="P25" s="218" t="s">
        <v>405</v>
      </c>
      <c r="Q25" s="218"/>
      <c r="R25" s="218" t="s">
        <v>130</v>
      </c>
      <c r="S25" s="219">
        <f>SUM(S14:S24)</f>
        <v>36</v>
      </c>
      <c r="T25" s="219">
        <f>SUM(T14:T24)</f>
        <v>56</v>
      </c>
      <c r="U25" s="219">
        <f t="shared" si="5"/>
        <v>92</v>
      </c>
      <c r="V25" s="219">
        <f>SUM(V14:V24)</f>
        <v>20</v>
      </c>
      <c r="W25" s="219"/>
      <c r="X25" s="217" t="s">
        <v>405</v>
      </c>
      <c r="Y25" s="217"/>
      <c r="Z25" s="217" t="s">
        <v>117</v>
      </c>
      <c r="AA25" s="219">
        <f>SUM(AA14:AA24)</f>
        <v>36</v>
      </c>
      <c r="AB25" s="219">
        <f>SUM(AB14:AB24)</f>
        <v>51</v>
      </c>
      <c r="AC25" s="219">
        <f t="shared" si="4"/>
        <v>87</v>
      </c>
      <c r="AD25" s="219">
        <f>SUM(AD14:AD24)</f>
        <v>6</v>
      </c>
      <c r="AE25" s="15"/>
    </row>
    <row r="26" spans="1:31" ht="15.6" customHeight="1" x14ac:dyDescent="0.3">
      <c r="A26" s="69"/>
      <c r="B26" s="149"/>
      <c r="C26" s="71"/>
      <c r="D26" s="142"/>
      <c r="E26" s="67" t="s">
        <v>50</v>
      </c>
      <c r="F26" s="67"/>
      <c r="G26" s="66"/>
      <c r="H26" s="66"/>
      <c r="I26" s="66"/>
      <c r="J26" s="68"/>
      <c r="K26" s="66"/>
      <c r="L26" s="66"/>
      <c r="M26" s="66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si="5"/>
        <v>2</v>
      </c>
      <c r="V26" s="39">
        <v>2</v>
      </c>
      <c r="W26" s="166"/>
      <c r="X26" s="215" t="s">
        <v>353</v>
      </c>
      <c r="Y26" s="215"/>
      <c r="Z26" s="215" t="s">
        <v>467</v>
      </c>
      <c r="AA26" s="342">
        <v>4</v>
      </c>
      <c r="AB26" s="342">
        <v>4</v>
      </c>
      <c r="AC26" s="166">
        <f t="shared" si="4"/>
        <v>8</v>
      </c>
      <c r="AD26" s="222">
        <v>2</v>
      </c>
      <c r="AE26" s="15"/>
    </row>
    <row r="27" spans="1:31" ht="15.6" customHeight="1" x14ac:dyDescent="0.3">
      <c r="A27" s="46" t="s">
        <v>39</v>
      </c>
      <c r="B27" s="33" t="s">
        <v>169</v>
      </c>
      <c r="D27" s="22">
        <v>3</v>
      </c>
      <c r="E27" s="8">
        <v>1</v>
      </c>
      <c r="F27" s="41" t="s">
        <v>940</v>
      </c>
      <c r="M27" s="37"/>
      <c r="N27" s="9"/>
      <c r="O27" s="212"/>
      <c r="P27" s="41" t="s">
        <v>678</v>
      </c>
      <c r="Q27" s="84" t="s">
        <v>185</v>
      </c>
      <c r="R27" s="48" t="s">
        <v>116</v>
      </c>
      <c r="S27" s="342">
        <v>9</v>
      </c>
      <c r="T27" s="342">
        <v>3</v>
      </c>
      <c r="U27" s="166">
        <f t="shared" si="5"/>
        <v>12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6</v>
      </c>
      <c r="AB27" s="342">
        <v>8</v>
      </c>
      <c r="AC27" s="166">
        <f t="shared" si="4"/>
        <v>14</v>
      </c>
      <c r="AD27" s="222"/>
      <c r="AE27" s="15"/>
    </row>
    <row r="28" spans="1:31" ht="15.6" customHeight="1" x14ac:dyDescent="0.3">
      <c r="A28" s="49" t="s">
        <v>37</v>
      </c>
      <c r="B28" s="240" t="s">
        <v>590</v>
      </c>
      <c r="C28" s="240" t="s">
        <v>200</v>
      </c>
      <c r="E28" s="8">
        <v>2</v>
      </c>
      <c r="F28" s="41" t="s">
        <v>941</v>
      </c>
      <c r="N28" s="9"/>
      <c r="O28" s="212"/>
      <c r="P28" s="41" t="s">
        <v>677</v>
      </c>
      <c r="Q28" s="41" t="s">
        <v>131</v>
      </c>
      <c r="R28" s="41" t="s">
        <v>116</v>
      </c>
      <c r="S28" s="342">
        <v>6</v>
      </c>
      <c r="T28" s="342">
        <v>5</v>
      </c>
      <c r="U28" s="166">
        <f>SUM(S28:T28)</f>
        <v>11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9</v>
      </c>
      <c r="AB28" s="342">
        <v>3</v>
      </c>
      <c r="AC28" s="166">
        <f t="shared" si="4"/>
        <v>12</v>
      </c>
      <c r="AD28" s="222"/>
      <c r="AE28" s="15"/>
    </row>
    <row r="29" spans="1:31" ht="15.6" customHeight="1" x14ac:dyDescent="0.3">
      <c r="B29" s="240"/>
      <c r="C29" s="41"/>
      <c r="E29" s="8">
        <v>2</v>
      </c>
      <c r="F29" s="41" t="s">
        <v>952</v>
      </c>
      <c r="N29" s="9"/>
      <c r="O29" s="212"/>
      <c r="P29" s="41" t="s">
        <v>680</v>
      </c>
      <c r="Q29" s="41" t="s">
        <v>112</v>
      </c>
      <c r="R29" s="41" t="s">
        <v>116</v>
      </c>
      <c r="S29" s="342">
        <v>1</v>
      </c>
      <c r="T29" s="342">
        <v>8</v>
      </c>
      <c r="U29" s="166">
        <f>SUM(S29:T29)</f>
        <v>9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8</v>
      </c>
      <c r="AC29" s="166">
        <f t="shared" si="4"/>
        <v>9</v>
      </c>
      <c r="AD29" s="222">
        <v>2</v>
      </c>
      <c r="AE29" s="15"/>
    </row>
    <row r="30" spans="1:31" ht="15.6" customHeight="1" x14ac:dyDescent="0.3">
      <c r="E30" s="8"/>
      <c r="F30" s="41"/>
      <c r="N30" s="9"/>
      <c r="O30" s="212"/>
      <c r="P30" s="41" t="s">
        <v>474</v>
      </c>
      <c r="Q30" s="152" t="s">
        <v>85</v>
      </c>
      <c r="R30" s="41" t="s">
        <v>116</v>
      </c>
      <c r="S30" s="342">
        <v>4</v>
      </c>
      <c r="T30" s="342">
        <v>4</v>
      </c>
      <c r="U30" s="166">
        <f>SUM(S30:T30)</f>
        <v>8</v>
      </c>
      <c r="V30" s="39">
        <v>2</v>
      </c>
      <c r="W30" s="166"/>
      <c r="X30" s="41" t="s">
        <v>641</v>
      </c>
      <c r="Y30" s="41" t="s">
        <v>574</v>
      </c>
      <c r="Z30" s="41" t="s">
        <v>54</v>
      </c>
      <c r="AA30" s="342">
        <v>3</v>
      </c>
      <c r="AB30" s="342">
        <v>4</v>
      </c>
      <c r="AC30" s="166">
        <f t="shared" si="4"/>
        <v>7</v>
      </c>
      <c r="AD30" s="222"/>
      <c r="AE30" s="15"/>
    </row>
    <row r="31" spans="1:31" ht="15.6" customHeight="1" x14ac:dyDescent="0.3">
      <c r="A31" s="39"/>
      <c r="B31" s="33" t="s">
        <v>477</v>
      </c>
      <c r="D31" s="22">
        <v>1</v>
      </c>
      <c r="E31" s="8">
        <v>2</v>
      </c>
      <c r="F31" s="220" t="s">
        <v>939</v>
      </c>
      <c r="G31" s="8"/>
      <c r="H31" s="41"/>
      <c r="J31" s="4"/>
      <c r="N31" s="9"/>
      <c r="O31" s="212"/>
      <c r="P31" s="41" t="s">
        <v>682</v>
      </c>
      <c r="Q31" s="41" t="s">
        <v>384</v>
      </c>
      <c r="R31" s="41" t="s">
        <v>116</v>
      </c>
      <c r="S31" s="342">
        <v>5</v>
      </c>
      <c r="T31" s="342">
        <v>2</v>
      </c>
      <c r="U31" s="166">
        <f t="shared" si="5"/>
        <v>7</v>
      </c>
      <c r="V31" s="39"/>
      <c r="W31" s="166"/>
      <c r="X31" s="41" t="s">
        <v>643</v>
      </c>
      <c r="Y31" s="152" t="s">
        <v>121</v>
      </c>
      <c r="Z31" s="41" t="s">
        <v>54</v>
      </c>
      <c r="AA31" s="342">
        <v>2</v>
      </c>
      <c r="AB31" s="342">
        <v>2</v>
      </c>
      <c r="AC31" s="166">
        <f>SUM(AA31:AB31)</f>
        <v>4</v>
      </c>
      <c r="AD31" s="222"/>
      <c r="AE31" s="15"/>
    </row>
    <row r="32" spans="1:31" ht="15.6" customHeight="1" x14ac:dyDescent="0.3">
      <c r="A32" s="49" t="s">
        <v>37</v>
      </c>
      <c r="B32" s="240" t="s">
        <v>569</v>
      </c>
      <c r="C32" s="240" t="s">
        <v>171</v>
      </c>
      <c r="E32" s="8"/>
      <c r="F32" s="299"/>
      <c r="N32" s="8"/>
      <c r="O32" s="213"/>
      <c r="P32" s="41" t="s">
        <v>529</v>
      </c>
      <c r="Q32" s="41" t="s">
        <v>26</v>
      </c>
      <c r="R32" s="41" t="s">
        <v>116</v>
      </c>
      <c r="S32" s="342"/>
      <c r="T32" s="342">
        <v>6</v>
      </c>
      <c r="U32" s="166">
        <f t="shared" si="5"/>
        <v>6</v>
      </c>
      <c r="V32" s="39">
        <v>4</v>
      </c>
      <c r="W32" s="166"/>
      <c r="X32" s="41" t="s">
        <v>638</v>
      </c>
      <c r="Y32" s="41" t="s">
        <v>490</v>
      </c>
      <c r="Z32" s="41" t="s">
        <v>54</v>
      </c>
      <c r="AA32" s="342"/>
      <c r="AB32" s="342">
        <v>4</v>
      </c>
      <c r="AC32" s="166">
        <f>SUM(AA32:AB32)</f>
        <v>4</v>
      </c>
      <c r="AD32" s="222">
        <v>2</v>
      </c>
      <c r="AE32" s="15"/>
    </row>
    <row r="33" spans="1:31" ht="15.6" customHeight="1" x14ac:dyDescent="0.3">
      <c r="N33" s="9"/>
      <c r="O33" s="213"/>
      <c r="P33" s="41" t="s">
        <v>528</v>
      </c>
      <c r="Q33" s="48" t="s">
        <v>33</v>
      </c>
      <c r="R33" s="41" t="s">
        <v>116</v>
      </c>
      <c r="S33" s="342"/>
      <c r="T33" s="342">
        <v>5</v>
      </c>
      <c r="U33" s="166">
        <f t="shared" si="5"/>
        <v>5</v>
      </c>
      <c r="V33" s="39"/>
      <c r="W33" s="166"/>
      <c r="X33" s="41" t="s">
        <v>794</v>
      </c>
      <c r="Y33" s="41" t="s">
        <v>619</v>
      </c>
      <c r="Z33" s="48" t="s">
        <v>54</v>
      </c>
      <c r="AA33" s="342"/>
      <c r="AB33" s="342">
        <v>3</v>
      </c>
      <c r="AC33" s="166">
        <f>SUM(AA33:AB33)</f>
        <v>3</v>
      </c>
      <c r="AD33" s="222"/>
      <c r="AE33" s="15"/>
    </row>
    <row r="34" spans="1:31" ht="15.6" customHeight="1" x14ac:dyDescent="0.3">
      <c r="A34" s="72" t="s">
        <v>137</v>
      </c>
      <c r="B34" s="149"/>
      <c r="C34" s="148"/>
      <c r="D34" s="142"/>
      <c r="E34" s="67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212"/>
      <c r="P34" s="41" t="s">
        <v>683</v>
      </c>
      <c r="Q34" s="154" t="s">
        <v>135</v>
      </c>
      <c r="R34" s="41" t="s">
        <v>116</v>
      </c>
      <c r="S34" s="342"/>
      <c r="T34" s="342">
        <v>3</v>
      </c>
      <c r="U34" s="166">
        <f t="shared" si="5"/>
        <v>3</v>
      </c>
      <c r="V34" s="39"/>
      <c r="W34" s="166"/>
      <c r="X34" s="41" t="s">
        <v>640</v>
      </c>
      <c r="Y34" s="41" t="s">
        <v>138</v>
      </c>
      <c r="Z34" s="41" t="s">
        <v>54</v>
      </c>
      <c r="AA34" s="342"/>
      <c r="AB34" s="342">
        <v>2</v>
      </c>
      <c r="AC34" s="166">
        <f>SUM(AA34:AB34)</f>
        <v>2</v>
      </c>
      <c r="AD34" s="222"/>
      <c r="AE34" s="15"/>
    </row>
    <row r="35" spans="1:31" ht="15.6" customHeight="1" x14ac:dyDescent="0.3">
      <c r="A35" s="46" t="s">
        <v>40</v>
      </c>
      <c r="B35" s="33" t="s">
        <v>124</v>
      </c>
      <c r="D35" s="22">
        <v>2</v>
      </c>
      <c r="E35" s="8">
        <v>1</v>
      </c>
      <c r="F35" s="41" t="s">
        <v>936</v>
      </c>
      <c r="G35" s="151"/>
      <c r="H35" s="151"/>
      <c r="I35" s="90"/>
      <c r="J35" s="90"/>
      <c r="K35" s="90"/>
      <c r="L35" s="90"/>
      <c r="M35" s="90"/>
      <c r="N35" s="9"/>
      <c r="O35" s="212"/>
      <c r="P35" s="41" t="s">
        <v>679</v>
      </c>
      <c r="Q35" s="41" t="s">
        <v>466</v>
      </c>
      <c r="R35" s="41" t="s">
        <v>116</v>
      </c>
      <c r="S35" s="330"/>
      <c r="T35" s="354">
        <v>3</v>
      </c>
      <c r="U35" s="166">
        <f t="shared" si="5"/>
        <v>3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2</v>
      </c>
      <c r="AC35" s="166">
        <f>SUM(AA35:AB35)</f>
        <v>2</v>
      </c>
      <c r="AD35" s="222"/>
      <c r="AE35" s="15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8">
        <v>2</v>
      </c>
      <c r="F36" s="41" t="s">
        <v>937</v>
      </c>
      <c r="N36" s="9"/>
      <c r="O36" s="213"/>
      <c r="P36" s="41" t="s">
        <v>848</v>
      </c>
      <c r="Q36" s="41" t="s">
        <v>487</v>
      </c>
      <c r="R36" s="41" t="s">
        <v>116</v>
      </c>
      <c r="S36" s="357"/>
      <c r="T36" s="342">
        <v>1</v>
      </c>
      <c r="U36" s="166">
        <f t="shared" si="5"/>
        <v>1</v>
      </c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4"/>
        <v>0</v>
      </c>
      <c r="AD36" s="222"/>
      <c r="AE36" s="15"/>
    </row>
    <row r="37" spans="1:31" ht="15.6" customHeight="1" thickBot="1" x14ac:dyDescent="0.35">
      <c r="B37" s="41"/>
      <c r="C37" s="41"/>
      <c r="E37" s="89"/>
      <c r="F37" s="41"/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5"/>
        <v>1</v>
      </c>
      <c r="V37" s="39">
        <v>2</v>
      </c>
      <c r="W37" s="219"/>
      <c r="X37" s="217" t="s">
        <v>405</v>
      </c>
      <c r="Y37" s="217"/>
      <c r="Z37" s="217" t="s">
        <v>54</v>
      </c>
      <c r="AA37" s="219">
        <f>SUM(AA26:AA36)</f>
        <v>25</v>
      </c>
      <c r="AB37" s="219">
        <f>SUM(AB26:AB36)</f>
        <v>40</v>
      </c>
      <c r="AC37" s="219">
        <f t="shared" si="4"/>
        <v>65</v>
      </c>
      <c r="AD37" s="219">
        <f>SUM(AD26:AD36)</f>
        <v>6</v>
      </c>
      <c r="AE37" s="15"/>
    </row>
    <row r="38" spans="1:31" ht="15.6" customHeight="1" thickBot="1" x14ac:dyDescent="0.35">
      <c r="A38" s="49"/>
      <c r="B38" s="33" t="s">
        <v>89</v>
      </c>
      <c r="C38" s="43"/>
      <c r="D38" s="109">
        <v>0</v>
      </c>
      <c r="E38" s="8"/>
      <c r="F38" s="41"/>
      <c r="N38" s="8"/>
      <c r="O38" s="213"/>
      <c r="P38" s="217" t="s">
        <v>405</v>
      </c>
      <c r="Q38" s="217"/>
      <c r="R38" s="217" t="s">
        <v>116</v>
      </c>
      <c r="S38" s="219">
        <f>SUM(S26:S37)</f>
        <v>26</v>
      </c>
      <c r="T38" s="219">
        <f>SUM(T26:T37)</f>
        <v>42</v>
      </c>
      <c r="U38" s="219">
        <f t="shared" si="5"/>
        <v>68</v>
      </c>
      <c r="V38" s="219">
        <f>SUM(V26:V37)</f>
        <v>14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3</v>
      </c>
      <c r="AC38" s="166">
        <f>SUM(AA38:AB38)</f>
        <v>5</v>
      </c>
      <c r="AD38" s="39">
        <v>4</v>
      </c>
      <c r="AE38" s="15"/>
    </row>
    <row r="39" spans="1:31" ht="15.6" customHeight="1" x14ac:dyDescent="0.3">
      <c r="A39" s="49" t="s">
        <v>37</v>
      </c>
      <c r="B39" s="240" t="s">
        <v>938</v>
      </c>
      <c r="C39" s="352" t="s">
        <v>172</v>
      </c>
      <c r="D39" s="109"/>
      <c r="E39" s="8"/>
      <c r="F39" s="41"/>
      <c r="N39" s="9"/>
      <c r="O39" s="213"/>
      <c r="P39" s="215" t="s">
        <v>533</v>
      </c>
      <c r="Q39" s="216"/>
      <c r="R39" s="216" t="s">
        <v>534</v>
      </c>
      <c r="S39" s="347">
        <v>2</v>
      </c>
      <c r="T39" s="347">
        <v>4</v>
      </c>
      <c r="U39" s="166">
        <f t="shared" si="5"/>
        <v>6</v>
      </c>
      <c r="V39" s="39">
        <v>8</v>
      </c>
      <c r="W39" s="216"/>
      <c r="X39" s="41" t="s">
        <v>645</v>
      </c>
      <c r="Y39" s="41" t="s">
        <v>505</v>
      </c>
      <c r="Z39" s="41" t="s">
        <v>53</v>
      </c>
      <c r="AA39" s="343">
        <v>7</v>
      </c>
      <c r="AB39" s="344">
        <v>9</v>
      </c>
      <c r="AC39" s="166">
        <f>SUM(AA39:AB39)</f>
        <v>16</v>
      </c>
      <c r="AD39" s="39"/>
      <c r="AE39" s="15"/>
    </row>
    <row r="40" spans="1:31" ht="15.6" customHeight="1" x14ac:dyDescent="0.3">
      <c r="A40" s="72"/>
      <c r="B40" s="149"/>
      <c r="C40" s="67"/>
      <c r="D40" s="142"/>
      <c r="E40" s="67" t="s">
        <v>50</v>
      </c>
      <c r="F40" s="73"/>
      <c r="G40" s="74"/>
      <c r="H40" s="74"/>
      <c r="I40" s="74"/>
      <c r="J40" s="75"/>
      <c r="K40" s="74"/>
      <c r="L40" s="74"/>
      <c r="M40" s="74"/>
      <c r="N40" s="8"/>
      <c r="O40" s="213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5"/>
        <v>13</v>
      </c>
      <c r="V40" s="39"/>
      <c r="W40" s="216"/>
      <c r="X40" s="41" t="s">
        <v>644</v>
      </c>
      <c r="Y40" s="41" t="s">
        <v>527</v>
      </c>
      <c r="Z40" s="43" t="s">
        <v>53</v>
      </c>
      <c r="AA40" s="343">
        <v>9</v>
      </c>
      <c r="AB40" s="343">
        <v>6</v>
      </c>
      <c r="AC40" s="166">
        <f>SUM(AA40:AB40)</f>
        <v>15</v>
      </c>
      <c r="AD40" s="39">
        <v>2</v>
      </c>
      <c r="AE40" s="15"/>
    </row>
    <row r="41" spans="1:31" ht="15.6" customHeight="1" x14ac:dyDescent="0.3">
      <c r="A41" s="46" t="s">
        <v>41</v>
      </c>
      <c r="B41" s="33" t="s">
        <v>129</v>
      </c>
      <c r="C41" s="41"/>
      <c r="D41" s="22">
        <v>2</v>
      </c>
      <c r="E41" s="9">
        <v>1</v>
      </c>
      <c r="F41" s="41" t="s">
        <v>942</v>
      </c>
      <c r="H41" s="44"/>
      <c r="I41" s="44"/>
      <c r="J41" s="45"/>
      <c r="K41" s="44"/>
      <c r="L41" s="44"/>
      <c r="M41" s="44"/>
      <c r="N41" s="9"/>
      <c r="O41" s="212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6</v>
      </c>
      <c r="U41" s="166">
        <f t="shared" si="5"/>
        <v>11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6</v>
      </c>
      <c r="AC41" s="166">
        <f t="shared" ref="AC41:AC48" si="6">SUM(AA41:AB41)</f>
        <v>10</v>
      </c>
      <c r="AD41" s="39"/>
      <c r="AE41" s="15"/>
    </row>
    <row r="42" spans="1:31" ht="15.6" customHeight="1" x14ac:dyDescent="0.3">
      <c r="A42" s="49" t="s">
        <v>37</v>
      </c>
      <c r="B42" s="176" t="s">
        <v>944</v>
      </c>
      <c r="C42" s="275" t="s">
        <v>174</v>
      </c>
      <c r="D42" s="22"/>
      <c r="E42" s="9">
        <v>2</v>
      </c>
      <c r="F42" s="41" t="s">
        <v>943</v>
      </c>
      <c r="H42" s="44"/>
      <c r="I42" s="40"/>
      <c r="J42" s="42"/>
      <c r="K42" s="44"/>
      <c r="L42" s="44"/>
      <c r="M42" s="37"/>
      <c r="N42" s="9"/>
      <c r="O42" s="213"/>
      <c r="P42" s="41" t="s">
        <v>495</v>
      </c>
      <c r="Q42" s="41" t="s">
        <v>110</v>
      </c>
      <c r="R42" s="41" t="s">
        <v>533</v>
      </c>
      <c r="S42" s="344">
        <v>5</v>
      </c>
      <c r="T42" s="343">
        <v>2</v>
      </c>
      <c r="U42" s="166">
        <f t="shared" si="5"/>
        <v>7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4</v>
      </c>
      <c r="AB42" s="343">
        <v>4</v>
      </c>
      <c r="AC42" s="166">
        <f>SUM(AA42:AB42)</f>
        <v>8</v>
      </c>
      <c r="AD42" s="39">
        <v>2</v>
      </c>
      <c r="AE42" s="15"/>
    </row>
    <row r="43" spans="1:31" ht="15.6" customHeight="1" x14ac:dyDescent="0.3">
      <c r="B43" s="240" t="s">
        <v>549</v>
      </c>
      <c r="C43" s="240" t="s">
        <v>174</v>
      </c>
      <c r="N43" s="8"/>
      <c r="O43" s="212"/>
      <c r="P43" s="41" t="s">
        <v>685</v>
      </c>
      <c r="Q43" s="41" t="s">
        <v>504</v>
      </c>
      <c r="R43" s="41" t="s">
        <v>533</v>
      </c>
      <c r="S43" s="343">
        <v>3</v>
      </c>
      <c r="T43" s="344">
        <v>4</v>
      </c>
      <c r="U43" s="166">
        <f>SUM(S43:T43)</f>
        <v>7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2</v>
      </c>
      <c r="AC43" s="166">
        <f>SUM(AA43:AB43)</f>
        <v>6</v>
      </c>
      <c r="AD43" s="39">
        <v>2</v>
      </c>
      <c r="AE43" s="15"/>
    </row>
    <row r="44" spans="1:31" ht="15.6" customHeight="1" x14ac:dyDescent="0.3">
      <c r="N44" s="9"/>
      <c r="O44" s="212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4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5</v>
      </c>
      <c r="AC44" s="166">
        <f>SUM(AA44:AB44)</f>
        <v>5</v>
      </c>
      <c r="AD44" s="39"/>
      <c r="AE44" s="15"/>
    </row>
    <row r="45" spans="1:31" ht="15.6" customHeight="1" x14ac:dyDescent="0.3">
      <c r="B45" s="33" t="s">
        <v>88</v>
      </c>
      <c r="C45" s="56"/>
      <c r="D45" s="23">
        <v>5</v>
      </c>
      <c r="E45" s="9">
        <v>1</v>
      </c>
      <c r="F45" s="41" t="s">
        <v>949</v>
      </c>
      <c r="N45" s="9"/>
      <c r="O45" s="213"/>
      <c r="P45" s="41" t="s">
        <v>687</v>
      </c>
      <c r="Q45" s="41" t="s">
        <v>31</v>
      </c>
      <c r="R45" s="41" t="s">
        <v>533</v>
      </c>
      <c r="S45" s="343">
        <v>1</v>
      </c>
      <c r="T45" s="344">
        <v>3</v>
      </c>
      <c r="U45" s="166">
        <f t="shared" si="5"/>
        <v>4</v>
      </c>
      <c r="V45" s="39">
        <v>2</v>
      </c>
      <c r="W45" s="216"/>
      <c r="X45" s="41" t="s">
        <v>651</v>
      </c>
      <c r="Y45" s="41" t="s">
        <v>514</v>
      </c>
      <c r="Z45" s="41" t="s">
        <v>53</v>
      </c>
      <c r="AA45" s="343">
        <v>1</v>
      </c>
      <c r="AB45" s="344">
        <v>2</v>
      </c>
      <c r="AC45" s="166">
        <f>SUM(AA45:AB45)</f>
        <v>3</v>
      </c>
      <c r="AD45" s="39"/>
      <c r="AE45" s="15"/>
    </row>
    <row r="46" spans="1:31" ht="15.6" customHeight="1" x14ac:dyDescent="0.3">
      <c r="A46" s="87" t="s">
        <v>37</v>
      </c>
      <c r="B46" s="175" t="s">
        <v>83</v>
      </c>
      <c r="C46" s="275"/>
      <c r="D46" s="23"/>
      <c r="E46" s="9">
        <v>1</v>
      </c>
      <c r="F46" s="41" t="s">
        <v>946</v>
      </c>
      <c r="N46" s="8"/>
      <c r="O46" s="212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5"/>
        <v>4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3</v>
      </c>
      <c r="AC46" s="166">
        <f t="shared" si="6"/>
        <v>3</v>
      </c>
      <c r="AD46" s="39"/>
      <c r="AE46" s="15"/>
    </row>
    <row r="47" spans="1:31" ht="15.6" customHeight="1" x14ac:dyDescent="0.3">
      <c r="E47" s="9">
        <v>1</v>
      </c>
      <c r="F47" s="41" t="s">
        <v>947</v>
      </c>
      <c r="N47" s="8"/>
      <c r="O47" s="212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5"/>
        <v>0</v>
      </c>
      <c r="V47" s="39">
        <v>2</v>
      </c>
      <c r="W47" s="216"/>
      <c r="X47" s="41" t="s">
        <v>646</v>
      </c>
      <c r="Y47" s="41" t="s">
        <v>491</v>
      </c>
      <c r="Z47" s="41" t="s">
        <v>53</v>
      </c>
      <c r="AA47" s="343"/>
      <c r="AB47" s="344">
        <v>2</v>
      </c>
      <c r="AC47" s="166">
        <f t="shared" si="6"/>
        <v>2</v>
      </c>
      <c r="AD47" s="39"/>
      <c r="AE47" s="15"/>
    </row>
    <row r="48" spans="1:31" ht="15.6" customHeight="1" x14ac:dyDescent="0.3">
      <c r="E48" s="9">
        <v>2</v>
      </c>
      <c r="F48" s="41" t="s">
        <v>981</v>
      </c>
      <c r="N48" s="9"/>
      <c r="O48" s="213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5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6"/>
        <v>1</v>
      </c>
      <c r="AD48" s="39"/>
      <c r="AE48" s="15"/>
    </row>
    <row r="49" spans="1:31" ht="15.6" customHeight="1" thickBot="1" x14ac:dyDescent="0.35">
      <c r="E49" s="9">
        <v>2</v>
      </c>
      <c r="F49" s="41" t="s">
        <v>945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5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31</v>
      </c>
      <c r="AB49" s="219">
        <f>SUM(AB38:AB48)</f>
        <v>43</v>
      </c>
      <c r="AC49" s="219">
        <f>SUM(AC38:AC48)</f>
        <v>74</v>
      </c>
      <c r="AD49" s="219">
        <f>SUM(AD38:AD48)</f>
        <v>10</v>
      </c>
      <c r="AE49" s="15"/>
    </row>
    <row r="50" spans="1:31" ht="15.6" customHeight="1" thickBot="1" x14ac:dyDescent="0.35">
      <c r="A50" s="102"/>
      <c r="B50" s="103"/>
      <c r="C50" s="103"/>
      <c r="D50" s="143"/>
      <c r="E50" s="104"/>
      <c r="F50" s="103"/>
      <c r="G50" s="105"/>
      <c r="H50" s="105"/>
      <c r="I50" s="105"/>
      <c r="J50" s="106"/>
      <c r="K50" s="105"/>
      <c r="L50" s="105"/>
      <c r="M50" s="104"/>
      <c r="N50" s="8"/>
      <c r="O50" s="213"/>
      <c r="P50" s="218" t="s">
        <v>405</v>
      </c>
      <c r="Q50" s="218"/>
      <c r="R50" s="218" t="s">
        <v>533</v>
      </c>
      <c r="S50" s="219">
        <f>SUM(S39:S49)</f>
        <v>23</v>
      </c>
      <c r="T50" s="219">
        <f>SUM(T39:T49)</f>
        <v>35</v>
      </c>
      <c r="U50" s="219">
        <f>SUM(U39:U49)</f>
        <v>58</v>
      </c>
      <c r="V50" s="219">
        <f>SUM(V39:V49)</f>
        <v>20</v>
      </c>
      <c r="W50" s="356"/>
      <c r="X50" s="277" t="s">
        <v>461</v>
      </c>
      <c r="Y50" s="277"/>
      <c r="Z50" s="277" t="s">
        <v>462</v>
      </c>
      <c r="AA50" s="343">
        <v>2</v>
      </c>
      <c r="AB50" s="344">
        <v>2</v>
      </c>
      <c r="AC50" s="166">
        <f t="shared" ref="AC50:AC57" si="7">SUM(AA50:AB50)</f>
        <v>4</v>
      </c>
      <c r="AD50" s="39">
        <v>2</v>
      </c>
      <c r="AE50" s="15"/>
    </row>
    <row r="51" spans="1:31" ht="15.6" customHeight="1" x14ac:dyDescent="0.35">
      <c r="C51" s="41" t="s">
        <v>42</v>
      </c>
      <c r="D51" s="98">
        <f>SUM(D15:D50)</f>
        <v>15</v>
      </c>
      <c r="E51" s="21"/>
      <c r="F51" s="41" t="s">
        <v>44</v>
      </c>
      <c r="G51" s="33"/>
      <c r="H51" s="47"/>
      <c r="I51" s="61">
        <v>12</v>
      </c>
      <c r="J51" s="22"/>
      <c r="K51" s="53"/>
      <c r="L51" s="56"/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4</v>
      </c>
      <c r="U51" s="166">
        <f t="shared" ref="U51:U61" si="8">SUM(S51:T51)</f>
        <v>5</v>
      </c>
      <c r="V51" s="39">
        <v>8</v>
      </c>
      <c r="W51" s="277"/>
      <c r="X51" s="41" t="s">
        <v>653</v>
      </c>
      <c r="Y51" s="41" t="s">
        <v>616</v>
      </c>
      <c r="Z51" s="41" t="s">
        <v>461</v>
      </c>
      <c r="AA51" s="343">
        <v>7</v>
      </c>
      <c r="AB51" s="344">
        <v>3</v>
      </c>
      <c r="AC51" s="166">
        <f t="shared" si="7"/>
        <v>10</v>
      </c>
      <c r="AD51" s="39">
        <v>12</v>
      </c>
      <c r="AE51" s="15"/>
    </row>
    <row r="52" spans="1:31" ht="15.6" customHeight="1" x14ac:dyDescent="0.3">
      <c r="N52" s="9"/>
      <c r="O52" s="213"/>
      <c r="P52" s="41" t="s">
        <v>691</v>
      </c>
      <c r="Q52" s="41" t="s">
        <v>620</v>
      </c>
      <c r="R52" s="41" t="s">
        <v>164</v>
      </c>
      <c r="S52" s="343">
        <v>7</v>
      </c>
      <c r="T52" s="344">
        <v>3</v>
      </c>
      <c r="U52" s="166">
        <f t="shared" si="8"/>
        <v>10</v>
      </c>
      <c r="V52" s="39">
        <v>12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6</v>
      </c>
      <c r="AC52" s="166">
        <f t="shared" si="7"/>
        <v>8</v>
      </c>
      <c r="AD52" s="39">
        <v>2</v>
      </c>
      <c r="AE52" s="15"/>
    </row>
    <row r="53" spans="1:31" ht="15.6" customHeight="1" x14ac:dyDescent="0.3">
      <c r="A53" s="166"/>
      <c r="B53" s="163" t="s">
        <v>394</v>
      </c>
      <c r="C53" s="163"/>
      <c r="D53" s="46" t="s">
        <v>57</v>
      </c>
      <c r="E53" s="358" t="s">
        <v>51</v>
      </c>
      <c r="F53" s="358" t="s">
        <v>52</v>
      </c>
      <c r="G53" s="163" t="s">
        <v>58</v>
      </c>
      <c r="H53" s="163" t="s">
        <v>390</v>
      </c>
      <c r="I53" s="163"/>
      <c r="J53" s="163"/>
      <c r="K53" s="163"/>
      <c r="L53" s="163"/>
      <c r="M53" s="163"/>
      <c r="N53" s="9"/>
      <c r="O53" s="212"/>
      <c r="P53" s="150" t="s">
        <v>494</v>
      </c>
      <c r="Q53" s="41" t="s">
        <v>182</v>
      </c>
      <c r="R53" s="48" t="s">
        <v>164</v>
      </c>
      <c r="S53" s="343">
        <v>5</v>
      </c>
      <c r="T53" s="343">
        <v>3</v>
      </c>
      <c r="U53" s="166">
        <f t="shared" si="8"/>
        <v>8</v>
      </c>
      <c r="V53" s="39">
        <v>2</v>
      </c>
      <c r="W53" s="277"/>
      <c r="X53" s="41" t="s">
        <v>540</v>
      </c>
      <c r="Y53" s="41" t="s">
        <v>386</v>
      </c>
      <c r="Z53" s="41" t="s">
        <v>461</v>
      </c>
      <c r="AA53" s="343">
        <v>4</v>
      </c>
      <c r="AB53" s="344">
        <v>2</v>
      </c>
      <c r="AC53" s="166">
        <f t="shared" si="7"/>
        <v>6</v>
      </c>
      <c r="AD53" s="39"/>
      <c r="AE53" s="15"/>
    </row>
    <row r="54" spans="1:31" ht="15.6" customHeight="1" x14ac:dyDescent="0.3">
      <c r="A54" s="39"/>
      <c r="B54" s="41" t="s">
        <v>66</v>
      </c>
      <c r="C54" s="41" t="s">
        <v>505</v>
      </c>
      <c r="D54" s="220" t="s">
        <v>53</v>
      </c>
      <c r="E54" s="49">
        <v>7</v>
      </c>
      <c r="F54" s="193">
        <v>9</v>
      </c>
      <c r="G54" s="166">
        <f t="shared" ref="G54:G56" si="9">SUM(E54:F54)</f>
        <v>16</v>
      </c>
      <c r="H54" s="39"/>
      <c r="I54" s="40"/>
      <c r="J54" s="40"/>
      <c r="K54" s="40"/>
      <c r="M54" s="48"/>
      <c r="N54" s="8"/>
      <c r="O54" s="212"/>
      <c r="P54" s="41" t="s">
        <v>475</v>
      </c>
      <c r="Q54" s="41" t="s">
        <v>115</v>
      </c>
      <c r="R54" s="41" t="s">
        <v>164</v>
      </c>
      <c r="S54" s="343">
        <v>3</v>
      </c>
      <c r="T54" s="344">
        <v>3</v>
      </c>
      <c r="U54" s="166">
        <f t="shared" ref="U54:U55" si="10">SUM(S54:T54)</f>
        <v>6</v>
      </c>
      <c r="V54" s="39">
        <v>2</v>
      </c>
      <c r="W54" s="277"/>
      <c r="X54" s="41" t="s">
        <v>472</v>
      </c>
      <c r="Y54" s="41" t="s">
        <v>465</v>
      </c>
      <c r="Z54" s="41" t="s">
        <v>461</v>
      </c>
      <c r="AA54" s="343">
        <v>3</v>
      </c>
      <c r="AB54" s="344">
        <v>3</v>
      </c>
      <c r="AC54" s="166">
        <f t="shared" si="7"/>
        <v>6</v>
      </c>
      <c r="AD54" s="39">
        <v>2</v>
      </c>
      <c r="AE54" s="15"/>
    </row>
    <row r="55" spans="1:31" ht="15.6" customHeight="1" x14ac:dyDescent="0.3">
      <c r="A55" s="39"/>
      <c r="B55" s="41" t="s">
        <v>552</v>
      </c>
      <c r="C55" s="41" t="s">
        <v>527</v>
      </c>
      <c r="D55" s="221" t="s">
        <v>53</v>
      </c>
      <c r="E55" s="222">
        <v>9</v>
      </c>
      <c r="F55" s="222">
        <v>6</v>
      </c>
      <c r="G55" s="166">
        <f t="shared" si="9"/>
        <v>15</v>
      </c>
      <c r="H55" s="39">
        <v>2</v>
      </c>
      <c r="I55" s="41"/>
      <c r="J55" s="41"/>
      <c r="K55" s="61"/>
      <c r="L55" s="163" t="s">
        <v>389</v>
      </c>
      <c r="M55" s="41"/>
      <c r="N55" s="8"/>
      <c r="O55" s="213"/>
      <c r="P55" s="41" t="s">
        <v>696</v>
      </c>
      <c r="Q55" s="41" t="s">
        <v>19</v>
      </c>
      <c r="R55" s="48" t="s">
        <v>164</v>
      </c>
      <c r="S55" s="343">
        <v>1</v>
      </c>
      <c r="T55" s="344">
        <v>3</v>
      </c>
      <c r="U55" s="166">
        <f t="shared" si="10"/>
        <v>4</v>
      </c>
      <c r="V55" s="39"/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>
        <v>2</v>
      </c>
      <c r="AC55" s="166">
        <f t="shared" si="7"/>
        <v>3</v>
      </c>
      <c r="AD55" s="39">
        <v>2</v>
      </c>
      <c r="AE55" s="15"/>
    </row>
    <row r="56" spans="1:31" ht="15.6" customHeight="1" x14ac:dyDescent="0.3">
      <c r="A56" s="39"/>
      <c r="B56" s="41" t="s">
        <v>705</v>
      </c>
      <c r="C56" s="41" t="s">
        <v>464</v>
      </c>
      <c r="D56" s="221" t="s">
        <v>533</v>
      </c>
      <c r="E56" s="222">
        <v>7</v>
      </c>
      <c r="F56" s="222">
        <v>7</v>
      </c>
      <c r="G56" s="166">
        <f t="shared" si="9"/>
        <v>14</v>
      </c>
      <c r="H56" s="39"/>
      <c r="I56" s="41"/>
      <c r="J56" s="41"/>
      <c r="K56" s="41"/>
      <c r="L56" s="240" t="s">
        <v>508</v>
      </c>
      <c r="M56" s="240" t="s">
        <v>117</v>
      </c>
      <c r="N56" s="8"/>
      <c r="O56" s="212"/>
      <c r="P56" s="41" t="s">
        <v>476</v>
      </c>
      <c r="Q56" s="41" t="s">
        <v>68</v>
      </c>
      <c r="R56" s="41" t="s">
        <v>164</v>
      </c>
      <c r="S56" s="343"/>
      <c r="T56" s="344">
        <v>4</v>
      </c>
      <c r="U56" s="166">
        <f>SUM(S56:T56)</f>
        <v>4</v>
      </c>
      <c r="V56" s="39">
        <v>2</v>
      </c>
      <c r="W56" s="277"/>
      <c r="X56" s="41" t="s">
        <v>654</v>
      </c>
      <c r="Y56" s="41" t="s">
        <v>617</v>
      </c>
      <c r="Z56" s="41" t="s">
        <v>461</v>
      </c>
      <c r="AA56" s="343">
        <v>1</v>
      </c>
      <c r="AB56" s="344">
        <v>2</v>
      </c>
      <c r="AC56" s="166">
        <f t="shared" si="7"/>
        <v>3</v>
      </c>
      <c r="AD56" s="39">
        <v>2</v>
      </c>
      <c r="AE56" s="15"/>
    </row>
    <row r="57" spans="1:31" ht="15.6" customHeight="1" x14ac:dyDescent="0.3">
      <c r="A57" s="39"/>
      <c r="B57" s="150" t="s">
        <v>793</v>
      </c>
      <c r="C57" s="41" t="s">
        <v>531</v>
      </c>
      <c r="D57" s="220" t="s">
        <v>130</v>
      </c>
      <c r="E57" s="49">
        <v>7</v>
      </c>
      <c r="F57" s="49">
        <v>7</v>
      </c>
      <c r="G57" s="166">
        <f t="shared" ref="G57:G72" si="11">SUM(E57:F57)</f>
        <v>14</v>
      </c>
      <c r="H57" s="39">
        <v>4</v>
      </c>
      <c r="I57" s="40"/>
      <c r="J57" s="41"/>
      <c r="K57" s="41"/>
      <c r="L57" s="40"/>
      <c r="M57" s="40"/>
      <c r="N57" s="9"/>
      <c r="O57" s="60"/>
      <c r="P57" s="41" t="s">
        <v>697</v>
      </c>
      <c r="Q57" s="41" t="s">
        <v>589</v>
      </c>
      <c r="R57" s="41" t="s">
        <v>164</v>
      </c>
      <c r="S57" s="343"/>
      <c r="T57" s="343">
        <v>4</v>
      </c>
      <c r="U57" s="166">
        <f>SUM(S57:T57)</f>
        <v>4</v>
      </c>
      <c r="V57" s="39"/>
      <c r="W57" s="277"/>
      <c r="X57" s="41" t="s">
        <v>537</v>
      </c>
      <c r="Y57" s="41" t="s">
        <v>65</v>
      </c>
      <c r="Z57" s="41" t="s">
        <v>461</v>
      </c>
      <c r="AA57" s="343">
        <v>1</v>
      </c>
      <c r="AB57" s="344">
        <v>1</v>
      </c>
      <c r="AC57" s="166">
        <f t="shared" si="7"/>
        <v>2</v>
      </c>
      <c r="AD57" s="39"/>
      <c r="AE57" s="15"/>
    </row>
    <row r="58" spans="1:31" ht="15.6" customHeight="1" x14ac:dyDescent="0.3">
      <c r="A58" s="39"/>
      <c r="B58" s="150" t="s">
        <v>551</v>
      </c>
      <c r="C58" s="41" t="s">
        <v>138</v>
      </c>
      <c r="D58" s="220" t="s">
        <v>54</v>
      </c>
      <c r="E58" s="330">
        <v>6</v>
      </c>
      <c r="F58" s="330">
        <v>8</v>
      </c>
      <c r="G58" s="166">
        <f t="shared" si="11"/>
        <v>14</v>
      </c>
      <c r="I58" s="40"/>
      <c r="J58" s="40"/>
      <c r="K58" s="40"/>
      <c r="N58" s="9"/>
      <c r="O58" s="213"/>
      <c r="P58" s="41" t="s">
        <v>695</v>
      </c>
      <c r="Q58" s="41" t="s">
        <v>29</v>
      </c>
      <c r="R58" s="41" t="s">
        <v>164</v>
      </c>
      <c r="S58" s="343">
        <v>2</v>
      </c>
      <c r="T58" s="344">
        <v>1</v>
      </c>
      <c r="U58" s="166">
        <f>SUM(S58:T58)</f>
        <v>3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2</v>
      </c>
      <c r="AC58" s="166">
        <f t="shared" ref="AC58:AC60" si="12">SUM(AA58:AB58)</f>
        <v>2</v>
      </c>
      <c r="AD58" s="39">
        <v>6</v>
      </c>
      <c r="AE58" s="15"/>
    </row>
    <row r="59" spans="1:31" ht="15.6" customHeight="1" x14ac:dyDescent="0.3">
      <c r="A59" s="39"/>
      <c r="B59" s="41" t="s">
        <v>706</v>
      </c>
      <c r="C59" s="41" t="s">
        <v>383</v>
      </c>
      <c r="D59" s="221" t="s">
        <v>130</v>
      </c>
      <c r="E59" s="49">
        <v>8</v>
      </c>
      <c r="F59" s="49">
        <v>5</v>
      </c>
      <c r="G59" s="166">
        <f t="shared" si="11"/>
        <v>13</v>
      </c>
      <c r="H59" s="39"/>
      <c r="I59" s="41"/>
      <c r="J59" s="40"/>
      <c r="K59" s="40"/>
      <c r="M59" s="40"/>
      <c r="N59" s="9"/>
      <c r="O59" s="212"/>
      <c r="P59" s="41" t="s">
        <v>694</v>
      </c>
      <c r="Q59" s="41" t="s">
        <v>621</v>
      </c>
      <c r="R59" s="41" t="s">
        <v>164</v>
      </c>
      <c r="S59" s="343">
        <v>1</v>
      </c>
      <c r="T59" s="343">
        <v>2</v>
      </c>
      <c r="U59" s="166">
        <f>SUM(S59:T59)</f>
        <v>3</v>
      </c>
      <c r="V59" s="39"/>
      <c r="W59" s="277"/>
      <c r="X59" s="41" t="s">
        <v>655</v>
      </c>
      <c r="Y59" s="48" t="s">
        <v>503</v>
      </c>
      <c r="Z59" s="41" t="s">
        <v>461</v>
      </c>
      <c r="AA59" s="343"/>
      <c r="AB59" s="344">
        <v>1</v>
      </c>
      <c r="AC59" s="166">
        <f t="shared" si="12"/>
        <v>1</v>
      </c>
      <c r="AD59" s="39"/>
      <c r="AE59" s="15"/>
    </row>
    <row r="60" spans="1:31" ht="15.6" customHeight="1" x14ac:dyDescent="0.3">
      <c r="A60" s="39"/>
      <c r="B60" s="41" t="s">
        <v>63</v>
      </c>
      <c r="C60" s="152" t="s">
        <v>297</v>
      </c>
      <c r="D60" s="48" t="s">
        <v>130</v>
      </c>
      <c r="E60" s="49">
        <v>8</v>
      </c>
      <c r="F60" s="49">
        <v>5</v>
      </c>
      <c r="G60" s="166">
        <f t="shared" si="11"/>
        <v>13</v>
      </c>
      <c r="H60" s="39">
        <v>6</v>
      </c>
      <c r="I60" s="21"/>
      <c r="J60" s="40"/>
      <c r="K60" s="40"/>
      <c r="M60" s="48"/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2</v>
      </c>
      <c r="U60" s="166">
        <f>SUM(S60:T60)</f>
        <v>3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2"/>
        <v>0</v>
      </c>
      <c r="AD60" s="39">
        <v>4</v>
      </c>
      <c r="AE60" s="15"/>
    </row>
    <row r="61" spans="1:31" ht="15.6" customHeight="1" thickBot="1" x14ac:dyDescent="0.35">
      <c r="A61" s="39"/>
      <c r="B61" s="41" t="s">
        <v>545</v>
      </c>
      <c r="C61" s="41" t="s">
        <v>103</v>
      </c>
      <c r="D61" s="220" t="s">
        <v>54</v>
      </c>
      <c r="E61" s="49">
        <v>9</v>
      </c>
      <c r="F61" s="193">
        <v>3</v>
      </c>
      <c r="G61" s="166">
        <f t="shared" si="11"/>
        <v>12</v>
      </c>
      <c r="H61" s="39"/>
      <c r="I61" s="41"/>
      <c r="L61" s="163" t="s">
        <v>84</v>
      </c>
      <c r="M61" s="41"/>
      <c r="N61" s="9"/>
      <c r="O61" s="60"/>
      <c r="P61" s="43" t="s">
        <v>692</v>
      </c>
      <c r="Q61" s="43" t="s">
        <v>60</v>
      </c>
      <c r="R61" s="41" t="s">
        <v>164</v>
      </c>
      <c r="S61" s="343"/>
      <c r="T61" s="343"/>
      <c r="U61" s="166">
        <f t="shared" si="8"/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21</v>
      </c>
      <c r="AB61" s="219">
        <f>SUM(AB50:AB60)</f>
        <v>24</v>
      </c>
      <c r="AC61" s="219">
        <f>SUM(AC50:AC60)</f>
        <v>45</v>
      </c>
      <c r="AD61" s="219">
        <f>SUM(AD50:AD60)</f>
        <v>32</v>
      </c>
      <c r="AE61" s="15"/>
    </row>
    <row r="62" spans="1:31" ht="15.6" customHeight="1" thickBot="1" x14ac:dyDescent="0.35">
      <c r="A62" s="39"/>
      <c r="B62" s="150" t="s">
        <v>817</v>
      </c>
      <c r="C62" s="84" t="s">
        <v>185</v>
      </c>
      <c r="D62" s="221" t="s">
        <v>116</v>
      </c>
      <c r="E62" s="330">
        <v>9</v>
      </c>
      <c r="F62" s="330">
        <v>3</v>
      </c>
      <c r="G62" s="166">
        <f t="shared" si="11"/>
        <v>12</v>
      </c>
      <c r="H62" s="39">
        <v>4</v>
      </c>
      <c r="I62" s="40"/>
      <c r="J62" s="40"/>
      <c r="K62" s="40"/>
      <c r="L62" s="152" t="s">
        <v>83</v>
      </c>
      <c r="M62" s="41"/>
      <c r="N62" s="9"/>
      <c r="O62" s="15"/>
      <c r="P62" s="218" t="s">
        <v>405</v>
      </c>
      <c r="Q62" s="218"/>
      <c r="R62" s="218" t="s">
        <v>164</v>
      </c>
      <c r="S62" s="219">
        <f>SUM(S51:S61)</f>
        <v>21</v>
      </c>
      <c r="T62" s="219">
        <f>SUM(T51:T61)</f>
        <v>29</v>
      </c>
      <c r="U62" s="219">
        <f>SUM(U51:U61)</f>
        <v>50</v>
      </c>
      <c r="V62" s="219">
        <f>SUM(V51:V61)</f>
        <v>28</v>
      </c>
      <c r="W62" s="355"/>
      <c r="X62" s="195"/>
      <c r="Y62" s="54"/>
      <c r="Z62" s="54"/>
      <c r="AA62" s="194">
        <f>AA25+AA37+AA49+AA61</f>
        <v>113</v>
      </c>
      <c r="AB62" s="194">
        <f>AB25+AB37+AB49+AB61</f>
        <v>158</v>
      </c>
      <c r="AC62" s="194">
        <f>AC25+AC37+AC49+AC61</f>
        <v>271</v>
      </c>
      <c r="AD62" s="194">
        <f>AD25+AD37+AD49+AD61</f>
        <v>54</v>
      </c>
      <c r="AE62" s="15"/>
    </row>
    <row r="63" spans="1:31" ht="15.6" customHeight="1" thickBot="1" x14ac:dyDescent="0.35">
      <c r="A63" s="39"/>
      <c r="B63" s="41" t="s">
        <v>539</v>
      </c>
      <c r="C63" s="152" t="s">
        <v>613</v>
      </c>
      <c r="D63" s="220" t="s">
        <v>117</v>
      </c>
      <c r="E63" s="330">
        <v>7</v>
      </c>
      <c r="F63" s="330">
        <v>4</v>
      </c>
      <c r="G63" s="166">
        <f t="shared" si="11"/>
        <v>11</v>
      </c>
      <c r="H63" s="39">
        <v>2</v>
      </c>
      <c r="I63" s="40"/>
      <c r="N63" s="9"/>
      <c r="O63" s="60"/>
      <c r="P63" s="161"/>
      <c r="Q63" s="161"/>
      <c r="R63" s="161"/>
      <c r="S63" s="194">
        <f>S25+S38+S50+S62</f>
        <v>106</v>
      </c>
      <c r="T63" s="194">
        <f>T25+T38+T50+T62</f>
        <v>162</v>
      </c>
      <c r="U63" s="194">
        <f>U25+U38+U50+U62</f>
        <v>268</v>
      </c>
      <c r="V63" s="194">
        <f>V25+V38+V50+V62</f>
        <v>82</v>
      </c>
      <c r="W63" s="166"/>
      <c r="X63" s="196" t="s">
        <v>387</v>
      </c>
      <c r="Y63" s="192"/>
      <c r="Z63" s="192"/>
      <c r="AA63" s="197">
        <f>S63+AA62</f>
        <v>219</v>
      </c>
      <c r="AB63" s="197">
        <f>T63+AB62</f>
        <v>320</v>
      </c>
      <c r="AC63" s="197">
        <f>U63+AC62</f>
        <v>539</v>
      </c>
      <c r="AD63" s="197">
        <f>V63+AD62</f>
        <v>136</v>
      </c>
      <c r="AE63" s="15"/>
    </row>
    <row r="64" spans="1:31" ht="15.6" customHeight="1" thickTop="1" x14ac:dyDescent="0.3">
      <c r="A64" s="39"/>
      <c r="B64" s="221" t="s">
        <v>132</v>
      </c>
      <c r="C64" s="41" t="s">
        <v>131</v>
      </c>
      <c r="D64" s="41" t="s">
        <v>116</v>
      </c>
      <c r="E64" s="330">
        <v>6</v>
      </c>
      <c r="F64" s="330">
        <v>5</v>
      </c>
      <c r="G64" s="166">
        <f t="shared" si="11"/>
        <v>11</v>
      </c>
      <c r="H64" s="39"/>
      <c r="I64" s="40"/>
      <c r="J64" s="40"/>
      <c r="K64" s="40"/>
      <c r="M64" s="40"/>
      <c r="N64" s="9"/>
      <c r="O64" s="16"/>
      <c r="AE64" s="198"/>
    </row>
    <row r="65" spans="1:31" ht="15.6" customHeight="1" x14ac:dyDescent="0.4">
      <c r="A65" s="39"/>
      <c r="B65" s="220" t="s">
        <v>567</v>
      </c>
      <c r="C65" s="150" t="s">
        <v>110</v>
      </c>
      <c r="D65" s="220" t="s">
        <v>533</v>
      </c>
      <c r="E65" s="49">
        <v>5</v>
      </c>
      <c r="F65" s="49">
        <v>6</v>
      </c>
      <c r="G65" s="166">
        <f t="shared" si="11"/>
        <v>11</v>
      </c>
      <c r="H65" s="39">
        <v>2</v>
      </c>
      <c r="I65" s="41"/>
      <c r="O65" s="16"/>
      <c r="T65" s="360" t="s">
        <v>951</v>
      </c>
      <c r="U65" s="360"/>
      <c r="V65" s="321"/>
      <c r="W65" s="321"/>
      <c r="X65" s="321"/>
      <c r="Y65" s="321"/>
      <c r="AE65" s="198"/>
    </row>
    <row r="66" spans="1:31" ht="15.6" customHeight="1" x14ac:dyDescent="0.3">
      <c r="A66" s="39"/>
      <c r="B66" s="221" t="s">
        <v>63</v>
      </c>
      <c r="C66" s="41" t="s">
        <v>104</v>
      </c>
      <c r="D66" s="221" t="s">
        <v>130</v>
      </c>
      <c r="E66" s="49">
        <v>4</v>
      </c>
      <c r="F66" s="49">
        <v>7</v>
      </c>
      <c r="G66" s="166">
        <f t="shared" si="11"/>
        <v>11</v>
      </c>
      <c r="H66" s="39">
        <v>2</v>
      </c>
      <c r="I66" s="40"/>
      <c r="O66" s="173"/>
      <c r="AE66" s="198"/>
    </row>
    <row r="67" spans="1:31" ht="21" customHeight="1" x14ac:dyDescent="0.35">
      <c r="A67" s="39"/>
      <c r="B67" s="48" t="s">
        <v>553</v>
      </c>
      <c r="C67" s="41" t="s">
        <v>183</v>
      </c>
      <c r="D67" s="220" t="s">
        <v>117</v>
      </c>
      <c r="E67" s="330"/>
      <c r="F67" s="330">
        <v>11</v>
      </c>
      <c r="G67" s="166">
        <f t="shared" si="11"/>
        <v>11</v>
      </c>
      <c r="H67" s="34"/>
      <c r="I67" s="41"/>
      <c r="L67" s="163" t="s">
        <v>156</v>
      </c>
      <c r="O67" s="173"/>
      <c r="P67" s="156" t="s">
        <v>9</v>
      </c>
      <c r="Q67" s="46" t="s">
        <v>404</v>
      </c>
      <c r="R67" s="183">
        <v>42702</v>
      </c>
      <c r="S67" s="54"/>
      <c r="T67" s="54"/>
      <c r="U67" s="54"/>
      <c r="V67" s="164"/>
      <c r="W67" s="164"/>
      <c r="X67" s="156" t="s">
        <v>10</v>
      </c>
      <c r="Y67" s="46" t="s">
        <v>404</v>
      </c>
      <c r="Z67" s="183">
        <v>42709</v>
      </c>
      <c r="AA67" s="198"/>
      <c r="AB67" s="198"/>
      <c r="AC67" s="198"/>
      <c r="AD67" s="198"/>
      <c r="AE67" s="198"/>
    </row>
    <row r="68" spans="1:31" ht="15.6" customHeight="1" x14ac:dyDescent="0.35">
      <c r="A68" s="39"/>
      <c r="B68" s="220" t="s">
        <v>543</v>
      </c>
      <c r="C68" s="41" t="s">
        <v>120</v>
      </c>
      <c r="D68" s="220" t="s">
        <v>117</v>
      </c>
      <c r="E68" s="49">
        <v>8</v>
      </c>
      <c r="F68" s="49">
        <v>2</v>
      </c>
      <c r="G68" s="166">
        <f t="shared" si="11"/>
        <v>10</v>
      </c>
      <c r="I68" s="41"/>
      <c r="L68" s="240" t="s">
        <v>83</v>
      </c>
      <c r="M68" s="41"/>
      <c r="O68" s="173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39"/>
      <c r="B69" s="41" t="s">
        <v>867</v>
      </c>
      <c r="C69" s="41" t="s">
        <v>616</v>
      </c>
      <c r="D69" s="41" t="s">
        <v>461</v>
      </c>
      <c r="E69" s="49">
        <v>7</v>
      </c>
      <c r="F69" s="193">
        <v>3</v>
      </c>
      <c r="G69" s="166">
        <f t="shared" si="11"/>
        <v>10</v>
      </c>
      <c r="H69" s="39">
        <v>12</v>
      </c>
      <c r="I69" s="79"/>
      <c r="J69" s="40"/>
      <c r="K69" s="40"/>
      <c r="L69" s="152"/>
      <c r="M69" s="41"/>
      <c r="O69" s="173"/>
      <c r="P69" s="189">
        <v>0.38541666666666669</v>
      </c>
      <c r="Q69" s="61" t="s">
        <v>126</v>
      </c>
      <c r="R69" s="26" t="s">
        <v>219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26" t="s">
        <v>222</v>
      </c>
      <c r="AA69" s="49"/>
      <c r="AB69" s="87"/>
      <c r="AC69" s="39"/>
      <c r="AD69" s="40"/>
      <c r="AE69" s="198"/>
    </row>
    <row r="70" spans="1:31" ht="15.6" customHeight="1" x14ac:dyDescent="0.35">
      <c r="A70" s="39"/>
      <c r="B70" s="220" t="s">
        <v>950</v>
      </c>
      <c r="C70" s="41" t="s">
        <v>620</v>
      </c>
      <c r="D70" s="41" t="s">
        <v>164</v>
      </c>
      <c r="E70" s="49">
        <v>7</v>
      </c>
      <c r="F70" s="193">
        <v>3</v>
      </c>
      <c r="G70" s="166">
        <f t="shared" si="11"/>
        <v>10</v>
      </c>
      <c r="H70" s="39">
        <v>12</v>
      </c>
      <c r="I70" s="34"/>
      <c r="O70" s="173"/>
      <c r="P70" s="189">
        <v>0.38541666666666669</v>
      </c>
      <c r="Q70" s="61" t="s">
        <v>127</v>
      </c>
      <c r="R70" s="26" t="s">
        <v>220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26" t="s">
        <v>203</v>
      </c>
      <c r="AA70" s="39"/>
      <c r="AB70" s="190"/>
      <c r="AC70" s="39"/>
      <c r="AD70" s="40"/>
      <c r="AE70" s="198"/>
    </row>
    <row r="71" spans="1:31" ht="18" x14ac:dyDescent="0.35">
      <c r="A71" s="39"/>
      <c r="B71" s="41" t="s">
        <v>493</v>
      </c>
      <c r="C71" s="41" t="s">
        <v>340</v>
      </c>
      <c r="D71" s="220" t="s">
        <v>117</v>
      </c>
      <c r="E71" s="49">
        <v>5</v>
      </c>
      <c r="F71" s="193">
        <v>5</v>
      </c>
      <c r="G71" s="166">
        <f t="shared" si="11"/>
        <v>10</v>
      </c>
      <c r="H71" s="39"/>
      <c r="I71" s="40"/>
      <c r="J71" s="79"/>
      <c r="K71" s="79"/>
      <c r="O71" s="16"/>
      <c r="P71" s="189">
        <v>0.42708333333333331</v>
      </c>
      <c r="Q71" s="61" t="s">
        <v>126</v>
      </c>
      <c r="R71" s="26" t="s">
        <v>198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26" t="s">
        <v>223</v>
      </c>
      <c r="AA71" s="39"/>
      <c r="AB71" s="39"/>
      <c r="AC71" s="39"/>
      <c r="AD71" s="40"/>
      <c r="AE71" s="198"/>
    </row>
    <row r="72" spans="1:31" ht="17.399999999999999" x14ac:dyDescent="0.3">
      <c r="A72" s="39"/>
      <c r="B72" s="41" t="s">
        <v>564</v>
      </c>
      <c r="C72" s="41" t="s">
        <v>72</v>
      </c>
      <c r="D72" s="220" t="s">
        <v>53</v>
      </c>
      <c r="E72" s="49">
        <v>4</v>
      </c>
      <c r="F72" s="49">
        <v>6</v>
      </c>
      <c r="G72" s="166">
        <f t="shared" si="11"/>
        <v>10</v>
      </c>
      <c r="J72" s="81"/>
      <c r="K72" s="79"/>
      <c r="O72" s="16"/>
      <c r="P72" s="189">
        <v>0.42708333333333331</v>
      </c>
      <c r="Q72" s="61" t="s">
        <v>127</v>
      </c>
      <c r="R72" s="26" t="s">
        <v>221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26" t="s">
        <v>224</v>
      </c>
      <c r="AA72" s="40"/>
      <c r="AB72" s="40"/>
      <c r="AC72" s="40"/>
      <c r="AD72" s="40"/>
      <c r="AE72" s="198"/>
    </row>
    <row r="73" spans="1:31" ht="15.6" x14ac:dyDescent="0.3">
      <c r="A73" s="145"/>
      <c r="B73" s="145"/>
      <c r="C73" s="145"/>
      <c r="D73" s="145"/>
      <c r="E73" s="210"/>
      <c r="F73" s="210"/>
      <c r="G73" s="210"/>
      <c r="H73" s="210"/>
      <c r="I73" s="145"/>
      <c r="J73" s="145"/>
      <c r="K73" s="145"/>
      <c r="L73" s="145"/>
      <c r="M73" s="14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98"/>
    </row>
    <row r="76" spans="1:31" ht="17.399999999999999" x14ac:dyDescent="0.3">
      <c r="A76" s="34"/>
      <c r="B76" s="80"/>
      <c r="C76" s="34"/>
      <c r="D76" s="34"/>
      <c r="E76" s="32"/>
      <c r="F76" s="79"/>
      <c r="G76" s="91"/>
      <c r="H76" s="34"/>
      <c r="I76" s="79"/>
      <c r="J76" s="79"/>
      <c r="K76" s="79"/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5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5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7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7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7"/>
      <c r="C81" s="36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7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7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7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7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7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7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7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7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7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7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7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7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O56:U60">
    <sortCondition ref="O56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7" zoomScale="78" zoomScaleNormal="75" zoomScaleSheetLayoutView="78" workbookViewId="0">
      <selection activeCell="F41" sqref="F41"/>
    </sheetView>
  </sheetViews>
  <sheetFormatPr defaultRowHeight="13.2" x14ac:dyDescent="0.25"/>
  <cols>
    <col min="1" max="1" width="11.4414062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6.44140625" customWidth="1"/>
    <col min="14" max="14" width="0.88671875" customWidth="1"/>
    <col min="15" max="15" width="2.44140625" customWidth="1"/>
    <col min="16" max="16" width="14.6640625" customWidth="1"/>
    <col min="17" max="17" width="14.33203125" customWidth="1"/>
    <col min="18" max="18" width="15" customWidth="1"/>
    <col min="19" max="19" width="7" customWidth="1"/>
    <col min="20" max="20" width="6.88671875" customWidth="1"/>
    <col min="21" max="21" width="6.6640625" customWidth="1"/>
    <col min="22" max="22" width="6.88671875" customWidth="1"/>
    <col min="23" max="23" width="3.6640625" customWidth="1"/>
    <col min="24" max="24" width="12.88671875" customWidth="1"/>
    <col min="25" max="25" width="16.109375" customWidth="1"/>
    <col min="26" max="26" width="15.5546875" customWidth="1"/>
    <col min="27" max="27" width="7.44140625" customWidth="1"/>
    <col min="28" max="28" width="6.5546875" customWidth="1"/>
    <col min="29" max="29" width="6.44140625" customWidth="1"/>
    <col min="30" max="30" width="6.5546875" customWidth="1"/>
    <col min="31" max="31" width="3.44140625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568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42695</v>
      </c>
      <c r="O2" s="15"/>
      <c r="P2" s="41" t="s">
        <v>22</v>
      </c>
      <c r="Q2" s="41" t="s">
        <v>128</v>
      </c>
      <c r="R2" s="41" t="s">
        <v>533</v>
      </c>
      <c r="S2" s="39"/>
      <c r="T2" s="208">
        <v>9</v>
      </c>
      <c r="U2" s="39">
        <v>16</v>
      </c>
      <c r="V2" s="39">
        <v>0</v>
      </c>
      <c r="W2" s="39">
        <v>1</v>
      </c>
      <c r="X2" s="199">
        <f t="shared" ref="X2:X9" si="0">U2/T2</f>
        <v>1.7777777777777777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926</v>
      </c>
      <c r="O3" s="15"/>
      <c r="P3" s="41" t="s">
        <v>486</v>
      </c>
      <c r="Q3" s="41" t="s">
        <v>487</v>
      </c>
      <c r="R3" s="41" t="s">
        <v>116</v>
      </c>
      <c r="S3" s="39"/>
      <c r="T3" s="208">
        <v>10</v>
      </c>
      <c r="U3" s="39">
        <v>18</v>
      </c>
      <c r="V3" s="39">
        <v>2</v>
      </c>
      <c r="W3" s="39">
        <v>0</v>
      </c>
      <c r="X3" s="199">
        <f t="shared" si="0"/>
        <v>1.8</v>
      </c>
      <c r="AE3" s="16"/>
    </row>
    <row r="4" spans="1:31" ht="17.399999999999999" x14ac:dyDescent="0.3">
      <c r="A4" s="7"/>
      <c r="B4" s="9"/>
      <c r="C4" s="33" t="s">
        <v>379</v>
      </c>
      <c r="E4" s="22">
        <v>6</v>
      </c>
      <c r="F4" s="22">
        <v>2</v>
      </c>
      <c r="G4" s="22">
        <v>2</v>
      </c>
      <c r="H4" s="22">
        <f>(S$38)</f>
        <v>25</v>
      </c>
      <c r="I4" s="22">
        <v>18</v>
      </c>
      <c r="J4" s="35">
        <f>E4*2+G4*1</f>
        <v>14</v>
      </c>
      <c r="K4" s="22">
        <f>(T$38)</f>
        <v>41</v>
      </c>
      <c r="L4" s="22">
        <f>(V$38)</f>
        <v>6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8</v>
      </c>
      <c r="U4" s="39">
        <v>20</v>
      </c>
      <c r="V4" s="39">
        <v>0</v>
      </c>
      <c r="W4" s="39">
        <v>1</v>
      </c>
      <c r="X4" s="199">
        <f t="shared" si="0"/>
        <v>2.5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4</v>
      </c>
      <c r="F5" s="22">
        <v>1</v>
      </c>
      <c r="G5" s="22">
        <v>5</v>
      </c>
      <c r="H5" s="22">
        <f>(AA$25)</f>
        <v>34</v>
      </c>
      <c r="I5" s="22">
        <v>26</v>
      </c>
      <c r="J5" s="35">
        <f>E5*2+G5*1</f>
        <v>13</v>
      </c>
      <c r="K5" s="22">
        <f>(AB$25)</f>
        <v>49</v>
      </c>
      <c r="L5" s="22">
        <f>(AD$25)</f>
        <v>6</v>
      </c>
      <c r="M5" s="39">
        <v>2</v>
      </c>
      <c r="O5" s="15"/>
      <c r="P5" s="41" t="s">
        <v>132</v>
      </c>
      <c r="Q5" s="41" t="s">
        <v>380</v>
      </c>
      <c r="R5" s="41" t="s">
        <v>117</v>
      </c>
      <c r="S5" s="39"/>
      <c r="T5" s="208">
        <v>10</v>
      </c>
      <c r="U5" s="39">
        <v>26</v>
      </c>
      <c r="V5" s="39">
        <v>0</v>
      </c>
      <c r="W5" s="39">
        <v>0</v>
      </c>
      <c r="X5" s="199">
        <f t="shared" si="0"/>
        <v>2.6</v>
      </c>
      <c r="Z5" s="9"/>
      <c r="AE5" s="16"/>
    </row>
    <row r="6" spans="1:31" ht="17.399999999999999" x14ac:dyDescent="0.3">
      <c r="B6" s="9"/>
      <c r="C6" s="33" t="s">
        <v>89</v>
      </c>
      <c r="D6" s="24"/>
      <c r="E6" s="22">
        <v>4</v>
      </c>
      <c r="F6" s="22">
        <v>3</v>
      </c>
      <c r="G6" s="22">
        <v>3</v>
      </c>
      <c r="H6" s="22">
        <f>(AA$49)</f>
        <v>31</v>
      </c>
      <c r="I6" s="22">
        <v>27</v>
      </c>
      <c r="J6" s="35">
        <f>E6*2+G6*1</f>
        <v>11</v>
      </c>
      <c r="K6" s="22">
        <f>(AB$49)</f>
        <v>43</v>
      </c>
      <c r="L6" s="22">
        <f>(AD$49)</f>
        <v>8</v>
      </c>
      <c r="M6" s="39">
        <v>5</v>
      </c>
      <c r="O6" s="15"/>
      <c r="P6" s="41" t="s">
        <v>34</v>
      </c>
      <c r="Q6" s="41" t="s">
        <v>86</v>
      </c>
      <c r="R6" s="41" t="s">
        <v>54</v>
      </c>
      <c r="S6" s="39"/>
      <c r="T6" s="208">
        <v>9</v>
      </c>
      <c r="U6" s="39">
        <v>24</v>
      </c>
      <c r="V6" s="39">
        <v>0</v>
      </c>
      <c r="W6" s="39">
        <v>2</v>
      </c>
      <c r="X6" s="199">
        <f t="shared" si="0"/>
        <v>2.6666666666666665</v>
      </c>
      <c r="Y6" s="41"/>
      <c r="AE6" s="16"/>
    </row>
    <row r="7" spans="1:31" ht="17.399999999999999" x14ac:dyDescent="0.3">
      <c r="B7" s="9"/>
      <c r="C7" s="33" t="s">
        <v>530</v>
      </c>
      <c r="D7" s="24"/>
      <c r="E7" s="22">
        <v>4</v>
      </c>
      <c r="F7" s="22">
        <v>3</v>
      </c>
      <c r="G7" s="22">
        <v>3</v>
      </c>
      <c r="H7" s="22">
        <f>(S$50)</f>
        <v>22</v>
      </c>
      <c r="I7" s="22">
        <v>20</v>
      </c>
      <c r="J7" s="35">
        <f>E7*2+G7*1</f>
        <v>11</v>
      </c>
      <c r="K7" s="22">
        <f>(T$50)</f>
        <v>35</v>
      </c>
      <c r="L7" s="22">
        <f>(V$50)</f>
        <v>14</v>
      </c>
      <c r="M7" s="39">
        <v>4</v>
      </c>
      <c r="N7" s="9"/>
      <c r="O7" s="15"/>
      <c r="P7" s="48" t="s">
        <v>163</v>
      </c>
      <c r="Q7" s="41" t="s">
        <v>95</v>
      </c>
      <c r="R7" s="41" t="s">
        <v>53</v>
      </c>
      <c r="S7" s="39"/>
      <c r="T7" s="208">
        <v>10</v>
      </c>
      <c r="U7" s="39">
        <v>27</v>
      </c>
      <c r="V7" s="39">
        <v>0</v>
      </c>
      <c r="W7" s="39">
        <v>0</v>
      </c>
      <c r="X7" s="199">
        <f t="shared" si="0"/>
        <v>2.7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4</v>
      </c>
      <c r="F8" s="22">
        <v>4</v>
      </c>
      <c r="G8" s="22">
        <v>2</v>
      </c>
      <c r="H8" s="22">
        <f>(S$25)</f>
        <v>34</v>
      </c>
      <c r="I8" s="22">
        <v>29</v>
      </c>
      <c r="J8" s="35">
        <f>E8*2+G8*1</f>
        <v>10</v>
      </c>
      <c r="K8" s="22">
        <f>(T$25)</f>
        <v>52</v>
      </c>
      <c r="L8" s="22">
        <f>(V$25)</f>
        <v>16</v>
      </c>
      <c r="M8" s="39">
        <v>3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9</v>
      </c>
      <c r="U8" s="39">
        <v>25</v>
      </c>
      <c r="V8" s="39">
        <v>0</v>
      </c>
      <c r="W8" s="39">
        <v>0</v>
      </c>
      <c r="X8" s="199">
        <f t="shared" si="0"/>
        <v>2.7777777777777777</v>
      </c>
      <c r="AE8" s="16"/>
    </row>
    <row r="9" spans="1:31" ht="17.399999999999999" x14ac:dyDescent="0.3">
      <c r="A9" s="9"/>
      <c r="B9" s="9"/>
      <c r="C9" s="33" t="s">
        <v>477</v>
      </c>
      <c r="E9" s="22">
        <v>3</v>
      </c>
      <c r="F9" s="22">
        <v>5</v>
      </c>
      <c r="G9" s="22">
        <v>2</v>
      </c>
      <c r="H9" s="22">
        <f>(AA$61)</f>
        <v>20</v>
      </c>
      <c r="I9" s="22">
        <v>29</v>
      </c>
      <c r="J9" s="35">
        <f t="shared" ref="J9:J11" si="1">E9*2+G9*1</f>
        <v>8</v>
      </c>
      <c r="K9" s="22">
        <f>(AB$61)</f>
        <v>22</v>
      </c>
      <c r="L9" s="22">
        <f>(AD$61)</f>
        <v>30</v>
      </c>
      <c r="M9" s="39">
        <v>6</v>
      </c>
      <c r="O9" s="15"/>
      <c r="P9" s="41" t="s">
        <v>610</v>
      </c>
      <c r="Q9" s="41" t="s">
        <v>611</v>
      </c>
      <c r="R9" s="41" t="s">
        <v>461</v>
      </c>
      <c r="S9" s="39"/>
      <c r="T9" s="208">
        <v>9</v>
      </c>
      <c r="U9" s="39">
        <v>27</v>
      </c>
      <c r="V9" s="39">
        <v>1</v>
      </c>
      <c r="W9" s="39">
        <v>0</v>
      </c>
      <c r="X9" s="199">
        <f t="shared" si="0"/>
        <v>3</v>
      </c>
      <c r="AE9" s="16"/>
    </row>
    <row r="10" spans="1:31" ht="18" thickBot="1" x14ac:dyDescent="0.35">
      <c r="A10" s="9"/>
      <c r="B10" s="9"/>
      <c r="C10" s="33" t="s">
        <v>322</v>
      </c>
      <c r="D10" s="24"/>
      <c r="E10" s="22">
        <v>2</v>
      </c>
      <c r="F10" s="22">
        <v>4</v>
      </c>
      <c r="G10" s="22">
        <v>4</v>
      </c>
      <c r="H10" s="22">
        <f>(AA$37)</f>
        <v>20</v>
      </c>
      <c r="I10" s="22">
        <v>27</v>
      </c>
      <c r="J10" s="35">
        <f t="shared" si="1"/>
        <v>8</v>
      </c>
      <c r="K10" s="22">
        <f>(AB$37)</f>
        <v>34</v>
      </c>
      <c r="L10" s="22">
        <f>(AD$37)</f>
        <v>6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6</v>
      </c>
      <c r="U10" s="39">
        <v>17</v>
      </c>
      <c r="V10" s="39">
        <v>0</v>
      </c>
      <c r="W10" s="39">
        <v>0</v>
      </c>
      <c r="X10" s="199">
        <f t="shared" ref="X10" si="2">U10/T10</f>
        <v>2.8333333333333335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5</v>
      </c>
      <c r="G11" s="22">
        <v>5</v>
      </c>
      <c r="H11" s="22">
        <f>(S$62)</f>
        <v>18</v>
      </c>
      <c r="I11" s="22">
        <v>28</v>
      </c>
      <c r="J11" s="35">
        <f t="shared" si="1"/>
        <v>5</v>
      </c>
      <c r="K11" s="22">
        <f>(T$62)</f>
        <v>23</v>
      </c>
      <c r="L11" s="22">
        <f>(V$62)</f>
        <v>26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80</v>
      </c>
      <c r="U11" s="194">
        <f>SUM(U2:U10)</f>
        <v>200</v>
      </c>
      <c r="V11" s="194">
        <f>SUM(V2:V10)</f>
        <v>3</v>
      </c>
      <c r="W11" s="194">
        <f>SUM(W2:W10)</f>
        <v>4</v>
      </c>
      <c r="X11" s="201">
        <f>(U11+W11)/T11</f>
        <v>2.5499999999999998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27</v>
      </c>
      <c r="F12" s="62">
        <f>SUM(F4:F11)</f>
        <v>27</v>
      </c>
      <c r="G12" s="62">
        <f>SUM(G4:G11)</f>
        <v>26</v>
      </c>
      <c r="H12" s="62">
        <f>SUM(H4:H11)</f>
        <v>204</v>
      </c>
      <c r="I12" s="62">
        <f>SUM(I4:I11)</f>
        <v>204</v>
      </c>
      <c r="J12" s="62"/>
      <c r="K12" s="62">
        <f>SUM(K4:K11)</f>
        <v>299</v>
      </c>
      <c r="L12" s="62">
        <f>SUM(L4:L11)</f>
        <v>112</v>
      </c>
      <c r="M12" s="7"/>
      <c r="O12" s="78"/>
      <c r="AE12" s="16"/>
    </row>
    <row r="13" spans="1:31" ht="16.2" thickTop="1" x14ac:dyDescent="0.3">
      <c r="A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70" t="s">
        <v>913</v>
      </c>
      <c r="B14" s="70"/>
      <c r="C14" s="157"/>
      <c r="D14" s="74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8</v>
      </c>
      <c r="T14" s="343">
        <v>3</v>
      </c>
      <c r="U14" s="166">
        <f t="shared" ref="U14:U49" si="3">SUM(S14:T14)</f>
        <v>11</v>
      </c>
      <c r="V14" s="39"/>
      <c r="W14" s="161"/>
      <c r="X14" s="215" t="s">
        <v>117</v>
      </c>
      <c r="Y14" s="215"/>
      <c r="Z14" s="215" t="s">
        <v>470</v>
      </c>
      <c r="AA14" s="342">
        <v>7</v>
      </c>
      <c r="AB14" s="342">
        <v>10</v>
      </c>
      <c r="AC14" s="166">
        <f t="shared" ref="AC14:AC37" si="4">SUM(AA14:AB14)</f>
        <v>17</v>
      </c>
      <c r="AD14" s="39"/>
      <c r="AE14" s="16"/>
    </row>
    <row r="15" spans="1:31" ht="15.6" customHeight="1" x14ac:dyDescent="0.35">
      <c r="A15" s="46" t="s">
        <v>38</v>
      </c>
      <c r="B15" s="33" t="s">
        <v>169</v>
      </c>
      <c r="C15" s="65"/>
      <c r="D15" s="22">
        <v>2</v>
      </c>
      <c r="E15" s="8">
        <v>1</v>
      </c>
      <c r="F15" s="41" t="s">
        <v>924</v>
      </c>
      <c r="G15" s="52"/>
      <c r="J15" s="4"/>
      <c r="O15" s="212"/>
      <c r="P15" s="41" t="s">
        <v>669</v>
      </c>
      <c r="Q15" s="41" t="s">
        <v>383</v>
      </c>
      <c r="R15" s="48" t="s">
        <v>130</v>
      </c>
      <c r="S15" s="343">
        <v>8</v>
      </c>
      <c r="T15" s="343">
        <v>5</v>
      </c>
      <c r="U15" s="166">
        <f t="shared" si="3"/>
        <v>13</v>
      </c>
      <c r="V15" s="39">
        <v>2</v>
      </c>
      <c r="W15" s="166"/>
      <c r="X15" s="41" t="s">
        <v>634</v>
      </c>
      <c r="Y15" s="41" t="s">
        <v>183</v>
      </c>
      <c r="Z15" s="41" t="s">
        <v>117</v>
      </c>
      <c r="AA15" s="342"/>
      <c r="AB15" s="342">
        <v>11</v>
      </c>
      <c r="AC15" s="166">
        <f>SUM(AA15:AB15)</f>
        <v>11</v>
      </c>
      <c r="AD15" s="39"/>
      <c r="AE15" s="16"/>
    </row>
    <row r="16" spans="1:31" ht="15.6" customHeight="1" x14ac:dyDescent="0.3">
      <c r="A16" s="39" t="s">
        <v>37</v>
      </c>
      <c r="B16" s="240" t="s">
        <v>590</v>
      </c>
      <c r="C16" s="240" t="s">
        <v>172</v>
      </c>
      <c r="D16" s="22"/>
      <c r="E16" s="9">
        <v>2</v>
      </c>
      <c r="F16" s="41" t="s">
        <v>925</v>
      </c>
      <c r="G16" s="52"/>
      <c r="J16" s="4"/>
      <c r="O16" s="212"/>
      <c r="P16" s="41" t="s">
        <v>532</v>
      </c>
      <c r="Q16" s="41" t="s">
        <v>531</v>
      </c>
      <c r="R16" s="41" t="s">
        <v>130</v>
      </c>
      <c r="S16" s="343">
        <v>6</v>
      </c>
      <c r="T16" s="343">
        <v>7</v>
      </c>
      <c r="U16" s="166">
        <f t="shared" si="3"/>
        <v>13</v>
      </c>
      <c r="V16" s="39">
        <v>2</v>
      </c>
      <c r="W16" s="166"/>
      <c r="X16" s="41" t="s">
        <v>627</v>
      </c>
      <c r="Y16" s="41" t="s">
        <v>613</v>
      </c>
      <c r="Z16" s="41" t="s">
        <v>117</v>
      </c>
      <c r="AA16" s="342">
        <v>6</v>
      </c>
      <c r="AB16" s="342">
        <v>4</v>
      </c>
      <c r="AC16" s="166">
        <f>SUM(AA16:AB16)</f>
        <v>10</v>
      </c>
      <c r="AD16" s="39">
        <v>2</v>
      </c>
      <c r="AE16" s="16"/>
    </row>
    <row r="17" spans="1:31" ht="15.6" customHeight="1" x14ac:dyDescent="0.3">
      <c r="A17" s="39"/>
      <c r="B17" s="240"/>
      <c r="C17" s="240"/>
      <c r="D17" s="48"/>
      <c r="E17" s="9"/>
      <c r="F17" s="220"/>
      <c r="G17" s="52"/>
      <c r="J17" s="4"/>
      <c r="N17" s="8"/>
      <c r="O17" s="212"/>
      <c r="P17" s="41" t="s">
        <v>667</v>
      </c>
      <c r="Q17" s="152" t="s">
        <v>297</v>
      </c>
      <c r="R17" s="48" t="s">
        <v>130</v>
      </c>
      <c r="S17" s="343">
        <v>7</v>
      </c>
      <c r="T17" s="343">
        <v>4</v>
      </c>
      <c r="U17" s="166">
        <f t="shared" si="3"/>
        <v>11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5</v>
      </c>
      <c r="AB17" s="342">
        <v>5</v>
      </c>
      <c r="AC17" s="166">
        <f>SUM(AA17:AB17)</f>
        <v>10</v>
      </c>
      <c r="AD17" s="39"/>
      <c r="AE17" s="16"/>
    </row>
    <row r="18" spans="1:31" ht="15.6" customHeight="1" x14ac:dyDescent="0.3">
      <c r="A18" s="39" t="s">
        <v>136</v>
      </c>
      <c r="B18" s="33" t="s">
        <v>124</v>
      </c>
      <c r="C18" s="88"/>
      <c r="D18" s="108">
        <v>3</v>
      </c>
      <c r="E18" s="9">
        <v>1</v>
      </c>
      <c r="F18" s="41" t="s">
        <v>928</v>
      </c>
      <c r="H18" s="52"/>
      <c r="I18" s="52"/>
      <c r="J18" s="86"/>
      <c r="K18" s="52"/>
      <c r="L18" s="52"/>
      <c r="M18" s="52"/>
      <c r="N18" s="9"/>
      <c r="O18" s="212"/>
      <c r="P18" s="41" t="s">
        <v>668</v>
      </c>
      <c r="Q18" s="41" t="s">
        <v>104</v>
      </c>
      <c r="R18" s="207" t="s">
        <v>130</v>
      </c>
      <c r="S18" s="343">
        <v>4</v>
      </c>
      <c r="T18" s="343">
        <v>7</v>
      </c>
      <c r="U18" s="166">
        <f t="shared" si="3"/>
        <v>11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8</v>
      </c>
      <c r="AB18" s="342">
        <v>2</v>
      </c>
      <c r="AC18" s="166">
        <f>SUM(AA18:AB18)</f>
        <v>10</v>
      </c>
      <c r="AD18" s="39"/>
      <c r="AE18" s="16"/>
    </row>
    <row r="19" spans="1:31" ht="15.6" customHeight="1" x14ac:dyDescent="0.3">
      <c r="A19" s="87" t="s">
        <v>37</v>
      </c>
      <c r="B19" s="240" t="s">
        <v>517</v>
      </c>
      <c r="C19" s="240" t="s">
        <v>172</v>
      </c>
      <c r="D19" s="108"/>
      <c r="E19" s="9">
        <v>2</v>
      </c>
      <c r="F19" s="41" t="s">
        <v>923</v>
      </c>
      <c r="M19" s="52"/>
      <c r="N19" s="9"/>
      <c r="O19" s="213"/>
      <c r="P19" s="41" t="s">
        <v>671</v>
      </c>
      <c r="Q19" s="48" t="s">
        <v>99</v>
      </c>
      <c r="R19" s="41" t="s">
        <v>130</v>
      </c>
      <c r="S19" s="343"/>
      <c r="T19" s="343">
        <v>7</v>
      </c>
      <c r="U19" s="166">
        <f t="shared" si="3"/>
        <v>7</v>
      </c>
      <c r="V19" s="39"/>
      <c r="W19" s="166"/>
      <c r="X19" s="41" t="s">
        <v>629</v>
      </c>
      <c r="Y19" s="41" t="s">
        <v>614</v>
      </c>
      <c r="Z19" s="48" t="s">
        <v>117</v>
      </c>
      <c r="AA19" s="342">
        <v>5</v>
      </c>
      <c r="AB19" s="342">
        <v>3</v>
      </c>
      <c r="AC19" s="166">
        <f t="shared" si="4"/>
        <v>8</v>
      </c>
      <c r="AD19" s="39">
        <v>2</v>
      </c>
      <c r="AE19" s="16"/>
    </row>
    <row r="20" spans="1:31" ht="15.6" customHeight="1" x14ac:dyDescent="0.3">
      <c r="B20" s="41"/>
      <c r="C20" s="41"/>
      <c r="E20" s="9">
        <v>2</v>
      </c>
      <c r="F20" s="41" t="s">
        <v>923</v>
      </c>
      <c r="N20" s="8"/>
      <c r="O20" s="212"/>
      <c r="P20" s="41" t="s">
        <v>672</v>
      </c>
      <c r="Q20" s="41" t="s">
        <v>208</v>
      </c>
      <c r="R20" s="207" t="s">
        <v>130</v>
      </c>
      <c r="S20" s="343">
        <v>1</v>
      </c>
      <c r="T20" s="343">
        <v>4</v>
      </c>
      <c r="U20" s="166">
        <f t="shared" si="3"/>
        <v>5</v>
      </c>
      <c r="V20" s="39">
        <v>2</v>
      </c>
      <c r="W20" s="166"/>
      <c r="X20" s="41" t="s">
        <v>633</v>
      </c>
      <c r="Y20" s="41" t="s">
        <v>615</v>
      </c>
      <c r="Z20" s="41" t="s">
        <v>117</v>
      </c>
      <c r="AA20" s="342">
        <v>3</v>
      </c>
      <c r="AB20" s="342">
        <v>3</v>
      </c>
      <c r="AC20" s="166">
        <f t="shared" si="4"/>
        <v>6</v>
      </c>
      <c r="AD20" s="39"/>
      <c r="AE20" s="59"/>
    </row>
    <row r="21" spans="1:31" ht="15.6" customHeight="1" x14ac:dyDescent="0.3"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5</v>
      </c>
      <c r="U21" s="166">
        <f t="shared" si="3"/>
        <v>5</v>
      </c>
      <c r="V21" s="39"/>
      <c r="W21" s="166"/>
      <c r="X21" s="150" t="s">
        <v>631</v>
      </c>
      <c r="Y21" s="150" t="s">
        <v>49</v>
      </c>
      <c r="Z21" s="48" t="s">
        <v>117</v>
      </c>
      <c r="AA21" s="342"/>
      <c r="AB21" s="342">
        <v>4</v>
      </c>
      <c r="AC21" s="166">
        <f t="shared" si="4"/>
        <v>4</v>
      </c>
      <c r="AD21" s="39"/>
      <c r="AE21" s="58"/>
    </row>
    <row r="22" spans="1:31" ht="15.6" customHeight="1" x14ac:dyDescent="0.3">
      <c r="A22" s="69"/>
      <c r="B22" s="149"/>
      <c r="C22" s="71"/>
      <c r="D22" s="142"/>
      <c r="E22" s="67" t="s">
        <v>50</v>
      </c>
      <c r="F22" s="67"/>
      <c r="G22" s="66"/>
      <c r="H22" s="66"/>
      <c r="I22" s="66"/>
      <c r="J22" s="68"/>
      <c r="K22" s="66"/>
      <c r="L22" s="66"/>
      <c r="M22" s="66"/>
      <c r="N22" s="9"/>
      <c r="O22" s="212"/>
      <c r="P22" s="41" t="s">
        <v>670</v>
      </c>
      <c r="Q22" s="41" t="s">
        <v>187</v>
      </c>
      <c r="R22" s="48" t="s">
        <v>130</v>
      </c>
      <c r="S22" s="343"/>
      <c r="T22" s="343">
        <v>4</v>
      </c>
      <c r="U22" s="166">
        <f t="shared" si="3"/>
        <v>4</v>
      </c>
      <c r="V22" s="39"/>
      <c r="W22" s="166"/>
      <c r="X22" s="41" t="s">
        <v>630</v>
      </c>
      <c r="Y22" s="41" t="s">
        <v>25</v>
      </c>
      <c r="Z22" s="41" t="s">
        <v>117</v>
      </c>
      <c r="AA22" s="342"/>
      <c r="AB22" s="342">
        <v>3</v>
      </c>
      <c r="AC22" s="166">
        <f t="shared" si="4"/>
        <v>3</v>
      </c>
      <c r="AD22" s="39"/>
      <c r="AE22" s="15"/>
    </row>
    <row r="23" spans="1:31" ht="15.6" customHeight="1" x14ac:dyDescent="0.3">
      <c r="A23" s="46" t="s">
        <v>39</v>
      </c>
      <c r="B23" s="33" t="s">
        <v>89</v>
      </c>
      <c r="D23" s="22">
        <v>3</v>
      </c>
      <c r="E23" s="8">
        <v>1</v>
      </c>
      <c r="F23" s="41" t="s">
        <v>921</v>
      </c>
      <c r="M23" s="37"/>
      <c r="N23" s="8"/>
      <c r="O23" s="213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3"/>
        <v>3</v>
      </c>
      <c r="V23" s="39">
        <v>4</v>
      </c>
      <c r="W23" s="166"/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 t="shared" si="4"/>
        <v>2</v>
      </c>
      <c r="AD23" s="39"/>
      <c r="AE23" s="15"/>
    </row>
    <row r="24" spans="1:31" ht="15.6" customHeight="1" x14ac:dyDescent="0.3">
      <c r="A24" s="49" t="s">
        <v>37</v>
      </c>
      <c r="B24" s="240" t="s">
        <v>83</v>
      </c>
      <c r="C24" s="240"/>
      <c r="E24" s="8">
        <v>2</v>
      </c>
      <c r="F24" s="41" t="s">
        <v>816</v>
      </c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3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2</v>
      </c>
      <c r="AC24" s="166">
        <f t="shared" si="4"/>
        <v>2</v>
      </c>
      <c r="AD24" s="39">
        <v>2</v>
      </c>
      <c r="AE24" s="15"/>
    </row>
    <row r="25" spans="1:31" ht="15.6" customHeight="1" thickBot="1" x14ac:dyDescent="0.35">
      <c r="E25" s="8">
        <v>2</v>
      </c>
      <c r="F25" s="240" t="s">
        <v>922</v>
      </c>
      <c r="N25" s="9"/>
      <c r="O25" s="213"/>
      <c r="P25" s="218" t="s">
        <v>405</v>
      </c>
      <c r="Q25" s="218"/>
      <c r="R25" s="218" t="s">
        <v>130</v>
      </c>
      <c r="S25" s="219">
        <f>SUM(S14:S24)</f>
        <v>34</v>
      </c>
      <c r="T25" s="219">
        <f>SUM(T14:T24)</f>
        <v>52</v>
      </c>
      <c r="U25" s="219">
        <f t="shared" si="3"/>
        <v>86</v>
      </c>
      <c r="V25" s="219">
        <f>SUM(V14:V24)</f>
        <v>16</v>
      </c>
      <c r="W25" s="219"/>
      <c r="X25" s="217" t="s">
        <v>405</v>
      </c>
      <c r="Y25" s="217"/>
      <c r="Z25" s="217" t="s">
        <v>117</v>
      </c>
      <c r="AA25" s="219">
        <f>SUM(AA14:AA24)</f>
        <v>34</v>
      </c>
      <c r="AB25" s="219">
        <f>SUM(AB14:AB24)</f>
        <v>49</v>
      </c>
      <c r="AC25" s="219">
        <f t="shared" si="4"/>
        <v>83</v>
      </c>
      <c r="AD25" s="219">
        <f>SUM(AD14:AD24)</f>
        <v>6</v>
      </c>
      <c r="AE25" s="15"/>
    </row>
    <row r="26" spans="1:31" ht="15.6" customHeight="1" x14ac:dyDescent="0.3"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>
        <v>1</v>
      </c>
      <c r="U26" s="166">
        <f t="shared" si="3"/>
        <v>2</v>
      </c>
      <c r="V26" s="39"/>
      <c r="W26" s="166"/>
      <c r="X26" s="215" t="s">
        <v>353</v>
      </c>
      <c r="Y26" s="215"/>
      <c r="Z26" s="215" t="s">
        <v>467</v>
      </c>
      <c r="AA26" s="342">
        <v>1</v>
      </c>
      <c r="AB26" s="342">
        <v>3</v>
      </c>
      <c r="AC26" s="166">
        <f t="shared" si="4"/>
        <v>4</v>
      </c>
      <c r="AD26" s="222">
        <v>2</v>
      </c>
      <c r="AE26" s="15"/>
    </row>
    <row r="27" spans="1:31" ht="15.6" customHeight="1" x14ac:dyDescent="0.3">
      <c r="A27" s="39"/>
      <c r="B27" s="33" t="s">
        <v>129</v>
      </c>
      <c r="C27" s="101"/>
      <c r="D27" s="22">
        <v>2</v>
      </c>
      <c r="E27" s="9">
        <v>2</v>
      </c>
      <c r="F27" s="41" t="s">
        <v>919</v>
      </c>
      <c r="N27" s="9"/>
      <c r="O27" s="212"/>
      <c r="P27" s="41" t="s">
        <v>678</v>
      </c>
      <c r="Q27" s="84" t="s">
        <v>185</v>
      </c>
      <c r="R27" s="48" t="s">
        <v>116</v>
      </c>
      <c r="S27" s="342">
        <v>9</v>
      </c>
      <c r="T27" s="342">
        <v>3</v>
      </c>
      <c r="U27" s="166">
        <f t="shared" si="3"/>
        <v>12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6</v>
      </c>
      <c r="AB27" s="342">
        <v>6</v>
      </c>
      <c r="AC27" s="166">
        <f t="shared" si="4"/>
        <v>12</v>
      </c>
      <c r="AD27" s="222"/>
      <c r="AE27" s="15"/>
    </row>
    <row r="28" spans="1:31" ht="15.6" customHeight="1" x14ac:dyDescent="0.3">
      <c r="A28" s="49" t="s">
        <v>37</v>
      </c>
      <c r="B28" s="240" t="s">
        <v>83</v>
      </c>
      <c r="C28" s="240"/>
      <c r="D28" s="22"/>
      <c r="E28" s="9">
        <v>2</v>
      </c>
      <c r="F28" s="41" t="s">
        <v>920</v>
      </c>
      <c r="N28" s="9"/>
      <c r="O28" s="212"/>
      <c r="P28" s="41" t="s">
        <v>677</v>
      </c>
      <c r="Q28" s="41" t="s">
        <v>131</v>
      </c>
      <c r="R28" s="41" t="s">
        <v>116</v>
      </c>
      <c r="S28" s="342">
        <v>6</v>
      </c>
      <c r="T28" s="342">
        <v>5</v>
      </c>
      <c r="U28" s="166">
        <f t="shared" si="3"/>
        <v>11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8</v>
      </c>
      <c r="AB28" s="342">
        <v>2</v>
      </c>
      <c r="AC28" s="166">
        <f t="shared" si="4"/>
        <v>10</v>
      </c>
      <c r="AD28" s="222"/>
      <c r="AE28" s="15"/>
    </row>
    <row r="29" spans="1:31" ht="15.6" customHeight="1" x14ac:dyDescent="0.3">
      <c r="N29" s="9"/>
      <c r="O29" s="212"/>
      <c r="P29" s="41" t="s">
        <v>474</v>
      </c>
      <c r="Q29" s="152" t="s">
        <v>85</v>
      </c>
      <c r="R29" s="41" t="s">
        <v>116</v>
      </c>
      <c r="S29" s="342">
        <v>4</v>
      </c>
      <c r="T29" s="342">
        <v>4</v>
      </c>
      <c r="U29" s="166">
        <f t="shared" si="3"/>
        <v>8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7</v>
      </c>
      <c r="AC29" s="166">
        <f t="shared" si="4"/>
        <v>8</v>
      </c>
      <c r="AD29" s="222">
        <v>2</v>
      </c>
      <c r="AE29" s="15"/>
    </row>
    <row r="30" spans="1:31" ht="15.6" customHeight="1" x14ac:dyDescent="0.3">
      <c r="A30" s="72" t="s">
        <v>137</v>
      </c>
      <c r="B30" s="149"/>
      <c r="C30" s="148"/>
      <c r="D30" s="142"/>
      <c r="E30" s="67" t="s">
        <v>50</v>
      </c>
      <c r="F30" s="67"/>
      <c r="G30" s="74"/>
      <c r="H30" s="74"/>
      <c r="I30" s="74"/>
      <c r="J30" s="75"/>
      <c r="K30" s="74"/>
      <c r="L30" s="74"/>
      <c r="M30" s="74"/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7</v>
      </c>
      <c r="U30" s="166">
        <f t="shared" si="3"/>
        <v>8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2</v>
      </c>
      <c r="AB30" s="342">
        <v>3</v>
      </c>
      <c r="AC30" s="166">
        <f t="shared" si="4"/>
        <v>5</v>
      </c>
      <c r="AD30" s="222"/>
      <c r="AE30" s="15"/>
    </row>
    <row r="31" spans="1:31" ht="15.6" customHeight="1" x14ac:dyDescent="0.3">
      <c r="A31" s="46" t="s">
        <v>40</v>
      </c>
      <c r="B31" s="225" t="s">
        <v>530</v>
      </c>
      <c r="D31" s="22">
        <v>1</v>
      </c>
      <c r="E31" s="8">
        <v>1</v>
      </c>
      <c r="F31" s="41" t="s">
        <v>914</v>
      </c>
      <c r="G31" s="151"/>
      <c r="H31" s="151"/>
      <c r="I31" s="90"/>
      <c r="J31" s="90"/>
      <c r="K31" s="90"/>
      <c r="L31" s="90"/>
      <c r="M31" s="90"/>
      <c r="N31" s="9"/>
      <c r="O31" s="212"/>
      <c r="P31" s="41" t="s">
        <v>682</v>
      </c>
      <c r="Q31" s="41" t="s">
        <v>384</v>
      </c>
      <c r="R31" s="41" t="s">
        <v>116</v>
      </c>
      <c r="S31" s="342">
        <v>4</v>
      </c>
      <c r="T31" s="342">
        <v>2</v>
      </c>
      <c r="U31" s="166">
        <f t="shared" si="3"/>
        <v>6</v>
      </c>
      <c r="V31" s="39"/>
      <c r="W31" s="166"/>
      <c r="X31" s="41" t="s">
        <v>643</v>
      </c>
      <c r="Y31" s="152" t="s">
        <v>121</v>
      </c>
      <c r="Z31" s="41" t="s">
        <v>54</v>
      </c>
      <c r="AA31" s="342">
        <v>2</v>
      </c>
      <c r="AB31" s="342">
        <v>2</v>
      </c>
      <c r="AC31" s="166">
        <f>SUM(AA31:AB31)</f>
        <v>4</v>
      </c>
      <c r="AD31" s="222"/>
      <c r="AE31" s="15"/>
    </row>
    <row r="32" spans="1:31" ht="15.6" customHeight="1" x14ac:dyDescent="0.3">
      <c r="A32" s="39" t="s">
        <v>37</v>
      </c>
      <c r="B32" s="240" t="s">
        <v>83</v>
      </c>
      <c r="C32" s="240"/>
      <c r="D32" s="9"/>
      <c r="E32" s="8"/>
      <c r="F32" s="41"/>
      <c r="N32" s="8"/>
      <c r="O32" s="213"/>
      <c r="P32" s="41" t="s">
        <v>529</v>
      </c>
      <c r="Q32" s="41" t="s">
        <v>26</v>
      </c>
      <c r="R32" s="41" t="s">
        <v>116</v>
      </c>
      <c r="S32" s="342"/>
      <c r="T32" s="342">
        <v>6</v>
      </c>
      <c r="U32" s="166">
        <f t="shared" si="3"/>
        <v>6</v>
      </c>
      <c r="V32" s="39">
        <v>2</v>
      </c>
      <c r="W32" s="166"/>
      <c r="X32" s="41" t="s">
        <v>638</v>
      </c>
      <c r="Y32" s="41" t="s">
        <v>490</v>
      </c>
      <c r="Z32" s="41" t="s">
        <v>54</v>
      </c>
      <c r="AA32" s="342"/>
      <c r="AB32" s="342">
        <v>4</v>
      </c>
      <c r="AC32" s="166">
        <f>SUM(AA32:AB32)</f>
        <v>4</v>
      </c>
      <c r="AD32" s="222">
        <v>2</v>
      </c>
      <c r="AE32" s="15"/>
    </row>
    <row r="33" spans="1:31" ht="15.6" customHeight="1" x14ac:dyDescent="0.3">
      <c r="E33" s="8"/>
      <c r="F33" s="220"/>
      <c r="N33" s="9"/>
      <c r="O33" s="213"/>
      <c r="P33" s="41" t="s">
        <v>528</v>
      </c>
      <c r="Q33" s="48" t="s">
        <v>33</v>
      </c>
      <c r="R33" s="41" t="s">
        <v>116</v>
      </c>
      <c r="S33" s="342"/>
      <c r="T33" s="342">
        <v>5</v>
      </c>
      <c r="U33" s="166">
        <f t="shared" si="3"/>
        <v>5</v>
      </c>
      <c r="V33" s="39"/>
      <c r="W33" s="166"/>
      <c r="X33" s="41" t="s">
        <v>794</v>
      </c>
      <c r="Y33" s="41" t="s">
        <v>619</v>
      </c>
      <c r="Z33" s="48" t="s">
        <v>54</v>
      </c>
      <c r="AA33" s="342"/>
      <c r="AB33" s="342">
        <v>3</v>
      </c>
      <c r="AC33" s="166">
        <f>SUM(AA33:AB33)</f>
        <v>3</v>
      </c>
      <c r="AD33" s="222"/>
      <c r="AE33" s="15"/>
    </row>
    <row r="34" spans="1:31" ht="15.6" customHeight="1" x14ac:dyDescent="0.3">
      <c r="A34" s="49"/>
      <c r="B34" s="33" t="s">
        <v>477</v>
      </c>
      <c r="D34" s="109">
        <v>1</v>
      </c>
      <c r="E34" s="8">
        <v>1</v>
      </c>
      <c r="F34" s="41" t="s">
        <v>915</v>
      </c>
      <c r="N34" s="9"/>
      <c r="O34" s="212"/>
      <c r="P34" s="41" t="s">
        <v>683</v>
      </c>
      <c r="Q34" s="154" t="s">
        <v>135</v>
      </c>
      <c r="R34" s="41" t="s">
        <v>116</v>
      </c>
      <c r="S34" s="342"/>
      <c r="T34" s="342">
        <v>3</v>
      </c>
      <c r="U34" s="166">
        <f t="shared" si="3"/>
        <v>3</v>
      </c>
      <c r="V34" s="39"/>
      <c r="W34" s="166"/>
      <c r="X34" s="41" t="s">
        <v>640</v>
      </c>
      <c r="Y34" s="41" t="s">
        <v>138</v>
      </c>
      <c r="Z34" s="41" t="s">
        <v>54</v>
      </c>
      <c r="AA34" s="342"/>
      <c r="AB34" s="342">
        <v>2</v>
      </c>
      <c r="AC34" s="166">
        <f>SUM(AA34:AB34)</f>
        <v>2</v>
      </c>
      <c r="AD34" s="222"/>
      <c r="AE34" s="15"/>
    </row>
    <row r="35" spans="1:31" ht="15.6" customHeight="1" x14ac:dyDescent="0.3">
      <c r="A35" s="49" t="s">
        <v>37</v>
      </c>
      <c r="B35" s="240" t="s">
        <v>83</v>
      </c>
      <c r="C35" s="275"/>
      <c r="D35" s="109"/>
      <c r="E35" s="89"/>
      <c r="F35" s="41"/>
      <c r="N35" s="9"/>
      <c r="O35" s="213"/>
      <c r="P35" s="41" t="s">
        <v>679</v>
      </c>
      <c r="Q35" s="41" t="s">
        <v>466</v>
      </c>
      <c r="R35" s="41" t="s">
        <v>116</v>
      </c>
      <c r="S35" s="330"/>
      <c r="T35" s="354">
        <v>3</v>
      </c>
      <c r="U35" s="166">
        <f t="shared" si="3"/>
        <v>3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2</v>
      </c>
      <c r="AC35" s="166">
        <f>SUM(AA35:AB35)</f>
        <v>2</v>
      </c>
      <c r="AD35" s="222"/>
      <c r="AE35" s="15"/>
    </row>
    <row r="36" spans="1:31" ht="15.6" customHeight="1" x14ac:dyDescent="0.3">
      <c r="B36" s="240"/>
      <c r="C36" s="352"/>
      <c r="D36" s="109"/>
      <c r="E36" s="89"/>
      <c r="F36" s="41"/>
      <c r="N36" s="9"/>
      <c r="O36" s="212"/>
      <c r="P36" s="41" t="s">
        <v>848</v>
      </c>
      <c r="Q36" s="41" t="s">
        <v>487</v>
      </c>
      <c r="R36" s="41" t="s">
        <v>116</v>
      </c>
      <c r="S36" s="357"/>
      <c r="T36" s="342">
        <v>1</v>
      </c>
      <c r="U36" s="166">
        <f t="shared" si="3"/>
        <v>1</v>
      </c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4"/>
        <v>0</v>
      </c>
      <c r="AD36" s="222"/>
      <c r="AE36" s="15"/>
    </row>
    <row r="37" spans="1:31" ht="15.6" customHeight="1" thickBot="1" x14ac:dyDescent="0.35">
      <c r="A37" s="72"/>
      <c r="B37" s="149"/>
      <c r="C37" s="67"/>
      <c r="D37" s="142"/>
      <c r="E37" s="67" t="s">
        <v>50</v>
      </c>
      <c r="F37" s="73"/>
      <c r="G37" s="74"/>
      <c r="H37" s="74"/>
      <c r="I37" s="74"/>
      <c r="J37" s="75"/>
      <c r="K37" s="74"/>
      <c r="L37" s="74"/>
      <c r="M37" s="74"/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3"/>
        <v>1</v>
      </c>
      <c r="V37" s="39"/>
      <c r="W37" s="219"/>
      <c r="X37" s="217" t="s">
        <v>405</v>
      </c>
      <c r="Y37" s="217"/>
      <c r="Z37" s="217" t="s">
        <v>54</v>
      </c>
      <c r="AA37" s="219">
        <f>SUM(AA26:AA36)</f>
        <v>20</v>
      </c>
      <c r="AB37" s="219">
        <f>SUM(AB26:AB36)</f>
        <v>34</v>
      </c>
      <c r="AC37" s="219">
        <f t="shared" si="4"/>
        <v>54</v>
      </c>
      <c r="AD37" s="219">
        <f>SUM(AD26:AD36)</f>
        <v>6</v>
      </c>
      <c r="AE37" s="15"/>
    </row>
    <row r="38" spans="1:31" ht="15.6" customHeight="1" thickBot="1" x14ac:dyDescent="0.35">
      <c r="A38" s="46" t="s">
        <v>41</v>
      </c>
      <c r="B38" s="33" t="s">
        <v>123</v>
      </c>
      <c r="C38" s="240"/>
      <c r="D38" s="22">
        <v>1</v>
      </c>
      <c r="E38" s="9">
        <v>2</v>
      </c>
      <c r="F38" s="41" t="s">
        <v>916</v>
      </c>
      <c r="G38" s="40"/>
      <c r="H38" s="44"/>
      <c r="I38" s="44"/>
      <c r="J38" s="45"/>
      <c r="K38" s="44"/>
      <c r="L38" s="44"/>
      <c r="M38" s="44"/>
      <c r="N38" s="8"/>
      <c r="O38" s="213"/>
      <c r="P38" s="217" t="s">
        <v>405</v>
      </c>
      <c r="Q38" s="217"/>
      <c r="R38" s="217" t="s">
        <v>116</v>
      </c>
      <c r="S38" s="219">
        <f>SUM(S26:S37)</f>
        <v>25</v>
      </c>
      <c r="T38" s="219">
        <f>SUM(T26:T37)</f>
        <v>41</v>
      </c>
      <c r="U38" s="219">
        <f t="shared" si="3"/>
        <v>66</v>
      </c>
      <c r="V38" s="219">
        <f>SUM(V26:V37)</f>
        <v>6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3</v>
      </c>
      <c r="AC38" s="166">
        <f>SUM(AA38:AB38)</f>
        <v>5</v>
      </c>
      <c r="AD38" s="39">
        <v>4</v>
      </c>
      <c r="AE38" s="15"/>
    </row>
    <row r="39" spans="1:31" ht="15.6" customHeight="1" x14ac:dyDescent="0.3">
      <c r="A39" s="49" t="s">
        <v>37</v>
      </c>
      <c r="B39" s="176" t="s">
        <v>83</v>
      </c>
      <c r="C39" s="275"/>
      <c r="D39" s="22"/>
      <c r="E39" s="9"/>
      <c r="F39" s="41"/>
      <c r="G39" s="40"/>
      <c r="H39" s="44"/>
      <c r="I39" s="40"/>
      <c r="J39" s="42"/>
      <c r="K39" s="44"/>
      <c r="L39" s="44"/>
      <c r="M39" s="37"/>
      <c r="N39" s="9"/>
      <c r="O39" s="213"/>
      <c r="P39" s="215" t="s">
        <v>533</v>
      </c>
      <c r="Q39" s="216"/>
      <c r="R39" s="216" t="s">
        <v>534</v>
      </c>
      <c r="S39" s="347">
        <v>1</v>
      </c>
      <c r="T39" s="347">
        <v>4</v>
      </c>
      <c r="U39" s="166">
        <f t="shared" si="3"/>
        <v>5</v>
      </c>
      <c r="V39" s="39">
        <v>4</v>
      </c>
      <c r="W39" s="216"/>
      <c r="X39" s="41" t="s">
        <v>645</v>
      </c>
      <c r="Y39" s="41" t="s">
        <v>505</v>
      </c>
      <c r="Z39" s="41" t="s">
        <v>53</v>
      </c>
      <c r="AA39" s="343">
        <v>7</v>
      </c>
      <c r="AB39" s="344">
        <v>9</v>
      </c>
      <c r="AC39" s="166">
        <f>SUM(AA39:AB39)</f>
        <v>16</v>
      </c>
      <c r="AD39" s="39"/>
      <c r="AE39" s="15"/>
    </row>
    <row r="40" spans="1:31" ht="15.6" customHeight="1" x14ac:dyDescent="0.3">
      <c r="E40" s="9"/>
      <c r="F40" s="41"/>
      <c r="G40" s="323"/>
      <c r="H40" s="323"/>
      <c r="I40" s="323"/>
      <c r="J40" s="323"/>
      <c r="K40" s="323"/>
      <c r="L40" s="323"/>
      <c r="M40" s="323"/>
      <c r="N40" s="8"/>
      <c r="O40" s="212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3"/>
        <v>13</v>
      </c>
      <c r="V40" s="39"/>
      <c r="W40" s="216"/>
      <c r="X40" s="41" t="s">
        <v>644</v>
      </c>
      <c r="Y40" s="41" t="s">
        <v>527</v>
      </c>
      <c r="Z40" s="43" t="s">
        <v>53</v>
      </c>
      <c r="AA40" s="343">
        <v>9</v>
      </c>
      <c r="AB40" s="343">
        <v>6</v>
      </c>
      <c r="AC40" s="166">
        <f>SUM(AA40:AB40)</f>
        <v>15</v>
      </c>
      <c r="AD40" s="39">
        <v>2</v>
      </c>
      <c r="AE40" s="15"/>
    </row>
    <row r="41" spans="1:31" ht="15.6" customHeight="1" x14ac:dyDescent="0.3">
      <c r="B41" s="33" t="s">
        <v>88</v>
      </c>
      <c r="C41" s="56"/>
      <c r="D41" s="23">
        <v>2</v>
      </c>
      <c r="E41" s="9">
        <v>1</v>
      </c>
      <c r="F41" s="41" t="s">
        <v>917</v>
      </c>
      <c r="N41" s="9"/>
      <c r="O41" s="213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6</v>
      </c>
      <c r="U41" s="166">
        <f t="shared" si="3"/>
        <v>11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6</v>
      </c>
      <c r="AC41" s="166">
        <f t="shared" ref="AC41:AC48" si="5">SUM(AA41:AB41)</f>
        <v>10</v>
      </c>
      <c r="AD41" s="39"/>
      <c r="AE41" s="15"/>
    </row>
    <row r="42" spans="1:31" ht="15.6" customHeight="1" x14ac:dyDescent="0.3">
      <c r="A42" s="87" t="s">
        <v>37</v>
      </c>
      <c r="B42" s="175" t="s">
        <v>598</v>
      </c>
      <c r="C42" s="275" t="s">
        <v>171</v>
      </c>
      <c r="D42" s="23"/>
      <c r="E42" s="9">
        <v>1</v>
      </c>
      <c r="F42" s="41" t="s">
        <v>918</v>
      </c>
      <c r="N42" s="9"/>
      <c r="O42" s="212"/>
      <c r="P42" s="41" t="s">
        <v>495</v>
      </c>
      <c r="Q42" s="41" t="s">
        <v>110</v>
      </c>
      <c r="R42" s="41" t="s">
        <v>533</v>
      </c>
      <c r="S42" s="344">
        <v>5</v>
      </c>
      <c r="T42" s="343">
        <v>2</v>
      </c>
      <c r="U42" s="166">
        <f t="shared" si="3"/>
        <v>7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4</v>
      </c>
      <c r="AB42" s="343">
        <v>4</v>
      </c>
      <c r="AC42" s="166">
        <f>SUM(AA42:AB42)</f>
        <v>8</v>
      </c>
      <c r="AD42" s="39">
        <v>2</v>
      </c>
      <c r="AE42" s="15"/>
    </row>
    <row r="43" spans="1:31" ht="15.6" customHeight="1" x14ac:dyDescent="0.3">
      <c r="F43" s="41"/>
      <c r="G43" s="90"/>
      <c r="H43" s="90"/>
      <c r="I43" s="90"/>
      <c r="J43" s="90"/>
      <c r="K43" s="90"/>
      <c r="L43" s="90"/>
      <c r="N43" s="8"/>
      <c r="O43" s="212"/>
      <c r="P43" s="41" t="s">
        <v>685</v>
      </c>
      <c r="Q43" s="41" t="s">
        <v>504</v>
      </c>
      <c r="R43" s="41" t="s">
        <v>533</v>
      </c>
      <c r="S43" s="343">
        <v>3</v>
      </c>
      <c r="T43" s="344">
        <v>4</v>
      </c>
      <c r="U43" s="166">
        <f>SUM(S43:T43)</f>
        <v>7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2</v>
      </c>
      <c r="AC43" s="166">
        <f>SUM(AA43:AB43)</f>
        <v>6</v>
      </c>
      <c r="AD43" s="39"/>
      <c r="AE43" s="15"/>
    </row>
    <row r="44" spans="1:31" ht="15.6" customHeight="1" x14ac:dyDescent="0.3">
      <c r="A44" s="102"/>
      <c r="B44" s="103"/>
      <c r="C44" s="103"/>
      <c r="D44" s="143"/>
      <c r="E44" s="104"/>
      <c r="F44" s="103"/>
      <c r="G44" s="105"/>
      <c r="H44" s="105"/>
      <c r="I44" s="105"/>
      <c r="J44" s="106"/>
      <c r="K44" s="105"/>
      <c r="L44" s="105"/>
      <c r="M44" s="104"/>
      <c r="N44" s="9"/>
      <c r="O44" s="212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2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5</v>
      </c>
      <c r="AC44" s="166">
        <f>SUM(AA44:AB44)</f>
        <v>5</v>
      </c>
      <c r="AD44" s="39"/>
      <c r="AE44" s="15"/>
    </row>
    <row r="45" spans="1:31" ht="15.6" customHeight="1" x14ac:dyDescent="0.35">
      <c r="C45" s="41" t="s">
        <v>42</v>
      </c>
      <c r="D45" s="98">
        <f>SUM(D15:D44)</f>
        <v>15</v>
      </c>
      <c r="E45" s="21"/>
      <c r="F45" s="41" t="s">
        <v>44</v>
      </c>
      <c r="G45" s="33"/>
      <c r="H45" s="47"/>
      <c r="I45" s="276">
        <v>3</v>
      </c>
      <c r="J45" s="22"/>
      <c r="K45" s="53"/>
      <c r="L45" s="56"/>
      <c r="N45" s="9"/>
      <c r="O45" s="213"/>
      <c r="P45" s="41" t="s">
        <v>687</v>
      </c>
      <c r="Q45" s="41" t="s">
        <v>31</v>
      </c>
      <c r="R45" s="41" t="s">
        <v>533</v>
      </c>
      <c r="S45" s="343">
        <v>1</v>
      </c>
      <c r="T45" s="344">
        <v>3</v>
      </c>
      <c r="U45" s="166">
        <f t="shared" si="3"/>
        <v>4</v>
      </c>
      <c r="V45" s="39">
        <v>2</v>
      </c>
      <c r="W45" s="216"/>
      <c r="X45" s="41" t="s">
        <v>651</v>
      </c>
      <c r="Y45" s="41" t="s">
        <v>514</v>
      </c>
      <c r="Z45" s="41" t="s">
        <v>53</v>
      </c>
      <c r="AA45" s="343">
        <v>1</v>
      </c>
      <c r="AB45" s="344">
        <v>2</v>
      </c>
      <c r="AC45" s="166">
        <f>SUM(AA45:AB45)</f>
        <v>3</v>
      </c>
      <c r="AD45" s="39"/>
      <c r="AE45" s="15"/>
    </row>
    <row r="46" spans="1:31" ht="15.6" customHeight="1" x14ac:dyDescent="0.3"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3"/>
        <v>4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3</v>
      </c>
      <c r="AC46" s="166">
        <f t="shared" si="5"/>
        <v>3</v>
      </c>
      <c r="AD46" s="39"/>
      <c r="AE46" s="15"/>
    </row>
    <row r="47" spans="1:31" ht="15.6" customHeight="1" x14ac:dyDescent="0.3"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3"/>
        <v>0</v>
      </c>
      <c r="V47" s="39">
        <v>2</v>
      </c>
      <c r="W47" s="216"/>
      <c r="X47" s="41" t="s">
        <v>646</v>
      </c>
      <c r="Y47" s="41" t="s">
        <v>491</v>
      </c>
      <c r="Z47" s="41" t="s">
        <v>53</v>
      </c>
      <c r="AA47" s="343"/>
      <c r="AB47" s="344">
        <v>2</v>
      </c>
      <c r="AC47" s="166">
        <f t="shared" si="5"/>
        <v>2</v>
      </c>
      <c r="AD47" s="39"/>
      <c r="AE47" s="15"/>
    </row>
    <row r="48" spans="1:31" ht="15.6" customHeight="1" x14ac:dyDescent="0.3"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3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5"/>
        <v>1</v>
      </c>
      <c r="AD48" s="39"/>
      <c r="AE48" s="15"/>
    </row>
    <row r="49" spans="1:31" ht="15.6" customHeight="1" thickBot="1" x14ac:dyDescent="0.35"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3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31</v>
      </c>
      <c r="AB49" s="219">
        <f>SUM(AB38:AB48)</f>
        <v>43</v>
      </c>
      <c r="AC49" s="219">
        <f>SUM(AC38:AC48)</f>
        <v>74</v>
      </c>
      <c r="AD49" s="219">
        <f>SUM(AD38:AD48)</f>
        <v>8</v>
      </c>
      <c r="AE49" s="15"/>
    </row>
    <row r="50" spans="1:31" ht="15.6" customHeight="1" thickBot="1" x14ac:dyDescent="0.35">
      <c r="D50" s="282" t="s">
        <v>912</v>
      </c>
      <c r="E50" s="234"/>
      <c r="F50" s="283"/>
      <c r="G50" s="283"/>
      <c r="H50" s="283"/>
      <c r="I50" s="283"/>
      <c r="J50" s="283"/>
      <c r="N50" s="8"/>
      <c r="O50" s="213"/>
      <c r="P50" s="218" t="s">
        <v>405</v>
      </c>
      <c r="Q50" s="218"/>
      <c r="R50" s="218" t="s">
        <v>533</v>
      </c>
      <c r="S50" s="219">
        <f>SUM(S39:S49)</f>
        <v>22</v>
      </c>
      <c r="T50" s="219">
        <f>SUM(T39:T49)</f>
        <v>35</v>
      </c>
      <c r="U50" s="219">
        <f>SUM(U39:U49)</f>
        <v>57</v>
      </c>
      <c r="V50" s="219">
        <f>SUM(V39:V49)</f>
        <v>14</v>
      </c>
      <c r="W50" s="356"/>
      <c r="X50" s="277" t="s">
        <v>461</v>
      </c>
      <c r="Y50" s="277"/>
      <c r="Z50" s="277" t="s">
        <v>462</v>
      </c>
      <c r="AA50" s="343">
        <v>2</v>
      </c>
      <c r="AB50" s="344">
        <v>1</v>
      </c>
      <c r="AC50" s="166">
        <f>SUM(AA50:AB50)</f>
        <v>3</v>
      </c>
      <c r="AD50" s="39"/>
      <c r="AE50" s="15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3</v>
      </c>
      <c r="U51" s="166">
        <f t="shared" ref="U51:U61" si="6">SUM(S51:T51)</f>
        <v>4</v>
      </c>
      <c r="V51" s="39">
        <v>8</v>
      </c>
      <c r="W51" s="277"/>
      <c r="X51" s="41" t="s">
        <v>653</v>
      </c>
      <c r="Y51" s="41" t="s">
        <v>616</v>
      </c>
      <c r="Z51" s="41" t="s">
        <v>461</v>
      </c>
      <c r="AA51" s="343">
        <v>7</v>
      </c>
      <c r="AB51" s="344">
        <v>3</v>
      </c>
      <c r="AC51" s="166">
        <f>SUM(AA51:AB51)</f>
        <v>10</v>
      </c>
      <c r="AD51" s="39">
        <v>12</v>
      </c>
      <c r="AE51" s="15"/>
    </row>
    <row r="52" spans="1:31" ht="15.6" customHeight="1" x14ac:dyDescent="0.3">
      <c r="N52" s="9"/>
      <c r="O52" s="212"/>
      <c r="P52" s="41" t="s">
        <v>691</v>
      </c>
      <c r="Q52" s="41" t="s">
        <v>620</v>
      </c>
      <c r="R52" s="41" t="s">
        <v>164</v>
      </c>
      <c r="S52" s="343">
        <v>6</v>
      </c>
      <c r="T52" s="344">
        <v>2</v>
      </c>
      <c r="U52" s="166">
        <f t="shared" si="6"/>
        <v>8</v>
      </c>
      <c r="V52" s="39">
        <v>10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6</v>
      </c>
      <c r="AC52" s="166">
        <f>SUM(AA52:AB52)</f>
        <v>8</v>
      </c>
      <c r="AD52" s="39">
        <v>2</v>
      </c>
      <c r="AE52" s="15"/>
    </row>
    <row r="53" spans="1:31" ht="15.6" customHeight="1" x14ac:dyDescent="0.3">
      <c r="N53" s="9"/>
      <c r="O53" s="212"/>
      <c r="P53" s="150" t="s">
        <v>494</v>
      </c>
      <c r="Q53" s="41" t="s">
        <v>182</v>
      </c>
      <c r="R53" s="48" t="s">
        <v>164</v>
      </c>
      <c r="S53" s="343">
        <v>5</v>
      </c>
      <c r="T53" s="343">
        <v>2</v>
      </c>
      <c r="U53" s="166">
        <f t="shared" si="6"/>
        <v>7</v>
      </c>
      <c r="V53" s="39">
        <v>2</v>
      </c>
      <c r="W53" s="277"/>
      <c r="X53" s="41" t="s">
        <v>472</v>
      </c>
      <c r="Y53" s="41" t="s">
        <v>465</v>
      </c>
      <c r="Z53" s="41" t="s">
        <v>461</v>
      </c>
      <c r="AA53" s="343">
        <v>3</v>
      </c>
      <c r="AB53" s="344">
        <v>3</v>
      </c>
      <c r="AC53" s="166">
        <f t="shared" ref="AC53:AC60" si="7">SUM(AA53:AB53)</f>
        <v>6</v>
      </c>
      <c r="AD53" s="39">
        <v>2</v>
      </c>
      <c r="AE53" s="15"/>
    </row>
    <row r="54" spans="1:31" ht="15.6" customHeight="1" x14ac:dyDescent="0.3">
      <c r="N54" s="8"/>
      <c r="O54" s="213"/>
      <c r="P54" s="41" t="s">
        <v>696</v>
      </c>
      <c r="Q54" s="41" t="s">
        <v>19</v>
      </c>
      <c r="R54" s="48" t="s">
        <v>164</v>
      </c>
      <c r="S54" s="343">
        <v>1</v>
      </c>
      <c r="T54" s="344">
        <v>3</v>
      </c>
      <c r="U54" s="166">
        <f t="shared" si="6"/>
        <v>4</v>
      </c>
      <c r="V54" s="39"/>
      <c r="W54" s="277"/>
      <c r="X54" s="41" t="s">
        <v>540</v>
      </c>
      <c r="Y54" s="41" t="s">
        <v>386</v>
      </c>
      <c r="Z54" s="41" t="s">
        <v>461</v>
      </c>
      <c r="AA54" s="343">
        <v>3</v>
      </c>
      <c r="AB54" s="344">
        <v>2</v>
      </c>
      <c r="AC54" s="166">
        <f t="shared" si="7"/>
        <v>5</v>
      </c>
      <c r="AD54" s="39"/>
      <c r="AE54" s="15"/>
    </row>
    <row r="55" spans="1:31" ht="15.6" customHeight="1" x14ac:dyDescent="0.3">
      <c r="N55" s="8"/>
      <c r="O55" s="212"/>
      <c r="P55" s="41" t="s">
        <v>476</v>
      </c>
      <c r="Q55" s="41" t="s">
        <v>68</v>
      </c>
      <c r="R55" s="41" t="s">
        <v>164</v>
      </c>
      <c r="S55" s="343"/>
      <c r="T55" s="344">
        <v>4</v>
      </c>
      <c r="U55" s="166">
        <f t="shared" si="6"/>
        <v>4</v>
      </c>
      <c r="V55" s="39">
        <v>2</v>
      </c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>
        <v>2</v>
      </c>
      <c r="AC55" s="166">
        <f t="shared" si="7"/>
        <v>3</v>
      </c>
      <c r="AD55" s="39">
        <v>2</v>
      </c>
      <c r="AE55" s="15"/>
    </row>
    <row r="56" spans="1:31" ht="15.6" customHeight="1" x14ac:dyDescent="0.3">
      <c r="A56" s="166"/>
      <c r="B56" s="163" t="s">
        <v>394</v>
      </c>
      <c r="C56" s="163"/>
      <c r="D56" s="46" t="s">
        <v>57</v>
      </c>
      <c r="E56" s="358" t="s">
        <v>51</v>
      </c>
      <c r="F56" s="358" t="s">
        <v>52</v>
      </c>
      <c r="G56" s="163" t="s">
        <v>58</v>
      </c>
      <c r="H56" s="163" t="s">
        <v>390</v>
      </c>
      <c r="I56" s="163"/>
      <c r="J56" s="163"/>
      <c r="K56" s="163"/>
      <c r="L56" s="163"/>
      <c r="M56" s="163"/>
      <c r="N56" s="8"/>
      <c r="O56" s="213"/>
      <c r="P56" s="41" t="s">
        <v>695</v>
      </c>
      <c r="Q56" s="41" t="s">
        <v>29</v>
      </c>
      <c r="R56" s="41" t="s">
        <v>164</v>
      </c>
      <c r="S56" s="343">
        <v>2</v>
      </c>
      <c r="T56" s="344">
        <v>1</v>
      </c>
      <c r="U56" s="166">
        <f t="shared" si="6"/>
        <v>3</v>
      </c>
      <c r="V56" s="39"/>
      <c r="W56" s="277"/>
      <c r="X56" s="41" t="s">
        <v>537</v>
      </c>
      <c r="Y56" s="41" t="s">
        <v>65</v>
      </c>
      <c r="Z56" s="41" t="s">
        <v>461</v>
      </c>
      <c r="AA56" s="343">
        <v>1</v>
      </c>
      <c r="AB56" s="344">
        <v>1</v>
      </c>
      <c r="AC56" s="166">
        <f t="shared" si="7"/>
        <v>2</v>
      </c>
      <c r="AD56" s="39"/>
      <c r="AE56" s="15"/>
    </row>
    <row r="57" spans="1:31" ht="15.6" customHeight="1" x14ac:dyDescent="0.3">
      <c r="A57" s="39"/>
      <c r="B57" s="41" t="s">
        <v>66</v>
      </c>
      <c r="C57" s="41" t="s">
        <v>505</v>
      </c>
      <c r="D57" s="220" t="s">
        <v>53</v>
      </c>
      <c r="E57" s="49">
        <v>7</v>
      </c>
      <c r="F57" s="193">
        <v>9</v>
      </c>
      <c r="G57" s="166">
        <f t="shared" ref="G57:G69" si="8">SUM(E57:F57)</f>
        <v>16</v>
      </c>
      <c r="H57" s="39"/>
      <c r="I57" s="40"/>
      <c r="J57" s="40"/>
      <c r="K57" s="40"/>
      <c r="M57" s="48"/>
      <c r="N57" s="9"/>
      <c r="O57" s="213"/>
      <c r="P57" s="41" t="s">
        <v>694</v>
      </c>
      <c r="Q57" s="41" t="s">
        <v>621</v>
      </c>
      <c r="R57" s="41" t="s">
        <v>164</v>
      </c>
      <c r="S57" s="343">
        <v>1</v>
      </c>
      <c r="T57" s="343">
        <v>2</v>
      </c>
      <c r="U57" s="166">
        <f t="shared" si="6"/>
        <v>3</v>
      </c>
      <c r="V57" s="39">
        <v>2</v>
      </c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1</v>
      </c>
      <c r="AC57" s="166">
        <f t="shared" si="7"/>
        <v>2</v>
      </c>
      <c r="AD57" s="39">
        <v>2</v>
      </c>
      <c r="AE57" s="15"/>
    </row>
    <row r="58" spans="1:31" ht="15.6" customHeight="1" x14ac:dyDescent="0.3">
      <c r="A58" s="39"/>
      <c r="B58" s="41" t="s">
        <v>552</v>
      </c>
      <c r="C58" s="41" t="s">
        <v>527</v>
      </c>
      <c r="D58" s="221" t="s">
        <v>53</v>
      </c>
      <c r="E58" s="222">
        <v>9</v>
      </c>
      <c r="F58" s="222">
        <v>6</v>
      </c>
      <c r="G58" s="166">
        <f t="shared" si="8"/>
        <v>15</v>
      </c>
      <c r="H58" s="39">
        <v>2</v>
      </c>
      <c r="I58" s="41"/>
      <c r="J58" s="41"/>
      <c r="K58" s="61"/>
      <c r="L58" s="163" t="s">
        <v>389</v>
      </c>
      <c r="M58" s="41"/>
      <c r="N58" s="9"/>
      <c r="O58" s="212"/>
      <c r="P58" s="41" t="s">
        <v>475</v>
      </c>
      <c r="Q58" s="41" t="s">
        <v>115</v>
      </c>
      <c r="R58" s="41" t="s">
        <v>164</v>
      </c>
      <c r="S58" s="343">
        <v>1</v>
      </c>
      <c r="T58" s="344">
        <v>2</v>
      </c>
      <c r="U58" s="166">
        <f t="shared" si="6"/>
        <v>3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2</v>
      </c>
      <c r="AC58" s="166">
        <f t="shared" si="7"/>
        <v>2</v>
      </c>
      <c r="AD58" s="39">
        <v>6</v>
      </c>
      <c r="AE58" s="15"/>
    </row>
    <row r="59" spans="1:31" ht="15.6" customHeight="1" x14ac:dyDescent="0.3">
      <c r="A59" s="39"/>
      <c r="B59" s="41" t="s">
        <v>705</v>
      </c>
      <c r="C59" s="41" t="s">
        <v>464</v>
      </c>
      <c r="D59" s="221" t="s">
        <v>533</v>
      </c>
      <c r="E59" s="222">
        <v>7</v>
      </c>
      <c r="F59" s="222">
        <v>7</v>
      </c>
      <c r="G59" s="166">
        <f t="shared" si="8"/>
        <v>14</v>
      </c>
      <c r="H59" s="39"/>
      <c r="I59" s="41"/>
      <c r="J59" s="41"/>
      <c r="K59" s="41"/>
      <c r="L59" s="41" t="s">
        <v>83</v>
      </c>
      <c r="M59" s="41"/>
      <c r="N59" s="9"/>
      <c r="O59" s="60"/>
      <c r="P59" s="41" t="s">
        <v>697</v>
      </c>
      <c r="Q59" s="41" t="s">
        <v>589</v>
      </c>
      <c r="R59" s="41" t="s">
        <v>164</v>
      </c>
      <c r="S59" s="343"/>
      <c r="T59" s="343">
        <v>3</v>
      </c>
      <c r="U59" s="166">
        <f t="shared" si="6"/>
        <v>3</v>
      </c>
      <c r="V59" s="39"/>
      <c r="W59" s="277"/>
      <c r="X59" s="41" t="s">
        <v>655</v>
      </c>
      <c r="Y59" s="48" t="s">
        <v>503</v>
      </c>
      <c r="Z59" s="41" t="s">
        <v>461</v>
      </c>
      <c r="AA59" s="343"/>
      <c r="AB59" s="344">
        <v>1</v>
      </c>
      <c r="AC59" s="166">
        <f t="shared" si="7"/>
        <v>1</v>
      </c>
      <c r="AD59" s="39"/>
      <c r="AE59" s="15"/>
    </row>
    <row r="60" spans="1:31" ht="15.6" customHeight="1" x14ac:dyDescent="0.3">
      <c r="A60" s="39"/>
      <c r="B60" s="41" t="s">
        <v>706</v>
      </c>
      <c r="C60" s="41" t="s">
        <v>383</v>
      </c>
      <c r="D60" s="221" t="s">
        <v>130</v>
      </c>
      <c r="E60" s="49">
        <v>8</v>
      </c>
      <c r="F60" s="49">
        <v>5</v>
      </c>
      <c r="G60" s="166">
        <f t="shared" si="8"/>
        <v>13</v>
      </c>
      <c r="H60" s="39"/>
      <c r="I60" s="40"/>
      <c r="J60" s="41"/>
      <c r="K60" s="41"/>
      <c r="L60" s="40"/>
      <c r="M60" s="40"/>
      <c r="N60" s="9"/>
      <c r="O60" s="213"/>
      <c r="P60" s="41" t="s">
        <v>693</v>
      </c>
      <c r="Q60" s="41" t="s">
        <v>62</v>
      </c>
      <c r="R60" s="41" t="s">
        <v>164</v>
      </c>
      <c r="S60" s="343">
        <v>1</v>
      </c>
      <c r="T60" s="344">
        <v>1</v>
      </c>
      <c r="U60" s="166">
        <f t="shared" si="6"/>
        <v>2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7"/>
        <v>0</v>
      </c>
      <c r="AD60" s="39">
        <v>4</v>
      </c>
      <c r="AE60" s="15"/>
    </row>
    <row r="61" spans="1:31" ht="15.6" customHeight="1" thickBot="1" x14ac:dyDescent="0.35">
      <c r="A61" s="39"/>
      <c r="B61" s="150" t="s">
        <v>793</v>
      </c>
      <c r="C61" s="41" t="s">
        <v>531</v>
      </c>
      <c r="D61" s="220" t="s">
        <v>130</v>
      </c>
      <c r="E61" s="49">
        <v>6</v>
      </c>
      <c r="F61" s="49">
        <v>7</v>
      </c>
      <c r="G61" s="166">
        <f t="shared" si="8"/>
        <v>13</v>
      </c>
      <c r="H61" s="39">
        <v>2</v>
      </c>
      <c r="I61" s="40"/>
      <c r="J61" s="40"/>
      <c r="K61" s="40"/>
      <c r="N61" s="9"/>
      <c r="O61" s="60"/>
      <c r="P61" s="43" t="s">
        <v>692</v>
      </c>
      <c r="Q61" s="43" t="s">
        <v>60</v>
      </c>
      <c r="R61" s="41" t="s">
        <v>164</v>
      </c>
      <c r="S61" s="343"/>
      <c r="T61" s="343"/>
      <c r="U61" s="166">
        <f t="shared" si="6"/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20</v>
      </c>
      <c r="AB61" s="219">
        <f>SUM(AB50:AB60)</f>
        <v>22</v>
      </c>
      <c r="AC61" s="219">
        <f>SUM(AC50:AC60)</f>
        <v>42</v>
      </c>
      <c r="AD61" s="219">
        <f>SUM(AD50:AD60)</f>
        <v>30</v>
      </c>
      <c r="AE61" s="15"/>
    </row>
    <row r="62" spans="1:31" ht="15.6" customHeight="1" thickBot="1" x14ac:dyDescent="0.35">
      <c r="A62" s="39"/>
      <c r="B62" s="150" t="s">
        <v>817</v>
      </c>
      <c r="C62" s="84" t="s">
        <v>185</v>
      </c>
      <c r="D62" s="221" t="s">
        <v>116</v>
      </c>
      <c r="E62" s="330">
        <v>9</v>
      </c>
      <c r="F62" s="330">
        <v>3</v>
      </c>
      <c r="G62" s="166">
        <f t="shared" si="8"/>
        <v>12</v>
      </c>
      <c r="H62" s="39">
        <v>4</v>
      </c>
      <c r="I62" s="41"/>
      <c r="J62" s="40"/>
      <c r="K62" s="40"/>
      <c r="M62" s="40"/>
      <c r="N62" s="9"/>
      <c r="O62" s="15"/>
      <c r="P62" s="218" t="s">
        <v>405</v>
      </c>
      <c r="Q62" s="218"/>
      <c r="R62" s="218" t="s">
        <v>164</v>
      </c>
      <c r="S62" s="219">
        <f>SUM(S51:S61)</f>
        <v>18</v>
      </c>
      <c r="T62" s="219">
        <f>SUM(T51:T61)</f>
        <v>23</v>
      </c>
      <c r="U62" s="219">
        <f>SUM(U51:U61)</f>
        <v>41</v>
      </c>
      <c r="V62" s="219">
        <f>SUM(V51:V61)</f>
        <v>26</v>
      </c>
      <c r="W62" s="355"/>
      <c r="X62" s="195"/>
      <c r="Y62" s="54"/>
      <c r="Z62" s="54"/>
      <c r="AA62" s="194">
        <f>AA25+AA37+AA49+AA61</f>
        <v>105</v>
      </c>
      <c r="AB62" s="194">
        <f>AB25+AB37+AB49+AB61</f>
        <v>148</v>
      </c>
      <c r="AC62" s="194">
        <f>AC25+AC37+AC49+AC61</f>
        <v>253</v>
      </c>
      <c r="AD62" s="194">
        <f>AD25+AD37+AD49+AD61</f>
        <v>50</v>
      </c>
      <c r="AE62" s="15"/>
    </row>
    <row r="63" spans="1:31" ht="15.6" customHeight="1" thickBot="1" x14ac:dyDescent="0.35">
      <c r="A63" s="39"/>
      <c r="B63" s="150" t="s">
        <v>551</v>
      </c>
      <c r="C63" s="41" t="s">
        <v>138</v>
      </c>
      <c r="D63" s="220" t="s">
        <v>54</v>
      </c>
      <c r="E63" s="330">
        <v>6</v>
      </c>
      <c r="F63" s="330">
        <v>6</v>
      </c>
      <c r="G63" s="166">
        <f t="shared" si="8"/>
        <v>12</v>
      </c>
      <c r="I63" s="21"/>
      <c r="J63" s="40"/>
      <c r="K63" s="40"/>
      <c r="M63" s="48"/>
      <c r="N63" s="9"/>
      <c r="O63" s="60"/>
      <c r="P63" s="161"/>
      <c r="Q63" s="161"/>
      <c r="R63" s="161"/>
      <c r="S63" s="194">
        <f>S25+S38+S50+S62</f>
        <v>99</v>
      </c>
      <c r="T63" s="194">
        <f>T25+T38+T50+T62</f>
        <v>151</v>
      </c>
      <c r="U63" s="194">
        <f>U25+U38+U50+U62</f>
        <v>250</v>
      </c>
      <c r="V63" s="194">
        <f>V25+V38+V50+V62</f>
        <v>62</v>
      </c>
      <c r="W63" s="166"/>
      <c r="X63" s="196" t="s">
        <v>387</v>
      </c>
      <c r="Y63" s="192"/>
      <c r="Z63" s="192"/>
      <c r="AA63" s="197">
        <f>S63+AA62</f>
        <v>204</v>
      </c>
      <c r="AB63" s="197">
        <f>T63+AB62</f>
        <v>299</v>
      </c>
      <c r="AC63" s="197">
        <f>U63+AC62</f>
        <v>503</v>
      </c>
      <c r="AD63" s="197">
        <f>V63+AD62</f>
        <v>112</v>
      </c>
      <c r="AE63" s="15"/>
    </row>
    <row r="64" spans="1:31" ht="15.6" customHeight="1" thickTop="1" x14ac:dyDescent="0.3">
      <c r="A64" s="39"/>
      <c r="B64" s="41" t="s">
        <v>63</v>
      </c>
      <c r="C64" s="152" t="s">
        <v>297</v>
      </c>
      <c r="D64" s="48" t="s">
        <v>130</v>
      </c>
      <c r="E64" s="49">
        <v>7</v>
      </c>
      <c r="F64" s="49">
        <v>4</v>
      </c>
      <c r="G64" s="166">
        <f t="shared" si="8"/>
        <v>11</v>
      </c>
      <c r="H64" s="39">
        <v>4</v>
      </c>
      <c r="I64" s="41"/>
      <c r="L64" s="163" t="s">
        <v>84</v>
      </c>
      <c r="M64" s="41"/>
      <c r="N64" s="9"/>
      <c r="O64" s="16"/>
      <c r="AE64" s="198"/>
    </row>
    <row r="65" spans="1:31" ht="15.6" customHeight="1" x14ac:dyDescent="0.3">
      <c r="A65" s="39"/>
      <c r="B65" s="221" t="s">
        <v>132</v>
      </c>
      <c r="C65" s="41" t="s">
        <v>131</v>
      </c>
      <c r="D65" s="41" t="s">
        <v>116</v>
      </c>
      <c r="E65" s="330">
        <v>6</v>
      </c>
      <c r="F65" s="330">
        <v>5</v>
      </c>
      <c r="G65" s="166">
        <f t="shared" si="8"/>
        <v>11</v>
      </c>
      <c r="H65" s="39"/>
      <c r="I65" s="40"/>
      <c r="J65" s="40"/>
      <c r="K65" s="40"/>
      <c r="L65" s="152" t="s">
        <v>83</v>
      </c>
      <c r="M65" s="41"/>
      <c r="O65" s="16"/>
      <c r="AE65" s="198"/>
    </row>
    <row r="66" spans="1:31" ht="15.6" customHeight="1" x14ac:dyDescent="0.35">
      <c r="A66" s="39"/>
      <c r="B66" s="220" t="s">
        <v>567</v>
      </c>
      <c r="C66" s="150" t="s">
        <v>110</v>
      </c>
      <c r="D66" s="220" t="s">
        <v>533</v>
      </c>
      <c r="E66" s="49">
        <v>5</v>
      </c>
      <c r="F66" s="49">
        <v>6</v>
      </c>
      <c r="G66" s="166">
        <f t="shared" si="8"/>
        <v>11</v>
      </c>
      <c r="H66" s="39">
        <v>2</v>
      </c>
      <c r="I66" s="40"/>
      <c r="O66" s="16"/>
      <c r="P66" s="156" t="s">
        <v>7</v>
      </c>
      <c r="Q66" s="46" t="s">
        <v>404</v>
      </c>
      <c r="R66" s="183">
        <v>42695</v>
      </c>
      <c r="S66" s="54"/>
      <c r="T66" s="54"/>
      <c r="U66" s="54"/>
      <c r="V66" s="164"/>
      <c r="W66" s="164"/>
      <c r="X66" s="156" t="s">
        <v>8</v>
      </c>
      <c r="Y66" s="46" t="s">
        <v>404</v>
      </c>
      <c r="Z66" s="183">
        <v>42702</v>
      </c>
      <c r="AA66" s="198"/>
      <c r="AB66" s="198"/>
      <c r="AC66" s="198"/>
      <c r="AD66" s="198"/>
      <c r="AE66" s="198"/>
    </row>
    <row r="67" spans="1:31" ht="15.6" customHeight="1" x14ac:dyDescent="0.35">
      <c r="A67" s="39"/>
      <c r="B67" s="221" t="s">
        <v>63</v>
      </c>
      <c r="C67" s="41" t="s">
        <v>104</v>
      </c>
      <c r="D67" s="221" t="s">
        <v>130</v>
      </c>
      <c r="E67" s="49">
        <v>4</v>
      </c>
      <c r="F67" s="49">
        <v>7</v>
      </c>
      <c r="G67" s="166">
        <f t="shared" si="8"/>
        <v>11</v>
      </c>
      <c r="H67" s="39">
        <v>2</v>
      </c>
      <c r="I67" s="40"/>
      <c r="J67" s="40"/>
      <c r="K67" s="40"/>
      <c r="M67" s="40"/>
      <c r="O67" s="16"/>
      <c r="P67" s="155" t="s">
        <v>81</v>
      </c>
      <c r="Q67" s="155" t="s">
        <v>79</v>
      </c>
      <c r="R67" s="155" t="s">
        <v>107</v>
      </c>
      <c r="S67" s="41"/>
      <c r="T67" s="41"/>
      <c r="U67" s="41"/>
      <c r="V67" s="47"/>
      <c r="W67" s="47"/>
      <c r="X67" s="155" t="s">
        <v>81</v>
      </c>
      <c r="Y67" s="155" t="s">
        <v>79</v>
      </c>
      <c r="Z67" s="155" t="s">
        <v>107</v>
      </c>
      <c r="AA67" s="40"/>
      <c r="AB67" s="40"/>
      <c r="AC67" s="40"/>
      <c r="AD67" s="40"/>
      <c r="AE67" s="198"/>
    </row>
    <row r="68" spans="1:31" ht="15.6" customHeight="1" x14ac:dyDescent="0.35">
      <c r="A68" s="39"/>
      <c r="B68" s="48" t="s">
        <v>553</v>
      </c>
      <c r="C68" s="41" t="s">
        <v>183</v>
      </c>
      <c r="D68" s="220" t="s">
        <v>117</v>
      </c>
      <c r="E68" s="330"/>
      <c r="F68" s="330">
        <v>11</v>
      </c>
      <c r="G68" s="166">
        <f t="shared" si="8"/>
        <v>11</v>
      </c>
      <c r="H68" s="34"/>
      <c r="I68" s="41"/>
      <c r="O68" s="16"/>
      <c r="P68" s="189">
        <v>0.38541666666666669</v>
      </c>
      <c r="Q68" s="61" t="s">
        <v>126</v>
      </c>
      <c r="R68" s="184" t="s">
        <v>191</v>
      </c>
      <c r="S68" s="41"/>
      <c r="T68" s="41"/>
      <c r="U68" s="41"/>
      <c r="V68" s="47"/>
      <c r="W68" s="47"/>
      <c r="X68" s="189">
        <v>0.38541666666666669</v>
      </c>
      <c r="Y68" s="61" t="s">
        <v>126</v>
      </c>
      <c r="Z68" s="26" t="s">
        <v>219</v>
      </c>
      <c r="AA68" s="49"/>
      <c r="AB68" s="87"/>
      <c r="AC68" s="39"/>
      <c r="AD68" s="40"/>
      <c r="AE68" s="198"/>
    </row>
    <row r="69" spans="1:31" ht="15.6" customHeight="1" x14ac:dyDescent="0.35">
      <c r="A69" s="39"/>
      <c r="B69" s="41" t="s">
        <v>545</v>
      </c>
      <c r="C69" s="41" t="s">
        <v>103</v>
      </c>
      <c r="D69" s="220" t="s">
        <v>54</v>
      </c>
      <c r="E69" s="49">
        <v>8</v>
      </c>
      <c r="F69" s="193">
        <v>2</v>
      </c>
      <c r="G69" s="166">
        <f t="shared" si="8"/>
        <v>10</v>
      </c>
      <c r="H69" s="39"/>
      <c r="I69" s="40"/>
      <c r="O69" s="16"/>
      <c r="P69" s="189">
        <v>0.38541666666666669</v>
      </c>
      <c r="Q69" s="61" t="s">
        <v>127</v>
      </c>
      <c r="R69" s="184" t="s">
        <v>193</v>
      </c>
      <c r="S69" s="41"/>
      <c r="T69" s="41"/>
      <c r="U69" s="41"/>
      <c r="V69" s="47"/>
      <c r="W69" s="47"/>
      <c r="X69" s="189">
        <v>0.38541666666666669</v>
      </c>
      <c r="Y69" s="61" t="s">
        <v>127</v>
      </c>
      <c r="Z69" s="26" t="s">
        <v>220</v>
      </c>
      <c r="AA69" s="39"/>
      <c r="AB69" s="190"/>
      <c r="AC69" s="39"/>
      <c r="AD69" s="40"/>
      <c r="AE69" s="198"/>
    </row>
    <row r="70" spans="1:31" ht="15.6" customHeight="1" x14ac:dyDescent="0.35">
      <c r="A70" s="39"/>
      <c r="B70" s="220" t="s">
        <v>543</v>
      </c>
      <c r="C70" s="41" t="s">
        <v>120</v>
      </c>
      <c r="D70" s="220" t="s">
        <v>117</v>
      </c>
      <c r="E70" s="49">
        <v>8</v>
      </c>
      <c r="F70" s="49">
        <v>2</v>
      </c>
      <c r="G70" s="166">
        <f t="shared" ref="G70:G75" si="9">SUM(E70:F70)</f>
        <v>10</v>
      </c>
      <c r="I70" s="41"/>
      <c r="L70" s="163" t="s">
        <v>156</v>
      </c>
      <c r="O70" s="16"/>
      <c r="P70" s="189">
        <v>0.42708333333333331</v>
      </c>
      <c r="Q70" s="61" t="s">
        <v>126</v>
      </c>
      <c r="R70" s="184" t="s">
        <v>190</v>
      </c>
      <c r="S70" s="41"/>
      <c r="T70" s="41"/>
      <c r="U70" s="41"/>
      <c r="V70" s="47"/>
      <c r="W70" s="47"/>
      <c r="X70" s="189">
        <v>0.42708333333333331</v>
      </c>
      <c r="Y70" s="61" t="s">
        <v>126</v>
      </c>
      <c r="Z70" s="26" t="s">
        <v>198</v>
      </c>
      <c r="AA70" s="39"/>
      <c r="AB70" s="39"/>
      <c r="AC70" s="39"/>
      <c r="AD70" s="40"/>
      <c r="AE70" s="198"/>
    </row>
    <row r="71" spans="1:31" ht="17.399999999999999" x14ac:dyDescent="0.3">
      <c r="A71" s="39"/>
      <c r="B71" s="41" t="s">
        <v>867</v>
      </c>
      <c r="C71" s="41" t="s">
        <v>616</v>
      </c>
      <c r="D71" s="41" t="s">
        <v>461</v>
      </c>
      <c r="E71" s="49">
        <v>7</v>
      </c>
      <c r="F71" s="193">
        <v>3</v>
      </c>
      <c r="G71" s="166">
        <f t="shared" si="9"/>
        <v>10</v>
      </c>
      <c r="H71" s="39">
        <v>12</v>
      </c>
      <c r="I71" s="41"/>
      <c r="L71" s="240" t="s">
        <v>929</v>
      </c>
      <c r="M71" s="41" t="s">
        <v>117</v>
      </c>
      <c r="O71" s="16"/>
      <c r="P71" s="189">
        <v>0.42708333333333331</v>
      </c>
      <c r="Q71" s="61" t="s">
        <v>127</v>
      </c>
      <c r="R71" s="184" t="s">
        <v>218</v>
      </c>
      <c r="S71" s="40"/>
      <c r="T71" s="40"/>
      <c r="U71" s="40"/>
      <c r="V71" s="40"/>
      <c r="W71" s="40"/>
      <c r="X71" s="189">
        <v>0.42708333333333331</v>
      </c>
      <c r="Y71" s="61" t="s">
        <v>127</v>
      </c>
      <c r="Z71" s="26" t="s">
        <v>221</v>
      </c>
      <c r="AA71" s="40"/>
      <c r="AB71" s="40"/>
      <c r="AC71" s="40"/>
      <c r="AD71" s="40"/>
      <c r="AE71" s="198"/>
    </row>
    <row r="72" spans="1:31" ht="17.399999999999999" x14ac:dyDescent="0.3">
      <c r="A72" s="39"/>
      <c r="B72" s="41" t="s">
        <v>539</v>
      </c>
      <c r="C72" s="152" t="s">
        <v>613</v>
      </c>
      <c r="D72" s="220" t="s">
        <v>117</v>
      </c>
      <c r="E72" s="330">
        <v>6</v>
      </c>
      <c r="F72" s="330">
        <v>4</v>
      </c>
      <c r="G72" s="166">
        <f t="shared" si="9"/>
        <v>10</v>
      </c>
      <c r="H72" s="39">
        <v>2</v>
      </c>
      <c r="I72" s="79"/>
      <c r="J72" s="40"/>
      <c r="K72" s="40"/>
      <c r="L72" s="152"/>
      <c r="M72" s="4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98"/>
    </row>
    <row r="73" spans="1:31" ht="17.399999999999999" x14ac:dyDescent="0.3">
      <c r="A73" s="39"/>
      <c r="B73" s="41" t="s">
        <v>493</v>
      </c>
      <c r="C73" s="41" t="s">
        <v>340</v>
      </c>
      <c r="D73" s="220" t="s">
        <v>117</v>
      </c>
      <c r="E73" s="49">
        <v>5</v>
      </c>
      <c r="F73" s="193">
        <v>5</v>
      </c>
      <c r="G73" s="166">
        <f t="shared" si="9"/>
        <v>10</v>
      </c>
      <c r="H73" s="39"/>
      <c r="I73" s="34"/>
      <c r="O73" s="90"/>
      <c r="P73" s="138"/>
      <c r="Q73" s="138"/>
      <c r="R73" s="138"/>
      <c r="S73" s="100"/>
      <c r="T73" s="100"/>
      <c r="U73" s="100"/>
      <c r="V73" s="100"/>
    </row>
    <row r="74" spans="1:31" ht="17.399999999999999" x14ac:dyDescent="0.3">
      <c r="A74" s="39"/>
      <c r="B74" s="41" t="s">
        <v>564</v>
      </c>
      <c r="C74" s="41" t="s">
        <v>72</v>
      </c>
      <c r="D74" s="220" t="s">
        <v>53</v>
      </c>
      <c r="E74" s="49">
        <v>4</v>
      </c>
      <c r="F74" s="49">
        <v>6</v>
      </c>
      <c r="G74" s="166">
        <f t="shared" si="9"/>
        <v>10</v>
      </c>
      <c r="I74" s="40"/>
      <c r="J74" s="79"/>
      <c r="K74" s="79"/>
      <c r="P74" s="38"/>
      <c r="Q74" s="38"/>
      <c r="R74" s="38"/>
    </row>
    <row r="75" spans="1:31" ht="17.399999999999999" x14ac:dyDescent="0.3">
      <c r="A75" s="39"/>
      <c r="B75" s="220"/>
      <c r="C75" s="41" t="s">
        <v>927</v>
      </c>
      <c r="D75" s="221"/>
      <c r="E75" s="330"/>
      <c r="F75" s="330"/>
      <c r="G75" s="166">
        <f t="shared" si="9"/>
        <v>0</v>
      </c>
      <c r="H75" s="39"/>
      <c r="J75" s="81"/>
      <c r="K75" s="79"/>
      <c r="P75" s="7"/>
      <c r="Q75" s="6"/>
      <c r="R75" s="10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5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34"/>
      <c r="G78" s="34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7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7"/>
      <c r="C81" s="36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7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7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7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7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7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7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7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7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7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7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7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7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7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9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3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A70:H74">
    <sortCondition ref="A69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view="pageBreakPreview" topLeftCell="E18" zoomScale="78" zoomScaleNormal="75" zoomScaleSheetLayoutView="78" workbookViewId="0">
      <selection activeCell="F43" sqref="F43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5.109375" customWidth="1"/>
    <col min="14" max="14" width="0.88671875" customWidth="1"/>
    <col min="15" max="15" width="2.5546875" customWidth="1"/>
    <col min="16" max="16" width="14.6640625" customWidth="1"/>
    <col min="17" max="17" width="15" customWidth="1"/>
    <col min="18" max="18" width="15.44140625" customWidth="1"/>
    <col min="19" max="20" width="6.33203125" customWidth="1"/>
    <col min="21" max="21" width="5.5546875" customWidth="1"/>
    <col min="22" max="22" width="6.33203125" customWidth="1"/>
    <col min="23" max="23" width="5.33203125" customWidth="1"/>
    <col min="24" max="24" width="12.88671875" customWidth="1"/>
    <col min="25" max="25" width="17.441406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5.33203125" customWidth="1"/>
    <col min="31" max="31" width="2.5546875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565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42688</v>
      </c>
      <c r="O2" s="15"/>
      <c r="P2" s="41" t="s">
        <v>486</v>
      </c>
      <c r="Q2" s="41" t="s">
        <v>487</v>
      </c>
      <c r="R2" s="41" t="s">
        <v>116</v>
      </c>
      <c r="S2" s="39"/>
      <c r="T2" s="208">
        <v>9</v>
      </c>
      <c r="U2" s="39">
        <v>16</v>
      </c>
      <c r="V2" s="39">
        <v>2</v>
      </c>
      <c r="W2" s="39">
        <v>0</v>
      </c>
      <c r="X2" s="199">
        <f t="shared" ref="X2:X10" si="0">U2/T2</f>
        <v>1.7777777777777777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896</v>
      </c>
      <c r="O3" s="15"/>
      <c r="P3" s="41" t="s">
        <v>22</v>
      </c>
      <c r="Q3" s="41" t="s">
        <v>128</v>
      </c>
      <c r="R3" s="41" t="s">
        <v>533</v>
      </c>
      <c r="S3" s="39"/>
      <c r="T3" s="208">
        <v>8</v>
      </c>
      <c r="U3" s="39">
        <v>15</v>
      </c>
      <c r="V3" s="39">
        <v>0</v>
      </c>
      <c r="W3" s="39">
        <v>1</v>
      </c>
      <c r="X3" s="199">
        <f t="shared" si="0"/>
        <v>1.875</v>
      </c>
      <c r="AE3" s="16"/>
    </row>
    <row r="4" spans="1:31" ht="17.399999999999999" x14ac:dyDescent="0.3">
      <c r="A4" s="7"/>
      <c r="B4" s="9"/>
      <c r="C4" s="33" t="s">
        <v>379</v>
      </c>
      <c r="E4" s="22">
        <v>6</v>
      </c>
      <c r="F4" s="22">
        <v>1</v>
      </c>
      <c r="G4" s="22">
        <v>2</v>
      </c>
      <c r="H4" s="22">
        <f>(S$38)</f>
        <v>24</v>
      </c>
      <c r="I4" s="22">
        <v>16</v>
      </c>
      <c r="J4" s="35">
        <f>E4*2+G4*1</f>
        <v>14</v>
      </c>
      <c r="K4" s="22">
        <f>(T$38)</f>
        <v>39</v>
      </c>
      <c r="L4" s="22">
        <f>(V$38)</f>
        <v>6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8</v>
      </c>
      <c r="U4" s="39">
        <v>20</v>
      </c>
      <c r="V4" s="39">
        <v>0</v>
      </c>
      <c r="W4" s="39">
        <v>1</v>
      </c>
      <c r="X4" s="199">
        <f t="shared" si="0"/>
        <v>2.5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3</v>
      </c>
      <c r="F5" s="22">
        <v>1</v>
      </c>
      <c r="G5" s="22">
        <v>5</v>
      </c>
      <c r="H5" s="22">
        <f>(AA$25)</f>
        <v>31</v>
      </c>
      <c r="I5" s="22">
        <v>24</v>
      </c>
      <c r="J5" s="35">
        <f>E5*2+G5*1</f>
        <v>11</v>
      </c>
      <c r="K5" s="22">
        <f>(AB$25)</f>
        <v>43</v>
      </c>
      <c r="L5" s="22">
        <f>(AD$25)</f>
        <v>4</v>
      </c>
      <c r="M5" s="39">
        <v>3</v>
      </c>
      <c r="O5" s="15"/>
      <c r="P5" s="41" t="s">
        <v>132</v>
      </c>
      <c r="Q5" s="41" t="s">
        <v>380</v>
      </c>
      <c r="R5" s="41" t="s">
        <v>117</v>
      </c>
      <c r="S5" s="39"/>
      <c r="T5" s="208">
        <v>9</v>
      </c>
      <c r="U5" s="39">
        <v>24</v>
      </c>
      <c r="V5" s="39">
        <v>0</v>
      </c>
      <c r="W5" s="39">
        <v>0</v>
      </c>
      <c r="X5" s="199">
        <f>U5/T5</f>
        <v>2.6666666666666665</v>
      </c>
      <c r="Z5" s="9"/>
      <c r="AE5" s="16"/>
    </row>
    <row r="6" spans="1:31" ht="17.399999999999999" x14ac:dyDescent="0.3">
      <c r="B6" s="9"/>
      <c r="C6" s="33" t="s">
        <v>129</v>
      </c>
      <c r="D6" s="24"/>
      <c r="E6" s="22">
        <v>4</v>
      </c>
      <c r="F6" s="22">
        <v>3</v>
      </c>
      <c r="G6" s="22">
        <v>2</v>
      </c>
      <c r="H6" s="22">
        <f>(S$25)</f>
        <v>32</v>
      </c>
      <c r="I6" s="22">
        <v>26</v>
      </c>
      <c r="J6" s="35">
        <f>E6*2+G6*1</f>
        <v>10</v>
      </c>
      <c r="K6" s="22">
        <f>(T$25)</f>
        <v>48</v>
      </c>
      <c r="L6" s="22">
        <f>(V$25)</f>
        <v>16</v>
      </c>
      <c r="M6" s="39">
        <v>5</v>
      </c>
      <c r="O6" s="15"/>
      <c r="P6" s="41" t="s">
        <v>66</v>
      </c>
      <c r="Q6" s="41" t="s">
        <v>96</v>
      </c>
      <c r="R6" s="41" t="s">
        <v>130</v>
      </c>
      <c r="S6" s="39"/>
      <c r="T6" s="208">
        <v>8</v>
      </c>
      <c r="U6" s="39">
        <v>22</v>
      </c>
      <c r="V6" s="39">
        <v>0</v>
      </c>
      <c r="W6" s="39">
        <v>0</v>
      </c>
      <c r="X6" s="199">
        <f>U6/T6</f>
        <v>2.75</v>
      </c>
      <c r="Y6" s="41"/>
      <c r="AE6" s="16"/>
    </row>
    <row r="7" spans="1:31" ht="17.399999999999999" x14ac:dyDescent="0.3">
      <c r="B7" s="9"/>
      <c r="C7" s="33" t="s">
        <v>530</v>
      </c>
      <c r="D7" s="24"/>
      <c r="E7" s="22">
        <v>4</v>
      </c>
      <c r="F7" s="22">
        <v>3</v>
      </c>
      <c r="G7" s="22">
        <v>2</v>
      </c>
      <c r="H7" s="22">
        <f>(S$50)</f>
        <v>21</v>
      </c>
      <c r="I7" s="22">
        <v>19</v>
      </c>
      <c r="J7" s="35">
        <f>E7*2+G7*1</f>
        <v>10</v>
      </c>
      <c r="K7" s="22">
        <f>(T$50)</f>
        <v>33</v>
      </c>
      <c r="L7" s="22">
        <f>(V$50)</f>
        <v>14</v>
      </c>
      <c r="M7" s="39">
        <v>2</v>
      </c>
      <c r="N7" s="9"/>
      <c r="O7" s="15"/>
      <c r="P7" s="48" t="s">
        <v>163</v>
      </c>
      <c r="Q7" s="41" t="s">
        <v>95</v>
      </c>
      <c r="R7" s="41" t="s">
        <v>53</v>
      </c>
      <c r="S7" s="39"/>
      <c r="T7" s="208">
        <v>9</v>
      </c>
      <c r="U7" s="39">
        <v>25</v>
      </c>
      <c r="V7" s="39">
        <v>0</v>
      </c>
      <c r="W7" s="39">
        <v>0</v>
      </c>
      <c r="X7" s="199">
        <f>U7/T7</f>
        <v>2.7777777777777777</v>
      </c>
      <c r="AE7" s="16"/>
    </row>
    <row r="8" spans="1:31" ht="17.399999999999999" x14ac:dyDescent="0.3">
      <c r="A8" s="9"/>
      <c r="B8" s="9"/>
      <c r="C8" s="33" t="s">
        <v>89</v>
      </c>
      <c r="D8" s="24"/>
      <c r="E8" s="22">
        <v>3</v>
      </c>
      <c r="F8" s="22">
        <v>3</v>
      </c>
      <c r="G8" s="22">
        <v>3</v>
      </c>
      <c r="H8" s="22">
        <f>(AA$49)</f>
        <v>28</v>
      </c>
      <c r="I8" s="22">
        <v>25</v>
      </c>
      <c r="J8" s="35">
        <f>E8*2+G8*1</f>
        <v>9</v>
      </c>
      <c r="K8" s="22">
        <f>(AB$49)</f>
        <v>38</v>
      </c>
      <c r="L8" s="22">
        <f>(AD$49)</f>
        <v>8</v>
      </c>
      <c r="M8" s="39">
        <v>4</v>
      </c>
      <c r="O8" s="15"/>
      <c r="P8" s="41" t="s">
        <v>34</v>
      </c>
      <c r="Q8" s="41" t="s">
        <v>86</v>
      </c>
      <c r="R8" s="41" t="s">
        <v>54</v>
      </c>
      <c r="S8" s="39"/>
      <c r="T8" s="208">
        <v>8</v>
      </c>
      <c r="U8" s="39">
        <v>23</v>
      </c>
      <c r="V8" s="39">
        <v>0</v>
      </c>
      <c r="W8" s="39">
        <v>2</v>
      </c>
      <c r="X8" s="199">
        <f>U8/T8</f>
        <v>2.875</v>
      </c>
      <c r="AE8" s="16"/>
    </row>
    <row r="9" spans="1:31" ht="17.399999999999999" x14ac:dyDescent="0.3">
      <c r="A9" s="9"/>
      <c r="B9" s="9"/>
      <c r="C9" s="33" t="s">
        <v>477</v>
      </c>
      <c r="E9" s="22">
        <v>3</v>
      </c>
      <c r="F9" s="22">
        <v>5</v>
      </c>
      <c r="G9" s="22">
        <v>1</v>
      </c>
      <c r="H9" s="22">
        <f>(AA$61)</f>
        <v>19</v>
      </c>
      <c r="I9" s="22">
        <v>28</v>
      </c>
      <c r="J9" s="35">
        <f t="shared" ref="J9:J11" si="1">E9*2+G9*1</f>
        <v>7</v>
      </c>
      <c r="K9" s="22">
        <f>(AB$61)</f>
        <v>20</v>
      </c>
      <c r="L9" s="22">
        <f>(AD$61)</f>
        <v>30</v>
      </c>
      <c r="M9" s="39">
        <v>6</v>
      </c>
      <c r="O9" s="15"/>
      <c r="P9" s="41" t="s">
        <v>610</v>
      </c>
      <c r="Q9" s="41" t="s">
        <v>611</v>
      </c>
      <c r="R9" s="41" t="s">
        <v>461</v>
      </c>
      <c r="S9" s="39"/>
      <c r="T9" s="208">
        <v>8</v>
      </c>
      <c r="U9" s="39">
        <v>26</v>
      </c>
      <c r="V9" s="39">
        <v>1</v>
      </c>
      <c r="W9" s="39">
        <v>0</v>
      </c>
      <c r="X9" s="199">
        <f>U9/T9</f>
        <v>3.25</v>
      </c>
      <c r="AE9" s="16"/>
    </row>
    <row r="10" spans="1:31" ht="18" thickBot="1" x14ac:dyDescent="0.35">
      <c r="A10" s="9"/>
      <c r="B10" s="9"/>
      <c r="C10" s="33" t="s">
        <v>322</v>
      </c>
      <c r="D10" s="24"/>
      <c r="E10" s="22">
        <v>1</v>
      </c>
      <c r="F10" s="22">
        <v>4</v>
      </c>
      <c r="G10" s="22">
        <v>4</v>
      </c>
      <c r="H10" s="22">
        <f>(AA$37)</f>
        <v>18</v>
      </c>
      <c r="I10" s="22">
        <v>26</v>
      </c>
      <c r="J10" s="35">
        <f t="shared" si="1"/>
        <v>6</v>
      </c>
      <c r="K10" s="22">
        <f>(AB$37)</f>
        <v>30</v>
      </c>
      <c r="L10" s="22">
        <f>(AD$37)</f>
        <v>4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5</v>
      </c>
      <c r="U10" s="39">
        <v>14</v>
      </c>
      <c r="V10" s="39">
        <v>0</v>
      </c>
      <c r="W10" s="39">
        <v>0</v>
      </c>
      <c r="X10" s="199">
        <f t="shared" si="0"/>
        <v>2.8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4</v>
      </c>
      <c r="G11" s="22">
        <v>5</v>
      </c>
      <c r="H11" s="22">
        <f>(S$62)</f>
        <v>16</v>
      </c>
      <c r="I11" s="22">
        <v>25</v>
      </c>
      <c r="J11" s="35">
        <f t="shared" si="1"/>
        <v>5</v>
      </c>
      <c r="K11" s="22">
        <f>(T$62)</f>
        <v>21</v>
      </c>
      <c r="L11" s="22">
        <f>(V$62)</f>
        <v>24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72</v>
      </c>
      <c r="U11" s="194">
        <f>SUM(U2:U10)</f>
        <v>185</v>
      </c>
      <c r="V11" s="194">
        <f>SUM(V2:V10)</f>
        <v>3</v>
      </c>
      <c r="W11" s="194">
        <f>SUM(W2:W10)</f>
        <v>4</v>
      </c>
      <c r="X11" s="201">
        <f>(U11+W11)/T11</f>
        <v>2.625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24</v>
      </c>
      <c r="F12" s="62">
        <f>SUM(F4:F11)</f>
        <v>24</v>
      </c>
      <c r="G12" s="62">
        <f>SUM(G4:G11)</f>
        <v>24</v>
      </c>
      <c r="H12" s="62">
        <f>SUM(H4:H11)</f>
        <v>189</v>
      </c>
      <c r="I12" s="62">
        <f>SUM(I4:I11)</f>
        <v>189</v>
      </c>
      <c r="J12" s="62"/>
      <c r="K12" s="62">
        <f>SUM(K4:K11)</f>
        <v>272</v>
      </c>
      <c r="L12" s="62">
        <f>SUM(L4:L11)</f>
        <v>106</v>
      </c>
      <c r="M12" s="7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70" t="s">
        <v>897</v>
      </c>
      <c r="B14" s="97"/>
      <c r="C14" s="77"/>
      <c r="D14" s="66"/>
      <c r="E14" s="67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6</v>
      </c>
      <c r="T14" s="343">
        <v>2</v>
      </c>
      <c r="U14" s="166">
        <f t="shared" ref="U14:U49" si="2">SUM(S14:T14)</f>
        <v>8</v>
      </c>
      <c r="V14" s="39"/>
      <c r="W14" s="161"/>
      <c r="X14" s="215" t="s">
        <v>117</v>
      </c>
      <c r="Y14" s="215"/>
      <c r="Z14" s="215" t="s">
        <v>470</v>
      </c>
      <c r="AA14" s="342">
        <v>7</v>
      </c>
      <c r="AB14" s="342">
        <v>5</v>
      </c>
      <c r="AC14" s="166">
        <f t="shared" ref="AC14:AC23" si="3">SUM(AA14:AB14)</f>
        <v>12</v>
      </c>
      <c r="AD14" s="39"/>
      <c r="AE14" s="16"/>
    </row>
    <row r="15" spans="1:31" ht="15.6" customHeight="1" x14ac:dyDescent="0.35">
      <c r="A15" s="46" t="s">
        <v>38</v>
      </c>
      <c r="B15" s="33" t="s">
        <v>477</v>
      </c>
      <c r="C15" s="65"/>
      <c r="D15" s="22">
        <v>1</v>
      </c>
      <c r="E15" s="9">
        <v>2</v>
      </c>
      <c r="F15" s="220" t="s">
        <v>782</v>
      </c>
      <c r="G15" s="8"/>
      <c r="H15" s="41"/>
      <c r="J15" s="4"/>
      <c r="O15" s="212"/>
      <c r="P15" s="41" t="s">
        <v>669</v>
      </c>
      <c r="Q15" s="41" t="s">
        <v>383</v>
      </c>
      <c r="R15" s="48" t="s">
        <v>130</v>
      </c>
      <c r="S15" s="343">
        <v>8</v>
      </c>
      <c r="T15" s="343">
        <v>5</v>
      </c>
      <c r="U15" s="166">
        <f t="shared" si="2"/>
        <v>13</v>
      </c>
      <c r="V15" s="39">
        <v>2</v>
      </c>
      <c r="W15" s="166"/>
      <c r="X15" s="41" t="s">
        <v>634</v>
      </c>
      <c r="Y15" s="41" t="s">
        <v>183</v>
      </c>
      <c r="Z15" s="41" t="s">
        <v>117</v>
      </c>
      <c r="AA15" s="342"/>
      <c r="AB15" s="342">
        <v>11</v>
      </c>
      <c r="AC15" s="166">
        <f>SUM(AA15:AB15)</f>
        <v>11</v>
      </c>
      <c r="AD15" s="39"/>
      <c r="AE15" s="16"/>
    </row>
    <row r="16" spans="1:31" ht="15.6" customHeight="1" x14ac:dyDescent="0.3">
      <c r="A16" s="39" t="s">
        <v>37</v>
      </c>
      <c r="B16" s="176" t="s">
        <v>83</v>
      </c>
      <c r="C16" s="240"/>
      <c r="D16" s="22"/>
      <c r="E16" s="9"/>
      <c r="F16" s="41"/>
      <c r="G16" s="8"/>
      <c r="H16" s="41"/>
      <c r="J16" s="4"/>
      <c r="O16" s="212"/>
      <c r="P16" s="41" t="s">
        <v>532</v>
      </c>
      <c r="Q16" s="41" t="s">
        <v>531</v>
      </c>
      <c r="R16" s="41" t="s">
        <v>130</v>
      </c>
      <c r="S16" s="343">
        <v>6</v>
      </c>
      <c r="T16" s="343">
        <v>6</v>
      </c>
      <c r="U16" s="166">
        <f t="shared" si="2"/>
        <v>12</v>
      </c>
      <c r="V16" s="39">
        <v>2</v>
      </c>
      <c r="W16" s="166"/>
      <c r="X16" s="41" t="s">
        <v>627</v>
      </c>
      <c r="Y16" s="41" t="s">
        <v>613</v>
      </c>
      <c r="Z16" s="41" t="s">
        <v>117</v>
      </c>
      <c r="AA16" s="342">
        <v>6</v>
      </c>
      <c r="AB16" s="342">
        <v>4</v>
      </c>
      <c r="AC16" s="166">
        <f>SUM(AA16:AB16)</f>
        <v>10</v>
      </c>
      <c r="AD16" s="39">
        <v>2</v>
      </c>
      <c r="AE16" s="16"/>
    </row>
    <row r="17" spans="1:31" ht="15.6" customHeight="1" x14ac:dyDescent="0.3">
      <c r="A17" s="39"/>
      <c r="B17" s="53"/>
      <c r="C17" s="41"/>
      <c r="D17" s="48"/>
      <c r="E17" s="9"/>
      <c r="F17" s="41"/>
      <c r="G17" s="8"/>
      <c r="H17" s="41"/>
      <c r="J17" s="4"/>
      <c r="L17" s="172"/>
      <c r="N17" s="8"/>
      <c r="O17" s="212"/>
      <c r="P17" s="41" t="s">
        <v>667</v>
      </c>
      <c r="Q17" s="152" t="s">
        <v>297</v>
      </c>
      <c r="R17" s="48" t="s">
        <v>130</v>
      </c>
      <c r="S17" s="343">
        <v>7</v>
      </c>
      <c r="T17" s="343">
        <v>4</v>
      </c>
      <c r="U17" s="166">
        <f t="shared" si="2"/>
        <v>11</v>
      </c>
      <c r="V17" s="39">
        <v>4</v>
      </c>
      <c r="W17" s="166"/>
      <c r="X17" s="41" t="s">
        <v>628</v>
      </c>
      <c r="Y17" s="41" t="s">
        <v>340</v>
      </c>
      <c r="Z17" s="41" t="s">
        <v>117</v>
      </c>
      <c r="AA17" s="342">
        <v>5</v>
      </c>
      <c r="AB17" s="342">
        <v>5</v>
      </c>
      <c r="AC17" s="166">
        <f>SUM(AA17:AB17)</f>
        <v>10</v>
      </c>
      <c r="AD17" s="39"/>
      <c r="AE17" s="16"/>
    </row>
    <row r="18" spans="1:31" ht="15.6" customHeight="1" x14ac:dyDescent="0.3">
      <c r="A18" s="39" t="s">
        <v>136</v>
      </c>
      <c r="B18" s="33" t="s">
        <v>124</v>
      </c>
      <c r="C18" s="88"/>
      <c r="D18" s="108">
        <v>5</v>
      </c>
      <c r="E18" s="9">
        <v>1</v>
      </c>
      <c r="F18" s="41" t="s">
        <v>907</v>
      </c>
      <c r="H18" s="52"/>
      <c r="I18" s="52"/>
      <c r="J18" s="86"/>
      <c r="K18" s="52"/>
      <c r="L18" s="52"/>
      <c r="N18" s="9"/>
      <c r="O18" s="213"/>
      <c r="P18" s="41" t="s">
        <v>668</v>
      </c>
      <c r="Q18" s="41" t="s">
        <v>104</v>
      </c>
      <c r="R18" s="207" t="s">
        <v>130</v>
      </c>
      <c r="S18" s="343">
        <v>4</v>
      </c>
      <c r="T18" s="343">
        <v>7</v>
      </c>
      <c r="U18" s="166">
        <f t="shared" si="2"/>
        <v>11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7</v>
      </c>
      <c r="AB18" s="342">
        <v>2</v>
      </c>
      <c r="AC18" s="166">
        <f>SUM(AA18:AB18)</f>
        <v>9</v>
      </c>
      <c r="AD18" s="39"/>
      <c r="AE18" s="16"/>
    </row>
    <row r="19" spans="1:31" ht="15.6" customHeight="1" x14ac:dyDescent="0.3">
      <c r="A19" s="193" t="s">
        <v>37</v>
      </c>
      <c r="B19" s="325" t="s">
        <v>83</v>
      </c>
      <c r="C19" s="41"/>
      <c r="D19" s="108"/>
      <c r="E19" s="9">
        <v>1</v>
      </c>
      <c r="F19" s="41" t="s">
        <v>908</v>
      </c>
      <c r="N19" s="9"/>
      <c r="O19" s="212"/>
      <c r="P19" s="41" t="s">
        <v>671</v>
      </c>
      <c r="Q19" s="48" t="s">
        <v>99</v>
      </c>
      <c r="R19" s="41" t="s">
        <v>130</v>
      </c>
      <c r="S19" s="343"/>
      <c r="T19" s="343">
        <v>6</v>
      </c>
      <c r="U19" s="166">
        <f t="shared" ref="U19:U24" si="4">SUM(S19:T19)</f>
        <v>6</v>
      </c>
      <c r="V19" s="39"/>
      <c r="W19" s="166"/>
      <c r="X19" s="41" t="s">
        <v>629</v>
      </c>
      <c r="Y19" s="41" t="s">
        <v>614</v>
      </c>
      <c r="Z19" s="48" t="s">
        <v>117</v>
      </c>
      <c r="AA19" s="342">
        <v>5</v>
      </c>
      <c r="AB19" s="342">
        <v>3</v>
      </c>
      <c r="AC19" s="166">
        <f t="shared" si="3"/>
        <v>8</v>
      </c>
      <c r="AD19" s="39">
        <v>2</v>
      </c>
      <c r="AE19" s="16"/>
    </row>
    <row r="20" spans="1:31" ht="15.6" customHeight="1" x14ac:dyDescent="0.3">
      <c r="E20" s="9">
        <v>2</v>
      </c>
      <c r="F20" s="41" t="s">
        <v>911</v>
      </c>
      <c r="N20" s="8"/>
      <c r="O20" s="212"/>
      <c r="P20" s="41" t="s">
        <v>672</v>
      </c>
      <c r="Q20" s="41" t="s">
        <v>208</v>
      </c>
      <c r="R20" s="207" t="s">
        <v>130</v>
      </c>
      <c r="S20" s="343">
        <v>1</v>
      </c>
      <c r="T20" s="343">
        <v>4</v>
      </c>
      <c r="U20" s="166">
        <f t="shared" si="4"/>
        <v>5</v>
      </c>
      <c r="V20" s="39">
        <v>2</v>
      </c>
      <c r="W20" s="166"/>
      <c r="X20" s="41" t="s">
        <v>633</v>
      </c>
      <c r="Y20" s="41" t="s">
        <v>615</v>
      </c>
      <c r="Z20" s="41" t="s">
        <v>117</v>
      </c>
      <c r="AA20" s="342">
        <v>1</v>
      </c>
      <c r="AB20" s="342">
        <v>3</v>
      </c>
      <c r="AC20" s="166">
        <f t="shared" si="3"/>
        <v>4</v>
      </c>
      <c r="AD20" s="39"/>
      <c r="AE20" s="59"/>
    </row>
    <row r="21" spans="1:31" ht="15.6" customHeight="1" x14ac:dyDescent="0.3">
      <c r="E21" s="9">
        <v>2</v>
      </c>
      <c r="F21" s="41" t="s">
        <v>909</v>
      </c>
      <c r="N21" s="8"/>
      <c r="O21" s="212"/>
      <c r="P21" s="41" t="s">
        <v>473</v>
      </c>
      <c r="Q21" s="48" t="s">
        <v>109</v>
      </c>
      <c r="R21" s="41" t="s">
        <v>130</v>
      </c>
      <c r="S21" s="343"/>
      <c r="T21" s="343">
        <v>4</v>
      </c>
      <c r="U21" s="166">
        <f t="shared" si="4"/>
        <v>4</v>
      </c>
      <c r="V21" s="39"/>
      <c r="W21" s="166"/>
      <c r="X21" s="150" t="s">
        <v>631</v>
      </c>
      <c r="Y21" s="150" t="s">
        <v>49</v>
      </c>
      <c r="Z21" s="48" t="s">
        <v>117</v>
      </c>
      <c r="AA21" s="342"/>
      <c r="AB21" s="342">
        <v>4</v>
      </c>
      <c r="AC21" s="166">
        <f t="shared" si="3"/>
        <v>4</v>
      </c>
      <c r="AD21" s="39"/>
      <c r="AE21" s="58"/>
    </row>
    <row r="22" spans="1:31" ht="15.6" customHeight="1" x14ac:dyDescent="0.3">
      <c r="E22" s="9">
        <v>2</v>
      </c>
      <c r="F22" s="41" t="s">
        <v>910</v>
      </c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4</v>
      </c>
      <c r="U22" s="166">
        <f t="shared" si="4"/>
        <v>4</v>
      </c>
      <c r="V22" s="39"/>
      <c r="W22" s="166"/>
      <c r="X22" s="41" t="s">
        <v>630</v>
      </c>
      <c r="Y22" s="41" t="s">
        <v>25</v>
      </c>
      <c r="Z22" s="41" t="s">
        <v>117</v>
      </c>
      <c r="AA22" s="342"/>
      <c r="AB22" s="342">
        <v>3</v>
      </c>
      <c r="AC22" s="166">
        <f t="shared" si="3"/>
        <v>3</v>
      </c>
      <c r="AD22" s="39"/>
      <c r="AE22" s="15"/>
    </row>
    <row r="23" spans="1:31" ht="15.6" customHeight="1" x14ac:dyDescent="0.3">
      <c r="N23" s="8"/>
      <c r="O23" s="212"/>
      <c r="P23" s="150" t="s">
        <v>581</v>
      </c>
      <c r="Q23" s="150" t="s">
        <v>180</v>
      </c>
      <c r="R23" s="41" t="s">
        <v>130</v>
      </c>
      <c r="S23" s="343"/>
      <c r="T23" s="343">
        <v>3</v>
      </c>
      <c r="U23" s="166">
        <f t="shared" si="4"/>
        <v>3</v>
      </c>
      <c r="V23" s="39">
        <v>4</v>
      </c>
      <c r="W23" s="166"/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 t="shared" si="3"/>
        <v>2</v>
      </c>
      <c r="AD23" s="39"/>
      <c r="AE23" s="15"/>
    </row>
    <row r="24" spans="1:31" ht="15.6" customHeight="1" x14ac:dyDescent="0.3">
      <c r="A24" s="69"/>
      <c r="B24" s="149"/>
      <c r="C24" s="71"/>
      <c r="D24" s="142"/>
      <c r="E24" s="67" t="s">
        <v>50</v>
      </c>
      <c r="F24" s="67"/>
      <c r="G24" s="66"/>
      <c r="H24" s="66"/>
      <c r="I24" s="66"/>
      <c r="J24" s="68"/>
      <c r="K24" s="66"/>
      <c r="L24" s="66"/>
      <c r="M24" s="66"/>
      <c r="N24" s="9"/>
      <c r="O24" s="213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 t="shared" si="4"/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1</v>
      </c>
      <c r="AC24" s="166">
        <f t="shared" ref="AC24:AC37" si="5">SUM(AA24:AB24)</f>
        <v>1</v>
      </c>
      <c r="AD24" s="39"/>
      <c r="AE24" s="15"/>
    </row>
    <row r="25" spans="1:31" ht="15.6" customHeight="1" thickBot="1" x14ac:dyDescent="0.35">
      <c r="A25" s="46" t="s">
        <v>39</v>
      </c>
      <c r="B25" s="33" t="s">
        <v>88</v>
      </c>
      <c r="D25" s="22">
        <v>1</v>
      </c>
      <c r="E25" s="8">
        <v>2</v>
      </c>
      <c r="F25" s="41" t="s">
        <v>980</v>
      </c>
      <c r="M25" s="37"/>
      <c r="N25" s="9"/>
      <c r="O25" s="213"/>
      <c r="P25" s="218" t="s">
        <v>405</v>
      </c>
      <c r="Q25" s="218"/>
      <c r="R25" s="218" t="s">
        <v>130</v>
      </c>
      <c r="S25" s="219">
        <f>SUM(S14:S24)</f>
        <v>32</v>
      </c>
      <c r="T25" s="219">
        <f>SUM(T14:T24)</f>
        <v>48</v>
      </c>
      <c r="U25" s="219">
        <f t="shared" si="2"/>
        <v>80</v>
      </c>
      <c r="V25" s="219">
        <f>SUM(V14:V24)</f>
        <v>16</v>
      </c>
      <c r="W25" s="219"/>
      <c r="X25" s="217" t="s">
        <v>405</v>
      </c>
      <c r="Y25" s="217"/>
      <c r="Z25" s="217" t="s">
        <v>117</v>
      </c>
      <c r="AA25" s="219">
        <f>SUM(AA14:AA24)</f>
        <v>31</v>
      </c>
      <c r="AB25" s="219">
        <f>SUM(AB14:AB24)</f>
        <v>43</v>
      </c>
      <c r="AC25" s="219">
        <f t="shared" si="5"/>
        <v>74</v>
      </c>
      <c r="AD25" s="219">
        <f>SUM(AD14:AD24)</f>
        <v>4</v>
      </c>
      <c r="AE25" s="15"/>
    </row>
    <row r="26" spans="1:31" ht="15.6" customHeight="1" x14ac:dyDescent="0.3">
      <c r="A26" s="49" t="s">
        <v>37</v>
      </c>
      <c r="B26" s="41" t="s">
        <v>83</v>
      </c>
      <c r="C26" s="41"/>
      <c r="E26" s="8"/>
      <c r="F26" s="299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2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>
        <v>3</v>
      </c>
      <c r="AC26" s="166">
        <f t="shared" si="5"/>
        <v>3</v>
      </c>
      <c r="AD26" s="222">
        <v>2</v>
      </c>
      <c r="AE26" s="15"/>
    </row>
    <row r="27" spans="1:31" ht="15.6" customHeight="1" x14ac:dyDescent="0.3">
      <c r="E27" s="89"/>
      <c r="F27" s="41"/>
      <c r="N27" s="9"/>
      <c r="O27" s="212"/>
      <c r="P27" s="41" t="s">
        <v>678</v>
      </c>
      <c r="Q27" s="84" t="s">
        <v>185</v>
      </c>
      <c r="R27" s="48" t="s">
        <v>116</v>
      </c>
      <c r="S27" s="342">
        <v>9</v>
      </c>
      <c r="T27" s="342">
        <v>3</v>
      </c>
      <c r="U27" s="166">
        <f t="shared" si="2"/>
        <v>12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5</v>
      </c>
      <c r="AB27" s="342">
        <v>6</v>
      </c>
      <c r="AC27" s="166">
        <f t="shared" si="5"/>
        <v>11</v>
      </c>
      <c r="AD27" s="222"/>
      <c r="AE27" s="15"/>
    </row>
    <row r="28" spans="1:31" ht="15.6" customHeight="1" x14ac:dyDescent="0.3">
      <c r="A28" s="39"/>
      <c r="B28" s="33" t="s">
        <v>89</v>
      </c>
      <c r="C28" s="101"/>
      <c r="D28" s="22">
        <v>1</v>
      </c>
      <c r="E28" s="9">
        <v>2</v>
      </c>
      <c r="F28" s="240" t="s">
        <v>906</v>
      </c>
      <c r="G28" s="359"/>
      <c r="H28" s="323"/>
      <c r="I28" s="323"/>
      <c r="J28" s="323"/>
      <c r="K28" s="359"/>
      <c r="L28" s="359"/>
      <c r="M28" s="359"/>
      <c r="N28" s="9"/>
      <c r="O28" s="212"/>
      <c r="P28" s="41" t="s">
        <v>677</v>
      </c>
      <c r="Q28" s="41" t="s">
        <v>131</v>
      </c>
      <c r="R28" s="41" t="s">
        <v>116</v>
      </c>
      <c r="S28" s="342">
        <v>6</v>
      </c>
      <c r="T28" s="342">
        <v>5</v>
      </c>
      <c r="U28" s="166">
        <f t="shared" ref="U28:U36" si="6">SUM(S28:T28)</f>
        <v>11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8</v>
      </c>
      <c r="AB28" s="342">
        <v>1</v>
      </c>
      <c r="AC28" s="166">
        <f t="shared" si="5"/>
        <v>9</v>
      </c>
      <c r="AD28" s="222"/>
      <c r="AE28" s="15"/>
    </row>
    <row r="29" spans="1:31" ht="15.6" customHeight="1" x14ac:dyDescent="0.3">
      <c r="A29" s="49" t="s">
        <v>37</v>
      </c>
      <c r="B29" s="240" t="s">
        <v>558</v>
      </c>
      <c r="C29" s="240" t="s">
        <v>174</v>
      </c>
      <c r="D29" s="22"/>
      <c r="E29" s="9"/>
      <c r="F29" s="41"/>
      <c r="N29" s="9"/>
      <c r="O29" s="212"/>
      <c r="P29" s="41" t="s">
        <v>474</v>
      </c>
      <c r="Q29" s="152" t="s">
        <v>85</v>
      </c>
      <c r="R29" s="41" t="s">
        <v>116</v>
      </c>
      <c r="S29" s="342">
        <v>4</v>
      </c>
      <c r="T29" s="342">
        <v>4</v>
      </c>
      <c r="U29" s="166">
        <f t="shared" si="6"/>
        <v>8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7</v>
      </c>
      <c r="AC29" s="166">
        <f t="shared" si="5"/>
        <v>8</v>
      </c>
      <c r="AD29" s="222">
        <v>2</v>
      </c>
      <c r="AE29" s="15"/>
    </row>
    <row r="30" spans="1:31" ht="15.6" customHeight="1" x14ac:dyDescent="0.3">
      <c r="E30" s="9"/>
      <c r="F30" s="41"/>
      <c r="N30" s="9"/>
      <c r="O30" s="212"/>
      <c r="P30" s="41" t="s">
        <v>680</v>
      </c>
      <c r="Q30" s="41" t="s">
        <v>112</v>
      </c>
      <c r="R30" s="41" t="s">
        <v>116</v>
      </c>
      <c r="S30" s="342">
        <v>1</v>
      </c>
      <c r="T30" s="342">
        <v>7</v>
      </c>
      <c r="U30" s="166">
        <f t="shared" si="6"/>
        <v>8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2</v>
      </c>
      <c r="AB30" s="342">
        <v>2</v>
      </c>
      <c r="AC30" s="166">
        <f t="shared" si="5"/>
        <v>4</v>
      </c>
      <c r="AD30" s="222"/>
      <c r="AE30" s="15"/>
    </row>
    <row r="31" spans="1:31" ht="15.6" customHeight="1" x14ac:dyDescent="0.3">
      <c r="A31" s="72" t="s">
        <v>137</v>
      </c>
      <c r="B31" s="149"/>
      <c r="C31" s="148"/>
      <c r="D31" s="142"/>
      <c r="E31" s="67" t="s">
        <v>50</v>
      </c>
      <c r="F31" s="67"/>
      <c r="G31" s="74"/>
      <c r="H31" s="74"/>
      <c r="I31" s="74"/>
      <c r="J31" s="75"/>
      <c r="K31" s="74"/>
      <c r="L31" s="74"/>
      <c r="M31" s="74"/>
      <c r="N31" s="9"/>
      <c r="O31" s="212"/>
      <c r="P31" s="41" t="s">
        <v>682</v>
      </c>
      <c r="Q31" s="41" t="s">
        <v>384</v>
      </c>
      <c r="R31" s="41" t="s">
        <v>116</v>
      </c>
      <c r="S31" s="342">
        <v>3</v>
      </c>
      <c r="T31" s="342">
        <v>2</v>
      </c>
      <c r="U31" s="166">
        <f t="shared" si="6"/>
        <v>5</v>
      </c>
      <c r="V31" s="39"/>
      <c r="W31" s="166"/>
      <c r="X31" s="41" t="s">
        <v>643</v>
      </c>
      <c r="Y31" s="152" t="s">
        <v>121</v>
      </c>
      <c r="Z31" s="41" t="s">
        <v>54</v>
      </c>
      <c r="AA31" s="342">
        <v>2</v>
      </c>
      <c r="AB31" s="342">
        <v>1</v>
      </c>
      <c r="AC31" s="166">
        <f>SUM(AA31:AB31)</f>
        <v>3</v>
      </c>
      <c r="AD31" s="222"/>
      <c r="AE31" s="15"/>
    </row>
    <row r="32" spans="1:31" ht="15.6" customHeight="1" x14ac:dyDescent="0.3">
      <c r="A32" s="46" t="s">
        <v>40</v>
      </c>
      <c r="B32" s="33" t="s">
        <v>169</v>
      </c>
      <c r="D32" s="22">
        <v>1</v>
      </c>
      <c r="E32" s="8">
        <v>2</v>
      </c>
      <c r="F32" s="41" t="s">
        <v>881</v>
      </c>
      <c r="G32" s="151"/>
      <c r="H32" s="151"/>
      <c r="I32" s="90"/>
      <c r="J32" s="90"/>
      <c r="K32" s="90"/>
      <c r="L32" s="90"/>
      <c r="M32" s="90"/>
      <c r="N32" s="8"/>
      <c r="O32" s="212"/>
      <c r="P32" s="41" t="s">
        <v>529</v>
      </c>
      <c r="Q32" s="41" t="s">
        <v>26</v>
      </c>
      <c r="R32" s="41" t="s">
        <v>116</v>
      </c>
      <c r="S32" s="342"/>
      <c r="T32" s="342">
        <v>5</v>
      </c>
      <c r="U32" s="166">
        <f t="shared" si="6"/>
        <v>5</v>
      </c>
      <c r="V32" s="39">
        <v>2</v>
      </c>
      <c r="W32" s="166"/>
      <c r="X32" s="41" t="s">
        <v>794</v>
      </c>
      <c r="Y32" s="41" t="s">
        <v>619</v>
      </c>
      <c r="Z32" s="48" t="s">
        <v>54</v>
      </c>
      <c r="AA32" s="342"/>
      <c r="AB32" s="342">
        <v>3</v>
      </c>
      <c r="AC32" s="166">
        <f>SUM(AA32:AB32)</f>
        <v>3</v>
      </c>
      <c r="AD32" s="222"/>
      <c r="AE32" s="15"/>
    </row>
    <row r="33" spans="1:31" ht="15.6" customHeight="1" x14ac:dyDescent="0.3">
      <c r="A33" s="39" t="s">
        <v>37</v>
      </c>
      <c r="B33" s="240" t="s">
        <v>898</v>
      </c>
      <c r="C33" s="240" t="s">
        <v>174</v>
      </c>
      <c r="D33" s="9"/>
      <c r="E33" s="8"/>
      <c r="F33" s="41"/>
      <c r="N33" s="9"/>
      <c r="O33" s="213"/>
      <c r="P33" s="41" t="s">
        <v>528</v>
      </c>
      <c r="Q33" s="48" t="s">
        <v>33</v>
      </c>
      <c r="R33" s="41" t="s">
        <v>116</v>
      </c>
      <c r="S33" s="342"/>
      <c r="T33" s="342">
        <v>5</v>
      </c>
      <c r="U33" s="166">
        <f t="shared" si="6"/>
        <v>5</v>
      </c>
      <c r="V33" s="39"/>
      <c r="W33" s="166"/>
      <c r="X33" s="41" t="s">
        <v>638</v>
      </c>
      <c r="Y33" s="41" t="s">
        <v>490</v>
      </c>
      <c r="Z33" s="41" t="s">
        <v>54</v>
      </c>
      <c r="AA33" s="342"/>
      <c r="AB33" s="342">
        <v>3</v>
      </c>
      <c r="AC33" s="166">
        <f>SUM(AA33:AB33)</f>
        <v>3</v>
      </c>
      <c r="AD33" s="222"/>
      <c r="AE33" s="15"/>
    </row>
    <row r="34" spans="1:31" ht="15.6" customHeight="1" x14ac:dyDescent="0.3">
      <c r="E34" s="8"/>
      <c r="F34" s="41"/>
      <c r="N34" s="9"/>
      <c r="O34" s="213"/>
      <c r="P34" s="41" t="s">
        <v>683</v>
      </c>
      <c r="Q34" s="154" t="s">
        <v>135</v>
      </c>
      <c r="R34" s="41" t="s">
        <v>116</v>
      </c>
      <c r="S34" s="342"/>
      <c r="T34" s="342">
        <v>3</v>
      </c>
      <c r="U34" s="166">
        <f t="shared" si="6"/>
        <v>3</v>
      </c>
      <c r="V34" s="39"/>
      <c r="W34" s="166"/>
      <c r="X34" s="41" t="s">
        <v>640</v>
      </c>
      <c r="Y34" s="41" t="s">
        <v>138</v>
      </c>
      <c r="Z34" s="41" t="s">
        <v>54</v>
      </c>
      <c r="AA34" s="342"/>
      <c r="AB34" s="342">
        <v>2</v>
      </c>
      <c r="AC34" s="166">
        <f>SUM(AA34:AB34)</f>
        <v>2</v>
      </c>
      <c r="AD34" s="222"/>
      <c r="AE34" s="15"/>
    </row>
    <row r="35" spans="1:31" ht="15.6" customHeight="1" x14ac:dyDescent="0.3">
      <c r="A35" s="49"/>
      <c r="B35" s="33" t="s">
        <v>123</v>
      </c>
      <c r="C35" s="43"/>
      <c r="D35" s="109">
        <v>4</v>
      </c>
      <c r="E35" s="89">
        <v>1</v>
      </c>
      <c r="F35" s="41" t="s">
        <v>901</v>
      </c>
      <c r="G35" s="4"/>
      <c r="H35" s="4"/>
      <c r="N35" s="9"/>
      <c r="O35" s="213"/>
      <c r="P35" s="41" t="s">
        <v>679</v>
      </c>
      <c r="Q35" s="41" t="s">
        <v>466</v>
      </c>
      <c r="R35" s="41" t="s">
        <v>116</v>
      </c>
      <c r="S35" s="330"/>
      <c r="T35" s="354">
        <v>3</v>
      </c>
      <c r="U35" s="166">
        <f t="shared" si="6"/>
        <v>3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>
        <v>2</v>
      </c>
      <c r="AC35" s="166">
        <f>SUM(AA35:AB35)</f>
        <v>2</v>
      </c>
      <c r="AD35" s="222"/>
      <c r="AE35" s="15"/>
    </row>
    <row r="36" spans="1:31" ht="15.6" customHeight="1" x14ac:dyDescent="0.3">
      <c r="A36" s="49" t="s">
        <v>37</v>
      </c>
      <c r="B36" s="41" t="s">
        <v>83</v>
      </c>
      <c r="C36" s="49"/>
      <c r="D36" s="109"/>
      <c r="E36" s="89">
        <v>1</v>
      </c>
      <c r="F36" s="41" t="s">
        <v>900</v>
      </c>
      <c r="G36" s="4"/>
      <c r="H36" s="4"/>
      <c r="N36" s="9"/>
      <c r="O36" s="212"/>
      <c r="P36" s="41" t="s">
        <v>848</v>
      </c>
      <c r="Q36" s="41" t="s">
        <v>487</v>
      </c>
      <c r="R36" s="41" t="s">
        <v>116</v>
      </c>
      <c r="S36" s="357"/>
      <c r="T36" s="342">
        <v>1</v>
      </c>
      <c r="U36" s="166">
        <f t="shared" si="6"/>
        <v>1</v>
      </c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5"/>
        <v>0</v>
      </c>
      <c r="AD36" s="222"/>
      <c r="AE36" s="15"/>
    </row>
    <row r="37" spans="1:31" ht="15.6" customHeight="1" thickBot="1" x14ac:dyDescent="0.35">
      <c r="A37" s="49"/>
      <c r="B37" s="33"/>
      <c r="C37" s="43"/>
      <c r="D37" s="109"/>
      <c r="E37" s="89">
        <v>1</v>
      </c>
      <c r="F37" s="41" t="s">
        <v>899</v>
      </c>
      <c r="G37" s="4"/>
      <c r="H37" s="4"/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2"/>
        <v>1</v>
      </c>
      <c r="V37" s="39"/>
      <c r="W37" s="219"/>
      <c r="X37" s="217" t="s">
        <v>405</v>
      </c>
      <c r="Y37" s="217"/>
      <c r="Z37" s="217" t="s">
        <v>54</v>
      </c>
      <c r="AA37" s="219">
        <f>SUM(AA26:AA36)</f>
        <v>18</v>
      </c>
      <c r="AB37" s="219">
        <f>SUM(AB26:AB36)</f>
        <v>30</v>
      </c>
      <c r="AC37" s="219">
        <f t="shared" si="5"/>
        <v>48</v>
      </c>
      <c r="AD37" s="219">
        <f>SUM(AD26:AD36)</f>
        <v>4</v>
      </c>
      <c r="AE37" s="15"/>
    </row>
    <row r="38" spans="1:31" ht="15.6" customHeight="1" thickBot="1" x14ac:dyDescent="0.35">
      <c r="E38" s="89">
        <v>2</v>
      </c>
      <c r="F38" s="41" t="s">
        <v>901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24</v>
      </c>
      <c r="T38" s="219">
        <f>SUM(T26:T37)</f>
        <v>39</v>
      </c>
      <c r="U38" s="219">
        <f t="shared" si="2"/>
        <v>63</v>
      </c>
      <c r="V38" s="219">
        <f>SUM(V26:V37)</f>
        <v>6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2</v>
      </c>
      <c r="AC38" s="166">
        <f>SUM(AA38:AB38)</f>
        <v>4</v>
      </c>
      <c r="AD38" s="39">
        <v>4</v>
      </c>
      <c r="AE38" s="15"/>
    </row>
    <row r="39" spans="1:31" ht="15.6" customHeight="1" x14ac:dyDescent="0.3">
      <c r="N39" s="9"/>
      <c r="O39" s="213"/>
      <c r="P39" s="215" t="s">
        <v>533</v>
      </c>
      <c r="Q39" s="216"/>
      <c r="R39" s="216" t="s">
        <v>534</v>
      </c>
      <c r="S39" s="347">
        <v>1</v>
      </c>
      <c r="T39" s="347">
        <v>4</v>
      </c>
      <c r="U39" s="166">
        <f t="shared" si="2"/>
        <v>5</v>
      </c>
      <c r="V39" s="39">
        <v>4</v>
      </c>
      <c r="W39" s="216"/>
      <c r="X39" s="41" t="s">
        <v>644</v>
      </c>
      <c r="Y39" s="41" t="s">
        <v>527</v>
      </c>
      <c r="Z39" s="43" t="s">
        <v>53</v>
      </c>
      <c r="AA39" s="343">
        <v>8</v>
      </c>
      <c r="AB39" s="343">
        <v>6</v>
      </c>
      <c r="AC39" s="166">
        <f>SUM(AA39:AB39)</f>
        <v>14</v>
      </c>
      <c r="AD39" s="39">
        <v>2</v>
      </c>
      <c r="AE39" s="15"/>
    </row>
    <row r="40" spans="1:31" ht="15.6" customHeight="1" x14ac:dyDescent="0.3">
      <c r="A40" s="72"/>
      <c r="B40" s="149"/>
      <c r="C40" s="67"/>
      <c r="D40" s="142"/>
      <c r="E40" s="67" t="s">
        <v>50</v>
      </c>
      <c r="F40" s="73"/>
      <c r="G40" s="74"/>
      <c r="H40" s="74"/>
      <c r="I40" s="74"/>
      <c r="J40" s="75"/>
      <c r="K40" s="74"/>
      <c r="L40" s="74"/>
      <c r="M40" s="74"/>
      <c r="N40" s="8"/>
      <c r="O40" s="212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2"/>
        <v>13</v>
      </c>
      <c r="V40" s="39"/>
      <c r="W40" s="216"/>
      <c r="X40" s="41" t="s">
        <v>645</v>
      </c>
      <c r="Y40" s="41" t="s">
        <v>505</v>
      </c>
      <c r="Z40" s="41" t="s">
        <v>53</v>
      </c>
      <c r="AA40" s="343">
        <v>6</v>
      </c>
      <c r="AB40" s="344">
        <v>8</v>
      </c>
      <c r="AC40" s="166">
        <f>SUM(AA40:AB40)</f>
        <v>14</v>
      </c>
      <c r="AD40" s="39"/>
      <c r="AE40" s="15"/>
    </row>
    <row r="41" spans="1:31" ht="15.6" customHeight="1" x14ac:dyDescent="0.3">
      <c r="A41" s="46" t="s">
        <v>41</v>
      </c>
      <c r="B41" s="33" t="s">
        <v>129</v>
      </c>
      <c r="C41" s="41"/>
      <c r="D41" s="22">
        <v>3</v>
      </c>
      <c r="E41" s="9">
        <v>1</v>
      </c>
      <c r="F41" s="41" t="s">
        <v>904</v>
      </c>
      <c r="G41" s="40"/>
      <c r="H41" s="44"/>
      <c r="I41" s="44"/>
      <c r="J41" s="45"/>
      <c r="K41" s="44"/>
      <c r="L41" s="44"/>
      <c r="M41" s="44"/>
      <c r="N41" s="9"/>
      <c r="O41" s="213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5</v>
      </c>
      <c r="U41" s="166">
        <f t="shared" si="2"/>
        <v>10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6</v>
      </c>
      <c r="AC41" s="166">
        <f t="shared" ref="AC41:AC48" si="7">SUM(AA41:AB41)</f>
        <v>10</v>
      </c>
      <c r="AD41" s="39"/>
      <c r="AE41" s="15"/>
    </row>
    <row r="42" spans="1:31" ht="15.6" customHeight="1" x14ac:dyDescent="0.3">
      <c r="A42" s="49" t="s">
        <v>37</v>
      </c>
      <c r="B42" s="175" t="s">
        <v>83</v>
      </c>
      <c r="C42" s="43"/>
      <c r="D42" s="22"/>
      <c r="E42" s="9">
        <v>2</v>
      </c>
      <c r="F42" s="41" t="s">
        <v>711</v>
      </c>
      <c r="G42" s="40"/>
      <c r="H42" s="44"/>
      <c r="I42" s="40"/>
      <c r="J42" s="42"/>
      <c r="K42" s="44"/>
      <c r="L42" s="44"/>
      <c r="M42" s="37"/>
      <c r="N42" s="9"/>
      <c r="O42" s="212"/>
      <c r="P42" s="41" t="s">
        <v>495</v>
      </c>
      <c r="Q42" s="41" t="s">
        <v>110</v>
      </c>
      <c r="R42" s="41" t="s">
        <v>533</v>
      </c>
      <c r="S42" s="344">
        <v>4</v>
      </c>
      <c r="T42" s="343">
        <v>2</v>
      </c>
      <c r="U42" s="166">
        <f t="shared" si="2"/>
        <v>6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3</v>
      </c>
      <c r="AB42" s="343">
        <v>4</v>
      </c>
      <c r="AC42" s="166">
        <f>SUM(AA42:AB42)</f>
        <v>7</v>
      </c>
      <c r="AD42" s="39">
        <v>2</v>
      </c>
      <c r="AE42" s="15"/>
    </row>
    <row r="43" spans="1:31" ht="15.6" customHeight="1" x14ac:dyDescent="0.3">
      <c r="B43" s="84"/>
      <c r="C43" s="43"/>
      <c r="E43" s="9">
        <v>2</v>
      </c>
      <c r="F43" s="41" t="s">
        <v>903</v>
      </c>
      <c r="N43" s="8"/>
      <c r="O43" s="212"/>
      <c r="P43" s="41" t="s">
        <v>685</v>
      </c>
      <c r="Q43" s="41" t="s">
        <v>504</v>
      </c>
      <c r="R43" s="41" t="s">
        <v>533</v>
      </c>
      <c r="S43" s="343">
        <v>3</v>
      </c>
      <c r="T43" s="344">
        <v>3</v>
      </c>
      <c r="U43" s="166">
        <f>SUM(S43:T43)</f>
        <v>6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1</v>
      </c>
      <c r="AC43" s="166">
        <f>SUM(AA43:AB43)</f>
        <v>5</v>
      </c>
      <c r="AD43" s="39"/>
      <c r="AE43" s="15"/>
    </row>
    <row r="44" spans="1:31" ht="15.6" customHeight="1" x14ac:dyDescent="0.3">
      <c r="B44" s="175"/>
      <c r="C44" s="43"/>
      <c r="F44" s="220"/>
      <c r="N44" s="9"/>
      <c r="O44" s="213"/>
      <c r="P44" s="41" t="s">
        <v>536</v>
      </c>
      <c r="Q44" s="41" t="s">
        <v>496</v>
      </c>
      <c r="R44" s="41" t="s">
        <v>533</v>
      </c>
      <c r="S44" s="344"/>
      <c r="T44" s="344">
        <v>6</v>
      </c>
      <c r="U44" s="166">
        <f>SUM(S44:T44)</f>
        <v>6</v>
      </c>
      <c r="V44" s="39">
        <v>2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4</v>
      </c>
      <c r="AC44" s="166">
        <f>SUM(AA44:AB44)</f>
        <v>4</v>
      </c>
      <c r="AD44" s="39"/>
      <c r="AE44" s="15"/>
    </row>
    <row r="45" spans="1:31" ht="15.6" customHeight="1" x14ac:dyDescent="0.3">
      <c r="B45" s="225" t="s">
        <v>530</v>
      </c>
      <c r="C45" s="56"/>
      <c r="D45" s="23">
        <v>1</v>
      </c>
      <c r="E45" s="9">
        <v>1</v>
      </c>
      <c r="F45" s="41" t="s">
        <v>902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1</v>
      </c>
      <c r="T45" s="344">
        <v>3</v>
      </c>
      <c r="U45" s="166">
        <f t="shared" si="2"/>
        <v>4</v>
      </c>
      <c r="V45" s="39">
        <v>2</v>
      </c>
      <c r="W45" s="216"/>
      <c r="X45" s="41" t="s">
        <v>651</v>
      </c>
      <c r="Y45" s="41" t="s">
        <v>514</v>
      </c>
      <c r="Z45" s="41" t="s">
        <v>53</v>
      </c>
      <c r="AA45" s="343">
        <v>1</v>
      </c>
      <c r="AB45" s="344">
        <v>2</v>
      </c>
      <c r="AC45" s="166">
        <f>SUM(AA45:AB45)</f>
        <v>3</v>
      </c>
      <c r="AD45" s="39"/>
      <c r="AE45" s="15"/>
    </row>
    <row r="46" spans="1:31" ht="15.6" customHeight="1" x14ac:dyDescent="0.3">
      <c r="A46" s="87" t="s">
        <v>37</v>
      </c>
      <c r="B46" s="175" t="s">
        <v>83</v>
      </c>
      <c r="C46" s="275"/>
      <c r="D46" s="23"/>
      <c r="E46" s="9"/>
      <c r="F46" s="41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4</v>
      </c>
      <c r="U46" s="166">
        <f t="shared" si="2"/>
        <v>4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2</v>
      </c>
      <c r="AC46" s="166">
        <f t="shared" si="7"/>
        <v>2</v>
      </c>
      <c r="AD46" s="39"/>
      <c r="AE46" s="15"/>
    </row>
    <row r="47" spans="1:31" ht="15.6" customHeight="1" x14ac:dyDescent="0.3"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2"/>
        <v>0</v>
      </c>
      <c r="V47" s="39">
        <v>2</v>
      </c>
      <c r="W47" s="216"/>
      <c r="X47" s="41" t="s">
        <v>646</v>
      </c>
      <c r="Y47" s="41" t="s">
        <v>491</v>
      </c>
      <c r="Z47" s="41" t="s">
        <v>53</v>
      </c>
      <c r="AA47" s="343"/>
      <c r="AB47" s="344">
        <v>2</v>
      </c>
      <c r="AC47" s="166">
        <f t="shared" si="7"/>
        <v>2</v>
      </c>
      <c r="AD47" s="39"/>
      <c r="AE47" s="15"/>
    </row>
    <row r="48" spans="1:31" ht="15.6" customHeight="1" x14ac:dyDescent="0.3">
      <c r="A48" s="102"/>
      <c r="B48" s="103"/>
      <c r="C48" s="103"/>
      <c r="D48" s="143"/>
      <c r="E48" s="104"/>
      <c r="F48" s="103"/>
      <c r="G48" s="105"/>
      <c r="H48" s="105"/>
      <c r="I48" s="105"/>
      <c r="J48" s="106"/>
      <c r="K48" s="105"/>
      <c r="L48" s="105"/>
      <c r="M48" s="104"/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2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7"/>
        <v>1</v>
      </c>
      <c r="AD48" s="39"/>
      <c r="AE48" s="15"/>
    </row>
    <row r="49" spans="1:31" ht="15.6" customHeight="1" thickBot="1" x14ac:dyDescent="0.4">
      <c r="C49" s="41" t="s">
        <v>42</v>
      </c>
      <c r="D49" s="98">
        <f>SUM(D15:D48)</f>
        <v>17</v>
      </c>
      <c r="E49" s="21"/>
      <c r="F49" s="41" t="s">
        <v>44</v>
      </c>
      <c r="G49" s="33"/>
      <c r="H49" s="47"/>
      <c r="I49" s="61">
        <v>2</v>
      </c>
      <c r="J49" s="22"/>
      <c r="K49" s="53"/>
      <c r="L49" s="56"/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2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28</v>
      </c>
      <c r="AB49" s="219">
        <f>SUM(AB38:AB48)</f>
        <v>38</v>
      </c>
      <c r="AC49" s="219">
        <f>SUM(AC38:AC48)</f>
        <v>66</v>
      </c>
      <c r="AD49" s="219">
        <f>SUM(AD38:AD48)</f>
        <v>8</v>
      </c>
      <c r="AE49" s="15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21</v>
      </c>
      <c r="T50" s="219">
        <f>SUM(T39:T49)</f>
        <v>33</v>
      </c>
      <c r="U50" s="219">
        <f>SUM(U39:U49)</f>
        <v>54</v>
      </c>
      <c r="V50" s="219">
        <f>SUM(V39:V49)</f>
        <v>14</v>
      </c>
      <c r="W50" s="356"/>
      <c r="X50" s="277" t="s">
        <v>461</v>
      </c>
      <c r="Y50" s="277"/>
      <c r="Z50" s="277" t="s">
        <v>462</v>
      </c>
      <c r="AA50" s="343">
        <v>1</v>
      </c>
      <c r="AB50" s="344">
        <v>1</v>
      </c>
      <c r="AC50" s="166">
        <f>SUM(AA50:AB50)</f>
        <v>2</v>
      </c>
      <c r="AD50" s="39"/>
      <c r="AE50" s="15"/>
    </row>
    <row r="51" spans="1:31" ht="15.6" customHeight="1" x14ac:dyDescent="0.3">
      <c r="C51" s="282" t="s">
        <v>905</v>
      </c>
      <c r="D51" s="234"/>
      <c r="E51" s="283"/>
      <c r="F51" s="283"/>
      <c r="G51" s="283"/>
      <c r="H51" s="283"/>
      <c r="I51" s="283"/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3</v>
      </c>
      <c r="U51" s="166">
        <f t="shared" ref="U51:U59" si="8">SUM(S51:T51)</f>
        <v>4</v>
      </c>
      <c r="V51" s="39">
        <v>8</v>
      </c>
      <c r="W51" s="277"/>
      <c r="X51" s="41" t="s">
        <v>653</v>
      </c>
      <c r="Y51" s="41" t="s">
        <v>616</v>
      </c>
      <c r="Z51" s="41" t="s">
        <v>461</v>
      </c>
      <c r="AA51" s="343">
        <v>7</v>
      </c>
      <c r="AB51" s="344">
        <v>2</v>
      </c>
      <c r="AC51" s="166">
        <f>SUM(AA51:AB51)</f>
        <v>9</v>
      </c>
      <c r="AD51" s="39">
        <v>12</v>
      </c>
      <c r="AE51" s="15"/>
    </row>
    <row r="52" spans="1:31" ht="15.6" customHeight="1" x14ac:dyDescent="0.3">
      <c r="B52" s="41"/>
      <c r="C52" s="43"/>
      <c r="E52" s="9"/>
      <c r="F52" s="220"/>
      <c r="N52" s="9"/>
      <c r="O52" s="212"/>
      <c r="P52" s="150" t="s">
        <v>494</v>
      </c>
      <c r="Q52" s="41" t="s">
        <v>182</v>
      </c>
      <c r="R52" s="48" t="s">
        <v>164</v>
      </c>
      <c r="S52" s="343">
        <v>5</v>
      </c>
      <c r="T52" s="343">
        <v>2</v>
      </c>
      <c r="U52" s="166">
        <f t="shared" si="8"/>
        <v>7</v>
      </c>
      <c r="V52" s="39">
        <v>2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5</v>
      </c>
      <c r="AC52" s="166">
        <f>SUM(AA52:AB52)</f>
        <v>7</v>
      </c>
      <c r="AD52" s="39">
        <v>2</v>
      </c>
      <c r="AE52" s="15"/>
    </row>
    <row r="53" spans="1:31" ht="15.6" customHeight="1" x14ac:dyDescent="0.3">
      <c r="A53" s="166"/>
      <c r="B53" s="163" t="s">
        <v>394</v>
      </c>
      <c r="C53" s="163"/>
      <c r="D53" s="46" t="s">
        <v>57</v>
      </c>
      <c r="E53" s="358" t="s">
        <v>51</v>
      </c>
      <c r="F53" s="358" t="s">
        <v>52</v>
      </c>
      <c r="G53" s="163" t="s">
        <v>58</v>
      </c>
      <c r="H53" s="163" t="s">
        <v>390</v>
      </c>
      <c r="I53" s="163"/>
      <c r="J53" s="163"/>
      <c r="K53" s="163"/>
      <c r="L53" s="163"/>
      <c r="M53" s="163"/>
      <c r="N53" s="9"/>
      <c r="O53" s="212"/>
      <c r="P53" s="41" t="s">
        <v>691</v>
      </c>
      <c r="Q53" s="41" t="s">
        <v>620</v>
      </c>
      <c r="R53" s="41" t="s">
        <v>164</v>
      </c>
      <c r="S53" s="343">
        <v>4</v>
      </c>
      <c r="T53" s="344">
        <v>2</v>
      </c>
      <c r="U53" s="166">
        <f t="shared" si="8"/>
        <v>6</v>
      </c>
      <c r="V53" s="39">
        <v>8</v>
      </c>
      <c r="W53" s="277"/>
      <c r="X53" s="41" t="s">
        <v>472</v>
      </c>
      <c r="Y53" s="41" t="s">
        <v>465</v>
      </c>
      <c r="Z53" s="41" t="s">
        <v>461</v>
      </c>
      <c r="AA53" s="343">
        <v>3</v>
      </c>
      <c r="AB53" s="344">
        <v>3</v>
      </c>
      <c r="AC53" s="166">
        <f t="shared" ref="AC53:AC60" si="9">SUM(AA53:AB53)</f>
        <v>6</v>
      </c>
      <c r="AD53" s="39">
        <v>2</v>
      </c>
      <c r="AE53" s="15"/>
    </row>
    <row r="54" spans="1:31" ht="15.6" customHeight="1" x14ac:dyDescent="0.3">
      <c r="A54" s="39"/>
      <c r="B54" s="41" t="s">
        <v>552</v>
      </c>
      <c r="C54" s="41" t="s">
        <v>527</v>
      </c>
      <c r="D54" s="221" t="s">
        <v>53</v>
      </c>
      <c r="E54" s="222">
        <v>8</v>
      </c>
      <c r="F54" s="222">
        <v>6</v>
      </c>
      <c r="G54" s="166">
        <f t="shared" ref="G54:G75" si="10">SUM(E54:F54)</f>
        <v>14</v>
      </c>
      <c r="H54" s="39">
        <v>2</v>
      </c>
      <c r="I54" s="40"/>
      <c r="J54" s="40"/>
      <c r="K54" s="40"/>
      <c r="M54" s="48"/>
      <c r="N54" s="8"/>
      <c r="O54" s="212"/>
      <c r="P54" s="41" t="s">
        <v>476</v>
      </c>
      <c r="Q54" s="41" t="s">
        <v>68</v>
      </c>
      <c r="R54" s="41" t="s">
        <v>164</v>
      </c>
      <c r="S54" s="343"/>
      <c r="T54" s="344">
        <v>4</v>
      </c>
      <c r="U54" s="166">
        <f t="shared" si="8"/>
        <v>4</v>
      </c>
      <c r="V54" s="39">
        <v>2</v>
      </c>
      <c r="W54" s="277"/>
      <c r="X54" s="41" t="s">
        <v>540</v>
      </c>
      <c r="Y54" s="41" t="s">
        <v>386</v>
      </c>
      <c r="Z54" s="41" t="s">
        <v>461</v>
      </c>
      <c r="AA54" s="343">
        <v>3</v>
      </c>
      <c r="AB54" s="344">
        <v>2</v>
      </c>
      <c r="AC54" s="166">
        <f t="shared" si="9"/>
        <v>5</v>
      </c>
      <c r="AD54" s="39"/>
      <c r="AE54" s="15"/>
    </row>
    <row r="55" spans="1:31" ht="15.6" customHeight="1" x14ac:dyDescent="0.3">
      <c r="A55" s="39"/>
      <c r="B55" s="41" t="s">
        <v>705</v>
      </c>
      <c r="C55" s="41" t="s">
        <v>464</v>
      </c>
      <c r="D55" s="221" t="s">
        <v>533</v>
      </c>
      <c r="E55" s="222">
        <v>7</v>
      </c>
      <c r="F55" s="222">
        <v>7</v>
      </c>
      <c r="G55" s="166">
        <f t="shared" si="10"/>
        <v>14</v>
      </c>
      <c r="H55" s="39"/>
      <c r="I55" s="41"/>
      <c r="J55" s="41"/>
      <c r="K55" s="61"/>
      <c r="L55" s="163" t="s">
        <v>389</v>
      </c>
      <c r="M55" s="41"/>
      <c r="N55" s="8"/>
      <c r="O55" s="213"/>
      <c r="P55" s="41" t="s">
        <v>695</v>
      </c>
      <c r="Q55" s="41" t="s">
        <v>29</v>
      </c>
      <c r="R55" s="41" t="s">
        <v>164</v>
      </c>
      <c r="S55" s="343">
        <v>2</v>
      </c>
      <c r="T55" s="344">
        <v>1</v>
      </c>
      <c r="U55" s="166">
        <f t="shared" si="8"/>
        <v>3</v>
      </c>
      <c r="V55" s="39"/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>
        <v>2</v>
      </c>
      <c r="AC55" s="166">
        <f t="shared" si="9"/>
        <v>3</v>
      </c>
      <c r="AD55" s="39">
        <v>2</v>
      </c>
      <c r="AE55" s="15"/>
    </row>
    <row r="56" spans="1:31" ht="15.6" customHeight="1" x14ac:dyDescent="0.3">
      <c r="A56" s="39"/>
      <c r="B56" s="41" t="s">
        <v>66</v>
      </c>
      <c r="C56" s="41" t="s">
        <v>505</v>
      </c>
      <c r="D56" s="220" t="s">
        <v>53</v>
      </c>
      <c r="E56" s="49">
        <v>6</v>
      </c>
      <c r="F56" s="193">
        <v>8</v>
      </c>
      <c r="G56" s="166">
        <f t="shared" si="10"/>
        <v>14</v>
      </c>
      <c r="H56" s="39"/>
      <c r="I56" s="41"/>
      <c r="J56" s="41"/>
      <c r="K56" s="41"/>
      <c r="L56" s="41" t="s">
        <v>83</v>
      </c>
      <c r="M56" s="41"/>
      <c r="N56" s="8"/>
      <c r="O56" s="213"/>
      <c r="P56" s="41" t="s">
        <v>694</v>
      </c>
      <c r="Q56" s="41" t="s">
        <v>621</v>
      </c>
      <c r="R56" s="41" t="s">
        <v>164</v>
      </c>
      <c r="S56" s="343">
        <v>1</v>
      </c>
      <c r="T56" s="343">
        <v>2</v>
      </c>
      <c r="U56" s="166">
        <f t="shared" si="8"/>
        <v>3</v>
      </c>
      <c r="V56" s="39">
        <v>2</v>
      </c>
      <c r="W56" s="277"/>
      <c r="X56" s="41" t="s">
        <v>537</v>
      </c>
      <c r="Y56" s="41" t="s">
        <v>65</v>
      </c>
      <c r="Z56" s="41" t="s">
        <v>461</v>
      </c>
      <c r="AA56" s="343">
        <v>1</v>
      </c>
      <c r="AB56" s="344">
        <v>1</v>
      </c>
      <c r="AC56" s="166">
        <f t="shared" si="9"/>
        <v>2</v>
      </c>
      <c r="AD56" s="39"/>
      <c r="AE56" s="15"/>
    </row>
    <row r="57" spans="1:31" ht="15.6" customHeight="1" x14ac:dyDescent="0.3">
      <c r="A57" s="39"/>
      <c r="B57" s="41" t="s">
        <v>706</v>
      </c>
      <c r="C57" s="41" t="s">
        <v>383</v>
      </c>
      <c r="D57" s="221" t="s">
        <v>130</v>
      </c>
      <c r="E57" s="49">
        <v>8</v>
      </c>
      <c r="F57" s="49">
        <v>5</v>
      </c>
      <c r="G57" s="166">
        <f t="shared" si="10"/>
        <v>13</v>
      </c>
      <c r="H57" s="39"/>
      <c r="I57" s="40"/>
      <c r="J57" s="41"/>
      <c r="K57" s="41"/>
      <c r="L57" s="40"/>
      <c r="M57" s="40"/>
      <c r="N57" s="9"/>
      <c r="O57" s="212"/>
      <c r="P57" s="41" t="s">
        <v>696</v>
      </c>
      <c r="Q57" s="41" t="s">
        <v>19</v>
      </c>
      <c r="R57" s="48" t="s">
        <v>164</v>
      </c>
      <c r="S57" s="343">
        <v>1</v>
      </c>
      <c r="T57" s="344">
        <v>2</v>
      </c>
      <c r="U57" s="166">
        <f t="shared" si="8"/>
        <v>3</v>
      </c>
      <c r="V57" s="39"/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1</v>
      </c>
      <c r="AC57" s="166">
        <f t="shared" si="9"/>
        <v>2</v>
      </c>
      <c r="AD57" s="39">
        <v>2</v>
      </c>
      <c r="AE57" s="15"/>
    </row>
    <row r="58" spans="1:31" ht="15.6" customHeight="1" x14ac:dyDescent="0.3">
      <c r="A58" s="39"/>
      <c r="B58" s="150" t="s">
        <v>817</v>
      </c>
      <c r="C58" s="84" t="s">
        <v>185</v>
      </c>
      <c r="D58" s="221" t="s">
        <v>116</v>
      </c>
      <c r="E58" s="330">
        <v>9</v>
      </c>
      <c r="F58" s="330">
        <v>3</v>
      </c>
      <c r="G58" s="166">
        <f t="shared" si="10"/>
        <v>12</v>
      </c>
      <c r="H58" s="39">
        <v>4</v>
      </c>
      <c r="I58" s="40"/>
      <c r="J58" s="40"/>
      <c r="K58" s="40"/>
      <c r="N58" s="9"/>
      <c r="O58" s="213"/>
      <c r="P58" s="41" t="s">
        <v>475</v>
      </c>
      <c r="Q58" s="41" t="s">
        <v>115</v>
      </c>
      <c r="R58" s="41" t="s">
        <v>164</v>
      </c>
      <c r="S58" s="343">
        <v>1</v>
      </c>
      <c r="T58" s="344">
        <v>2</v>
      </c>
      <c r="U58" s="166">
        <f t="shared" si="8"/>
        <v>3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2</v>
      </c>
      <c r="AC58" s="166">
        <f t="shared" si="9"/>
        <v>2</v>
      </c>
      <c r="AD58" s="39">
        <v>6</v>
      </c>
      <c r="AE58" s="15"/>
    </row>
    <row r="59" spans="1:31" ht="15.6" customHeight="1" x14ac:dyDescent="0.3">
      <c r="A59" s="39"/>
      <c r="B59" s="150" t="s">
        <v>793</v>
      </c>
      <c r="C59" s="41" t="s">
        <v>531</v>
      </c>
      <c r="D59" s="220" t="s">
        <v>130</v>
      </c>
      <c r="E59" s="49">
        <v>6</v>
      </c>
      <c r="F59" s="49">
        <v>6</v>
      </c>
      <c r="G59" s="166">
        <f t="shared" si="10"/>
        <v>12</v>
      </c>
      <c r="H59" s="39">
        <v>2</v>
      </c>
      <c r="I59" s="41"/>
      <c r="J59" s="40"/>
      <c r="K59" s="40"/>
      <c r="M59" s="40"/>
      <c r="N59" s="9"/>
      <c r="O59" s="213"/>
      <c r="P59" s="41" t="s">
        <v>693</v>
      </c>
      <c r="Q59" s="41" t="s">
        <v>62</v>
      </c>
      <c r="R59" s="41" t="s">
        <v>164</v>
      </c>
      <c r="S59" s="343">
        <v>1</v>
      </c>
      <c r="T59" s="344">
        <v>1</v>
      </c>
      <c r="U59" s="166">
        <f t="shared" si="8"/>
        <v>2</v>
      </c>
      <c r="V59" s="39"/>
      <c r="W59" s="277"/>
      <c r="X59" s="41" t="s">
        <v>655</v>
      </c>
      <c r="Y59" s="48" t="s">
        <v>503</v>
      </c>
      <c r="Z59" s="41" t="s">
        <v>461</v>
      </c>
      <c r="AA59" s="343"/>
      <c r="AB59" s="344">
        <v>1</v>
      </c>
      <c r="AC59" s="166">
        <f t="shared" si="9"/>
        <v>1</v>
      </c>
      <c r="AD59" s="39"/>
      <c r="AE59" s="15"/>
    </row>
    <row r="60" spans="1:31" ht="15.6" customHeight="1" x14ac:dyDescent="0.3">
      <c r="A60" s="39"/>
      <c r="B60" s="41" t="s">
        <v>63</v>
      </c>
      <c r="C60" s="152" t="s">
        <v>297</v>
      </c>
      <c r="D60" s="48" t="s">
        <v>130</v>
      </c>
      <c r="E60" s="49">
        <v>7</v>
      </c>
      <c r="F60" s="49">
        <v>4</v>
      </c>
      <c r="G60" s="166">
        <f t="shared" si="10"/>
        <v>11</v>
      </c>
      <c r="H60" s="39">
        <v>4</v>
      </c>
      <c r="I60" s="21"/>
      <c r="J60" s="40"/>
      <c r="K60" s="40"/>
      <c r="M60" s="48"/>
      <c r="N60" s="9"/>
      <c r="O60" s="60"/>
      <c r="P60" s="41" t="s">
        <v>697</v>
      </c>
      <c r="Q60" s="41" t="s">
        <v>589</v>
      </c>
      <c r="R60" s="41" t="s">
        <v>164</v>
      </c>
      <c r="S60" s="343"/>
      <c r="T60" s="343">
        <v>2</v>
      </c>
      <c r="U60" s="166">
        <f>SUM(S60:T60)</f>
        <v>2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9"/>
        <v>0</v>
      </c>
      <c r="AD60" s="39">
        <v>4</v>
      </c>
      <c r="AE60" s="15"/>
    </row>
    <row r="61" spans="1:31" ht="15.6" customHeight="1" thickBot="1" x14ac:dyDescent="0.35">
      <c r="A61" s="39"/>
      <c r="B61" s="221" t="s">
        <v>132</v>
      </c>
      <c r="C61" s="41" t="s">
        <v>131</v>
      </c>
      <c r="D61" s="41" t="s">
        <v>116</v>
      </c>
      <c r="E61" s="330">
        <v>6</v>
      </c>
      <c r="F61" s="330">
        <v>5</v>
      </c>
      <c r="G61" s="166">
        <f t="shared" si="10"/>
        <v>11</v>
      </c>
      <c r="H61" s="39"/>
      <c r="I61" s="41"/>
      <c r="L61" s="163" t="s">
        <v>84</v>
      </c>
      <c r="M61" s="41"/>
      <c r="N61" s="9"/>
      <c r="O61" s="60"/>
      <c r="P61" s="43" t="s">
        <v>692</v>
      </c>
      <c r="Q61" s="43" t="s">
        <v>60</v>
      </c>
      <c r="R61" s="41" t="s">
        <v>164</v>
      </c>
      <c r="S61" s="343"/>
      <c r="T61" s="343"/>
      <c r="U61" s="166">
        <f>SUM(S61:T61)</f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19</v>
      </c>
      <c r="AB61" s="219">
        <f>SUM(AB50:AB60)</f>
        <v>20</v>
      </c>
      <c r="AC61" s="219">
        <f>SUM(AC50:AC60)</f>
        <v>39</v>
      </c>
      <c r="AD61" s="219">
        <f>SUM(AD50:AD60)</f>
        <v>30</v>
      </c>
      <c r="AE61" s="15"/>
    </row>
    <row r="62" spans="1:31" ht="15.6" customHeight="1" thickBot="1" x14ac:dyDescent="0.35">
      <c r="A62" s="39"/>
      <c r="B62" s="150" t="s">
        <v>551</v>
      </c>
      <c r="C62" s="41" t="s">
        <v>138</v>
      </c>
      <c r="D62" s="220" t="s">
        <v>54</v>
      </c>
      <c r="E62" s="330">
        <v>5</v>
      </c>
      <c r="F62" s="330">
        <v>6</v>
      </c>
      <c r="G62" s="166">
        <f t="shared" si="10"/>
        <v>11</v>
      </c>
      <c r="I62" s="40"/>
      <c r="J62" s="40"/>
      <c r="K62" s="40"/>
      <c r="L62" s="152" t="s">
        <v>83</v>
      </c>
      <c r="M62" s="41"/>
      <c r="N62" s="9"/>
      <c r="O62" s="15"/>
      <c r="P62" s="218" t="s">
        <v>405</v>
      </c>
      <c r="Q62" s="218"/>
      <c r="R62" s="218" t="s">
        <v>164</v>
      </c>
      <c r="S62" s="219">
        <f>SUM(S51:S61)</f>
        <v>16</v>
      </c>
      <c r="T62" s="219">
        <f>SUM(T51:T61)</f>
        <v>21</v>
      </c>
      <c r="U62" s="219">
        <f>SUM(U51:U61)</f>
        <v>37</v>
      </c>
      <c r="V62" s="219">
        <f>SUM(V51:V61)</f>
        <v>24</v>
      </c>
      <c r="W62" s="355"/>
      <c r="X62" s="195"/>
      <c r="Y62" s="54"/>
      <c r="Z62" s="54"/>
      <c r="AA62" s="194">
        <f>AA25+AA37+AA49+AA61</f>
        <v>96</v>
      </c>
      <c r="AB62" s="194">
        <f>AB25+AB37+AB49+AB61</f>
        <v>131</v>
      </c>
      <c r="AC62" s="194">
        <f>AC25+AC37+AC49+AC61</f>
        <v>227</v>
      </c>
      <c r="AD62" s="194">
        <f>AD25+AD37+AD49+AD61</f>
        <v>46</v>
      </c>
      <c r="AE62" s="15"/>
    </row>
    <row r="63" spans="1:31" ht="15.6" customHeight="1" thickBot="1" x14ac:dyDescent="0.35">
      <c r="A63" s="39"/>
      <c r="B63" s="221" t="s">
        <v>63</v>
      </c>
      <c r="C63" s="41" t="s">
        <v>104</v>
      </c>
      <c r="D63" s="221" t="s">
        <v>130</v>
      </c>
      <c r="E63" s="49">
        <v>4</v>
      </c>
      <c r="F63" s="49">
        <v>7</v>
      </c>
      <c r="G63" s="166">
        <f t="shared" si="10"/>
        <v>11</v>
      </c>
      <c r="H63" s="39">
        <v>2</v>
      </c>
      <c r="I63" s="40"/>
      <c r="N63" s="9"/>
      <c r="O63" s="60"/>
      <c r="P63" s="161"/>
      <c r="Q63" s="161"/>
      <c r="R63" s="161"/>
      <c r="S63" s="194">
        <f>S25+S38+S50+S62</f>
        <v>93</v>
      </c>
      <c r="T63" s="194">
        <f>T25+T38+T50+T62</f>
        <v>141</v>
      </c>
      <c r="U63" s="194">
        <f>U25+U38+U50+U62</f>
        <v>234</v>
      </c>
      <c r="V63" s="194">
        <f>V25+V38+V50+V62</f>
        <v>60</v>
      </c>
      <c r="W63" s="166"/>
      <c r="X63" s="196" t="s">
        <v>387</v>
      </c>
      <c r="Y63" s="192"/>
      <c r="Z63" s="192"/>
      <c r="AA63" s="197">
        <f>S63+AA62</f>
        <v>189</v>
      </c>
      <c r="AB63" s="197">
        <f>T63+AB62</f>
        <v>272</v>
      </c>
      <c r="AC63" s="197">
        <f>U63+AC62</f>
        <v>461</v>
      </c>
      <c r="AD63" s="197">
        <f>V63+AD62</f>
        <v>106</v>
      </c>
      <c r="AE63" s="15"/>
    </row>
    <row r="64" spans="1:31" ht="15.6" customHeight="1" thickTop="1" x14ac:dyDescent="0.3">
      <c r="A64" s="39"/>
      <c r="B64" s="48" t="s">
        <v>553</v>
      </c>
      <c r="C64" s="41" t="s">
        <v>183</v>
      </c>
      <c r="D64" s="220" t="s">
        <v>117</v>
      </c>
      <c r="E64" s="330"/>
      <c r="F64" s="330">
        <v>11</v>
      </c>
      <c r="G64" s="166">
        <f t="shared" ref="G64:G71" si="11">SUM(E64:F64)</f>
        <v>11</v>
      </c>
      <c r="H64" s="34"/>
      <c r="I64" s="40"/>
      <c r="J64" s="40"/>
      <c r="K64" s="40"/>
      <c r="M64" s="40"/>
      <c r="N64" s="9"/>
      <c r="O64" s="16"/>
      <c r="AE64" s="198"/>
    </row>
    <row r="65" spans="1:31" ht="15.6" customHeight="1" x14ac:dyDescent="0.3">
      <c r="A65" s="39"/>
      <c r="B65" s="41" t="s">
        <v>539</v>
      </c>
      <c r="C65" s="152" t="s">
        <v>613</v>
      </c>
      <c r="D65" s="220" t="s">
        <v>117</v>
      </c>
      <c r="E65" s="330">
        <v>6</v>
      </c>
      <c r="F65" s="330">
        <v>4</v>
      </c>
      <c r="G65" s="166">
        <f t="shared" si="11"/>
        <v>10</v>
      </c>
      <c r="H65" s="39">
        <v>2</v>
      </c>
      <c r="I65" s="41"/>
      <c r="O65" s="16"/>
      <c r="AE65" s="198"/>
    </row>
    <row r="66" spans="1:31" ht="15.6" customHeight="1" x14ac:dyDescent="0.3">
      <c r="A66" s="39"/>
      <c r="B66" s="41" t="s">
        <v>493</v>
      </c>
      <c r="C66" s="41" t="s">
        <v>340</v>
      </c>
      <c r="D66" s="220" t="s">
        <v>117</v>
      </c>
      <c r="E66" s="49">
        <v>5</v>
      </c>
      <c r="F66" s="193">
        <v>5</v>
      </c>
      <c r="G66" s="166">
        <f t="shared" si="11"/>
        <v>10</v>
      </c>
      <c r="H66" s="39"/>
      <c r="I66" s="40"/>
      <c r="O66" s="173"/>
      <c r="AE66" s="198"/>
    </row>
    <row r="67" spans="1:31" ht="15.6" customHeight="1" x14ac:dyDescent="0.3">
      <c r="A67" s="39"/>
      <c r="B67" s="220" t="s">
        <v>567</v>
      </c>
      <c r="C67" s="150" t="s">
        <v>110</v>
      </c>
      <c r="D67" s="220" t="s">
        <v>533</v>
      </c>
      <c r="E67" s="49">
        <v>5</v>
      </c>
      <c r="F67" s="49">
        <v>5</v>
      </c>
      <c r="G67" s="166">
        <f t="shared" si="11"/>
        <v>10</v>
      </c>
      <c r="H67" s="39">
        <v>2</v>
      </c>
      <c r="I67" s="41"/>
      <c r="L67" s="163" t="s">
        <v>156</v>
      </c>
      <c r="O67" s="173"/>
      <c r="AE67" s="198"/>
    </row>
    <row r="68" spans="1:31" ht="15.6" customHeight="1" x14ac:dyDescent="0.3">
      <c r="A68" s="39"/>
      <c r="B68" s="41" t="s">
        <v>564</v>
      </c>
      <c r="C68" s="41" t="s">
        <v>72</v>
      </c>
      <c r="D68" s="220" t="s">
        <v>53</v>
      </c>
      <c r="E68" s="49">
        <v>4</v>
      </c>
      <c r="F68" s="49">
        <v>6</v>
      </c>
      <c r="G68" s="166">
        <f t="shared" si="11"/>
        <v>10</v>
      </c>
      <c r="I68" s="41"/>
      <c r="L68" s="41" t="s">
        <v>577</v>
      </c>
      <c r="M68" s="41" t="s">
        <v>116</v>
      </c>
      <c r="O68" s="173"/>
      <c r="AE68" s="198"/>
    </row>
    <row r="69" spans="1:31" ht="15.6" customHeight="1" x14ac:dyDescent="0.3">
      <c r="A69" s="39"/>
      <c r="B69" s="41" t="s">
        <v>545</v>
      </c>
      <c r="C69" s="41" t="s">
        <v>103</v>
      </c>
      <c r="D69" s="220" t="s">
        <v>54</v>
      </c>
      <c r="E69" s="49">
        <v>8</v>
      </c>
      <c r="F69" s="193">
        <v>1</v>
      </c>
      <c r="G69" s="166">
        <f t="shared" si="11"/>
        <v>9</v>
      </c>
      <c r="H69" s="39"/>
      <c r="I69" s="79"/>
      <c r="J69" s="40"/>
      <c r="K69" s="40"/>
      <c r="L69" s="152"/>
      <c r="M69" s="41"/>
      <c r="O69" s="173"/>
      <c r="AE69" s="198"/>
    </row>
    <row r="70" spans="1:31" ht="15.6" customHeight="1" x14ac:dyDescent="0.35">
      <c r="A70" s="39"/>
      <c r="B70" s="41" t="s">
        <v>867</v>
      </c>
      <c r="C70" s="41" t="s">
        <v>616</v>
      </c>
      <c r="D70" s="41" t="s">
        <v>461</v>
      </c>
      <c r="E70" s="49">
        <v>7</v>
      </c>
      <c r="F70" s="193">
        <v>2</v>
      </c>
      <c r="G70" s="166">
        <f t="shared" si="11"/>
        <v>9</v>
      </c>
      <c r="H70" s="39">
        <v>12</v>
      </c>
      <c r="I70" s="34"/>
      <c r="O70" s="16"/>
      <c r="P70" s="156" t="s">
        <v>5</v>
      </c>
      <c r="Q70" s="46" t="s">
        <v>404</v>
      </c>
      <c r="R70" s="183">
        <v>42688</v>
      </c>
      <c r="S70" s="54"/>
      <c r="T70" s="54"/>
      <c r="U70" s="54"/>
      <c r="V70" s="164"/>
      <c r="W70" s="164"/>
      <c r="X70" s="156" t="s">
        <v>6</v>
      </c>
      <c r="Y70" s="46" t="s">
        <v>404</v>
      </c>
      <c r="Z70" s="183">
        <v>42695</v>
      </c>
      <c r="AA70" s="198"/>
      <c r="AB70" s="198"/>
      <c r="AC70" s="198"/>
      <c r="AD70" s="198"/>
      <c r="AE70" s="198"/>
    </row>
    <row r="71" spans="1:31" ht="18" x14ac:dyDescent="0.35">
      <c r="A71" s="39"/>
      <c r="B71" s="220" t="s">
        <v>543</v>
      </c>
      <c r="C71" s="41" t="s">
        <v>120</v>
      </c>
      <c r="D71" s="220" t="s">
        <v>117</v>
      </c>
      <c r="E71" s="49">
        <v>7</v>
      </c>
      <c r="F71" s="49">
        <v>2</v>
      </c>
      <c r="G71" s="166">
        <f t="shared" si="11"/>
        <v>9</v>
      </c>
      <c r="I71" s="40"/>
      <c r="J71" s="79"/>
      <c r="K71" s="79"/>
      <c r="O71" s="16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39"/>
      <c r="B72" s="220" t="s">
        <v>818</v>
      </c>
      <c r="C72" s="41" t="s">
        <v>614</v>
      </c>
      <c r="D72" s="221" t="s">
        <v>117</v>
      </c>
      <c r="E72" s="330">
        <v>5</v>
      </c>
      <c r="F72" s="330">
        <v>3</v>
      </c>
      <c r="G72" s="166">
        <f t="shared" si="10"/>
        <v>8</v>
      </c>
      <c r="H72" s="39">
        <v>2</v>
      </c>
      <c r="J72" s="81"/>
      <c r="K72" s="79"/>
      <c r="O72" s="16"/>
      <c r="P72" s="189">
        <v>0.38541666666666669</v>
      </c>
      <c r="Q72" s="61" t="s">
        <v>126</v>
      </c>
      <c r="R72" s="184" t="s">
        <v>217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184" t="s">
        <v>191</v>
      </c>
      <c r="AA72" s="49"/>
      <c r="AB72" s="87"/>
      <c r="AC72" s="39"/>
      <c r="AD72" s="40"/>
      <c r="AE72" s="198"/>
    </row>
    <row r="73" spans="1:31" ht="18" x14ac:dyDescent="0.35">
      <c r="A73" s="39"/>
      <c r="B73" s="41" t="s">
        <v>550</v>
      </c>
      <c r="C73" s="152" t="s">
        <v>85</v>
      </c>
      <c r="D73" s="41" t="s">
        <v>116</v>
      </c>
      <c r="E73" s="330">
        <v>4</v>
      </c>
      <c r="F73" s="330">
        <v>4</v>
      </c>
      <c r="G73" s="166">
        <f t="shared" si="10"/>
        <v>8</v>
      </c>
      <c r="H73" s="39"/>
      <c r="I73" s="21"/>
      <c r="O73" s="16"/>
      <c r="P73" s="189">
        <v>0.38541666666666669</v>
      </c>
      <c r="Q73" s="61" t="s">
        <v>127</v>
      </c>
      <c r="R73" s="184" t="s">
        <v>140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184" t="s">
        <v>193</v>
      </c>
      <c r="AA73" s="39"/>
      <c r="AB73" s="190"/>
      <c r="AC73" s="39"/>
      <c r="AD73" s="40"/>
      <c r="AE73" s="198"/>
    </row>
    <row r="74" spans="1:31" ht="18" x14ac:dyDescent="0.35">
      <c r="A74" s="39"/>
      <c r="B74" s="220" t="s">
        <v>554</v>
      </c>
      <c r="C74" s="41" t="s">
        <v>112</v>
      </c>
      <c r="D74" s="220" t="s">
        <v>116</v>
      </c>
      <c r="E74" s="330">
        <v>1</v>
      </c>
      <c r="F74" s="330">
        <v>7</v>
      </c>
      <c r="G74" s="166">
        <f t="shared" si="10"/>
        <v>8</v>
      </c>
      <c r="H74" s="39"/>
      <c r="I74" s="40"/>
      <c r="J74" s="21"/>
      <c r="K74" s="21"/>
      <c r="O74" s="16"/>
      <c r="P74" s="189">
        <v>0.42708333333333331</v>
      </c>
      <c r="Q74" s="61" t="s">
        <v>126</v>
      </c>
      <c r="R74" s="184" t="s">
        <v>141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184" t="s">
        <v>190</v>
      </c>
      <c r="AA74" s="39"/>
      <c r="AB74" s="39"/>
      <c r="AC74" s="39"/>
      <c r="AD74" s="40"/>
      <c r="AE74" s="198"/>
    </row>
    <row r="75" spans="1:31" ht="17.399999999999999" x14ac:dyDescent="0.3">
      <c r="A75" s="39"/>
      <c r="B75" s="41" t="s">
        <v>544</v>
      </c>
      <c r="C75" s="41" t="s">
        <v>332</v>
      </c>
      <c r="D75" s="220" t="s">
        <v>54</v>
      </c>
      <c r="E75" s="330">
        <v>1</v>
      </c>
      <c r="F75" s="193">
        <v>7</v>
      </c>
      <c r="G75" s="166">
        <f t="shared" si="10"/>
        <v>8</v>
      </c>
      <c r="H75" s="40"/>
      <c r="J75" s="21"/>
      <c r="K75" s="21"/>
      <c r="O75" s="16"/>
      <c r="P75" s="189">
        <v>0.42708333333333331</v>
      </c>
      <c r="Q75" s="61" t="s">
        <v>127</v>
      </c>
      <c r="R75" s="184" t="s">
        <v>142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184" t="s">
        <v>218</v>
      </c>
      <c r="AA75" s="40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210"/>
      <c r="F76" s="210"/>
      <c r="G76" s="210"/>
      <c r="H76" s="210"/>
      <c r="I76" s="145"/>
      <c r="J76" s="145"/>
      <c r="K76" s="145"/>
      <c r="L76" s="145"/>
      <c r="M76" s="14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98"/>
    </row>
    <row r="78" spans="1:31" ht="17.399999999999999" x14ac:dyDescent="0.3">
      <c r="A78" s="34"/>
      <c r="B78" s="297"/>
      <c r="C78" s="4"/>
      <c r="D78" s="80"/>
      <c r="E78" s="32"/>
      <c r="F78" s="34"/>
      <c r="G78" s="51"/>
      <c r="H78" s="34"/>
      <c r="I78" s="79"/>
      <c r="J78" s="32"/>
      <c r="K78" s="32"/>
      <c r="P78" s="5"/>
      <c r="Q78" s="5"/>
      <c r="R78" s="7"/>
    </row>
    <row r="79" spans="1:31" ht="17.399999999999999" x14ac:dyDescent="0.3">
      <c r="A79" s="34"/>
      <c r="B79" s="297"/>
      <c r="C79" s="4"/>
      <c r="D79" s="94"/>
      <c r="E79" s="91"/>
      <c r="F79" s="91"/>
      <c r="G79" s="91"/>
    </row>
    <row r="80" spans="1:31" ht="17.399999999999999" x14ac:dyDescent="0.3">
      <c r="A80" s="34"/>
      <c r="B80" s="297"/>
      <c r="C80" s="4"/>
      <c r="D80" s="80"/>
      <c r="E80" s="34"/>
      <c r="F80" s="34"/>
      <c r="G80" s="51"/>
      <c r="H80" s="34"/>
      <c r="I80" s="79"/>
      <c r="J80" s="32"/>
      <c r="K80" s="32"/>
      <c r="P80" s="7"/>
      <c r="Q80" s="7"/>
      <c r="R80" s="7"/>
    </row>
    <row r="81" spans="1:18" ht="17.399999999999999" x14ac:dyDescent="0.3">
      <c r="A81" s="34"/>
      <c r="B81" s="297"/>
      <c r="C81" s="4"/>
      <c r="D81" s="80"/>
      <c r="E81" s="32"/>
      <c r="F81" s="34"/>
      <c r="G81" s="51"/>
      <c r="H81" s="34"/>
      <c r="I81" s="79"/>
      <c r="J81" s="32"/>
      <c r="K81" s="32"/>
      <c r="P81" s="7"/>
      <c r="Q81" s="7"/>
      <c r="R81" s="7"/>
    </row>
    <row r="82" spans="1:18" ht="17.399999999999999" x14ac:dyDescent="0.3">
      <c r="A82" s="34"/>
      <c r="B82" s="297"/>
      <c r="C82" s="4"/>
    </row>
    <row r="83" spans="1:18" ht="17.399999999999999" x14ac:dyDescent="0.3">
      <c r="A83" s="34"/>
      <c r="B83" s="297"/>
      <c r="C83" s="4"/>
    </row>
    <row r="84" spans="1:18" ht="17.399999999999999" x14ac:dyDescent="0.3">
      <c r="A84" s="82"/>
      <c r="B84" s="297"/>
      <c r="C84" s="4"/>
    </row>
    <row r="85" spans="1:18" ht="17.399999999999999" x14ac:dyDescent="0.3">
      <c r="A85" s="34"/>
      <c r="B85" s="297"/>
      <c r="C85" s="4"/>
    </row>
    <row r="86" spans="1:18" ht="17.399999999999999" x14ac:dyDescent="0.3">
      <c r="A86" s="34"/>
      <c r="B86" s="297"/>
    </row>
    <row r="87" spans="1:18" ht="17.399999999999999" x14ac:dyDescent="0.3">
      <c r="A87" s="34"/>
      <c r="B87" s="297"/>
    </row>
    <row r="88" spans="1:18" ht="17.399999999999999" x14ac:dyDescent="0.3">
      <c r="A88" s="79"/>
      <c r="B88" s="297"/>
    </row>
    <row r="89" spans="1:18" ht="17.399999999999999" x14ac:dyDescent="0.3">
      <c r="A89" s="79"/>
      <c r="B89" s="297"/>
    </row>
    <row r="90" spans="1:18" ht="17.399999999999999" x14ac:dyDescent="0.3">
      <c r="A90" s="79"/>
      <c r="B90" s="297"/>
    </row>
    <row r="91" spans="1:18" ht="17.399999999999999" x14ac:dyDescent="0.3">
      <c r="A91" s="34"/>
      <c r="B91" s="303"/>
      <c r="L91" s="1"/>
    </row>
    <row r="92" spans="1:18" ht="17.399999999999999" x14ac:dyDescent="0.3">
      <c r="A92" s="34"/>
      <c r="B92" s="7"/>
      <c r="L92" s="1"/>
    </row>
    <row r="93" spans="1:18" ht="17.399999999999999" x14ac:dyDescent="0.3">
      <c r="A93" s="34"/>
      <c r="B93" s="7"/>
      <c r="L93" s="1"/>
    </row>
    <row r="94" spans="1:18" ht="17.399999999999999" x14ac:dyDescent="0.3">
      <c r="A94" s="34"/>
      <c r="B94" s="32"/>
      <c r="L94" s="1"/>
    </row>
    <row r="95" spans="1:18" ht="17.399999999999999" x14ac:dyDescent="0.3">
      <c r="A95" s="34"/>
      <c r="B95" s="32"/>
      <c r="L95" s="1"/>
    </row>
    <row r="96" spans="1:18" ht="17.399999999999999" x14ac:dyDescent="0.3">
      <c r="A96" s="91"/>
      <c r="B96" s="92"/>
      <c r="L96" s="96"/>
    </row>
    <row r="97" spans="1:12" ht="17.399999999999999" x14ac:dyDescent="0.3">
      <c r="A97" s="34"/>
      <c r="B97" s="32"/>
      <c r="L97" s="1"/>
    </row>
    <row r="98" spans="1:12" ht="17.399999999999999" x14ac:dyDescent="0.3">
      <c r="A98" s="34"/>
      <c r="B98" s="32"/>
      <c r="L98" s="1"/>
    </row>
  </sheetData>
  <sortState ref="A64:H71">
    <sortCondition ref="A64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B21" zoomScale="77" zoomScaleNormal="75" zoomScaleSheetLayoutView="77" workbookViewId="0">
      <selection activeCell="B9" sqref="B9"/>
    </sheetView>
  </sheetViews>
  <sheetFormatPr defaultRowHeight="13.2" x14ac:dyDescent="0.25"/>
  <cols>
    <col min="1" max="1" width="13.109375" customWidth="1"/>
    <col min="2" max="2" width="16.44140625" customWidth="1"/>
    <col min="3" max="3" width="16.109375" customWidth="1"/>
    <col min="4" max="4" width="14.109375" customWidth="1"/>
    <col min="5" max="5" width="12.4414062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0" max="10" width="7.5546875" customWidth="1"/>
    <col min="11" max="11" width="9" customWidth="1"/>
    <col min="12" max="12" width="15.88671875" customWidth="1"/>
    <col min="13" max="13" width="26.44140625" customWidth="1"/>
    <col min="14" max="14" width="1.5546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5.33203125" customWidth="1"/>
    <col min="24" max="24" width="12.6640625" customWidth="1"/>
    <col min="25" max="25" width="19.33203125" customWidth="1"/>
    <col min="26" max="26" width="15.5546875" customWidth="1"/>
    <col min="27" max="27" width="7.44140625" customWidth="1"/>
    <col min="28" max="28" width="6.5546875" customWidth="1"/>
    <col min="29" max="29" width="6.88671875" customWidth="1"/>
    <col min="30" max="30" width="6.5546875" customWidth="1"/>
    <col min="31" max="31" width="3.44140625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442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42681</v>
      </c>
      <c r="O2" s="15"/>
      <c r="P2" s="41" t="s">
        <v>486</v>
      </c>
      <c r="Q2" s="41" t="s">
        <v>487</v>
      </c>
      <c r="R2" s="41" t="s">
        <v>116</v>
      </c>
      <c r="S2" s="39"/>
      <c r="T2" s="208">
        <v>8</v>
      </c>
      <c r="U2" s="39">
        <v>15</v>
      </c>
      <c r="V2" s="39">
        <v>2</v>
      </c>
      <c r="W2" s="39">
        <v>0</v>
      </c>
      <c r="X2" s="199">
        <f t="shared" ref="X2:X10" si="0">U2/T2</f>
        <v>1.875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875</v>
      </c>
      <c r="O3" s="15"/>
      <c r="P3" s="41" t="s">
        <v>22</v>
      </c>
      <c r="Q3" s="41" t="s">
        <v>128</v>
      </c>
      <c r="R3" s="41" t="s">
        <v>533</v>
      </c>
      <c r="S3" s="39"/>
      <c r="T3" s="208">
        <v>8</v>
      </c>
      <c r="U3" s="39">
        <v>15</v>
      </c>
      <c r="V3" s="39">
        <v>0</v>
      </c>
      <c r="W3" s="39">
        <v>1</v>
      </c>
      <c r="X3" s="199">
        <f t="shared" si="0"/>
        <v>1.875</v>
      </c>
      <c r="AE3" s="16"/>
    </row>
    <row r="4" spans="1:31" ht="17.399999999999999" x14ac:dyDescent="0.3">
      <c r="A4" s="7"/>
      <c r="B4" s="9"/>
      <c r="C4" s="33" t="s">
        <v>379</v>
      </c>
      <c r="E4" s="22">
        <v>5</v>
      </c>
      <c r="F4" s="22">
        <v>1</v>
      </c>
      <c r="G4" s="22">
        <v>2</v>
      </c>
      <c r="H4" s="22">
        <f>(S$38)</f>
        <v>20</v>
      </c>
      <c r="I4" s="22">
        <v>15</v>
      </c>
      <c r="J4" s="35">
        <f t="shared" ref="J4:J11" si="1">E4*2+G4*1</f>
        <v>12</v>
      </c>
      <c r="K4" s="22">
        <f>(T$38)</f>
        <v>32</v>
      </c>
      <c r="L4" s="22">
        <f>(V$38)</f>
        <v>6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8</v>
      </c>
      <c r="U4" s="39">
        <v>20</v>
      </c>
      <c r="V4" s="39">
        <v>0</v>
      </c>
      <c r="W4" s="39">
        <v>1</v>
      </c>
      <c r="X4" s="199">
        <f t="shared" ref="X4:X9" si="2">U4/T4</f>
        <v>2.5</v>
      </c>
      <c r="AE4" s="16"/>
    </row>
    <row r="5" spans="1:31" ht="17.399999999999999" x14ac:dyDescent="0.3">
      <c r="A5" s="9"/>
      <c r="B5" s="9"/>
      <c r="C5" s="33" t="s">
        <v>530</v>
      </c>
      <c r="D5" s="24"/>
      <c r="E5" s="22">
        <v>4</v>
      </c>
      <c r="F5" s="22">
        <v>2</v>
      </c>
      <c r="G5" s="22">
        <v>2</v>
      </c>
      <c r="H5" s="22">
        <f>(S$50)</f>
        <v>20</v>
      </c>
      <c r="I5" s="22">
        <v>16</v>
      </c>
      <c r="J5" s="35">
        <f>E5*2+G5*1</f>
        <v>10</v>
      </c>
      <c r="K5" s="22">
        <f>(T$50)</f>
        <v>32</v>
      </c>
      <c r="L5" s="22">
        <f>(V$50)</f>
        <v>14</v>
      </c>
      <c r="M5" s="39">
        <v>2</v>
      </c>
      <c r="O5" s="15"/>
      <c r="P5" s="41" t="s">
        <v>132</v>
      </c>
      <c r="Q5" s="41" t="s">
        <v>380</v>
      </c>
      <c r="R5" s="41" t="s">
        <v>117</v>
      </c>
      <c r="S5" s="39"/>
      <c r="T5" s="208">
        <v>8</v>
      </c>
      <c r="U5" s="39">
        <v>23</v>
      </c>
      <c r="V5" s="39">
        <v>0</v>
      </c>
      <c r="W5" s="39">
        <v>0</v>
      </c>
      <c r="X5" s="199">
        <f t="shared" si="2"/>
        <v>2.875</v>
      </c>
      <c r="Z5" s="9"/>
      <c r="AE5" s="16"/>
    </row>
    <row r="6" spans="1:31" ht="17.399999999999999" x14ac:dyDescent="0.3">
      <c r="A6" s="172"/>
      <c r="B6" s="9"/>
      <c r="C6" s="33" t="s">
        <v>124</v>
      </c>
      <c r="D6" s="24"/>
      <c r="E6" s="22">
        <v>2</v>
      </c>
      <c r="F6" s="22">
        <v>1</v>
      </c>
      <c r="G6" s="22">
        <v>5</v>
      </c>
      <c r="H6" s="22">
        <f>(AA$25)</f>
        <v>26</v>
      </c>
      <c r="I6" s="22">
        <v>23</v>
      </c>
      <c r="J6" s="35">
        <f>E6*2+G6*1</f>
        <v>9</v>
      </c>
      <c r="K6" s="22">
        <f>(AB$25)</f>
        <v>36</v>
      </c>
      <c r="L6" s="22">
        <f>(AD$25)</f>
        <v>4</v>
      </c>
      <c r="M6" s="39">
        <v>4</v>
      </c>
      <c r="O6" s="15"/>
      <c r="P6" s="48" t="s">
        <v>163</v>
      </c>
      <c r="Q6" s="41" t="s">
        <v>95</v>
      </c>
      <c r="R6" s="41" t="s">
        <v>53</v>
      </c>
      <c r="S6" s="39"/>
      <c r="T6" s="208">
        <v>8</v>
      </c>
      <c r="U6" s="39">
        <v>24</v>
      </c>
      <c r="V6" s="39">
        <v>0</v>
      </c>
      <c r="W6" s="39">
        <v>0</v>
      </c>
      <c r="X6" s="199">
        <f t="shared" si="2"/>
        <v>3</v>
      </c>
      <c r="Y6" s="41"/>
      <c r="AE6" s="16"/>
    </row>
    <row r="7" spans="1:31" ht="17.399999999999999" x14ac:dyDescent="0.3">
      <c r="B7" s="9"/>
      <c r="C7" s="33" t="s">
        <v>89</v>
      </c>
      <c r="D7" s="24"/>
      <c r="E7" s="22">
        <v>3</v>
      </c>
      <c r="F7" s="22">
        <v>3</v>
      </c>
      <c r="G7" s="22">
        <v>2</v>
      </c>
      <c r="H7" s="22">
        <f>(AA$49)</f>
        <v>27</v>
      </c>
      <c r="I7" s="22">
        <v>24</v>
      </c>
      <c r="J7" s="35">
        <f>E7*2+G7*1</f>
        <v>8</v>
      </c>
      <c r="K7" s="22">
        <f>(AB$49)</f>
        <v>36</v>
      </c>
      <c r="L7" s="22">
        <f>(AD$49)</f>
        <v>6</v>
      </c>
      <c r="M7" s="39">
        <v>3</v>
      </c>
      <c r="N7" s="9"/>
      <c r="O7" s="15"/>
      <c r="P7" s="41" t="s">
        <v>610</v>
      </c>
      <c r="Q7" s="41" t="s">
        <v>611</v>
      </c>
      <c r="R7" s="41" t="s">
        <v>461</v>
      </c>
      <c r="S7" s="39"/>
      <c r="T7" s="208">
        <v>7</v>
      </c>
      <c r="U7" s="39">
        <v>21</v>
      </c>
      <c r="V7" s="39">
        <v>1</v>
      </c>
      <c r="W7" s="39">
        <v>0</v>
      </c>
      <c r="X7" s="199">
        <f t="shared" si="2"/>
        <v>3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3</v>
      </c>
      <c r="F8" s="22">
        <v>3</v>
      </c>
      <c r="G8" s="22">
        <v>2</v>
      </c>
      <c r="H8" s="22">
        <f>(S$25)</f>
        <v>29</v>
      </c>
      <c r="I8" s="22">
        <v>25</v>
      </c>
      <c r="J8" s="35">
        <f t="shared" si="1"/>
        <v>8</v>
      </c>
      <c r="K8" s="22">
        <f>(T$25)</f>
        <v>43</v>
      </c>
      <c r="L8" s="22">
        <f>(V$25)</f>
        <v>16</v>
      </c>
      <c r="M8" s="39">
        <v>5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7</v>
      </c>
      <c r="U8" s="39">
        <v>21</v>
      </c>
      <c r="V8" s="39">
        <v>0</v>
      </c>
      <c r="W8" s="39">
        <v>0</v>
      </c>
      <c r="X8" s="199">
        <f t="shared" si="2"/>
        <v>3</v>
      </c>
      <c r="AE8" s="16"/>
    </row>
    <row r="9" spans="1:31" ht="17.399999999999999" x14ac:dyDescent="0.3">
      <c r="A9" s="9"/>
      <c r="B9" s="9"/>
      <c r="C9" s="33" t="s">
        <v>477</v>
      </c>
      <c r="E9" s="22">
        <v>3</v>
      </c>
      <c r="F9" s="22">
        <v>4</v>
      </c>
      <c r="G9" s="22">
        <v>1</v>
      </c>
      <c r="H9" s="22">
        <f>(AA$61)</f>
        <v>18</v>
      </c>
      <c r="I9" s="22">
        <v>23</v>
      </c>
      <c r="J9" s="35">
        <f t="shared" si="1"/>
        <v>7</v>
      </c>
      <c r="K9" s="22">
        <f>(AB$61)</f>
        <v>20</v>
      </c>
      <c r="L9" s="22">
        <f>(AD$61)</f>
        <v>30</v>
      </c>
      <c r="M9" s="39">
        <v>6</v>
      </c>
      <c r="O9" s="15"/>
      <c r="P9" s="41" t="s">
        <v>34</v>
      </c>
      <c r="Q9" s="41" t="s">
        <v>86</v>
      </c>
      <c r="R9" s="41" t="s">
        <v>54</v>
      </c>
      <c r="S9" s="39"/>
      <c r="T9" s="208">
        <v>7</v>
      </c>
      <c r="U9" s="39">
        <v>22</v>
      </c>
      <c r="V9" s="39">
        <v>0</v>
      </c>
      <c r="W9" s="39">
        <v>2</v>
      </c>
      <c r="X9" s="199">
        <f t="shared" si="2"/>
        <v>3.1428571428571428</v>
      </c>
      <c r="AE9" s="16"/>
    </row>
    <row r="10" spans="1:31" ht="18" thickBot="1" x14ac:dyDescent="0.35">
      <c r="A10" s="9"/>
      <c r="B10" s="9"/>
      <c r="C10" s="33" t="s">
        <v>322</v>
      </c>
      <c r="D10" s="24"/>
      <c r="E10" s="22">
        <v>1</v>
      </c>
      <c r="F10" s="22">
        <v>4</v>
      </c>
      <c r="G10" s="22">
        <v>3</v>
      </c>
      <c r="H10" s="22">
        <f>(AA$37)</f>
        <v>17</v>
      </c>
      <c r="I10" s="22">
        <v>25</v>
      </c>
      <c r="J10" s="35">
        <f t="shared" si="1"/>
        <v>5</v>
      </c>
      <c r="K10" s="22">
        <f>(AB$37)</f>
        <v>28</v>
      </c>
      <c r="L10" s="22">
        <f>(AD$37)</f>
        <v>4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3</v>
      </c>
      <c r="U10" s="39">
        <v>7</v>
      </c>
      <c r="V10" s="39">
        <v>0</v>
      </c>
      <c r="W10" s="39">
        <v>0</v>
      </c>
      <c r="X10" s="199">
        <f t="shared" si="0"/>
        <v>2.3333333333333335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3</v>
      </c>
      <c r="G11" s="22">
        <v>5</v>
      </c>
      <c r="H11" s="22">
        <f>(S$62)</f>
        <v>15</v>
      </c>
      <c r="I11" s="22">
        <v>21</v>
      </c>
      <c r="J11" s="35">
        <f t="shared" si="1"/>
        <v>5</v>
      </c>
      <c r="K11" s="22">
        <f>(T$62)</f>
        <v>20</v>
      </c>
      <c r="L11" s="22">
        <f>(V$62)</f>
        <v>22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64</v>
      </c>
      <c r="U11" s="194">
        <f>SUM(U2:U10)</f>
        <v>168</v>
      </c>
      <c r="V11" s="194">
        <f>SUM(V2:V10)</f>
        <v>3</v>
      </c>
      <c r="W11" s="194">
        <f>SUM(W2:W10)</f>
        <v>4</v>
      </c>
      <c r="X11" s="201">
        <f>(U11+W11)/T11</f>
        <v>2.6875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21</v>
      </c>
      <c r="F12" s="62">
        <f>SUM(F4:F11)</f>
        <v>21</v>
      </c>
      <c r="G12" s="62">
        <f>SUM(G4:G11)</f>
        <v>22</v>
      </c>
      <c r="H12" s="62">
        <f>SUM(H4:H11)</f>
        <v>172</v>
      </c>
      <c r="I12" s="62">
        <f>SUM(I4:I11)</f>
        <v>172</v>
      </c>
      <c r="J12" s="62"/>
      <c r="K12" s="62">
        <f>SUM(K4:K11)</f>
        <v>247</v>
      </c>
      <c r="L12" s="62">
        <f>SUM(L4:L11)</f>
        <v>102</v>
      </c>
      <c r="M12" s="7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97" t="s">
        <v>876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6</v>
      </c>
      <c r="T14" s="343">
        <v>2</v>
      </c>
      <c r="U14" s="166">
        <f t="shared" ref="U14:U49" si="3">SUM(S14:T14)</f>
        <v>8</v>
      </c>
      <c r="V14" s="39"/>
      <c r="W14" s="161"/>
      <c r="X14" s="215" t="s">
        <v>117</v>
      </c>
      <c r="Y14" s="215"/>
      <c r="Z14" s="215" t="s">
        <v>470</v>
      </c>
      <c r="AA14" s="342">
        <v>4</v>
      </c>
      <c r="AB14" s="342">
        <v>3</v>
      </c>
      <c r="AC14" s="166">
        <f t="shared" ref="AC14:AC37" si="4">SUM(AA14:AB14)</f>
        <v>7</v>
      </c>
      <c r="AD14" s="39"/>
      <c r="AE14" s="16"/>
    </row>
    <row r="15" spans="1:31" ht="15.6" customHeight="1" x14ac:dyDescent="0.35">
      <c r="A15" s="46" t="s">
        <v>38</v>
      </c>
      <c r="B15" s="33" t="s">
        <v>477</v>
      </c>
      <c r="C15" s="65"/>
      <c r="D15" s="22">
        <v>2</v>
      </c>
      <c r="E15" s="8">
        <v>1</v>
      </c>
      <c r="F15" s="220" t="s">
        <v>891</v>
      </c>
      <c r="G15" s="274"/>
      <c r="H15" s="227"/>
      <c r="I15" s="227"/>
      <c r="J15" s="310"/>
      <c r="K15" s="227"/>
      <c r="L15" s="227"/>
      <c r="M15" s="227"/>
      <c r="O15" s="212"/>
      <c r="P15" s="41" t="s">
        <v>669</v>
      </c>
      <c r="Q15" s="41" t="s">
        <v>383</v>
      </c>
      <c r="R15" s="48" t="s">
        <v>130</v>
      </c>
      <c r="S15" s="343">
        <v>8</v>
      </c>
      <c r="T15" s="343">
        <v>5</v>
      </c>
      <c r="U15" s="166">
        <f t="shared" si="3"/>
        <v>13</v>
      </c>
      <c r="V15" s="39">
        <v>2</v>
      </c>
      <c r="W15" s="166"/>
      <c r="X15" s="41" t="s">
        <v>628</v>
      </c>
      <c r="Y15" s="41" t="s">
        <v>340</v>
      </c>
      <c r="Z15" s="41" t="s">
        <v>117</v>
      </c>
      <c r="AA15" s="342">
        <v>5</v>
      </c>
      <c r="AB15" s="342">
        <v>5</v>
      </c>
      <c r="AC15" s="166">
        <f t="shared" si="4"/>
        <v>10</v>
      </c>
      <c r="AD15" s="39"/>
      <c r="AE15" s="16"/>
    </row>
    <row r="16" spans="1:31" ht="15.6" customHeight="1" x14ac:dyDescent="0.3">
      <c r="A16" s="39" t="s">
        <v>37</v>
      </c>
      <c r="B16" s="240" t="s">
        <v>525</v>
      </c>
      <c r="C16" s="240" t="s">
        <v>507</v>
      </c>
      <c r="D16" s="22"/>
      <c r="E16" s="8">
        <v>1</v>
      </c>
      <c r="F16" s="41" t="s">
        <v>887</v>
      </c>
      <c r="G16" s="52"/>
      <c r="J16" s="4"/>
      <c r="O16" s="213"/>
      <c r="P16" s="41" t="s">
        <v>532</v>
      </c>
      <c r="Q16" s="41" t="s">
        <v>531</v>
      </c>
      <c r="R16" s="41" t="s">
        <v>130</v>
      </c>
      <c r="S16" s="343">
        <v>6</v>
      </c>
      <c r="T16" s="343">
        <v>5</v>
      </c>
      <c r="U16" s="166">
        <f t="shared" si="3"/>
        <v>11</v>
      </c>
      <c r="V16" s="39">
        <v>2</v>
      </c>
      <c r="W16" s="166"/>
      <c r="X16" s="41" t="s">
        <v>634</v>
      </c>
      <c r="Y16" s="41" t="s">
        <v>183</v>
      </c>
      <c r="Z16" s="41" t="s">
        <v>117</v>
      </c>
      <c r="AA16" s="342"/>
      <c r="AB16" s="342">
        <v>10</v>
      </c>
      <c r="AC16" s="166">
        <f>SUM(AA16:AB16)</f>
        <v>10</v>
      </c>
      <c r="AD16" s="39"/>
      <c r="AE16" s="16"/>
    </row>
    <row r="17" spans="1:31" ht="15.6" customHeight="1" x14ac:dyDescent="0.3">
      <c r="A17" s="39"/>
      <c r="B17" s="176" t="s">
        <v>526</v>
      </c>
      <c r="C17" s="240" t="s">
        <v>194</v>
      </c>
      <c r="D17" s="48"/>
      <c r="E17" s="8"/>
      <c r="F17" s="41"/>
      <c r="G17" s="52"/>
      <c r="J17" s="4"/>
      <c r="N17" s="8"/>
      <c r="O17" s="212"/>
      <c r="P17" s="41" t="s">
        <v>667</v>
      </c>
      <c r="Q17" s="152" t="s">
        <v>297</v>
      </c>
      <c r="R17" s="48" t="s">
        <v>130</v>
      </c>
      <c r="S17" s="343">
        <v>6</v>
      </c>
      <c r="T17" s="343">
        <v>3</v>
      </c>
      <c r="U17" s="166">
        <f t="shared" ref="U17:U19" si="5">SUM(S17:T17)</f>
        <v>9</v>
      </c>
      <c r="V17" s="39">
        <v>4</v>
      </c>
      <c r="W17" s="166"/>
      <c r="X17" s="41" t="s">
        <v>629</v>
      </c>
      <c r="Y17" s="41" t="s">
        <v>614</v>
      </c>
      <c r="Z17" s="48" t="s">
        <v>117</v>
      </c>
      <c r="AA17" s="342">
        <v>5</v>
      </c>
      <c r="AB17" s="342">
        <v>3</v>
      </c>
      <c r="AC17" s="166">
        <f>SUM(AA17:AB17)</f>
        <v>8</v>
      </c>
      <c r="AD17" s="39">
        <v>2</v>
      </c>
      <c r="AE17" s="16"/>
    </row>
    <row r="18" spans="1:31" ht="15.6" customHeight="1" x14ac:dyDescent="0.3">
      <c r="N18" s="9"/>
      <c r="O18" s="212"/>
      <c r="P18" s="41" t="s">
        <v>668</v>
      </c>
      <c r="Q18" s="41" t="s">
        <v>104</v>
      </c>
      <c r="R18" s="207" t="s">
        <v>130</v>
      </c>
      <c r="S18" s="343">
        <v>3</v>
      </c>
      <c r="T18" s="343">
        <v>6</v>
      </c>
      <c r="U18" s="166">
        <f t="shared" si="5"/>
        <v>9</v>
      </c>
      <c r="V18" s="39">
        <v>2</v>
      </c>
      <c r="W18" s="166"/>
      <c r="X18" s="41" t="s">
        <v>488</v>
      </c>
      <c r="Y18" s="41" t="s">
        <v>120</v>
      </c>
      <c r="Z18" s="41" t="s">
        <v>117</v>
      </c>
      <c r="AA18" s="342">
        <v>6</v>
      </c>
      <c r="AB18" s="342">
        <v>1</v>
      </c>
      <c r="AC18" s="166">
        <f>SUM(AA18:AB18)</f>
        <v>7</v>
      </c>
      <c r="AD18" s="39"/>
      <c r="AE18" s="16"/>
    </row>
    <row r="19" spans="1:31" ht="15.6" customHeight="1" x14ac:dyDescent="0.3">
      <c r="A19" s="39" t="s">
        <v>136</v>
      </c>
      <c r="B19" s="33" t="s">
        <v>89</v>
      </c>
      <c r="C19" s="88"/>
      <c r="D19" s="108">
        <v>1</v>
      </c>
      <c r="E19" s="9">
        <v>2</v>
      </c>
      <c r="F19" s="41" t="s">
        <v>888</v>
      </c>
      <c r="H19" s="52"/>
      <c r="I19" s="52"/>
      <c r="J19" s="86"/>
      <c r="K19" s="52"/>
      <c r="L19" s="52"/>
      <c r="M19" s="52"/>
      <c r="N19" s="9"/>
      <c r="O19" s="212"/>
      <c r="P19" s="41" t="s">
        <v>671</v>
      </c>
      <c r="Q19" s="48" t="s">
        <v>99</v>
      </c>
      <c r="R19" s="41" t="s">
        <v>130</v>
      </c>
      <c r="S19" s="343"/>
      <c r="T19" s="343">
        <v>6</v>
      </c>
      <c r="U19" s="166">
        <f t="shared" si="5"/>
        <v>6</v>
      </c>
      <c r="V19" s="39"/>
      <c r="W19" s="166"/>
      <c r="X19" s="41" t="s">
        <v>627</v>
      </c>
      <c r="Y19" s="41" t="s">
        <v>613</v>
      </c>
      <c r="Z19" s="41" t="s">
        <v>117</v>
      </c>
      <c r="AA19" s="342">
        <v>5</v>
      </c>
      <c r="AB19" s="342">
        <v>2</v>
      </c>
      <c r="AC19" s="166">
        <f>SUM(AA19:AB19)</f>
        <v>7</v>
      </c>
      <c r="AD19" s="39">
        <v>2</v>
      </c>
      <c r="AE19" s="16"/>
    </row>
    <row r="20" spans="1:31" ht="15.6" customHeight="1" x14ac:dyDescent="0.3">
      <c r="A20" s="87" t="s">
        <v>37</v>
      </c>
      <c r="B20" s="325" t="s">
        <v>560</v>
      </c>
      <c r="C20" s="240" t="s">
        <v>216</v>
      </c>
      <c r="D20" s="108"/>
      <c r="E20" s="9"/>
      <c r="F20" s="41"/>
      <c r="M20" s="52"/>
      <c r="N20" s="8"/>
      <c r="O20" s="212"/>
      <c r="P20" s="41" t="s">
        <v>473</v>
      </c>
      <c r="Q20" s="48" t="s">
        <v>109</v>
      </c>
      <c r="R20" s="41" t="s">
        <v>130</v>
      </c>
      <c r="S20" s="343"/>
      <c r="T20" s="343">
        <v>4</v>
      </c>
      <c r="U20" s="166">
        <f>SUM(S20:T20)</f>
        <v>4</v>
      </c>
      <c r="V20" s="39"/>
      <c r="W20" s="166"/>
      <c r="X20" s="150" t="s">
        <v>631</v>
      </c>
      <c r="Y20" s="150" t="s">
        <v>49</v>
      </c>
      <c r="Z20" s="48" t="s">
        <v>117</v>
      </c>
      <c r="AA20" s="342"/>
      <c r="AB20" s="342">
        <v>4</v>
      </c>
      <c r="AC20" s="166">
        <f t="shared" si="4"/>
        <v>4</v>
      </c>
      <c r="AD20" s="39"/>
      <c r="AE20" s="59"/>
    </row>
    <row r="21" spans="1:31" ht="15.6" customHeight="1" x14ac:dyDescent="0.3">
      <c r="B21" s="323"/>
      <c r="C21" s="323"/>
      <c r="E21" s="9"/>
      <c r="F21" s="41"/>
      <c r="N21" s="8"/>
      <c r="O21" s="213"/>
      <c r="P21" s="41" t="s">
        <v>672</v>
      </c>
      <c r="Q21" s="41" t="s">
        <v>208</v>
      </c>
      <c r="R21" s="207" t="s">
        <v>130</v>
      </c>
      <c r="S21" s="343"/>
      <c r="T21" s="343">
        <v>3</v>
      </c>
      <c r="U21" s="166">
        <f>SUM(S21:T21)</f>
        <v>3</v>
      </c>
      <c r="V21" s="39">
        <v>2</v>
      </c>
      <c r="W21" s="166"/>
      <c r="X21" s="41" t="s">
        <v>633</v>
      </c>
      <c r="Y21" s="41" t="s">
        <v>615</v>
      </c>
      <c r="Z21" s="41" t="s">
        <v>117</v>
      </c>
      <c r="AA21" s="342">
        <v>1</v>
      </c>
      <c r="AB21" s="342">
        <v>2</v>
      </c>
      <c r="AC21" s="166">
        <f t="shared" si="4"/>
        <v>3</v>
      </c>
      <c r="AD21" s="39"/>
      <c r="AE21" s="58"/>
    </row>
    <row r="22" spans="1:31" ht="15.6" customHeight="1" x14ac:dyDescent="0.3">
      <c r="A22" s="69"/>
      <c r="B22" s="149"/>
      <c r="C22" s="71"/>
      <c r="D22" s="142"/>
      <c r="E22" s="73" t="s">
        <v>50</v>
      </c>
      <c r="F22" s="67"/>
      <c r="G22" s="66"/>
      <c r="H22" s="66"/>
      <c r="I22" s="66"/>
      <c r="J22" s="68"/>
      <c r="K22" s="66"/>
      <c r="L22" s="66"/>
      <c r="M22" s="66"/>
      <c r="N22" s="9"/>
      <c r="O22" s="213"/>
      <c r="P22" s="150" t="s">
        <v>581</v>
      </c>
      <c r="Q22" s="150" t="s">
        <v>180</v>
      </c>
      <c r="R22" s="41" t="s">
        <v>130</v>
      </c>
      <c r="S22" s="343"/>
      <c r="T22" s="343">
        <v>3</v>
      </c>
      <c r="U22" s="166">
        <f>SUM(S22:T22)</f>
        <v>3</v>
      </c>
      <c r="V22" s="39">
        <v>4</v>
      </c>
      <c r="W22" s="166"/>
      <c r="X22" s="41" t="s">
        <v>630</v>
      </c>
      <c r="Y22" s="41" t="s">
        <v>25</v>
      </c>
      <c r="Z22" s="41" t="s">
        <v>117</v>
      </c>
      <c r="AA22" s="342"/>
      <c r="AB22" s="342">
        <v>3</v>
      </c>
      <c r="AC22" s="166">
        <f>SUM(AA22:AB22)</f>
        <v>3</v>
      </c>
      <c r="AD22" s="39"/>
      <c r="AE22" s="15"/>
    </row>
    <row r="23" spans="1:31" ht="15.6" customHeight="1" x14ac:dyDescent="0.3">
      <c r="A23" s="46" t="s">
        <v>39</v>
      </c>
      <c r="B23" s="33" t="s">
        <v>88</v>
      </c>
      <c r="D23" s="22">
        <v>1</v>
      </c>
      <c r="E23" s="8">
        <v>1</v>
      </c>
      <c r="F23" s="41" t="s">
        <v>892</v>
      </c>
      <c r="M23" s="37"/>
      <c r="N23" s="8"/>
      <c r="O23" s="212"/>
      <c r="P23" s="41" t="s">
        <v>670</v>
      </c>
      <c r="Q23" s="41" t="s">
        <v>187</v>
      </c>
      <c r="R23" s="48" t="s">
        <v>130</v>
      </c>
      <c r="S23" s="343"/>
      <c r="T23" s="343">
        <v>3</v>
      </c>
      <c r="U23" s="166">
        <f>SUM(S23:T23)</f>
        <v>3</v>
      </c>
      <c r="V23" s="39"/>
      <c r="W23" s="166"/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>SUM(AA23:AB23)</f>
        <v>2</v>
      </c>
      <c r="AD23" s="39"/>
      <c r="AE23" s="15"/>
    </row>
    <row r="24" spans="1:31" ht="15.6" customHeight="1" x14ac:dyDescent="0.3">
      <c r="A24" s="49" t="s">
        <v>37</v>
      </c>
      <c r="B24" s="41" t="s">
        <v>83</v>
      </c>
      <c r="C24" s="41"/>
      <c r="E24" s="8"/>
      <c r="F24" s="41"/>
      <c r="N24" s="9"/>
      <c r="O24" s="212"/>
      <c r="P24" s="41" t="s">
        <v>673</v>
      </c>
      <c r="Q24" s="48" t="s">
        <v>489</v>
      </c>
      <c r="R24" s="48" t="s">
        <v>130</v>
      </c>
      <c r="S24" s="343"/>
      <c r="T24" s="343">
        <v>3</v>
      </c>
      <c r="U24" s="166">
        <f>SUM(S24:T24)</f>
        <v>3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>
        <v>1</v>
      </c>
      <c r="AC24" s="166">
        <f t="shared" si="4"/>
        <v>1</v>
      </c>
      <c r="AD24" s="39"/>
      <c r="AE24" s="15"/>
    </row>
    <row r="25" spans="1:31" ht="15.6" customHeight="1" thickBot="1" x14ac:dyDescent="0.35">
      <c r="F25" s="41"/>
      <c r="N25" s="9"/>
      <c r="O25" s="213"/>
      <c r="P25" s="218" t="s">
        <v>405</v>
      </c>
      <c r="Q25" s="218"/>
      <c r="R25" s="218" t="s">
        <v>130</v>
      </c>
      <c r="S25" s="219">
        <f>SUM(S14:S24)</f>
        <v>29</v>
      </c>
      <c r="T25" s="219">
        <f>SUM(T14:T24)</f>
        <v>43</v>
      </c>
      <c r="U25" s="219">
        <f t="shared" si="3"/>
        <v>72</v>
      </c>
      <c r="V25" s="219">
        <f>SUM(V14:V24)</f>
        <v>16</v>
      </c>
      <c r="W25" s="219"/>
      <c r="X25" s="217" t="s">
        <v>405</v>
      </c>
      <c r="Y25" s="217"/>
      <c r="Z25" s="217" t="s">
        <v>117</v>
      </c>
      <c r="AA25" s="219">
        <f>SUM(AA14:AA24)</f>
        <v>26</v>
      </c>
      <c r="AB25" s="219">
        <f>SUM(AB14:AB24)</f>
        <v>36</v>
      </c>
      <c r="AC25" s="219">
        <f t="shared" si="4"/>
        <v>62</v>
      </c>
      <c r="AD25" s="219">
        <f>SUM(AD14:AD24)</f>
        <v>4</v>
      </c>
      <c r="AE25" s="15"/>
    </row>
    <row r="26" spans="1:31" ht="15.6" customHeight="1" x14ac:dyDescent="0.3">
      <c r="A26" s="39"/>
      <c r="B26" s="33" t="s">
        <v>124</v>
      </c>
      <c r="C26" s="101"/>
      <c r="D26" s="22">
        <v>1</v>
      </c>
      <c r="E26" s="8">
        <v>2</v>
      </c>
      <c r="F26" s="41" t="s">
        <v>886</v>
      </c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3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>
        <v>3</v>
      </c>
      <c r="AC26" s="166">
        <f t="shared" ref="AC26:AC32" si="6">SUM(AA26:AB26)</f>
        <v>3</v>
      </c>
      <c r="AD26" s="222">
        <v>2</v>
      </c>
      <c r="AE26" s="15"/>
    </row>
    <row r="27" spans="1:31" ht="15.6" customHeight="1" x14ac:dyDescent="0.3">
      <c r="A27" s="49" t="s">
        <v>37</v>
      </c>
      <c r="B27" s="41" t="s">
        <v>83</v>
      </c>
      <c r="C27" s="41"/>
      <c r="D27" s="22"/>
      <c r="E27" s="89"/>
      <c r="F27" s="41"/>
      <c r="G27" s="37"/>
      <c r="K27" s="37"/>
      <c r="L27" s="37"/>
      <c r="M27" s="37"/>
      <c r="N27" s="9"/>
      <c r="O27" s="212"/>
      <c r="P27" s="41" t="s">
        <v>678</v>
      </c>
      <c r="Q27" s="84" t="s">
        <v>185</v>
      </c>
      <c r="R27" s="48" t="s">
        <v>116</v>
      </c>
      <c r="S27" s="342">
        <v>9</v>
      </c>
      <c r="T27" s="342">
        <v>3</v>
      </c>
      <c r="U27" s="166">
        <f t="shared" si="3"/>
        <v>12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4</v>
      </c>
      <c r="AB27" s="342">
        <v>6</v>
      </c>
      <c r="AC27" s="166">
        <f t="shared" si="6"/>
        <v>10</v>
      </c>
      <c r="AD27" s="222"/>
      <c r="AE27" s="15"/>
    </row>
    <row r="28" spans="1:31" ht="15.6" customHeight="1" x14ac:dyDescent="0.3">
      <c r="B28" s="41"/>
      <c r="C28" s="41"/>
      <c r="E28" s="9"/>
      <c r="F28" s="41"/>
      <c r="N28" s="9"/>
      <c r="O28" s="212"/>
      <c r="P28" s="41" t="s">
        <v>680</v>
      </c>
      <c r="Q28" s="41" t="s">
        <v>112</v>
      </c>
      <c r="R28" s="41" t="s">
        <v>116</v>
      </c>
      <c r="S28" s="342">
        <v>1</v>
      </c>
      <c r="T28" s="342">
        <v>7</v>
      </c>
      <c r="U28" s="166">
        <f t="shared" si="3"/>
        <v>8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8</v>
      </c>
      <c r="AB28" s="342">
        <v>1</v>
      </c>
      <c r="AC28" s="166">
        <f t="shared" si="6"/>
        <v>9</v>
      </c>
      <c r="AD28" s="222"/>
      <c r="AE28" s="15"/>
    </row>
    <row r="29" spans="1:31" ht="15.6" customHeight="1" x14ac:dyDescent="0.3">
      <c r="A29" s="72" t="s">
        <v>137</v>
      </c>
      <c r="B29" s="149"/>
      <c r="C29" s="148"/>
      <c r="D29" s="142"/>
      <c r="E29" s="73" t="s">
        <v>50</v>
      </c>
      <c r="F29" s="67"/>
      <c r="G29" s="74"/>
      <c r="H29" s="74"/>
      <c r="I29" s="74"/>
      <c r="J29" s="75"/>
      <c r="K29" s="74"/>
      <c r="L29" s="74"/>
      <c r="M29" s="74"/>
      <c r="N29" s="9"/>
      <c r="O29" s="212"/>
      <c r="P29" s="41" t="s">
        <v>677</v>
      </c>
      <c r="Q29" s="41" t="s">
        <v>131</v>
      </c>
      <c r="R29" s="41" t="s">
        <v>116</v>
      </c>
      <c r="S29" s="342">
        <v>4</v>
      </c>
      <c r="T29" s="342">
        <v>3</v>
      </c>
      <c r="U29" s="166">
        <f t="shared" si="3"/>
        <v>7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7</v>
      </c>
      <c r="AC29" s="166">
        <f t="shared" si="6"/>
        <v>8</v>
      </c>
      <c r="AD29" s="222">
        <v>2</v>
      </c>
      <c r="AE29" s="15"/>
    </row>
    <row r="30" spans="1:31" ht="15.6" customHeight="1" x14ac:dyDescent="0.3">
      <c r="A30" s="46" t="s">
        <v>40</v>
      </c>
      <c r="B30" s="33" t="s">
        <v>169</v>
      </c>
      <c r="D30" s="22">
        <v>1</v>
      </c>
      <c r="E30" s="8">
        <v>1</v>
      </c>
      <c r="F30" s="41" t="s">
        <v>881</v>
      </c>
      <c r="G30" s="151"/>
      <c r="H30" s="151"/>
      <c r="I30" s="90"/>
      <c r="J30" s="90"/>
      <c r="K30" s="90"/>
      <c r="L30" s="90"/>
      <c r="M30" s="90"/>
      <c r="N30" s="9"/>
      <c r="O30" s="212"/>
      <c r="P30" s="41" t="s">
        <v>682</v>
      </c>
      <c r="Q30" s="41" t="s">
        <v>384</v>
      </c>
      <c r="R30" s="41" t="s">
        <v>116</v>
      </c>
      <c r="S30" s="342">
        <v>3</v>
      </c>
      <c r="T30" s="342">
        <v>2</v>
      </c>
      <c r="U30" s="166">
        <f t="shared" si="3"/>
        <v>5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2</v>
      </c>
      <c r="AB30" s="342">
        <v>2</v>
      </c>
      <c r="AC30" s="166">
        <f t="shared" si="6"/>
        <v>4</v>
      </c>
      <c r="AD30" s="222"/>
      <c r="AE30" s="15"/>
    </row>
    <row r="31" spans="1:31" ht="15.6" customHeight="1" x14ac:dyDescent="0.3">
      <c r="A31" s="39" t="s">
        <v>37</v>
      </c>
      <c r="B31" s="240" t="s">
        <v>879</v>
      </c>
      <c r="C31" s="240" t="s">
        <v>171</v>
      </c>
      <c r="D31" s="9"/>
      <c r="E31" s="8"/>
      <c r="F31" s="41"/>
      <c r="N31" s="9"/>
      <c r="O31" s="212"/>
      <c r="P31" s="41" t="s">
        <v>474</v>
      </c>
      <c r="Q31" s="152" t="s">
        <v>85</v>
      </c>
      <c r="R31" s="41" t="s">
        <v>116</v>
      </c>
      <c r="S31" s="342">
        <v>2</v>
      </c>
      <c r="T31" s="342">
        <v>3</v>
      </c>
      <c r="U31" s="166">
        <f t="shared" si="3"/>
        <v>5</v>
      </c>
      <c r="V31" s="39"/>
      <c r="W31" s="166"/>
      <c r="X31" s="41" t="s">
        <v>794</v>
      </c>
      <c r="Y31" s="41" t="s">
        <v>619</v>
      </c>
      <c r="Z31" s="48" t="s">
        <v>54</v>
      </c>
      <c r="AA31" s="342"/>
      <c r="AB31" s="342">
        <v>3</v>
      </c>
      <c r="AC31" s="166">
        <f t="shared" si="6"/>
        <v>3</v>
      </c>
      <c r="AD31" s="222"/>
      <c r="AE31" s="15"/>
    </row>
    <row r="32" spans="1:31" ht="15.6" customHeight="1" x14ac:dyDescent="0.3">
      <c r="B32" s="240" t="s">
        <v>880</v>
      </c>
      <c r="C32" s="240" t="s">
        <v>509</v>
      </c>
      <c r="E32" s="8"/>
      <c r="F32" s="41"/>
      <c r="N32" s="8"/>
      <c r="O32" s="212"/>
      <c r="P32" s="41" t="s">
        <v>529</v>
      </c>
      <c r="Q32" s="41" t="s">
        <v>26</v>
      </c>
      <c r="R32" s="41" t="s">
        <v>116</v>
      </c>
      <c r="S32" s="342"/>
      <c r="T32" s="342">
        <v>5</v>
      </c>
      <c r="U32" s="166">
        <f t="shared" si="3"/>
        <v>5</v>
      </c>
      <c r="V32" s="39">
        <v>2</v>
      </c>
      <c r="W32" s="166"/>
      <c r="X32" s="41" t="s">
        <v>643</v>
      </c>
      <c r="Y32" s="152" t="s">
        <v>121</v>
      </c>
      <c r="Z32" s="41" t="s">
        <v>54</v>
      </c>
      <c r="AA32" s="342">
        <v>2</v>
      </c>
      <c r="AB32" s="342"/>
      <c r="AC32" s="166">
        <f t="shared" si="6"/>
        <v>2</v>
      </c>
      <c r="AD32" s="222"/>
      <c r="AE32" s="15"/>
    </row>
    <row r="33" spans="1:31" ht="15.6" customHeight="1" x14ac:dyDescent="0.3">
      <c r="E33" s="89"/>
      <c r="F33" s="41"/>
      <c r="N33" s="9"/>
      <c r="O33" s="213"/>
      <c r="P33" s="41" t="s">
        <v>683</v>
      </c>
      <c r="Q33" s="154" t="s">
        <v>135</v>
      </c>
      <c r="R33" s="41" t="s">
        <v>116</v>
      </c>
      <c r="S33" s="342"/>
      <c r="T33" s="342">
        <v>3</v>
      </c>
      <c r="U33" s="166">
        <f t="shared" si="3"/>
        <v>3</v>
      </c>
      <c r="V33" s="39"/>
      <c r="W33" s="166"/>
      <c r="X33" s="41" t="s">
        <v>640</v>
      </c>
      <c r="Y33" s="41" t="s">
        <v>138</v>
      </c>
      <c r="Z33" s="41" t="s">
        <v>54</v>
      </c>
      <c r="AA33" s="342"/>
      <c r="AB33" s="342">
        <v>2</v>
      </c>
      <c r="AC33" s="166">
        <f t="shared" si="4"/>
        <v>2</v>
      </c>
      <c r="AD33" s="222"/>
      <c r="AE33" s="15"/>
    </row>
    <row r="34" spans="1:31" ht="15.6" customHeight="1" x14ac:dyDescent="0.3">
      <c r="A34" s="49"/>
      <c r="B34" s="225" t="s">
        <v>530</v>
      </c>
      <c r="C34" s="43"/>
      <c r="D34" s="109">
        <v>1</v>
      </c>
      <c r="E34" s="89">
        <v>1</v>
      </c>
      <c r="F34" s="41" t="s">
        <v>877</v>
      </c>
      <c r="N34" s="9"/>
      <c r="O34" s="212"/>
      <c r="P34" s="41" t="s">
        <v>679</v>
      </c>
      <c r="Q34" s="41" t="s">
        <v>466</v>
      </c>
      <c r="R34" s="41" t="s">
        <v>116</v>
      </c>
      <c r="S34" s="342"/>
      <c r="T34" s="342">
        <v>2</v>
      </c>
      <c r="U34" s="166">
        <f>SUM(S34:T34)</f>
        <v>2</v>
      </c>
      <c r="V34" s="39"/>
      <c r="W34" s="166"/>
      <c r="X34" s="41" t="s">
        <v>547</v>
      </c>
      <c r="Y34" s="48" t="s">
        <v>105</v>
      </c>
      <c r="Z34" s="41" t="s">
        <v>54</v>
      </c>
      <c r="AA34" s="342"/>
      <c r="AB34" s="342">
        <v>2</v>
      </c>
      <c r="AC34" s="166">
        <f t="shared" si="4"/>
        <v>2</v>
      </c>
      <c r="AD34" s="222"/>
      <c r="AE34" s="15"/>
    </row>
    <row r="35" spans="1:31" ht="15.6" customHeight="1" x14ac:dyDescent="0.3">
      <c r="A35" s="49" t="s">
        <v>37</v>
      </c>
      <c r="B35" s="240" t="s">
        <v>878</v>
      </c>
      <c r="C35" s="240" t="s">
        <v>199</v>
      </c>
      <c r="D35" s="109"/>
      <c r="E35" s="89"/>
      <c r="F35" s="41"/>
      <c r="N35" s="9"/>
      <c r="O35" s="213"/>
      <c r="P35" s="41" t="s">
        <v>528</v>
      </c>
      <c r="Q35" s="48" t="s">
        <v>33</v>
      </c>
      <c r="R35" s="41" t="s">
        <v>116</v>
      </c>
      <c r="S35" s="330"/>
      <c r="T35" s="354">
        <v>2</v>
      </c>
      <c r="U35" s="166">
        <f>SUM(S35:T35)</f>
        <v>2</v>
      </c>
      <c r="V35" s="39"/>
      <c r="W35" s="166"/>
      <c r="X35" s="41" t="s">
        <v>638</v>
      </c>
      <c r="Y35" s="41" t="s">
        <v>490</v>
      </c>
      <c r="Z35" s="41" t="s">
        <v>54</v>
      </c>
      <c r="AA35" s="342"/>
      <c r="AB35" s="342">
        <v>2</v>
      </c>
      <c r="AC35" s="166">
        <f t="shared" si="4"/>
        <v>2</v>
      </c>
      <c r="AD35" s="222"/>
      <c r="AE35" s="15"/>
    </row>
    <row r="36" spans="1:31" ht="15.6" customHeight="1" x14ac:dyDescent="0.3">
      <c r="B36" s="41"/>
      <c r="C36" s="39"/>
      <c r="E36" s="89"/>
      <c r="F36" s="220"/>
      <c r="N36" s="9"/>
      <c r="O36" s="213"/>
      <c r="P36" s="41" t="s">
        <v>848</v>
      </c>
      <c r="Q36" s="41" t="s">
        <v>487</v>
      </c>
      <c r="R36" s="41" t="s">
        <v>116</v>
      </c>
      <c r="S36" s="357"/>
      <c r="T36" s="342">
        <v>1</v>
      </c>
      <c r="U36" s="166">
        <f>SUM(S36:T36)</f>
        <v>1</v>
      </c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4"/>
        <v>0</v>
      </c>
      <c r="AD36" s="222"/>
      <c r="AE36" s="15"/>
    </row>
    <row r="37" spans="1:31" ht="15.6" customHeight="1" thickBot="1" x14ac:dyDescent="0.35">
      <c r="A37" s="72"/>
      <c r="B37" s="149"/>
      <c r="C37" s="67"/>
      <c r="D37" s="142"/>
      <c r="E37" s="73" t="s">
        <v>50</v>
      </c>
      <c r="F37" s="73"/>
      <c r="G37" s="74"/>
      <c r="H37" s="74"/>
      <c r="I37" s="74"/>
      <c r="J37" s="75"/>
      <c r="K37" s="74"/>
      <c r="L37" s="74"/>
      <c r="M37" s="74"/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3"/>
        <v>1</v>
      </c>
      <c r="V37" s="39"/>
      <c r="W37" s="219"/>
      <c r="X37" s="217" t="s">
        <v>405</v>
      </c>
      <c r="Y37" s="217"/>
      <c r="Z37" s="217" t="s">
        <v>54</v>
      </c>
      <c r="AA37" s="219">
        <f>SUM(AA26:AA36)</f>
        <v>17</v>
      </c>
      <c r="AB37" s="219">
        <f>SUM(AB26:AB36)</f>
        <v>28</v>
      </c>
      <c r="AC37" s="219">
        <f t="shared" si="4"/>
        <v>45</v>
      </c>
      <c r="AD37" s="219">
        <f>SUM(AD26:AD36)</f>
        <v>4</v>
      </c>
      <c r="AE37" s="15"/>
    </row>
    <row r="38" spans="1:31" ht="15.6" customHeight="1" thickBot="1" x14ac:dyDescent="0.35">
      <c r="A38" s="46" t="s">
        <v>41</v>
      </c>
      <c r="B38" s="33" t="s">
        <v>129</v>
      </c>
      <c r="C38" s="41"/>
      <c r="D38" s="22">
        <v>6</v>
      </c>
      <c r="E38" s="9">
        <v>1</v>
      </c>
      <c r="F38" s="41" t="s">
        <v>883</v>
      </c>
      <c r="G38" s="40"/>
      <c r="H38" s="44"/>
      <c r="I38" s="44"/>
      <c r="J38" s="45"/>
      <c r="K38" s="44"/>
      <c r="L38" s="44"/>
      <c r="M38" s="44"/>
      <c r="N38" s="8"/>
      <c r="O38" s="213"/>
      <c r="P38" s="217" t="s">
        <v>405</v>
      </c>
      <c r="Q38" s="217"/>
      <c r="R38" s="217" t="s">
        <v>116</v>
      </c>
      <c r="S38" s="219">
        <f>SUM(S26:S37)</f>
        <v>20</v>
      </c>
      <c r="T38" s="219">
        <f>SUM(T26:T37)</f>
        <v>32</v>
      </c>
      <c r="U38" s="219">
        <f t="shared" si="3"/>
        <v>52</v>
      </c>
      <c r="V38" s="219">
        <f>SUM(V26:V37)</f>
        <v>6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2</v>
      </c>
      <c r="AC38" s="166">
        <f>SUM(AA38:AB38)</f>
        <v>4</v>
      </c>
      <c r="AD38" s="39">
        <v>4</v>
      </c>
      <c r="AE38" s="15"/>
    </row>
    <row r="39" spans="1:31" ht="15.6" customHeight="1" x14ac:dyDescent="0.3">
      <c r="A39" s="49" t="s">
        <v>37</v>
      </c>
      <c r="B39" s="176" t="s">
        <v>512</v>
      </c>
      <c r="C39" s="275" t="s">
        <v>194</v>
      </c>
      <c r="D39" s="22"/>
      <c r="E39" s="9">
        <v>1</v>
      </c>
      <c r="F39" s="41" t="s">
        <v>893</v>
      </c>
      <c r="G39" s="40"/>
      <c r="H39" s="44"/>
      <c r="I39" s="40"/>
      <c r="J39" s="42"/>
      <c r="K39" s="44"/>
      <c r="L39" s="44"/>
      <c r="M39" s="37"/>
      <c r="N39" s="9"/>
      <c r="O39" s="213"/>
      <c r="P39" s="215" t="s">
        <v>533</v>
      </c>
      <c r="Q39" s="216"/>
      <c r="R39" s="216" t="s">
        <v>534</v>
      </c>
      <c r="S39" s="347">
        <v>1</v>
      </c>
      <c r="T39" s="347">
        <v>4</v>
      </c>
      <c r="U39" s="166">
        <f t="shared" si="3"/>
        <v>5</v>
      </c>
      <c r="V39" s="39">
        <v>4</v>
      </c>
      <c r="W39" s="216"/>
      <c r="X39" s="41" t="s">
        <v>644</v>
      </c>
      <c r="Y39" s="41" t="s">
        <v>527</v>
      </c>
      <c r="Z39" s="43" t="s">
        <v>53</v>
      </c>
      <c r="AA39" s="343">
        <v>7</v>
      </c>
      <c r="AB39" s="343">
        <v>6</v>
      </c>
      <c r="AC39" s="166">
        <f>SUM(AA39:AB39)</f>
        <v>13</v>
      </c>
      <c r="AD39" s="39"/>
      <c r="AE39" s="15"/>
    </row>
    <row r="40" spans="1:31" ht="15.6" customHeight="1" x14ac:dyDescent="0.3">
      <c r="E40" s="9">
        <v>1</v>
      </c>
      <c r="F40" s="41" t="s">
        <v>885</v>
      </c>
      <c r="N40" s="8"/>
      <c r="O40" s="213"/>
      <c r="P40" s="41" t="s">
        <v>510</v>
      </c>
      <c r="Q40" s="41" t="s">
        <v>464</v>
      </c>
      <c r="R40" s="41" t="s">
        <v>533</v>
      </c>
      <c r="S40" s="343">
        <v>7</v>
      </c>
      <c r="T40" s="343">
        <v>6</v>
      </c>
      <c r="U40" s="166">
        <f t="shared" si="3"/>
        <v>13</v>
      </c>
      <c r="V40" s="39"/>
      <c r="W40" s="216"/>
      <c r="X40" s="41" t="s">
        <v>645</v>
      </c>
      <c r="Y40" s="41" t="s">
        <v>505</v>
      </c>
      <c r="Z40" s="41" t="s">
        <v>53</v>
      </c>
      <c r="AA40" s="343">
        <v>6</v>
      </c>
      <c r="AB40" s="344">
        <v>7</v>
      </c>
      <c r="AC40" s="166">
        <f>SUM(AA40:AB40)</f>
        <v>13</v>
      </c>
      <c r="AD40" s="39"/>
      <c r="AE40" s="15"/>
    </row>
    <row r="41" spans="1:31" ht="15.6" customHeight="1" x14ac:dyDescent="0.3">
      <c r="E41" s="9">
        <v>1</v>
      </c>
      <c r="F41" s="41" t="s">
        <v>884</v>
      </c>
      <c r="N41" s="9"/>
      <c r="O41" s="213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5</v>
      </c>
      <c r="U41" s="166">
        <f t="shared" si="3"/>
        <v>10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6</v>
      </c>
      <c r="AC41" s="166">
        <f t="shared" ref="AC41:AC48" si="7">SUM(AA41:AB41)</f>
        <v>10</v>
      </c>
      <c r="AD41" s="39"/>
      <c r="AE41" s="15"/>
    </row>
    <row r="42" spans="1:31" ht="15.6" customHeight="1" x14ac:dyDescent="0.3">
      <c r="E42" s="9">
        <v>1</v>
      </c>
      <c r="F42" s="41" t="s">
        <v>894</v>
      </c>
      <c r="N42" s="9"/>
      <c r="O42" s="212"/>
      <c r="P42" s="41" t="s">
        <v>495</v>
      </c>
      <c r="Q42" s="41" t="s">
        <v>110</v>
      </c>
      <c r="R42" s="41" t="s">
        <v>533</v>
      </c>
      <c r="S42" s="344">
        <v>4</v>
      </c>
      <c r="T42" s="343">
        <v>2</v>
      </c>
      <c r="U42" s="166">
        <f t="shared" si="3"/>
        <v>6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3</v>
      </c>
      <c r="AB42" s="343">
        <v>3</v>
      </c>
      <c r="AC42" s="166">
        <f>SUM(AA42:AB42)</f>
        <v>6</v>
      </c>
      <c r="AD42" s="39">
        <v>2</v>
      </c>
      <c r="AE42" s="15"/>
    </row>
    <row r="43" spans="1:31" ht="15.6" customHeight="1" x14ac:dyDescent="0.3">
      <c r="E43" s="9">
        <v>2</v>
      </c>
      <c r="F43" s="41" t="s">
        <v>890</v>
      </c>
      <c r="N43" s="8"/>
      <c r="O43" s="212"/>
      <c r="P43" s="41" t="s">
        <v>536</v>
      </c>
      <c r="Q43" s="41" t="s">
        <v>496</v>
      </c>
      <c r="R43" s="41" t="s">
        <v>533</v>
      </c>
      <c r="S43" s="344"/>
      <c r="T43" s="344">
        <v>6</v>
      </c>
      <c r="U43" s="166">
        <f t="shared" si="3"/>
        <v>6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1</v>
      </c>
      <c r="AC43" s="166">
        <f>SUM(AA43:AB43)</f>
        <v>5</v>
      </c>
      <c r="AD43" s="39"/>
      <c r="AE43" s="15"/>
    </row>
    <row r="44" spans="1:31" ht="15.6" customHeight="1" x14ac:dyDescent="0.3">
      <c r="N44" s="9"/>
      <c r="O44" s="212"/>
      <c r="P44" s="41" t="s">
        <v>685</v>
      </c>
      <c r="Q44" s="41" t="s">
        <v>504</v>
      </c>
      <c r="R44" s="41" t="s">
        <v>533</v>
      </c>
      <c r="S44" s="343">
        <v>2</v>
      </c>
      <c r="T44" s="344">
        <v>3</v>
      </c>
      <c r="U44" s="166">
        <f t="shared" si="3"/>
        <v>5</v>
      </c>
      <c r="V44" s="39">
        <v>2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4</v>
      </c>
      <c r="AC44" s="166">
        <f>SUM(AA44:AB44)</f>
        <v>4</v>
      </c>
      <c r="AD44" s="39"/>
      <c r="AE44" s="15"/>
    </row>
    <row r="45" spans="1:31" ht="15.6" customHeight="1" x14ac:dyDescent="0.3">
      <c r="B45" s="33" t="s">
        <v>123</v>
      </c>
      <c r="C45" s="56"/>
      <c r="D45" s="23">
        <v>1</v>
      </c>
      <c r="E45" s="9">
        <v>1</v>
      </c>
      <c r="F45" s="41" t="s">
        <v>882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1</v>
      </c>
      <c r="T45" s="344">
        <v>3</v>
      </c>
      <c r="U45" s="166">
        <f t="shared" si="3"/>
        <v>4</v>
      </c>
      <c r="V45" s="39">
        <v>2</v>
      </c>
      <c r="W45" s="216"/>
      <c r="X45" s="41" t="s">
        <v>651</v>
      </c>
      <c r="Y45" s="41" t="s">
        <v>514</v>
      </c>
      <c r="Z45" s="41" t="s">
        <v>53</v>
      </c>
      <c r="AA45" s="343">
        <v>1</v>
      </c>
      <c r="AB45" s="344">
        <v>2</v>
      </c>
      <c r="AC45" s="166">
        <f>SUM(AA45:AB45)</f>
        <v>3</v>
      </c>
      <c r="AD45" s="39"/>
      <c r="AE45" s="15"/>
    </row>
    <row r="46" spans="1:31" ht="15.6" customHeight="1" x14ac:dyDescent="0.3">
      <c r="A46" s="87" t="s">
        <v>37</v>
      </c>
      <c r="B46" s="84" t="s">
        <v>83</v>
      </c>
      <c r="C46" s="43"/>
      <c r="D46" s="23"/>
      <c r="E46" s="9"/>
      <c r="F46" s="41"/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3</v>
      </c>
      <c r="U46" s="166">
        <f t="shared" si="3"/>
        <v>3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2</v>
      </c>
      <c r="AC46" s="166">
        <f t="shared" si="7"/>
        <v>2</v>
      </c>
      <c r="AD46" s="39"/>
      <c r="AE46" s="15"/>
    </row>
    <row r="47" spans="1:31" ht="15.6" customHeight="1" x14ac:dyDescent="0.3">
      <c r="N47" s="8"/>
      <c r="O47" s="213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3"/>
        <v>0</v>
      </c>
      <c r="V47" s="39">
        <v>2</v>
      </c>
      <c r="W47" s="216"/>
      <c r="X47" s="41" t="s">
        <v>646</v>
      </c>
      <c r="Y47" s="41" t="s">
        <v>491</v>
      </c>
      <c r="Z47" s="41" t="s">
        <v>53</v>
      </c>
      <c r="AA47" s="343"/>
      <c r="AB47" s="344">
        <v>2</v>
      </c>
      <c r="AC47" s="166">
        <f t="shared" si="7"/>
        <v>2</v>
      </c>
      <c r="AD47" s="39"/>
      <c r="AE47" s="15"/>
    </row>
    <row r="48" spans="1:31" ht="15.6" customHeight="1" x14ac:dyDescent="0.3">
      <c r="A48" s="102"/>
      <c r="B48" s="103"/>
      <c r="C48" s="103"/>
      <c r="D48" s="143"/>
      <c r="E48" s="104"/>
      <c r="F48" s="103"/>
      <c r="G48" s="105"/>
      <c r="H48" s="105"/>
      <c r="I48" s="105"/>
      <c r="J48" s="106"/>
      <c r="K48" s="105"/>
      <c r="L48" s="105"/>
      <c r="M48" s="104"/>
      <c r="N48" s="9"/>
      <c r="O48" s="212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3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7"/>
        <v>1</v>
      </c>
      <c r="AD48" s="39"/>
      <c r="AE48" s="15"/>
    </row>
    <row r="49" spans="1:31" ht="15.6" customHeight="1" thickBot="1" x14ac:dyDescent="0.4">
      <c r="C49" s="41" t="s">
        <v>42</v>
      </c>
      <c r="D49" s="98">
        <f>SUM(D15:D48)</f>
        <v>14</v>
      </c>
      <c r="E49" s="21"/>
      <c r="F49" s="41" t="s">
        <v>44</v>
      </c>
      <c r="G49" s="33"/>
      <c r="H49" s="47"/>
      <c r="I49" s="61">
        <v>7</v>
      </c>
      <c r="J49" s="22"/>
      <c r="K49" s="53"/>
      <c r="L49" s="56"/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3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27</v>
      </c>
      <c r="AB49" s="219">
        <f>SUM(AB38:AB48)</f>
        <v>36</v>
      </c>
      <c r="AC49" s="219">
        <f>SUM(AC38:AC48)</f>
        <v>63</v>
      </c>
      <c r="AD49" s="219">
        <f>SUM(AD38:AD48)</f>
        <v>6</v>
      </c>
      <c r="AE49" s="15"/>
    </row>
    <row r="50" spans="1:31" ht="15.6" customHeight="1" thickBot="1" x14ac:dyDescent="0.35">
      <c r="N50" s="8"/>
      <c r="O50" s="213"/>
      <c r="P50" s="218" t="s">
        <v>405</v>
      </c>
      <c r="Q50" s="218"/>
      <c r="R50" s="218" t="s">
        <v>533</v>
      </c>
      <c r="S50" s="219">
        <f>SUM(S39:S49)</f>
        <v>20</v>
      </c>
      <c r="T50" s="219">
        <f>SUM(T39:T49)</f>
        <v>32</v>
      </c>
      <c r="U50" s="219">
        <f>SUM(U39:U49)</f>
        <v>52</v>
      </c>
      <c r="V50" s="219">
        <f>SUM(V39:V49)</f>
        <v>14</v>
      </c>
      <c r="W50" s="356"/>
      <c r="X50" s="277" t="s">
        <v>461</v>
      </c>
      <c r="Y50" s="277"/>
      <c r="Z50" s="277" t="s">
        <v>462</v>
      </c>
      <c r="AA50" s="343">
        <v>1</v>
      </c>
      <c r="AB50" s="344">
        <v>1</v>
      </c>
      <c r="AC50" s="166">
        <f>SUM(AA50:AB50)</f>
        <v>2</v>
      </c>
      <c r="AD50" s="39"/>
      <c r="AE50" s="15"/>
    </row>
    <row r="51" spans="1:31" ht="15.6" customHeight="1" x14ac:dyDescent="0.3">
      <c r="B51" s="41"/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3</v>
      </c>
      <c r="U51" s="166">
        <f t="shared" ref="U51:U59" si="8">SUM(S51:T51)</f>
        <v>4</v>
      </c>
      <c r="V51" s="39">
        <v>6</v>
      </c>
      <c r="W51" s="277"/>
      <c r="X51" s="41" t="s">
        <v>653</v>
      </c>
      <c r="Y51" s="41" t="s">
        <v>616</v>
      </c>
      <c r="Z51" s="41" t="s">
        <v>461</v>
      </c>
      <c r="AA51" s="343">
        <v>6</v>
      </c>
      <c r="AB51" s="344">
        <v>2</v>
      </c>
      <c r="AC51" s="166">
        <f>SUM(AA51:AB51)</f>
        <v>8</v>
      </c>
      <c r="AD51" s="39">
        <v>12</v>
      </c>
      <c r="AE51" s="15"/>
    </row>
    <row r="52" spans="1:31" ht="15.6" customHeight="1" x14ac:dyDescent="0.3">
      <c r="B52" s="41"/>
      <c r="C52" s="281"/>
      <c r="D52" s="21"/>
      <c r="E52" s="21"/>
      <c r="F52" s="21"/>
      <c r="G52" s="21"/>
      <c r="H52" s="21"/>
      <c r="I52" s="21"/>
      <c r="J52" s="21"/>
      <c r="K52" s="21"/>
      <c r="N52" s="9"/>
      <c r="O52" s="212"/>
      <c r="P52" s="150" t="s">
        <v>494</v>
      </c>
      <c r="Q52" s="41" t="s">
        <v>182</v>
      </c>
      <c r="R52" s="48" t="s">
        <v>164</v>
      </c>
      <c r="S52" s="343">
        <v>5</v>
      </c>
      <c r="T52" s="343">
        <v>2</v>
      </c>
      <c r="U52" s="166">
        <f t="shared" si="8"/>
        <v>7</v>
      </c>
      <c r="V52" s="39">
        <v>2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5</v>
      </c>
      <c r="AC52" s="166">
        <f>SUM(AA52:AB52)</f>
        <v>7</v>
      </c>
      <c r="AD52" s="39">
        <v>2</v>
      </c>
      <c r="AE52" s="15"/>
    </row>
    <row r="53" spans="1:31" ht="15.6" customHeight="1" x14ac:dyDescent="0.3">
      <c r="A53" s="166"/>
      <c r="B53" s="163" t="s">
        <v>394</v>
      </c>
      <c r="C53" s="163"/>
      <c r="D53" s="46" t="s">
        <v>57</v>
      </c>
      <c r="E53" s="358" t="s">
        <v>51</v>
      </c>
      <c r="F53" s="358" t="s">
        <v>52</v>
      </c>
      <c r="G53" s="163" t="s">
        <v>58</v>
      </c>
      <c r="H53" s="163" t="s">
        <v>390</v>
      </c>
      <c r="I53" s="163"/>
      <c r="J53" s="163"/>
      <c r="K53" s="163"/>
      <c r="L53" s="163"/>
      <c r="M53" s="163"/>
      <c r="N53" s="9"/>
      <c r="O53" s="213"/>
      <c r="P53" s="41" t="s">
        <v>691</v>
      </c>
      <c r="Q53" s="41" t="s">
        <v>620</v>
      </c>
      <c r="R53" s="41" t="s">
        <v>164</v>
      </c>
      <c r="S53" s="343">
        <v>3</v>
      </c>
      <c r="T53" s="344">
        <v>2</v>
      </c>
      <c r="U53" s="166">
        <f t="shared" si="8"/>
        <v>5</v>
      </c>
      <c r="V53" s="39">
        <v>8</v>
      </c>
      <c r="W53" s="277"/>
      <c r="X53" s="41" t="s">
        <v>472</v>
      </c>
      <c r="Y53" s="41" t="s">
        <v>465</v>
      </c>
      <c r="Z53" s="41" t="s">
        <v>461</v>
      </c>
      <c r="AA53" s="343">
        <v>3</v>
      </c>
      <c r="AB53" s="344">
        <v>3</v>
      </c>
      <c r="AC53" s="166">
        <f t="shared" ref="AC53:AC60" si="9">SUM(AA53:AB53)</f>
        <v>6</v>
      </c>
      <c r="AD53" s="39">
        <v>2</v>
      </c>
      <c r="AE53" s="15"/>
    </row>
    <row r="54" spans="1:31" ht="15.6" customHeight="1" x14ac:dyDescent="0.3">
      <c r="A54" s="39"/>
      <c r="B54" s="41" t="s">
        <v>706</v>
      </c>
      <c r="C54" s="41" t="s">
        <v>383</v>
      </c>
      <c r="D54" s="221" t="s">
        <v>130</v>
      </c>
      <c r="E54" s="49">
        <v>8</v>
      </c>
      <c r="F54" s="49">
        <v>5</v>
      </c>
      <c r="G54" s="166">
        <f t="shared" ref="G54:G75" si="10">SUM(E54:F54)</f>
        <v>13</v>
      </c>
      <c r="H54" s="39"/>
      <c r="I54" s="40"/>
      <c r="J54" s="40"/>
      <c r="K54" s="40"/>
      <c r="M54" s="48"/>
      <c r="N54" s="8"/>
      <c r="O54" s="213"/>
      <c r="P54" s="41" t="s">
        <v>476</v>
      </c>
      <c r="Q54" s="41" t="s">
        <v>68</v>
      </c>
      <c r="R54" s="41" t="s">
        <v>164</v>
      </c>
      <c r="S54" s="343"/>
      <c r="T54" s="344">
        <v>4</v>
      </c>
      <c r="U54" s="166">
        <f t="shared" si="8"/>
        <v>4</v>
      </c>
      <c r="V54" s="39">
        <v>2</v>
      </c>
      <c r="W54" s="277"/>
      <c r="X54" s="41" t="s">
        <v>540</v>
      </c>
      <c r="Y54" s="41" t="s">
        <v>386</v>
      </c>
      <c r="Z54" s="41" t="s">
        <v>461</v>
      </c>
      <c r="AA54" s="343">
        <v>3</v>
      </c>
      <c r="AB54" s="344">
        <v>2</v>
      </c>
      <c r="AC54" s="166">
        <f t="shared" ref="AC54:AC59" si="11">SUM(AA54:AB54)</f>
        <v>5</v>
      </c>
      <c r="AD54" s="39"/>
      <c r="AE54" s="15"/>
    </row>
    <row r="55" spans="1:31" ht="15.6" customHeight="1" x14ac:dyDescent="0.3">
      <c r="A55" s="39"/>
      <c r="B55" s="41" t="s">
        <v>705</v>
      </c>
      <c r="C55" s="41" t="s">
        <v>464</v>
      </c>
      <c r="D55" s="221" t="s">
        <v>533</v>
      </c>
      <c r="E55" s="222">
        <v>7</v>
      </c>
      <c r="F55" s="222">
        <v>6</v>
      </c>
      <c r="G55" s="166">
        <f t="shared" si="10"/>
        <v>13</v>
      </c>
      <c r="H55" s="39"/>
      <c r="I55" s="41"/>
      <c r="J55" s="41"/>
      <c r="K55" s="61"/>
      <c r="L55" s="163" t="s">
        <v>389</v>
      </c>
      <c r="M55" s="41"/>
      <c r="N55" s="8"/>
      <c r="O55" s="212"/>
      <c r="P55" s="41" t="s">
        <v>695</v>
      </c>
      <c r="Q55" s="41" t="s">
        <v>29</v>
      </c>
      <c r="R55" s="41" t="s">
        <v>164</v>
      </c>
      <c r="S55" s="343">
        <v>2</v>
      </c>
      <c r="T55" s="344">
        <v>1</v>
      </c>
      <c r="U55" s="166">
        <f t="shared" si="8"/>
        <v>3</v>
      </c>
      <c r="V55" s="39"/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>
        <v>2</v>
      </c>
      <c r="AC55" s="166">
        <f t="shared" si="11"/>
        <v>3</v>
      </c>
      <c r="AD55" s="39">
        <v>2</v>
      </c>
      <c r="AE55" s="15"/>
    </row>
    <row r="56" spans="1:31" ht="15.6" customHeight="1" x14ac:dyDescent="0.3">
      <c r="A56" s="39"/>
      <c r="B56" s="41" t="s">
        <v>552</v>
      </c>
      <c r="C56" s="41" t="s">
        <v>527</v>
      </c>
      <c r="D56" s="221" t="s">
        <v>53</v>
      </c>
      <c r="E56" s="222">
        <v>7</v>
      </c>
      <c r="F56" s="222">
        <v>6</v>
      </c>
      <c r="G56" s="166">
        <f t="shared" si="10"/>
        <v>13</v>
      </c>
      <c r="H56" s="39"/>
      <c r="I56" s="40"/>
      <c r="J56" s="41"/>
      <c r="K56" s="41"/>
      <c r="L56" s="41" t="s">
        <v>83</v>
      </c>
      <c r="M56" s="41"/>
      <c r="N56" s="8"/>
      <c r="O56" s="212"/>
      <c r="P56" s="41" t="s">
        <v>694</v>
      </c>
      <c r="Q56" s="41" t="s">
        <v>621</v>
      </c>
      <c r="R56" s="41" t="s">
        <v>164</v>
      </c>
      <c r="S56" s="343">
        <v>1</v>
      </c>
      <c r="T56" s="343">
        <v>2</v>
      </c>
      <c r="U56" s="166">
        <f t="shared" si="8"/>
        <v>3</v>
      </c>
      <c r="V56" s="39">
        <v>2</v>
      </c>
      <c r="W56" s="277"/>
      <c r="X56" s="41" t="s">
        <v>537</v>
      </c>
      <c r="Y56" s="41" t="s">
        <v>65</v>
      </c>
      <c r="Z56" s="41" t="s">
        <v>461</v>
      </c>
      <c r="AA56" s="343">
        <v>1</v>
      </c>
      <c r="AB56" s="344">
        <v>1</v>
      </c>
      <c r="AC56" s="166">
        <f t="shared" si="11"/>
        <v>2</v>
      </c>
      <c r="AD56" s="39"/>
      <c r="AE56" s="15"/>
    </row>
    <row r="57" spans="1:31" ht="15.6" customHeight="1" x14ac:dyDescent="0.3">
      <c r="A57" s="39"/>
      <c r="B57" s="41" t="s">
        <v>66</v>
      </c>
      <c r="C57" s="41" t="s">
        <v>505</v>
      </c>
      <c r="D57" s="220" t="s">
        <v>53</v>
      </c>
      <c r="E57" s="49">
        <v>6</v>
      </c>
      <c r="F57" s="193">
        <v>7</v>
      </c>
      <c r="G57" s="166">
        <f t="shared" si="10"/>
        <v>13</v>
      </c>
      <c r="H57" s="39"/>
      <c r="I57" s="41"/>
      <c r="J57" s="41"/>
      <c r="K57" s="41"/>
      <c r="L57" s="40"/>
      <c r="M57" s="40"/>
      <c r="N57" s="9"/>
      <c r="O57" s="213"/>
      <c r="P57" s="41" t="s">
        <v>696</v>
      </c>
      <c r="Q57" s="41" t="s">
        <v>19</v>
      </c>
      <c r="R57" s="48" t="s">
        <v>164</v>
      </c>
      <c r="S57" s="343">
        <v>1</v>
      </c>
      <c r="T57" s="344">
        <v>2</v>
      </c>
      <c r="U57" s="166">
        <f t="shared" si="8"/>
        <v>3</v>
      </c>
      <c r="V57" s="39"/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1</v>
      </c>
      <c r="AC57" s="166">
        <f t="shared" si="11"/>
        <v>2</v>
      </c>
      <c r="AD57" s="39">
        <v>2</v>
      </c>
      <c r="AE57" s="15"/>
    </row>
    <row r="58" spans="1:31" ht="15.6" customHeight="1" x14ac:dyDescent="0.3">
      <c r="A58" s="39"/>
      <c r="B58" s="150" t="s">
        <v>817</v>
      </c>
      <c r="C58" s="84" t="s">
        <v>185</v>
      </c>
      <c r="D58" s="221" t="s">
        <v>116</v>
      </c>
      <c r="E58" s="330">
        <v>9</v>
      </c>
      <c r="F58" s="330">
        <v>3</v>
      </c>
      <c r="G58" s="166">
        <f t="shared" si="10"/>
        <v>12</v>
      </c>
      <c r="H58" s="39">
        <v>4</v>
      </c>
      <c r="I58" s="40"/>
      <c r="J58" s="40"/>
      <c r="K58" s="40"/>
      <c r="N58" s="9"/>
      <c r="O58" s="212"/>
      <c r="P58" s="41" t="s">
        <v>475</v>
      </c>
      <c r="Q58" s="41" t="s">
        <v>115</v>
      </c>
      <c r="R58" s="41" t="s">
        <v>164</v>
      </c>
      <c r="S58" s="343">
        <v>1</v>
      </c>
      <c r="T58" s="344">
        <v>2</v>
      </c>
      <c r="U58" s="166">
        <f t="shared" si="8"/>
        <v>3</v>
      </c>
      <c r="V58" s="39">
        <v>2</v>
      </c>
      <c r="W58" s="277"/>
      <c r="X58" s="41" t="s">
        <v>795</v>
      </c>
      <c r="Y58" s="84" t="s">
        <v>143</v>
      </c>
      <c r="Z58" s="41" t="s">
        <v>461</v>
      </c>
      <c r="AA58" s="343"/>
      <c r="AB58" s="344">
        <v>2</v>
      </c>
      <c r="AC58" s="166">
        <f t="shared" si="11"/>
        <v>2</v>
      </c>
      <c r="AD58" s="39">
        <v>6</v>
      </c>
      <c r="AE58" s="15"/>
    </row>
    <row r="59" spans="1:31" ht="15.6" customHeight="1" x14ac:dyDescent="0.3">
      <c r="A59" s="39"/>
      <c r="B59" s="150" t="s">
        <v>793</v>
      </c>
      <c r="C59" s="41" t="s">
        <v>531</v>
      </c>
      <c r="D59" s="220" t="s">
        <v>130</v>
      </c>
      <c r="E59" s="49">
        <v>6</v>
      </c>
      <c r="F59" s="49">
        <v>5</v>
      </c>
      <c r="G59" s="166">
        <f t="shared" si="10"/>
        <v>11</v>
      </c>
      <c r="H59" s="39">
        <v>2</v>
      </c>
      <c r="I59" s="41"/>
      <c r="J59" s="40"/>
      <c r="K59" s="40"/>
      <c r="M59" s="40"/>
      <c r="N59" s="9"/>
      <c r="O59" s="60"/>
      <c r="P59" s="41" t="s">
        <v>693</v>
      </c>
      <c r="Q59" s="41" t="s">
        <v>62</v>
      </c>
      <c r="R59" s="41" t="s">
        <v>164</v>
      </c>
      <c r="S59" s="343">
        <v>1</v>
      </c>
      <c r="T59" s="344">
        <v>1</v>
      </c>
      <c r="U59" s="166">
        <f t="shared" si="8"/>
        <v>2</v>
      </c>
      <c r="V59" s="39"/>
      <c r="W59" s="277"/>
      <c r="X59" s="41" t="s">
        <v>655</v>
      </c>
      <c r="Y59" s="48" t="s">
        <v>503</v>
      </c>
      <c r="Z59" s="41" t="s">
        <v>461</v>
      </c>
      <c r="AA59" s="343"/>
      <c r="AB59" s="344">
        <v>1</v>
      </c>
      <c r="AC59" s="166">
        <f t="shared" si="11"/>
        <v>1</v>
      </c>
      <c r="AD59" s="39"/>
      <c r="AE59" s="15"/>
    </row>
    <row r="60" spans="1:31" ht="15.6" customHeight="1" x14ac:dyDescent="0.3">
      <c r="A60" s="39"/>
      <c r="B60" s="41" t="s">
        <v>493</v>
      </c>
      <c r="C60" s="41" t="s">
        <v>340</v>
      </c>
      <c r="D60" s="220" t="s">
        <v>117</v>
      </c>
      <c r="E60" s="39">
        <v>5</v>
      </c>
      <c r="F60" s="208">
        <v>5</v>
      </c>
      <c r="G60" s="166">
        <f t="shared" si="10"/>
        <v>10</v>
      </c>
      <c r="H60" s="39"/>
      <c r="I60" s="40"/>
      <c r="J60" s="40"/>
      <c r="K60" s="40"/>
      <c r="M60" s="48"/>
      <c r="N60" s="9"/>
      <c r="O60" s="60"/>
      <c r="P60" s="41" t="s">
        <v>697</v>
      </c>
      <c r="Q60" s="41" t="s">
        <v>589</v>
      </c>
      <c r="R60" s="41" t="s">
        <v>164</v>
      </c>
      <c r="S60" s="343"/>
      <c r="T60" s="343">
        <v>1</v>
      </c>
      <c r="U60" s="166">
        <f>SUM(S60:T60)</f>
        <v>1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9"/>
        <v>0</v>
      </c>
      <c r="AD60" s="39">
        <v>4</v>
      </c>
      <c r="AE60" s="15"/>
    </row>
    <row r="61" spans="1:31" ht="15.6" customHeight="1" thickBot="1" x14ac:dyDescent="0.35">
      <c r="A61" s="39"/>
      <c r="B61" s="220" t="s">
        <v>567</v>
      </c>
      <c r="C61" s="150" t="s">
        <v>110</v>
      </c>
      <c r="D61" s="220" t="s">
        <v>533</v>
      </c>
      <c r="E61" s="49">
        <v>5</v>
      </c>
      <c r="F61" s="49">
        <v>5</v>
      </c>
      <c r="G61" s="166">
        <f t="shared" si="10"/>
        <v>10</v>
      </c>
      <c r="H61" s="39">
        <v>2</v>
      </c>
      <c r="I61" s="41"/>
      <c r="L61" s="163" t="s">
        <v>84</v>
      </c>
      <c r="M61" s="41"/>
      <c r="N61" s="9"/>
      <c r="O61" s="213"/>
      <c r="P61" s="43" t="s">
        <v>692</v>
      </c>
      <c r="Q61" s="43" t="s">
        <v>60</v>
      </c>
      <c r="R61" s="41" t="s">
        <v>164</v>
      </c>
      <c r="S61" s="343"/>
      <c r="T61" s="343"/>
      <c r="U61" s="166">
        <f>SUM(S61:T61)</f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18</v>
      </c>
      <c r="AB61" s="219">
        <f>SUM(AB50:AB60)</f>
        <v>20</v>
      </c>
      <c r="AC61" s="219">
        <f>SUM(AC50:AC60)</f>
        <v>38</v>
      </c>
      <c r="AD61" s="219">
        <f>SUM(AD50:AD60)</f>
        <v>30</v>
      </c>
      <c r="AE61" s="15"/>
    </row>
    <row r="62" spans="1:31" ht="15.6" customHeight="1" thickBot="1" x14ac:dyDescent="0.35">
      <c r="A62" s="39"/>
      <c r="B62" s="41" t="s">
        <v>564</v>
      </c>
      <c r="C62" s="41" t="s">
        <v>72</v>
      </c>
      <c r="D62" s="220" t="s">
        <v>53</v>
      </c>
      <c r="E62" s="49">
        <v>4</v>
      </c>
      <c r="F62" s="49">
        <v>6</v>
      </c>
      <c r="G62" s="166">
        <f t="shared" si="10"/>
        <v>10</v>
      </c>
      <c r="I62" s="40"/>
      <c r="J62" s="40"/>
      <c r="K62" s="40"/>
      <c r="L62" s="152" t="s">
        <v>889</v>
      </c>
      <c r="M62" s="41" t="s">
        <v>130</v>
      </c>
      <c r="N62" s="9"/>
      <c r="O62" s="15"/>
      <c r="P62" s="218" t="s">
        <v>405</v>
      </c>
      <c r="Q62" s="218"/>
      <c r="R62" s="218" t="s">
        <v>164</v>
      </c>
      <c r="S62" s="219">
        <f>SUM(S51:S61)</f>
        <v>15</v>
      </c>
      <c r="T62" s="219">
        <f>SUM(T51:T61)</f>
        <v>20</v>
      </c>
      <c r="U62" s="219">
        <f>SUM(U51:U61)</f>
        <v>35</v>
      </c>
      <c r="V62" s="219">
        <f>SUM(V51:V61)</f>
        <v>22</v>
      </c>
      <c r="W62" s="355"/>
      <c r="X62" s="195"/>
      <c r="Y62" s="54"/>
      <c r="Z62" s="54"/>
      <c r="AA62" s="194">
        <f>AA25+AA37+AA49+AA61</f>
        <v>88</v>
      </c>
      <c r="AB62" s="194">
        <f>AB25+AB37+AB49+AB61</f>
        <v>120</v>
      </c>
      <c r="AC62" s="194">
        <f>AC25+AC37+AC49+AC61</f>
        <v>208</v>
      </c>
      <c r="AD62" s="194">
        <f>AD25+AD37+AD49+AD61</f>
        <v>44</v>
      </c>
      <c r="AE62" s="15"/>
    </row>
    <row r="63" spans="1:31" ht="15.6" customHeight="1" thickBot="1" x14ac:dyDescent="0.35">
      <c r="A63" s="39"/>
      <c r="B63" s="150" t="s">
        <v>551</v>
      </c>
      <c r="C63" s="41" t="s">
        <v>138</v>
      </c>
      <c r="D63" s="220" t="s">
        <v>54</v>
      </c>
      <c r="E63" s="330">
        <v>4</v>
      </c>
      <c r="F63" s="330">
        <v>6</v>
      </c>
      <c r="G63" s="166">
        <f t="shared" si="10"/>
        <v>10</v>
      </c>
      <c r="I63" s="41"/>
      <c r="N63" s="9"/>
      <c r="O63" s="60"/>
      <c r="P63" s="161"/>
      <c r="Q63" s="161"/>
      <c r="R63" s="161"/>
      <c r="S63" s="194">
        <f>S25+S38+S50+S62</f>
        <v>84</v>
      </c>
      <c r="T63" s="194">
        <f>T25+T38+T50+T62</f>
        <v>127</v>
      </c>
      <c r="U63" s="194">
        <f>U25+U38+U50+U62</f>
        <v>211</v>
      </c>
      <c r="V63" s="194">
        <f>V25+V38+V50+V62</f>
        <v>58</v>
      </c>
      <c r="W63" s="166"/>
      <c r="X63" s="196" t="s">
        <v>387</v>
      </c>
      <c r="Y63" s="192"/>
      <c r="Z63" s="192"/>
      <c r="AA63" s="197">
        <f>S63+AA62</f>
        <v>172</v>
      </c>
      <c r="AB63" s="197">
        <f>T63+AB62</f>
        <v>247</v>
      </c>
      <c r="AC63" s="197">
        <f>U63+AC62</f>
        <v>419</v>
      </c>
      <c r="AD63" s="197">
        <f>V63+AD62</f>
        <v>102</v>
      </c>
      <c r="AE63" s="15"/>
    </row>
    <row r="64" spans="1:31" ht="15.6" customHeight="1" thickTop="1" x14ac:dyDescent="0.3">
      <c r="A64" s="39"/>
      <c r="B64" s="48" t="s">
        <v>553</v>
      </c>
      <c r="C64" s="41" t="s">
        <v>183</v>
      </c>
      <c r="D64" s="220" t="s">
        <v>117</v>
      </c>
      <c r="E64" s="330"/>
      <c r="F64" s="330">
        <v>10</v>
      </c>
      <c r="G64" s="166">
        <f t="shared" si="10"/>
        <v>10</v>
      </c>
      <c r="H64" s="34"/>
      <c r="I64" s="40"/>
      <c r="J64" s="40"/>
      <c r="K64" s="40"/>
      <c r="M64" s="40"/>
      <c r="N64" s="9"/>
      <c r="O64" s="16"/>
      <c r="AE64" s="198"/>
    </row>
    <row r="65" spans="1:31" ht="15.6" customHeight="1" x14ac:dyDescent="0.35">
      <c r="A65" s="39"/>
      <c r="B65" s="41" t="s">
        <v>545</v>
      </c>
      <c r="C65" s="41" t="s">
        <v>103</v>
      </c>
      <c r="D65" s="220" t="s">
        <v>54</v>
      </c>
      <c r="E65" s="39">
        <v>8</v>
      </c>
      <c r="F65" s="208">
        <v>1</v>
      </c>
      <c r="G65" s="166">
        <f t="shared" si="10"/>
        <v>9</v>
      </c>
      <c r="H65" s="39"/>
      <c r="I65" s="41"/>
      <c r="O65" s="16"/>
      <c r="P65" s="156" t="s">
        <v>3</v>
      </c>
      <c r="Q65" s="46" t="s">
        <v>404</v>
      </c>
      <c r="R65" s="183">
        <v>42681</v>
      </c>
      <c r="S65" s="54"/>
      <c r="T65" s="54"/>
      <c r="U65" s="54"/>
      <c r="V65" s="164"/>
      <c r="W65" s="164"/>
      <c r="X65" s="156" t="s">
        <v>4</v>
      </c>
      <c r="Y65" s="46" t="s">
        <v>404</v>
      </c>
      <c r="Z65" s="183">
        <v>42688</v>
      </c>
      <c r="AA65" s="198"/>
      <c r="AB65" s="198"/>
      <c r="AC65" s="198"/>
      <c r="AD65" s="198"/>
      <c r="AE65" s="198"/>
    </row>
    <row r="66" spans="1:31" ht="15.6" customHeight="1" x14ac:dyDescent="0.35">
      <c r="A66" s="39"/>
      <c r="B66" s="221" t="s">
        <v>63</v>
      </c>
      <c r="C66" s="41" t="s">
        <v>104</v>
      </c>
      <c r="D66" s="221" t="s">
        <v>130</v>
      </c>
      <c r="E66" s="49">
        <v>3</v>
      </c>
      <c r="F66" s="49">
        <v>6</v>
      </c>
      <c r="G66" s="166">
        <f t="shared" si="10"/>
        <v>9</v>
      </c>
      <c r="H66" s="39">
        <v>2</v>
      </c>
      <c r="I66" s="40"/>
      <c r="O66" s="16"/>
      <c r="P66" s="155" t="s">
        <v>81</v>
      </c>
      <c r="Q66" s="155" t="s">
        <v>79</v>
      </c>
      <c r="R66" s="155" t="s">
        <v>107</v>
      </c>
      <c r="S66" s="41"/>
      <c r="T66" s="41"/>
      <c r="U66" s="41"/>
      <c r="V66" s="47"/>
      <c r="W66" s="47"/>
      <c r="X66" s="155" t="s">
        <v>81</v>
      </c>
      <c r="Y66" s="155" t="s">
        <v>79</v>
      </c>
      <c r="Z66" s="155" t="s">
        <v>107</v>
      </c>
      <c r="AA66" s="40"/>
      <c r="AB66" s="40"/>
      <c r="AC66" s="40"/>
      <c r="AD66" s="40"/>
      <c r="AE66" s="198"/>
    </row>
    <row r="67" spans="1:31" ht="15.6" customHeight="1" x14ac:dyDescent="0.35">
      <c r="A67" s="39"/>
      <c r="B67" s="41" t="s">
        <v>867</v>
      </c>
      <c r="C67" s="41" t="s">
        <v>616</v>
      </c>
      <c r="D67" s="41" t="s">
        <v>461</v>
      </c>
      <c r="E67" s="49">
        <v>6</v>
      </c>
      <c r="F67" s="193">
        <v>2</v>
      </c>
      <c r="G67" s="166">
        <f t="shared" si="10"/>
        <v>8</v>
      </c>
      <c r="H67" s="39">
        <v>12</v>
      </c>
      <c r="I67" s="41"/>
      <c r="L67" s="163" t="s">
        <v>156</v>
      </c>
      <c r="O67" s="16"/>
      <c r="P67" s="189">
        <v>0.38541666666666669</v>
      </c>
      <c r="Q67" s="61" t="s">
        <v>126</v>
      </c>
      <c r="R67" s="184" t="s">
        <v>159</v>
      </c>
      <c r="S67" s="41"/>
      <c r="T67" s="41"/>
      <c r="U67" s="41"/>
      <c r="V67" s="47"/>
      <c r="W67" s="47"/>
      <c r="X67" s="189">
        <v>0.38541666666666669</v>
      </c>
      <c r="Y67" s="61" t="s">
        <v>126</v>
      </c>
      <c r="Z67" s="184" t="s">
        <v>217</v>
      </c>
      <c r="AA67" s="49"/>
      <c r="AB67" s="87"/>
      <c r="AC67" s="39"/>
      <c r="AD67" s="40"/>
      <c r="AE67" s="198"/>
    </row>
    <row r="68" spans="1:31" ht="15.6" customHeight="1" x14ac:dyDescent="0.35">
      <c r="A68" s="39"/>
      <c r="B68" s="220" t="s">
        <v>818</v>
      </c>
      <c r="C68" s="41" t="s">
        <v>614</v>
      </c>
      <c r="D68" s="221" t="s">
        <v>117</v>
      </c>
      <c r="E68" s="330">
        <v>5</v>
      </c>
      <c r="F68" s="330">
        <v>3</v>
      </c>
      <c r="G68" s="166">
        <f t="shared" si="10"/>
        <v>8</v>
      </c>
      <c r="H68" s="39">
        <v>2</v>
      </c>
      <c r="I68" s="40"/>
      <c r="L68" s="41" t="s">
        <v>83</v>
      </c>
      <c r="M68" s="41"/>
      <c r="O68" s="16"/>
      <c r="P68" s="189">
        <v>0.38541666666666669</v>
      </c>
      <c r="Q68" s="61" t="s">
        <v>127</v>
      </c>
      <c r="R68" s="184" t="s">
        <v>214</v>
      </c>
      <c r="S68" s="41"/>
      <c r="T68" s="41"/>
      <c r="U68" s="41"/>
      <c r="V68" s="47"/>
      <c r="W68" s="47"/>
      <c r="X68" s="189">
        <v>0.38541666666666669</v>
      </c>
      <c r="Y68" s="61" t="s">
        <v>127</v>
      </c>
      <c r="Z68" s="184" t="s">
        <v>140</v>
      </c>
      <c r="AA68" s="39"/>
      <c r="AB68" s="190"/>
      <c r="AC68" s="39"/>
      <c r="AD68" s="40"/>
      <c r="AE68" s="198"/>
    </row>
    <row r="69" spans="1:31" ht="15.6" customHeight="1" x14ac:dyDescent="0.35">
      <c r="A69" s="39"/>
      <c r="B69" s="220" t="s">
        <v>554</v>
      </c>
      <c r="C69" s="41" t="s">
        <v>112</v>
      </c>
      <c r="D69" s="220" t="s">
        <v>116</v>
      </c>
      <c r="E69" s="330">
        <v>1</v>
      </c>
      <c r="F69" s="330">
        <v>7</v>
      </c>
      <c r="G69" s="166">
        <f t="shared" si="10"/>
        <v>8</v>
      </c>
      <c r="H69" s="39"/>
      <c r="I69" s="40"/>
      <c r="J69" s="40"/>
      <c r="K69" s="40"/>
      <c r="L69" s="152"/>
      <c r="M69" s="41"/>
      <c r="O69" s="16"/>
      <c r="P69" s="189">
        <v>0.42708333333333331</v>
      </c>
      <c r="Q69" s="61" t="s">
        <v>126</v>
      </c>
      <c r="R69" s="184" t="s">
        <v>160</v>
      </c>
      <c r="S69" s="41"/>
      <c r="T69" s="41"/>
      <c r="U69" s="41"/>
      <c r="V69" s="47"/>
      <c r="W69" s="47"/>
      <c r="X69" s="189">
        <v>0.42708333333333331</v>
      </c>
      <c r="Y69" s="61" t="s">
        <v>126</v>
      </c>
      <c r="Z69" s="184" t="s">
        <v>141</v>
      </c>
      <c r="AA69" s="39"/>
      <c r="AB69" s="39"/>
      <c r="AC69" s="39"/>
      <c r="AD69" s="40"/>
      <c r="AE69" s="198"/>
    </row>
    <row r="70" spans="1:31" ht="15.6" customHeight="1" x14ac:dyDescent="0.3">
      <c r="A70" s="39"/>
      <c r="B70" s="41" t="s">
        <v>544</v>
      </c>
      <c r="C70" s="41" t="s">
        <v>332</v>
      </c>
      <c r="D70" s="220" t="s">
        <v>54</v>
      </c>
      <c r="E70" s="330">
        <v>1</v>
      </c>
      <c r="F70" s="193">
        <v>7</v>
      </c>
      <c r="G70" s="166">
        <f t="shared" si="10"/>
        <v>8</v>
      </c>
      <c r="H70" s="40"/>
      <c r="O70" s="16"/>
      <c r="P70" s="189">
        <v>0.42708333333333331</v>
      </c>
      <c r="Q70" s="61" t="s">
        <v>127</v>
      </c>
      <c r="R70" s="184" t="s">
        <v>215</v>
      </c>
      <c r="S70" s="40"/>
      <c r="T70" s="40"/>
      <c r="U70" s="40"/>
      <c r="V70" s="40"/>
      <c r="W70" s="40"/>
      <c r="X70" s="189">
        <v>0.42708333333333331</v>
      </c>
      <c r="Y70" s="61" t="s">
        <v>127</v>
      </c>
      <c r="Z70" s="184" t="s">
        <v>142</v>
      </c>
      <c r="AA70" s="40"/>
      <c r="AB70" s="40"/>
      <c r="AC70" s="40"/>
      <c r="AD70" s="40"/>
      <c r="AE70" s="198"/>
    </row>
    <row r="71" spans="1:31" ht="17.399999999999999" x14ac:dyDescent="0.3">
      <c r="A71" s="39"/>
      <c r="B71" s="41" t="s">
        <v>543</v>
      </c>
      <c r="C71" s="41" t="s">
        <v>120</v>
      </c>
      <c r="D71" s="220" t="s">
        <v>117</v>
      </c>
      <c r="E71" s="39">
        <v>6</v>
      </c>
      <c r="F71" s="39">
        <v>1</v>
      </c>
      <c r="G71" s="166">
        <f t="shared" si="10"/>
        <v>7</v>
      </c>
      <c r="I71" s="79"/>
      <c r="J71" s="79"/>
      <c r="K71" s="79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98"/>
    </row>
    <row r="72" spans="1:31" ht="17.399999999999999" x14ac:dyDescent="0.3">
      <c r="A72" s="39"/>
      <c r="B72" s="41" t="s">
        <v>539</v>
      </c>
      <c r="C72" s="152" t="s">
        <v>613</v>
      </c>
      <c r="D72" s="220" t="s">
        <v>117</v>
      </c>
      <c r="E72" s="222">
        <v>5</v>
      </c>
      <c r="F72" s="222">
        <v>2</v>
      </c>
      <c r="G72" s="166">
        <f t="shared" si="10"/>
        <v>7</v>
      </c>
      <c r="H72" s="39">
        <v>2</v>
      </c>
      <c r="I72" s="34"/>
      <c r="J72" s="81"/>
      <c r="K72" s="79"/>
    </row>
    <row r="73" spans="1:31" ht="15.6" x14ac:dyDescent="0.3">
      <c r="A73" s="39"/>
      <c r="B73" s="221" t="s">
        <v>705</v>
      </c>
      <c r="C73" s="41" t="s">
        <v>182</v>
      </c>
      <c r="D73" s="221" t="s">
        <v>164</v>
      </c>
      <c r="E73" s="49">
        <v>5</v>
      </c>
      <c r="F73" s="49">
        <v>2</v>
      </c>
      <c r="G73" s="166">
        <f t="shared" si="10"/>
        <v>7</v>
      </c>
      <c r="H73" s="39">
        <v>2</v>
      </c>
      <c r="O73" s="90"/>
      <c r="P73" s="41"/>
    </row>
    <row r="74" spans="1:31" ht="17.399999999999999" x14ac:dyDescent="0.3">
      <c r="B74" s="41" t="s">
        <v>132</v>
      </c>
      <c r="C74" s="41" t="s">
        <v>131</v>
      </c>
      <c r="D74" s="41" t="s">
        <v>116</v>
      </c>
      <c r="E74" s="330">
        <v>4</v>
      </c>
      <c r="F74" s="330">
        <v>3</v>
      </c>
      <c r="G74" s="166">
        <f t="shared" si="10"/>
        <v>7</v>
      </c>
      <c r="H74" s="21"/>
      <c r="I74" s="21"/>
      <c r="J74" s="21"/>
      <c r="K74" s="21"/>
      <c r="P74" s="41"/>
    </row>
    <row r="75" spans="1:31" ht="17.399999999999999" x14ac:dyDescent="0.3">
      <c r="B75" s="41" t="s">
        <v>895</v>
      </c>
      <c r="C75" s="152" t="s">
        <v>28</v>
      </c>
      <c r="D75" s="41" t="s">
        <v>461</v>
      </c>
      <c r="E75" s="49">
        <v>2</v>
      </c>
      <c r="F75" s="193">
        <v>5</v>
      </c>
      <c r="G75" s="166">
        <f t="shared" si="10"/>
        <v>7</v>
      </c>
      <c r="H75" s="39">
        <v>2</v>
      </c>
      <c r="I75" s="21"/>
      <c r="J75" s="21"/>
      <c r="K75" s="21"/>
      <c r="P75" s="41"/>
      <c r="Q75" s="33"/>
      <c r="R75" s="24"/>
      <c r="S75" s="22"/>
      <c r="T75" s="22"/>
      <c r="U75" s="22"/>
      <c r="V75" s="22"/>
      <c r="W75" s="22"/>
      <c r="X75" s="22"/>
      <c r="Y75" s="22"/>
      <c r="Z75" s="22"/>
    </row>
    <row r="76" spans="1:31" ht="15.6" x14ac:dyDescent="0.3">
      <c r="A76" s="166"/>
      <c r="B76" s="166"/>
      <c r="C76" s="166"/>
      <c r="D76" s="166"/>
      <c r="E76" s="198"/>
      <c r="F76" s="198"/>
      <c r="G76" s="166"/>
      <c r="H76" s="166"/>
      <c r="I76" s="166"/>
      <c r="J76" s="166"/>
      <c r="K76" s="166"/>
      <c r="L76" s="166"/>
      <c r="M76" s="166"/>
      <c r="P76" s="5"/>
      <c r="Q76" s="5"/>
      <c r="R76" s="7"/>
    </row>
    <row r="77" spans="1:31" ht="15.6" x14ac:dyDescent="0.3">
      <c r="A77" s="39"/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5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301"/>
      <c r="C80" s="297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301"/>
      <c r="C81" s="297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7"/>
      <c r="C82" s="297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287"/>
      <c r="C83" s="297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301"/>
      <c r="C84" s="30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301"/>
      <c r="C85" s="297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7"/>
      <c r="C86" s="297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7"/>
      <c r="C87" s="297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7"/>
      <c r="C88" s="297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7"/>
      <c r="C89" s="297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297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O20:V24">
    <sortCondition ref="O20"/>
  </sortState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view="pageBreakPreview" topLeftCell="E8" zoomScale="79" zoomScaleNormal="75" zoomScaleSheetLayoutView="79" workbookViewId="0">
      <selection activeCell="F15" sqref="F15:F17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6640625" customWidth="1"/>
    <col min="13" max="13" width="26.44140625" customWidth="1"/>
    <col min="14" max="14" width="0.88671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4" customWidth="1"/>
    <col min="24" max="24" width="11.88671875" customWidth="1"/>
    <col min="25" max="25" width="19.33203125" customWidth="1"/>
    <col min="26" max="26" width="14.44140625" customWidth="1"/>
    <col min="27" max="27" width="7.44140625" customWidth="1"/>
    <col min="28" max="28" width="6.5546875" customWidth="1"/>
    <col min="29" max="29" width="6" customWidth="1"/>
    <col min="30" max="30" width="5.44140625" customWidth="1"/>
    <col min="31" max="31" width="2.109375" customWidth="1"/>
  </cols>
  <sheetData>
    <row r="1" spans="1:31" ht="24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58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439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42674</v>
      </c>
      <c r="O2" s="15"/>
      <c r="P2" s="41" t="s">
        <v>486</v>
      </c>
      <c r="Q2" s="41" t="s">
        <v>487</v>
      </c>
      <c r="R2" s="41" t="s">
        <v>116</v>
      </c>
      <c r="S2" s="39"/>
      <c r="T2" s="208">
        <v>7</v>
      </c>
      <c r="U2" s="39">
        <v>9</v>
      </c>
      <c r="V2" s="39">
        <v>2</v>
      </c>
      <c r="W2" s="39">
        <v>0</v>
      </c>
      <c r="X2" s="199">
        <f t="shared" ref="X2:X10" si="0">U2/T2</f>
        <v>1.2857142857142858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819</v>
      </c>
      <c r="O3" s="15"/>
      <c r="P3" s="41" t="s">
        <v>22</v>
      </c>
      <c r="Q3" s="41" t="s">
        <v>128</v>
      </c>
      <c r="R3" s="41" t="s">
        <v>533</v>
      </c>
      <c r="S3" s="39"/>
      <c r="T3" s="208">
        <v>7</v>
      </c>
      <c r="U3" s="39">
        <v>14</v>
      </c>
      <c r="V3" s="39">
        <v>0</v>
      </c>
      <c r="W3" s="39">
        <v>1</v>
      </c>
      <c r="X3" s="199">
        <f t="shared" si="0"/>
        <v>2</v>
      </c>
      <c r="AE3" s="16"/>
    </row>
    <row r="4" spans="1:31" ht="17.399999999999999" x14ac:dyDescent="0.3">
      <c r="A4" s="7"/>
      <c r="B4" s="9"/>
      <c r="C4" s="33" t="s">
        <v>379</v>
      </c>
      <c r="E4" s="22">
        <v>5</v>
      </c>
      <c r="F4" s="22">
        <v>0</v>
      </c>
      <c r="G4" s="22">
        <v>2</v>
      </c>
      <c r="H4" s="22">
        <f>(S$38)</f>
        <v>19</v>
      </c>
      <c r="I4" s="22">
        <v>9</v>
      </c>
      <c r="J4" s="35">
        <f t="shared" ref="J4:J11" si="1">E4*2+G4*1</f>
        <v>12</v>
      </c>
      <c r="K4" s="22">
        <f>(T$38)</f>
        <v>30</v>
      </c>
      <c r="L4" s="22">
        <f>(V$38)</f>
        <v>6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7</v>
      </c>
      <c r="U4" s="39">
        <v>19</v>
      </c>
      <c r="V4" s="39">
        <v>0</v>
      </c>
      <c r="W4" s="39">
        <v>1</v>
      </c>
      <c r="X4" s="199">
        <f t="shared" si="0"/>
        <v>2.7142857142857144</v>
      </c>
      <c r="AE4" s="16"/>
    </row>
    <row r="5" spans="1:31" ht="17.399999999999999" x14ac:dyDescent="0.3">
      <c r="A5" s="9"/>
      <c r="B5" s="9"/>
      <c r="C5" s="33" t="s">
        <v>530</v>
      </c>
      <c r="D5" s="24"/>
      <c r="E5" s="22">
        <v>4</v>
      </c>
      <c r="F5" s="22">
        <v>2</v>
      </c>
      <c r="G5" s="22">
        <v>1</v>
      </c>
      <c r="H5" s="22">
        <f>(S$50)</f>
        <v>19</v>
      </c>
      <c r="I5" s="22">
        <v>15</v>
      </c>
      <c r="J5" s="35">
        <f>E5*2+G5*1</f>
        <v>9</v>
      </c>
      <c r="K5" s="22">
        <f>(T$50)</f>
        <v>30</v>
      </c>
      <c r="L5" s="22">
        <f>(V$50)</f>
        <v>12</v>
      </c>
      <c r="M5" s="39">
        <v>2</v>
      </c>
      <c r="O5" s="15"/>
      <c r="P5" s="48" t="s">
        <v>163</v>
      </c>
      <c r="Q5" s="41" t="s">
        <v>95</v>
      </c>
      <c r="R5" s="41" t="s">
        <v>53</v>
      </c>
      <c r="S5" s="39"/>
      <c r="T5" s="208">
        <v>7</v>
      </c>
      <c r="U5" s="39">
        <v>22</v>
      </c>
      <c r="V5" s="39">
        <v>0</v>
      </c>
      <c r="W5" s="39">
        <v>0</v>
      </c>
      <c r="X5" s="199">
        <f t="shared" si="0"/>
        <v>3.1428571428571428</v>
      </c>
      <c r="Z5" s="9"/>
      <c r="AE5" s="16"/>
    </row>
    <row r="6" spans="1:31" ht="17.399999999999999" x14ac:dyDescent="0.3">
      <c r="A6" s="172"/>
      <c r="B6" s="9"/>
      <c r="C6" s="33" t="s">
        <v>89</v>
      </c>
      <c r="D6" s="24"/>
      <c r="E6" s="22">
        <v>3</v>
      </c>
      <c r="F6" s="22">
        <v>2</v>
      </c>
      <c r="G6" s="22">
        <v>2</v>
      </c>
      <c r="H6" s="22">
        <f>(AA$49)</f>
        <v>26</v>
      </c>
      <c r="I6" s="22">
        <v>22</v>
      </c>
      <c r="J6" s="35">
        <f>E6*2+G6*1</f>
        <v>8</v>
      </c>
      <c r="K6" s="22">
        <f>(AB$49)</f>
        <v>34</v>
      </c>
      <c r="L6" s="22">
        <f>(AD$49)</f>
        <v>4</v>
      </c>
      <c r="M6" s="39">
        <v>4</v>
      </c>
      <c r="O6" s="15"/>
      <c r="P6" s="41" t="s">
        <v>132</v>
      </c>
      <c r="Q6" s="41" t="s">
        <v>380</v>
      </c>
      <c r="R6" s="41" t="s">
        <v>117</v>
      </c>
      <c r="S6" s="39"/>
      <c r="T6" s="208">
        <v>7</v>
      </c>
      <c r="U6" s="39">
        <v>22</v>
      </c>
      <c r="V6" s="39">
        <v>0</v>
      </c>
      <c r="W6" s="39">
        <v>0</v>
      </c>
      <c r="X6" s="199">
        <f t="shared" si="0"/>
        <v>3.1428571428571428</v>
      </c>
      <c r="Y6" s="41"/>
      <c r="AE6" s="16"/>
    </row>
    <row r="7" spans="1:31" ht="17.399999999999999" x14ac:dyDescent="0.3">
      <c r="B7" s="9"/>
      <c r="C7" s="33" t="s">
        <v>124</v>
      </c>
      <c r="D7" s="24"/>
      <c r="E7" s="22">
        <v>2</v>
      </c>
      <c r="F7" s="22">
        <v>1</v>
      </c>
      <c r="G7" s="22">
        <v>4</v>
      </c>
      <c r="H7" s="22">
        <f>(AA$25)</f>
        <v>25</v>
      </c>
      <c r="I7" s="22">
        <v>22</v>
      </c>
      <c r="J7" s="35">
        <f>E7*2+G7*1</f>
        <v>8</v>
      </c>
      <c r="K7" s="22">
        <f>(AB$25)</f>
        <v>34</v>
      </c>
      <c r="L7" s="22">
        <f>(AD$25)</f>
        <v>4</v>
      </c>
      <c r="M7" s="39">
        <v>3</v>
      </c>
      <c r="N7" s="9"/>
      <c r="O7" s="15"/>
      <c r="P7" s="41" t="s">
        <v>610</v>
      </c>
      <c r="Q7" s="41" t="s">
        <v>611</v>
      </c>
      <c r="R7" s="41" t="s">
        <v>461</v>
      </c>
      <c r="S7" s="39"/>
      <c r="T7" s="208">
        <v>6</v>
      </c>
      <c r="U7" s="39">
        <v>20</v>
      </c>
      <c r="V7" s="39">
        <v>1</v>
      </c>
      <c r="W7" s="39">
        <v>0</v>
      </c>
      <c r="X7" s="199">
        <f>U7/T7</f>
        <v>3.3333333333333335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2</v>
      </c>
      <c r="F8" s="22">
        <v>3</v>
      </c>
      <c r="G8" s="22">
        <v>2</v>
      </c>
      <c r="H8" s="22">
        <f>(S$25)</f>
        <v>23</v>
      </c>
      <c r="I8" s="22">
        <v>24</v>
      </c>
      <c r="J8" s="35">
        <f t="shared" si="1"/>
        <v>6</v>
      </c>
      <c r="K8" s="22">
        <f>(T$25)</f>
        <v>36</v>
      </c>
      <c r="L8" s="22">
        <f>(V$25)</f>
        <v>14</v>
      </c>
      <c r="M8" s="39">
        <v>5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6</v>
      </c>
      <c r="U8" s="39">
        <v>20</v>
      </c>
      <c r="V8" s="39">
        <v>0</v>
      </c>
      <c r="W8" s="39">
        <v>0</v>
      </c>
      <c r="X8" s="199">
        <f>U8/T8</f>
        <v>3.3333333333333335</v>
      </c>
      <c r="AE8" s="16"/>
    </row>
    <row r="9" spans="1:31" ht="17.399999999999999" x14ac:dyDescent="0.3">
      <c r="A9" s="9"/>
      <c r="B9" s="9"/>
      <c r="C9" s="33" t="s">
        <v>477</v>
      </c>
      <c r="E9" s="22">
        <v>2</v>
      </c>
      <c r="F9" s="22">
        <v>4</v>
      </c>
      <c r="G9" s="22">
        <v>1</v>
      </c>
      <c r="H9" s="22">
        <f>(AA$61)</f>
        <v>16</v>
      </c>
      <c r="I9" s="22">
        <v>22</v>
      </c>
      <c r="J9" s="35">
        <f t="shared" si="1"/>
        <v>5</v>
      </c>
      <c r="K9" s="22">
        <f>(AB$61)</f>
        <v>16</v>
      </c>
      <c r="L9" s="22">
        <f>(AD$61)</f>
        <v>26</v>
      </c>
      <c r="M9" s="39">
        <v>6</v>
      </c>
      <c r="O9" s="15"/>
      <c r="P9" s="41" t="s">
        <v>34</v>
      </c>
      <c r="Q9" s="41" t="s">
        <v>86</v>
      </c>
      <c r="R9" s="41" t="s">
        <v>54</v>
      </c>
      <c r="S9" s="39"/>
      <c r="T9" s="208">
        <v>6</v>
      </c>
      <c r="U9" s="39">
        <v>21</v>
      </c>
      <c r="V9" s="39">
        <v>0</v>
      </c>
      <c r="W9" s="39">
        <v>2</v>
      </c>
      <c r="X9" s="199">
        <f>U9/T9</f>
        <v>3.5</v>
      </c>
      <c r="AE9" s="16"/>
    </row>
    <row r="10" spans="1:31" ht="18" thickBot="1" x14ac:dyDescent="0.35">
      <c r="A10" s="9"/>
      <c r="B10" s="9"/>
      <c r="C10" s="33" t="s">
        <v>322</v>
      </c>
      <c r="D10" s="24"/>
      <c r="E10" s="22">
        <v>1</v>
      </c>
      <c r="F10" s="22">
        <v>4</v>
      </c>
      <c r="G10" s="22">
        <v>2</v>
      </c>
      <c r="H10" s="22">
        <f>(AA$37)</f>
        <v>16</v>
      </c>
      <c r="I10" s="22">
        <v>24</v>
      </c>
      <c r="J10" s="35">
        <f t="shared" si="1"/>
        <v>4</v>
      </c>
      <c r="K10" s="22">
        <f>(AB$37)</f>
        <v>26</v>
      </c>
      <c r="L10" s="22">
        <f>(AD$37)</f>
        <v>4</v>
      </c>
      <c r="M10" s="39">
        <v>7</v>
      </c>
      <c r="O10" s="78"/>
      <c r="P10" s="41" t="s">
        <v>108</v>
      </c>
      <c r="Q10" s="41" t="s">
        <v>17</v>
      </c>
      <c r="R10" s="41"/>
      <c r="S10" s="39"/>
      <c r="T10" s="208">
        <v>3</v>
      </c>
      <c r="U10" s="39">
        <v>7</v>
      </c>
      <c r="V10" s="39">
        <v>0</v>
      </c>
      <c r="W10" s="39">
        <v>0</v>
      </c>
      <c r="X10" s="199">
        <f t="shared" si="0"/>
        <v>2.3333333333333335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3</v>
      </c>
      <c r="G11" s="22">
        <v>4</v>
      </c>
      <c r="H11" s="22">
        <f>(S$62)</f>
        <v>14</v>
      </c>
      <c r="I11" s="22">
        <v>20</v>
      </c>
      <c r="J11" s="35">
        <f t="shared" si="1"/>
        <v>4</v>
      </c>
      <c r="K11" s="22">
        <f>(T$62)</f>
        <v>19</v>
      </c>
      <c r="L11" s="22">
        <f>(V$62)</f>
        <v>18</v>
      </c>
      <c r="M11" s="39">
        <v>8</v>
      </c>
      <c r="O11" s="78"/>
      <c r="P11" s="173"/>
      <c r="Q11" s="173"/>
      <c r="R11" s="54" t="s">
        <v>35</v>
      </c>
      <c r="S11" s="200"/>
      <c r="T11" s="194">
        <f>SUM(T2:T10)</f>
        <v>56</v>
      </c>
      <c r="U11" s="194">
        <f>SUM(U2:U10)</f>
        <v>154</v>
      </c>
      <c r="V11" s="194">
        <f>SUM(V2:V10)</f>
        <v>3</v>
      </c>
      <c r="W11" s="194">
        <f>SUM(W2:W10)</f>
        <v>4</v>
      </c>
      <c r="X11" s="201">
        <f>(U11+W11)/T11</f>
        <v>2.8214285714285716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19</v>
      </c>
      <c r="F12" s="62">
        <f>SUM(F4:F11)</f>
        <v>19</v>
      </c>
      <c r="G12" s="62">
        <f>SUM(G4:G11)</f>
        <v>18</v>
      </c>
      <c r="H12" s="62">
        <f>SUM(H4:H11)</f>
        <v>158</v>
      </c>
      <c r="I12" s="62">
        <f>SUM(I4:I11)</f>
        <v>158</v>
      </c>
      <c r="J12" s="62"/>
      <c r="K12" s="62">
        <f>SUM(K4:K11)</f>
        <v>225</v>
      </c>
      <c r="L12" s="62">
        <f>SUM(L4:L11)</f>
        <v>88</v>
      </c>
      <c r="M12" s="7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97" t="s">
        <v>850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2</v>
      </c>
      <c r="T14" s="343">
        <v>1</v>
      </c>
      <c r="U14" s="166">
        <f t="shared" ref="U14:U41" si="2">SUM(S14:T14)</f>
        <v>3</v>
      </c>
      <c r="V14" s="39"/>
      <c r="W14" s="161"/>
      <c r="X14" s="215" t="s">
        <v>117</v>
      </c>
      <c r="Y14" s="215"/>
      <c r="Z14" s="215" t="s">
        <v>470</v>
      </c>
      <c r="AA14" s="342">
        <v>4</v>
      </c>
      <c r="AB14" s="342">
        <v>3</v>
      </c>
      <c r="AC14" s="166">
        <f t="shared" ref="AC14:AC37" si="3">SUM(AA14:AB14)</f>
        <v>7</v>
      </c>
      <c r="AD14" s="39"/>
      <c r="AE14" s="16"/>
    </row>
    <row r="15" spans="1:31" ht="15.6" customHeight="1" x14ac:dyDescent="0.35">
      <c r="A15" s="46" t="s">
        <v>38</v>
      </c>
      <c r="B15" s="33" t="s">
        <v>123</v>
      </c>
      <c r="C15" s="65"/>
      <c r="D15" s="22">
        <v>3</v>
      </c>
      <c r="E15" s="8">
        <v>1</v>
      </c>
      <c r="F15" s="41" t="s">
        <v>872</v>
      </c>
      <c r="G15" s="52"/>
      <c r="J15" s="4"/>
      <c r="O15" s="212"/>
      <c r="P15" s="41" t="s">
        <v>669</v>
      </c>
      <c r="Q15" s="41" t="s">
        <v>383</v>
      </c>
      <c r="R15" s="48" t="s">
        <v>130</v>
      </c>
      <c r="S15" s="343">
        <v>8</v>
      </c>
      <c r="T15" s="343">
        <v>4</v>
      </c>
      <c r="U15" s="166">
        <f t="shared" si="2"/>
        <v>12</v>
      </c>
      <c r="V15" s="39">
        <v>2</v>
      </c>
      <c r="W15" s="166"/>
      <c r="X15" s="41" t="s">
        <v>628</v>
      </c>
      <c r="Y15" s="41" t="s">
        <v>340</v>
      </c>
      <c r="Z15" s="41" t="s">
        <v>117</v>
      </c>
      <c r="AA15" s="342">
        <v>5</v>
      </c>
      <c r="AB15" s="342">
        <v>5</v>
      </c>
      <c r="AC15" s="166">
        <f t="shared" si="3"/>
        <v>10</v>
      </c>
      <c r="AD15" s="39"/>
      <c r="AE15" s="16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>
        <v>2</v>
      </c>
      <c r="F16" s="41" t="s">
        <v>868</v>
      </c>
      <c r="G16" s="52"/>
      <c r="J16" s="4"/>
      <c r="O16" s="212"/>
      <c r="P16" s="41" t="s">
        <v>532</v>
      </c>
      <c r="Q16" s="41" t="s">
        <v>531</v>
      </c>
      <c r="R16" s="41" t="s">
        <v>130</v>
      </c>
      <c r="S16" s="343">
        <v>6</v>
      </c>
      <c r="T16" s="343">
        <v>5</v>
      </c>
      <c r="U16" s="166">
        <f t="shared" si="2"/>
        <v>11</v>
      </c>
      <c r="V16" s="39">
        <v>2</v>
      </c>
      <c r="W16" s="166"/>
      <c r="X16" s="41" t="s">
        <v>634</v>
      </c>
      <c r="Y16" s="41" t="s">
        <v>183</v>
      </c>
      <c r="Z16" s="41" t="s">
        <v>117</v>
      </c>
      <c r="AA16" s="342"/>
      <c r="AB16" s="342">
        <v>9</v>
      </c>
      <c r="AC16" s="166">
        <f t="shared" si="3"/>
        <v>9</v>
      </c>
      <c r="AD16" s="39"/>
      <c r="AE16" s="16"/>
    </row>
    <row r="17" spans="1:31" ht="15.6" customHeight="1" x14ac:dyDescent="0.3">
      <c r="A17" s="39"/>
      <c r="B17" s="53"/>
      <c r="C17" s="41"/>
      <c r="D17" s="48"/>
      <c r="E17" s="9">
        <v>2</v>
      </c>
      <c r="F17" s="41" t="s">
        <v>865</v>
      </c>
      <c r="G17" s="52"/>
      <c r="J17" s="4"/>
      <c r="N17" s="8"/>
      <c r="O17" s="212"/>
      <c r="P17" s="41" t="s">
        <v>668</v>
      </c>
      <c r="Q17" s="41" t="s">
        <v>104</v>
      </c>
      <c r="R17" s="207" t="s">
        <v>130</v>
      </c>
      <c r="S17" s="343">
        <v>3</v>
      </c>
      <c r="T17" s="343">
        <v>6</v>
      </c>
      <c r="U17" s="166">
        <f t="shared" si="2"/>
        <v>9</v>
      </c>
      <c r="V17" s="39">
        <v>2</v>
      </c>
      <c r="W17" s="166"/>
      <c r="X17" s="41" t="s">
        <v>488</v>
      </c>
      <c r="Y17" s="41" t="s">
        <v>120</v>
      </c>
      <c r="Z17" s="41" t="s">
        <v>117</v>
      </c>
      <c r="AA17" s="342">
        <v>6</v>
      </c>
      <c r="AB17" s="342">
        <v>1</v>
      </c>
      <c r="AC17" s="166">
        <f t="shared" si="3"/>
        <v>7</v>
      </c>
      <c r="AD17" s="39"/>
      <c r="AE17" s="16"/>
    </row>
    <row r="18" spans="1:31" ht="15.6" customHeight="1" x14ac:dyDescent="0.3">
      <c r="A18" s="39" t="s">
        <v>136</v>
      </c>
      <c r="B18" s="33"/>
      <c r="C18" s="88"/>
      <c r="D18" s="108"/>
      <c r="E18" s="9"/>
      <c r="F18" s="240"/>
      <c r="G18" s="323"/>
      <c r="H18" s="324"/>
      <c r="I18" s="324"/>
      <c r="J18" s="324"/>
      <c r="K18" s="324"/>
      <c r="L18" s="324"/>
      <c r="M18" s="324"/>
      <c r="N18" s="9"/>
      <c r="O18" s="212"/>
      <c r="P18" s="41" t="s">
        <v>667</v>
      </c>
      <c r="Q18" s="152" t="s">
        <v>297</v>
      </c>
      <c r="R18" s="48" t="s">
        <v>130</v>
      </c>
      <c r="S18" s="343">
        <v>4</v>
      </c>
      <c r="T18" s="343">
        <v>2</v>
      </c>
      <c r="U18" s="166">
        <f t="shared" si="2"/>
        <v>6</v>
      </c>
      <c r="V18" s="39">
        <v>2</v>
      </c>
      <c r="W18" s="166"/>
      <c r="X18" s="41" t="s">
        <v>627</v>
      </c>
      <c r="Y18" s="41" t="s">
        <v>613</v>
      </c>
      <c r="Z18" s="41" t="s">
        <v>117</v>
      </c>
      <c r="AA18" s="342">
        <v>5</v>
      </c>
      <c r="AB18" s="342">
        <v>2</v>
      </c>
      <c r="AC18" s="166">
        <f t="shared" si="3"/>
        <v>7</v>
      </c>
      <c r="AD18" s="39">
        <v>2</v>
      </c>
      <c r="AE18" s="16"/>
    </row>
    <row r="19" spans="1:31" ht="15.6" customHeight="1" x14ac:dyDescent="0.3">
      <c r="A19" s="39" t="s">
        <v>136</v>
      </c>
      <c r="B19" s="33" t="s">
        <v>480</v>
      </c>
      <c r="C19" s="88"/>
      <c r="D19" s="108">
        <v>2</v>
      </c>
      <c r="E19" s="9">
        <v>2</v>
      </c>
      <c r="F19" s="41" t="s">
        <v>866</v>
      </c>
      <c r="M19" s="52"/>
      <c r="N19" s="9"/>
      <c r="O19" s="212"/>
      <c r="P19" s="41" t="s">
        <v>473</v>
      </c>
      <c r="Q19" s="48" t="s">
        <v>109</v>
      </c>
      <c r="R19" s="41" t="s">
        <v>130</v>
      </c>
      <c r="S19" s="343"/>
      <c r="T19" s="343">
        <v>4</v>
      </c>
      <c r="U19" s="166">
        <f>SUM(S19:T19)</f>
        <v>4</v>
      </c>
      <c r="V19" s="39"/>
      <c r="W19" s="166"/>
      <c r="X19" s="41" t="s">
        <v>629</v>
      </c>
      <c r="Y19" s="41" t="s">
        <v>614</v>
      </c>
      <c r="Z19" s="48" t="s">
        <v>117</v>
      </c>
      <c r="AA19" s="342">
        <v>4</v>
      </c>
      <c r="AB19" s="342">
        <v>3</v>
      </c>
      <c r="AC19" s="166">
        <f t="shared" si="3"/>
        <v>7</v>
      </c>
      <c r="AD19" s="39">
        <v>2</v>
      </c>
      <c r="AE19" s="16"/>
    </row>
    <row r="20" spans="1:31" ht="15.6" customHeight="1" x14ac:dyDescent="0.3">
      <c r="A20" s="193" t="s">
        <v>37</v>
      </c>
      <c r="B20" s="325" t="s">
        <v>864</v>
      </c>
      <c r="C20" s="240" t="s">
        <v>195</v>
      </c>
      <c r="D20" s="108"/>
      <c r="E20" s="9">
        <v>2</v>
      </c>
      <c r="F20" s="41" t="s">
        <v>866</v>
      </c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4</v>
      </c>
      <c r="U20" s="166">
        <f>SUM(S20:T20)</f>
        <v>4</v>
      </c>
      <c r="V20" s="39"/>
      <c r="W20" s="166"/>
      <c r="X20" s="150" t="s">
        <v>631</v>
      </c>
      <c r="Y20" s="150" t="s">
        <v>49</v>
      </c>
      <c r="Z20" s="48" t="s">
        <v>117</v>
      </c>
      <c r="AA20" s="342"/>
      <c r="AB20" s="342">
        <v>4</v>
      </c>
      <c r="AC20" s="166">
        <f t="shared" si="3"/>
        <v>4</v>
      </c>
      <c r="AD20" s="39"/>
      <c r="AE20" s="59"/>
    </row>
    <row r="21" spans="1:31" ht="15.6" customHeight="1" x14ac:dyDescent="0.3">
      <c r="N21" s="8"/>
      <c r="O21" s="213"/>
      <c r="P21" s="150" t="s">
        <v>581</v>
      </c>
      <c r="Q21" s="150" t="s">
        <v>180</v>
      </c>
      <c r="R21" s="41" t="s">
        <v>130</v>
      </c>
      <c r="S21" s="343"/>
      <c r="T21" s="343">
        <v>3</v>
      </c>
      <c r="U21" s="166">
        <f>SUM(S21:T21)</f>
        <v>3</v>
      </c>
      <c r="V21" s="39">
        <v>4</v>
      </c>
      <c r="W21" s="166">
        <v>1</v>
      </c>
      <c r="X21" s="41" t="s">
        <v>633</v>
      </c>
      <c r="Y21" s="41" t="s">
        <v>615</v>
      </c>
      <c r="Z21" s="41" t="s">
        <v>117</v>
      </c>
      <c r="AA21" s="342">
        <v>1</v>
      </c>
      <c r="AB21" s="342">
        <v>2</v>
      </c>
      <c r="AC21" s="166">
        <f t="shared" si="3"/>
        <v>3</v>
      </c>
      <c r="AD21" s="39"/>
      <c r="AE21" s="58"/>
    </row>
    <row r="22" spans="1:31" ht="15.6" customHeight="1" x14ac:dyDescent="0.3">
      <c r="A22" s="69"/>
      <c r="B22" s="149"/>
      <c r="C22" s="71"/>
      <c r="D22" s="142"/>
      <c r="E22" s="73" t="s">
        <v>50</v>
      </c>
      <c r="F22" s="67"/>
      <c r="G22" s="66"/>
      <c r="H22" s="66"/>
      <c r="I22" s="66"/>
      <c r="J22" s="68"/>
      <c r="K22" s="66"/>
      <c r="L22" s="66"/>
      <c r="M22" s="66"/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3</v>
      </c>
      <c r="U22" s="166">
        <f>SUM(S22:T22)</f>
        <v>3</v>
      </c>
      <c r="V22" s="39"/>
      <c r="W22" s="166">
        <v>2</v>
      </c>
      <c r="X22" s="41" t="s">
        <v>630</v>
      </c>
      <c r="Y22" s="41" t="s">
        <v>25</v>
      </c>
      <c r="Z22" s="41" t="s">
        <v>117</v>
      </c>
      <c r="AA22" s="342"/>
      <c r="AB22" s="342">
        <v>3</v>
      </c>
      <c r="AC22" s="166">
        <f>SUM(AA22:AB22)</f>
        <v>3</v>
      </c>
      <c r="AD22" s="39"/>
      <c r="AE22" s="15"/>
    </row>
    <row r="23" spans="1:31" ht="15.6" customHeight="1" x14ac:dyDescent="0.3">
      <c r="A23" s="46" t="s">
        <v>39</v>
      </c>
      <c r="B23" s="33" t="s">
        <v>88</v>
      </c>
      <c r="D23" s="22">
        <v>1</v>
      </c>
      <c r="E23" s="8">
        <v>1</v>
      </c>
      <c r="F23" s="299" t="s">
        <v>857</v>
      </c>
      <c r="M23" s="37"/>
      <c r="N23" s="8"/>
      <c r="O23" s="213"/>
      <c r="P23" s="41" t="s">
        <v>673</v>
      </c>
      <c r="Q23" s="48" t="s">
        <v>489</v>
      </c>
      <c r="R23" s="48" t="s">
        <v>130</v>
      </c>
      <c r="S23" s="343"/>
      <c r="T23" s="343">
        <v>3</v>
      </c>
      <c r="U23" s="166">
        <f>SUM(S23:T23)</f>
        <v>3</v>
      </c>
      <c r="V23" s="39"/>
      <c r="W23" s="166">
        <v>3</v>
      </c>
      <c r="X23" s="41" t="s">
        <v>392</v>
      </c>
      <c r="Y23" s="41" t="s">
        <v>120</v>
      </c>
      <c r="Z23" s="207" t="s">
        <v>117</v>
      </c>
      <c r="AA23" s="342"/>
      <c r="AB23" s="342">
        <v>2</v>
      </c>
      <c r="AC23" s="166">
        <f>SUM(AA23:AB23)</f>
        <v>2</v>
      </c>
      <c r="AD23" s="39"/>
      <c r="AE23" s="15"/>
    </row>
    <row r="24" spans="1:31" ht="15.6" customHeight="1" x14ac:dyDescent="0.3">
      <c r="A24" s="49" t="s">
        <v>37</v>
      </c>
      <c r="B24" s="41" t="s">
        <v>83</v>
      </c>
      <c r="C24" s="41"/>
      <c r="E24" s="8"/>
      <c r="F24" s="299"/>
      <c r="N24" s="9"/>
      <c r="O24" s="212"/>
      <c r="P24" s="41" t="s">
        <v>672</v>
      </c>
      <c r="Q24" s="41" t="s">
        <v>208</v>
      </c>
      <c r="R24" s="207" t="s">
        <v>130</v>
      </c>
      <c r="S24" s="343"/>
      <c r="T24" s="343">
        <v>1</v>
      </c>
      <c r="U24" s="166">
        <f t="shared" si="2"/>
        <v>1</v>
      </c>
      <c r="V24" s="39">
        <v>2</v>
      </c>
      <c r="W24" s="166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3"/>
        <v>0</v>
      </c>
      <c r="AD24" s="39"/>
      <c r="AE24" s="15"/>
    </row>
    <row r="25" spans="1:31" ht="15.6" customHeight="1" thickBot="1" x14ac:dyDescent="0.35">
      <c r="B25" s="41"/>
      <c r="C25" s="41"/>
      <c r="E25" s="8"/>
      <c r="F25" s="299"/>
      <c r="N25" s="9"/>
      <c r="O25" s="213"/>
      <c r="P25" s="218" t="s">
        <v>405</v>
      </c>
      <c r="Q25" s="218"/>
      <c r="R25" s="218" t="s">
        <v>130</v>
      </c>
      <c r="S25" s="219">
        <f>SUM(S14:S24)</f>
        <v>23</v>
      </c>
      <c r="T25" s="219">
        <f>SUM(T14:T24)</f>
        <v>36</v>
      </c>
      <c r="U25" s="219">
        <f t="shared" si="2"/>
        <v>59</v>
      </c>
      <c r="V25" s="219">
        <f>SUM(V14:V24)</f>
        <v>14</v>
      </c>
      <c r="W25" s="219"/>
      <c r="X25" s="217" t="s">
        <v>405</v>
      </c>
      <c r="Y25" s="217"/>
      <c r="Z25" s="217" t="s">
        <v>117</v>
      </c>
      <c r="AA25" s="219">
        <f>SUM(AA14:AA24)</f>
        <v>25</v>
      </c>
      <c r="AB25" s="219">
        <f>SUM(AB14:AB24)</f>
        <v>34</v>
      </c>
      <c r="AC25" s="219">
        <f t="shared" si="3"/>
        <v>59</v>
      </c>
      <c r="AD25" s="219">
        <f>SUM(AD14:AD24)</f>
        <v>4</v>
      </c>
      <c r="AE25" s="15"/>
    </row>
    <row r="26" spans="1:31" ht="15.6" customHeight="1" x14ac:dyDescent="0.3">
      <c r="A26" s="39"/>
      <c r="B26" s="33" t="s">
        <v>169</v>
      </c>
      <c r="C26" s="101"/>
      <c r="D26" s="22">
        <v>1</v>
      </c>
      <c r="E26" s="89">
        <v>2</v>
      </c>
      <c r="F26" s="41" t="s">
        <v>858</v>
      </c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2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>
        <v>3</v>
      </c>
      <c r="AC26" s="166">
        <f t="shared" ref="AC26:AC34" si="4">SUM(AA26:AB26)</f>
        <v>3</v>
      </c>
      <c r="AD26" s="222">
        <v>2</v>
      </c>
      <c r="AE26" s="15"/>
    </row>
    <row r="27" spans="1:31" ht="15.6" customHeight="1" x14ac:dyDescent="0.3">
      <c r="A27" s="49" t="s">
        <v>37</v>
      </c>
      <c r="B27" s="240" t="s">
        <v>590</v>
      </c>
      <c r="C27" s="240" t="s">
        <v>194</v>
      </c>
      <c r="D27" s="22"/>
      <c r="E27" s="9"/>
      <c r="F27" s="41"/>
      <c r="N27" s="9"/>
      <c r="O27" s="212"/>
      <c r="P27" s="41" t="s">
        <v>678</v>
      </c>
      <c r="Q27" s="84" t="s">
        <v>185</v>
      </c>
      <c r="R27" s="48" t="s">
        <v>116</v>
      </c>
      <c r="S27" s="342">
        <v>9</v>
      </c>
      <c r="T27" s="342">
        <v>3</v>
      </c>
      <c r="U27" s="166">
        <f t="shared" si="2"/>
        <v>12</v>
      </c>
      <c r="V27" s="39">
        <v>4</v>
      </c>
      <c r="W27" s="166"/>
      <c r="X27" s="41" t="s">
        <v>636</v>
      </c>
      <c r="Y27" s="41" t="s">
        <v>103</v>
      </c>
      <c r="Z27" s="41" t="s">
        <v>54</v>
      </c>
      <c r="AA27" s="342">
        <v>8</v>
      </c>
      <c r="AB27" s="342">
        <v>1</v>
      </c>
      <c r="AC27" s="166">
        <f t="shared" si="4"/>
        <v>9</v>
      </c>
      <c r="AD27" s="222"/>
      <c r="AE27" s="15"/>
    </row>
    <row r="28" spans="1:31" ht="15.6" customHeight="1" x14ac:dyDescent="0.3">
      <c r="B28" s="240" t="s">
        <v>590</v>
      </c>
      <c r="C28" s="240" t="s">
        <v>860</v>
      </c>
      <c r="E28" s="9"/>
      <c r="F28" s="41"/>
      <c r="N28" s="9"/>
      <c r="O28" s="212"/>
      <c r="P28" s="41" t="s">
        <v>680</v>
      </c>
      <c r="Q28" s="41" t="s">
        <v>112</v>
      </c>
      <c r="R28" s="41" t="s">
        <v>116</v>
      </c>
      <c r="S28" s="342">
        <v>1</v>
      </c>
      <c r="T28" s="342">
        <v>7</v>
      </c>
      <c r="U28" s="166">
        <f t="shared" ref="U28:U34" si="5">SUM(S28:T28)</f>
        <v>8</v>
      </c>
      <c r="V28" s="39"/>
      <c r="W28" s="166"/>
      <c r="X28" s="41" t="s">
        <v>635</v>
      </c>
      <c r="Y28" s="41" t="s">
        <v>138</v>
      </c>
      <c r="Z28" s="41" t="s">
        <v>54</v>
      </c>
      <c r="AA28" s="342">
        <v>4</v>
      </c>
      <c r="AB28" s="342">
        <v>5</v>
      </c>
      <c r="AC28" s="166">
        <f t="shared" si="4"/>
        <v>9</v>
      </c>
      <c r="AD28" s="222"/>
      <c r="AE28" s="15"/>
    </row>
    <row r="29" spans="1:31" ht="15.6" customHeight="1" x14ac:dyDescent="0.3">
      <c r="B29" s="240" t="s">
        <v>859</v>
      </c>
      <c r="C29" s="240" t="s">
        <v>172</v>
      </c>
      <c r="E29" s="9"/>
      <c r="F29" s="41"/>
      <c r="N29" s="9"/>
      <c r="O29" s="212"/>
      <c r="P29" s="41" t="s">
        <v>677</v>
      </c>
      <c r="Q29" s="41" t="s">
        <v>131</v>
      </c>
      <c r="R29" s="41" t="s">
        <v>116</v>
      </c>
      <c r="S29" s="342">
        <v>3</v>
      </c>
      <c r="T29" s="342">
        <v>3</v>
      </c>
      <c r="U29" s="166">
        <f t="shared" si="5"/>
        <v>6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7</v>
      </c>
      <c r="AC29" s="166">
        <f t="shared" si="4"/>
        <v>8</v>
      </c>
      <c r="AD29" s="222">
        <v>2</v>
      </c>
      <c r="AE29" s="15"/>
    </row>
    <row r="30" spans="1:31" ht="15.6" customHeight="1" x14ac:dyDescent="0.3">
      <c r="B30" s="240" t="s">
        <v>599</v>
      </c>
      <c r="C30" s="240" t="s">
        <v>509</v>
      </c>
      <c r="E30" s="9"/>
      <c r="F30" s="41"/>
      <c r="N30" s="9"/>
      <c r="O30" s="212"/>
      <c r="P30" s="41" t="s">
        <v>682</v>
      </c>
      <c r="Q30" s="41" t="s">
        <v>384</v>
      </c>
      <c r="R30" s="41" t="s">
        <v>116</v>
      </c>
      <c r="S30" s="342">
        <v>3</v>
      </c>
      <c r="T30" s="342">
        <v>2</v>
      </c>
      <c r="U30" s="166">
        <f t="shared" si="5"/>
        <v>5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4"/>
        <v>3</v>
      </c>
      <c r="AD30" s="222"/>
      <c r="AE30" s="15"/>
    </row>
    <row r="31" spans="1:31" ht="15.6" customHeight="1" x14ac:dyDescent="0.3">
      <c r="N31" s="9"/>
      <c r="O31" s="213"/>
      <c r="P31" s="41" t="s">
        <v>474</v>
      </c>
      <c r="Q31" s="152" t="s">
        <v>85</v>
      </c>
      <c r="R31" s="41" t="s">
        <v>116</v>
      </c>
      <c r="S31" s="342">
        <v>2</v>
      </c>
      <c r="T31" s="342">
        <v>3</v>
      </c>
      <c r="U31" s="166">
        <f t="shared" si="5"/>
        <v>5</v>
      </c>
      <c r="V31" s="39"/>
      <c r="W31" s="166"/>
      <c r="X31" s="41" t="s">
        <v>643</v>
      </c>
      <c r="Y31" s="152" t="s">
        <v>121</v>
      </c>
      <c r="Z31" s="41" t="s">
        <v>54</v>
      </c>
      <c r="AA31" s="342">
        <v>2</v>
      </c>
      <c r="AB31" s="342"/>
      <c r="AC31" s="166">
        <f t="shared" si="4"/>
        <v>2</v>
      </c>
      <c r="AD31" s="222"/>
      <c r="AE31" s="15"/>
    </row>
    <row r="32" spans="1:31" ht="15.6" customHeight="1" x14ac:dyDescent="0.3">
      <c r="A32" s="72" t="s">
        <v>137</v>
      </c>
      <c r="B32" s="149"/>
      <c r="C32" s="148"/>
      <c r="D32" s="142"/>
      <c r="E32" s="73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3"/>
      <c r="P32" s="41" t="s">
        <v>529</v>
      </c>
      <c r="Q32" s="41" t="s">
        <v>26</v>
      </c>
      <c r="R32" s="41" t="s">
        <v>116</v>
      </c>
      <c r="S32" s="342"/>
      <c r="T32" s="342">
        <v>4</v>
      </c>
      <c r="U32" s="166">
        <f t="shared" si="5"/>
        <v>4</v>
      </c>
      <c r="V32" s="39">
        <v>2</v>
      </c>
      <c r="W32" s="166"/>
      <c r="X32" s="41" t="s">
        <v>794</v>
      </c>
      <c r="Y32" s="41" t="s">
        <v>619</v>
      </c>
      <c r="Z32" s="48" t="s">
        <v>54</v>
      </c>
      <c r="AA32" s="342"/>
      <c r="AB32" s="342">
        <v>2</v>
      </c>
      <c r="AC32" s="166">
        <f t="shared" si="4"/>
        <v>2</v>
      </c>
      <c r="AD32" s="222"/>
      <c r="AE32" s="15"/>
    </row>
    <row r="33" spans="1:31" ht="15.6" customHeight="1" x14ac:dyDescent="0.3">
      <c r="A33" s="46" t="s">
        <v>40</v>
      </c>
      <c r="B33" s="33" t="s">
        <v>124</v>
      </c>
      <c r="D33" s="22">
        <v>2</v>
      </c>
      <c r="E33" s="8">
        <v>1</v>
      </c>
      <c r="F33" s="41" t="s">
        <v>871</v>
      </c>
      <c r="G33" s="151"/>
      <c r="H33" s="151"/>
      <c r="I33" s="90"/>
      <c r="J33" s="90"/>
      <c r="K33" s="90"/>
      <c r="L33" s="90"/>
      <c r="M33" s="90"/>
      <c r="N33" s="9"/>
      <c r="O33" s="212"/>
      <c r="P33" s="41" t="s">
        <v>683</v>
      </c>
      <c r="Q33" s="154" t="s">
        <v>135</v>
      </c>
      <c r="R33" s="41" t="s">
        <v>116</v>
      </c>
      <c r="S33" s="342"/>
      <c r="T33" s="342">
        <v>3</v>
      </c>
      <c r="U33" s="166">
        <f t="shared" si="5"/>
        <v>3</v>
      </c>
      <c r="V33" s="39"/>
      <c r="W33" s="166"/>
      <c r="X33" s="41" t="s">
        <v>640</v>
      </c>
      <c r="Y33" s="41" t="s">
        <v>138</v>
      </c>
      <c r="Z33" s="41" t="s">
        <v>54</v>
      </c>
      <c r="AA33" s="342"/>
      <c r="AB33" s="342">
        <v>2</v>
      </c>
      <c r="AC33" s="166">
        <f t="shared" si="4"/>
        <v>2</v>
      </c>
      <c r="AD33" s="222"/>
      <c r="AE33" s="15"/>
    </row>
    <row r="34" spans="1:31" ht="15.6" customHeight="1" x14ac:dyDescent="0.3">
      <c r="A34" s="39" t="s">
        <v>37</v>
      </c>
      <c r="B34" s="240" t="s">
        <v>862</v>
      </c>
      <c r="C34" s="240" t="s">
        <v>200</v>
      </c>
      <c r="D34" s="9"/>
      <c r="E34" s="8">
        <v>1</v>
      </c>
      <c r="F34" s="41" t="s">
        <v>861</v>
      </c>
      <c r="G34" s="40"/>
      <c r="N34" s="9"/>
      <c r="O34" s="212"/>
      <c r="P34" s="41" t="s">
        <v>679</v>
      </c>
      <c r="Q34" s="41" t="s">
        <v>466</v>
      </c>
      <c r="R34" s="41" t="s">
        <v>116</v>
      </c>
      <c r="S34" s="342"/>
      <c r="T34" s="342">
        <v>2</v>
      </c>
      <c r="U34" s="166">
        <f t="shared" si="5"/>
        <v>2</v>
      </c>
      <c r="V34" s="39"/>
      <c r="W34" s="166"/>
      <c r="X34" s="41" t="s">
        <v>547</v>
      </c>
      <c r="Y34" s="48" t="s">
        <v>105</v>
      </c>
      <c r="Z34" s="41" t="s">
        <v>54</v>
      </c>
      <c r="AA34" s="342"/>
      <c r="AB34" s="342">
        <v>2</v>
      </c>
      <c r="AC34" s="166">
        <f t="shared" si="4"/>
        <v>2</v>
      </c>
      <c r="AD34" s="222"/>
      <c r="AE34" s="15"/>
    </row>
    <row r="35" spans="1:31" ht="15.6" customHeight="1" x14ac:dyDescent="0.3">
      <c r="B35" s="41"/>
      <c r="C35" s="41"/>
      <c r="E35" s="8"/>
      <c r="F35" s="41"/>
      <c r="N35" s="9"/>
      <c r="O35" s="213"/>
      <c r="P35" s="41" t="s">
        <v>848</v>
      </c>
      <c r="Q35" s="41" t="s">
        <v>487</v>
      </c>
      <c r="R35" s="41" t="s">
        <v>116</v>
      </c>
      <c r="T35" s="354">
        <v>1</v>
      </c>
      <c r="U35" s="166">
        <f t="shared" si="2"/>
        <v>1</v>
      </c>
      <c r="W35" s="166"/>
      <c r="X35" s="41" t="s">
        <v>638</v>
      </c>
      <c r="Y35" s="41" t="s">
        <v>490</v>
      </c>
      <c r="Z35" s="41" t="s">
        <v>54</v>
      </c>
      <c r="AA35" s="342"/>
      <c r="AB35" s="342">
        <v>2</v>
      </c>
      <c r="AC35" s="166">
        <f t="shared" si="3"/>
        <v>2</v>
      </c>
      <c r="AD35" s="222"/>
      <c r="AE35" s="15"/>
    </row>
    <row r="36" spans="1:31" ht="15.6" customHeight="1" x14ac:dyDescent="0.3">
      <c r="A36" s="49"/>
      <c r="B36" s="33" t="s">
        <v>129</v>
      </c>
      <c r="C36" s="57"/>
      <c r="D36" s="109">
        <v>2</v>
      </c>
      <c r="E36" s="8">
        <v>1</v>
      </c>
      <c r="F36" s="41" t="s">
        <v>869</v>
      </c>
      <c r="N36" s="9"/>
      <c r="O36" s="212"/>
      <c r="P36" s="41" t="s">
        <v>528</v>
      </c>
      <c r="Q36" s="48" t="s">
        <v>33</v>
      </c>
      <c r="R36" s="41" t="s">
        <v>116</v>
      </c>
      <c r="S36" s="342"/>
      <c r="T36" s="342">
        <v>1</v>
      </c>
      <c r="U36" s="166">
        <f t="shared" si="2"/>
        <v>1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3"/>
        <v>0</v>
      </c>
      <c r="AD36" s="222"/>
      <c r="AE36" s="15"/>
    </row>
    <row r="37" spans="1:31" ht="15.6" customHeight="1" thickBot="1" x14ac:dyDescent="0.35">
      <c r="A37" s="49" t="s">
        <v>37</v>
      </c>
      <c r="B37" s="240" t="s">
        <v>863</v>
      </c>
      <c r="C37" s="352" t="s">
        <v>195</v>
      </c>
      <c r="D37" s="109"/>
      <c r="E37" s="89">
        <v>2</v>
      </c>
      <c r="F37" s="220" t="s">
        <v>870</v>
      </c>
      <c r="G37" s="274"/>
      <c r="H37" s="227"/>
      <c r="I37" s="227"/>
      <c r="J37" s="227"/>
      <c r="K37" s="227"/>
      <c r="L37" s="227"/>
      <c r="M37" s="227"/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>
        <v>1</v>
      </c>
      <c r="U37" s="166">
        <f t="shared" si="2"/>
        <v>1</v>
      </c>
      <c r="V37" s="39"/>
      <c r="W37" s="219"/>
      <c r="X37" s="217" t="s">
        <v>405</v>
      </c>
      <c r="Y37" s="217"/>
      <c r="Z37" s="217" t="s">
        <v>54</v>
      </c>
      <c r="AA37" s="219">
        <f>SUM(AA26:AA36)</f>
        <v>16</v>
      </c>
      <c r="AB37" s="219">
        <f>SUM(AB26:AB36)</f>
        <v>26</v>
      </c>
      <c r="AC37" s="219">
        <f t="shared" si="3"/>
        <v>42</v>
      </c>
      <c r="AD37" s="219">
        <f>SUM(AD26:AD36)</f>
        <v>4</v>
      </c>
      <c r="AE37" s="15"/>
    </row>
    <row r="38" spans="1:31" ht="15.6" customHeight="1" thickBot="1" x14ac:dyDescent="0.35">
      <c r="N38" s="8"/>
      <c r="O38" s="213"/>
      <c r="P38" s="217" t="s">
        <v>405</v>
      </c>
      <c r="Q38" s="217"/>
      <c r="R38" s="217" t="s">
        <v>116</v>
      </c>
      <c r="S38" s="219">
        <f>SUM(S26:S37)</f>
        <v>19</v>
      </c>
      <c r="T38" s="219">
        <f>SUM(T26:T37)</f>
        <v>30</v>
      </c>
      <c r="U38" s="219">
        <f t="shared" si="2"/>
        <v>49</v>
      </c>
      <c r="V38" s="219">
        <f>SUM(V26:V37)</f>
        <v>6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2</v>
      </c>
      <c r="AC38" s="166">
        <f>SUM(AA38:AB38)</f>
        <v>4</v>
      </c>
      <c r="AD38" s="39">
        <v>4</v>
      </c>
      <c r="AE38" s="15"/>
    </row>
    <row r="39" spans="1:31" ht="15.6" customHeight="1" x14ac:dyDescent="0.3">
      <c r="A39" s="72"/>
      <c r="B39" s="149"/>
      <c r="C39" s="67"/>
      <c r="D39" s="142"/>
      <c r="E39" s="73" t="s">
        <v>50</v>
      </c>
      <c r="F39" s="73"/>
      <c r="G39" s="74"/>
      <c r="H39" s="74"/>
      <c r="I39" s="74"/>
      <c r="J39" s="75"/>
      <c r="K39" s="74"/>
      <c r="L39" s="74"/>
      <c r="M39" s="74"/>
      <c r="N39" s="9"/>
      <c r="O39" s="213"/>
      <c r="P39" s="215" t="s">
        <v>533</v>
      </c>
      <c r="Q39" s="216"/>
      <c r="R39" s="216" t="s">
        <v>534</v>
      </c>
      <c r="S39" s="347">
        <v>1</v>
      </c>
      <c r="T39" s="347">
        <v>4</v>
      </c>
      <c r="U39" s="166">
        <f t="shared" si="2"/>
        <v>5</v>
      </c>
      <c r="V39" s="39">
        <v>4</v>
      </c>
      <c r="W39" s="216"/>
      <c r="X39" s="41" t="s">
        <v>644</v>
      </c>
      <c r="Y39" s="41" t="s">
        <v>527</v>
      </c>
      <c r="Z39" s="43" t="s">
        <v>53</v>
      </c>
      <c r="AA39" s="343">
        <v>6</v>
      </c>
      <c r="AB39" s="343">
        <v>6</v>
      </c>
      <c r="AC39" s="166">
        <f>SUM(AA39:AB39)</f>
        <v>12</v>
      </c>
      <c r="AD39" s="39"/>
      <c r="AE39" s="15"/>
    </row>
    <row r="40" spans="1:31" ht="15.6" customHeight="1" x14ac:dyDescent="0.3">
      <c r="A40" s="46" t="s">
        <v>41</v>
      </c>
      <c r="B40" s="33" t="s">
        <v>530</v>
      </c>
      <c r="C40" s="41"/>
      <c r="D40" s="22">
        <v>3</v>
      </c>
      <c r="E40" s="9">
        <v>2</v>
      </c>
      <c r="F40" s="41" t="s">
        <v>851</v>
      </c>
      <c r="G40" s="40"/>
      <c r="H40" s="44"/>
      <c r="I40" s="44"/>
      <c r="J40" s="45"/>
      <c r="K40" s="44"/>
      <c r="L40" s="44"/>
      <c r="M40" s="44"/>
      <c r="N40" s="8"/>
      <c r="O40" s="213"/>
      <c r="P40" s="41" t="s">
        <v>510</v>
      </c>
      <c r="Q40" s="41" t="s">
        <v>464</v>
      </c>
      <c r="R40" s="41" t="s">
        <v>533</v>
      </c>
      <c r="S40" s="343">
        <v>6</v>
      </c>
      <c r="T40" s="343">
        <v>6</v>
      </c>
      <c r="U40" s="166">
        <f t="shared" si="2"/>
        <v>12</v>
      </c>
      <c r="V40" s="39"/>
      <c r="W40" s="216"/>
      <c r="X40" s="41" t="s">
        <v>645</v>
      </c>
      <c r="Y40" s="41" t="s">
        <v>505</v>
      </c>
      <c r="Z40" s="41" t="s">
        <v>53</v>
      </c>
      <c r="AA40" s="343">
        <v>6</v>
      </c>
      <c r="AB40" s="344">
        <v>6</v>
      </c>
      <c r="AC40" s="166">
        <f>SUM(AA40:AB40)</f>
        <v>12</v>
      </c>
      <c r="AD40" s="39"/>
      <c r="AE40" s="15"/>
    </row>
    <row r="41" spans="1:31" ht="15.6" customHeight="1" x14ac:dyDescent="0.3">
      <c r="A41" s="49" t="s">
        <v>37</v>
      </c>
      <c r="B41" s="53" t="s">
        <v>83</v>
      </c>
      <c r="C41" s="43"/>
      <c r="D41" s="22"/>
      <c r="E41" s="9">
        <v>2</v>
      </c>
      <c r="F41" s="41" t="s">
        <v>852</v>
      </c>
      <c r="G41" s="40"/>
      <c r="H41" s="44"/>
      <c r="I41" s="40"/>
      <c r="J41" s="42"/>
      <c r="K41" s="44"/>
      <c r="L41" s="44"/>
      <c r="M41" s="37"/>
      <c r="N41" s="9"/>
      <c r="O41" s="213"/>
      <c r="P41" s="150" t="s">
        <v>686</v>
      </c>
      <c r="Q41" s="150" t="s">
        <v>110</v>
      </c>
      <c r="R41" s="41" t="s">
        <v>533</v>
      </c>
      <c r="S41" s="343">
        <v>5</v>
      </c>
      <c r="T41" s="343">
        <v>5</v>
      </c>
      <c r="U41" s="166">
        <f t="shared" si="2"/>
        <v>10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4</v>
      </c>
      <c r="AB41" s="343">
        <v>6</v>
      </c>
      <c r="AC41" s="166">
        <f t="shared" ref="AC41:AC48" si="6">SUM(AA41:AB41)</f>
        <v>10</v>
      </c>
      <c r="AD41" s="39"/>
      <c r="AE41" s="15"/>
    </row>
    <row r="42" spans="1:31" ht="15.6" customHeight="1" x14ac:dyDescent="0.3">
      <c r="B42" s="41"/>
      <c r="C42" s="41"/>
      <c r="E42" s="9">
        <v>2</v>
      </c>
      <c r="F42" s="220" t="s">
        <v>873</v>
      </c>
      <c r="G42" s="227"/>
      <c r="H42" s="227"/>
      <c r="I42" s="227"/>
      <c r="J42" s="227"/>
      <c r="K42" s="227"/>
      <c r="L42" s="227"/>
      <c r="N42" s="9"/>
      <c r="O42" s="212"/>
      <c r="P42" s="41" t="s">
        <v>495</v>
      </c>
      <c r="Q42" s="41" t="s">
        <v>110</v>
      </c>
      <c r="R42" s="41" t="s">
        <v>533</v>
      </c>
      <c r="S42" s="344">
        <v>4</v>
      </c>
      <c r="T42" s="343">
        <v>2</v>
      </c>
      <c r="U42" s="166">
        <f t="shared" ref="U42:U49" si="7">SUM(S42:T42)</f>
        <v>6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3</v>
      </c>
      <c r="AB42" s="343">
        <v>3</v>
      </c>
      <c r="AC42" s="166">
        <f>SUM(AA42:AB42)</f>
        <v>6</v>
      </c>
      <c r="AD42" s="39"/>
      <c r="AE42" s="15"/>
    </row>
    <row r="43" spans="1:31" ht="15.6" customHeight="1" x14ac:dyDescent="0.3">
      <c r="N43" s="8"/>
      <c r="O43" s="212"/>
      <c r="P43" s="41" t="s">
        <v>536</v>
      </c>
      <c r="Q43" s="41" t="s">
        <v>496</v>
      </c>
      <c r="R43" s="41" t="s">
        <v>533</v>
      </c>
      <c r="S43" s="344"/>
      <c r="T43" s="344">
        <v>6</v>
      </c>
      <c r="U43" s="166">
        <f t="shared" si="7"/>
        <v>6</v>
      </c>
      <c r="V43" s="39">
        <v>2</v>
      </c>
      <c r="W43" s="216"/>
      <c r="X43" s="41" t="s">
        <v>649</v>
      </c>
      <c r="Y43" s="41" t="s">
        <v>114</v>
      </c>
      <c r="Z43" s="41" t="s">
        <v>53</v>
      </c>
      <c r="AA43" s="343">
        <v>4</v>
      </c>
      <c r="AB43" s="343">
        <v>1</v>
      </c>
      <c r="AC43" s="166">
        <f>SUM(AA43:AB43)</f>
        <v>5</v>
      </c>
      <c r="AD43" s="39"/>
      <c r="AE43" s="15"/>
    </row>
    <row r="44" spans="1:31" ht="15.6" customHeight="1" x14ac:dyDescent="0.3">
      <c r="B44" s="33" t="s">
        <v>89</v>
      </c>
      <c r="C44" s="56"/>
      <c r="D44" s="23">
        <v>5</v>
      </c>
      <c r="E44" s="9">
        <v>1</v>
      </c>
      <c r="F44" s="41" t="s">
        <v>853</v>
      </c>
      <c r="N44" s="9"/>
      <c r="O44" s="212"/>
      <c r="P44" s="41" t="s">
        <v>685</v>
      </c>
      <c r="Q44" s="41" t="s">
        <v>504</v>
      </c>
      <c r="R44" s="41" t="s">
        <v>533</v>
      </c>
      <c r="S44" s="343">
        <v>2</v>
      </c>
      <c r="T44" s="344">
        <v>3</v>
      </c>
      <c r="U44" s="166">
        <f t="shared" si="7"/>
        <v>5</v>
      </c>
      <c r="V44" s="39">
        <v>2</v>
      </c>
      <c r="W44" s="216"/>
      <c r="X44" s="150" t="s">
        <v>538</v>
      </c>
      <c r="Y44" s="150" t="s">
        <v>173</v>
      </c>
      <c r="Z44" s="41" t="s">
        <v>53</v>
      </c>
      <c r="AA44" s="343"/>
      <c r="AB44" s="344">
        <v>4</v>
      </c>
      <c r="AC44" s="166">
        <f>SUM(AA44:AB44)</f>
        <v>4</v>
      </c>
      <c r="AD44" s="39"/>
      <c r="AE44" s="15"/>
    </row>
    <row r="45" spans="1:31" ht="15.6" customHeight="1" x14ac:dyDescent="0.3">
      <c r="A45" s="87" t="s">
        <v>37</v>
      </c>
      <c r="B45" s="84" t="s">
        <v>83</v>
      </c>
      <c r="C45" s="43"/>
      <c r="D45" s="23"/>
      <c r="E45" s="9">
        <v>1</v>
      </c>
      <c r="F45" s="41" t="s">
        <v>854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1</v>
      </c>
      <c r="T45" s="344">
        <v>2</v>
      </c>
      <c r="U45" s="166">
        <f t="shared" si="7"/>
        <v>3</v>
      </c>
      <c r="V45" s="39"/>
      <c r="W45" s="216"/>
      <c r="X45" s="41" t="s">
        <v>651</v>
      </c>
      <c r="Y45" s="41" t="s">
        <v>514</v>
      </c>
      <c r="Z45" s="41" t="s">
        <v>53</v>
      </c>
      <c r="AA45" s="343">
        <v>1</v>
      </c>
      <c r="AB45" s="344">
        <v>2</v>
      </c>
      <c r="AC45" s="166">
        <f>SUM(AA45:AB45)</f>
        <v>3</v>
      </c>
      <c r="AD45" s="39"/>
      <c r="AE45" s="15"/>
    </row>
    <row r="46" spans="1:31" ht="15.6" customHeight="1" x14ac:dyDescent="0.3">
      <c r="A46" s="87"/>
      <c r="B46" s="41"/>
      <c r="C46" s="57"/>
      <c r="E46" s="9">
        <v>2</v>
      </c>
      <c r="F46" s="41" t="s">
        <v>855</v>
      </c>
      <c r="N46" s="8"/>
      <c r="O46" s="213"/>
      <c r="P46" s="41" t="s">
        <v>689</v>
      </c>
      <c r="Q46" s="41" t="s">
        <v>618</v>
      </c>
      <c r="R46" s="41" t="s">
        <v>533</v>
      </c>
      <c r="S46" s="343"/>
      <c r="T46" s="344">
        <v>2</v>
      </c>
      <c r="U46" s="166">
        <f t="shared" si="7"/>
        <v>2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2</v>
      </c>
      <c r="AC46" s="166">
        <f t="shared" si="6"/>
        <v>2</v>
      </c>
      <c r="AD46" s="39"/>
      <c r="AE46" s="15"/>
    </row>
    <row r="47" spans="1:31" ht="15.6" customHeight="1" x14ac:dyDescent="0.3">
      <c r="B47" s="41"/>
      <c r="C47" s="41"/>
      <c r="E47" s="9">
        <v>2</v>
      </c>
      <c r="F47" s="41" t="s">
        <v>856</v>
      </c>
      <c r="N47" s="8"/>
      <c r="O47" s="212"/>
      <c r="P47" s="41" t="s">
        <v>688</v>
      </c>
      <c r="Q47" s="41" t="s">
        <v>23</v>
      </c>
      <c r="R47" s="41" t="s">
        <v>533</v>
      </c>
      <c r="S47" s="343"/>
      <c r="T47" s="343"/>
      <c r="U47" s="166">
        <f t="shared" si="7"/>
        <v>0</v>
      </c>
      <c r="V47" s="39">
        <v>2</v>
      </c>
      <c r="W47" s="216"/>
      <c r="X47" s="41" t="s">
        <v>646</v>
      </c>
      <c r="Y47" s="41" t="s">
        <v>491</v>
      </c>
      <c r="Z47" s="41" t="s">
        <v>53</v>
      </c>
      <c r="AA47" s="343"/>
      <c r="AB47" s="344">
        <v>1</v>
      </c>
      <c r="AC47" s="166">
        <f t="shared" si="6"/>
        <v>1</v>
      </c>
      <c r="AD47" s="39"/>
      <c r="AE47" s="15"/>
    </row>
    <row r="48" spans="1:31" ht="15.6" customHeight="1" x14ac:dyDescent="0.3">
      <c r="B48" s="41"/>
      <c r="C48" s="41"/>
      <c r="E48" s="9">
        <v>2</v>
      </c>
      <c r="F48" s="41" t="s">
        <v>874</v>
      </c>
      <c r="N48" s="9"/>
      <c r="O48" s="213"/>
      <c r="P48" s="41" t="s">
        <v>535</v>
      </c>
      <c r="Q48" s="41" t="s">
        <v>492</v>
      </c>
      <c r="R48" s="41" t="s">
        <v>533</v>
      </c>
      <c r="S48" s="343"/>
      <c r="T48" s="344"/>
      <c r="U48" s="166">
        <f t="shared" si="7"/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6"/>
        <v>1</v>
      </c>
      <c r="AD48" s="39"/>
      <c r="AE48" s="15"/>
    </row>
    <row r="49" spans="1:31" ht="15.6" customHeight="1" thickBot="1" x14ac:dyDescent="0.35">
      <c r="A49" s="102"/>
      <c r="B49" s="103"/>
      <c r="C49" s="103"/>
      <c r="D49" s="143"/>
      <c r="E49" s="104"/>
      <c r="F49" s="103"/>
      <c r="G49" s="105"/>
      <c r="H49" s="105"/>
      <c r="I49" s="105"/>
      <c r="J49" s="106"/>
      <c r="K49" s="105"/>
      <c r="L49" s="105"/>
      <c r="M49" s="104"/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 t="shared" si="7"/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26</v>
      </c>
      <c r="AB49" s="219">
        <f>SUM(AB38:AB48)</f>
        <v>34</v>
      </c>
      <c r="AC49" s="219">
        <f>SUM(AC38:AC48)</f>
        <v>60</v>
      </c>
      <c r="AD49" s="219">
        <f>SUM(AD38:AD48)</f>
        <v>4</v>
      </c>
      <c r="AE49" s="15"/>
    </row>
    <row r="50" spans="1:31" ht="15.6" customHeight="1" thickBot="1" x14ac:dyDescent="0.4">
      <c r="C50" s="41" t="s">
        <v>42</v>
      </c>
      <c r="D50" s="98">
        <f>SUM(D15:D49)</f>
        <v>19</v>
      </c>
      <c r="E50" s="21"/>
      <c r="F50" s="41" t="s">
        <v>44</v>
      </c>
      <c r="G50" s="33"/>
      <c r="H50" s="47"/>
      <c r="I50" s="61">
        <v>7</v>
      </c>
      <c r="J50" s="22"/>
      <c r="K50" s="53"/>
      <c r="L50" s="56"/>
      <c r="N50" s="8"/>
      <c r="O50" s="213"/>
      <c r="P50" s="218" t="s">
        <v>405</v>
      </c>
      <c r="Q50" s="218"/>
      <c r="R50" s="218" t="s">
        <v>533</v>
      </c>
      <c r="S50" s="219">
        <f>SUM(S39:S49)</f>
        <v>19</v>
      </c>
      <c r="T50" s="219">
        <f>SUM(T39:T49)</f>
        <v>30</v>
      </c>
      <c r="U50" s="219">
        <f>SUM(U39:U49)</f>
        <v>49</v>
      </c>
      <c r="V50" s="219">
        <f>SUM(V39:V49)</f>
        <v>12</v>
      </c>
      <c r="W50" s="356"/>
      <c r="X50" s="277" t="s">
        <v>461</v>
      </c>
      <c r="Y50" s="277"/>
      <c r="Z50" s="277" t="s">
        <v>462</v>
      </c>
      <c r="AA50" s="343">
        <v>1</v>
      </c>
      <c r="AB50" s="344">
        <v>1</v>
      </c>
      <c r="AC50" s="166">
        <f>SUM(AA50:AB50)</f>
        <v>2</v>
      </c>
      <c r="AD50" s="39"/>
      <c r="AE50" s="15"/>
    </row>
    <row r="51" spans="1:31" ht="15.6" customHeight="1" x14ac:dyDescent="0.3">
      <c r="N51" s="9"/>
      <c r="O51" s="212"/>
      <c r="P51" s="277" t="s">
        <v>164</v>
      </c>
      <c r="Q51" s="277"/>
      <c r="R51" s="277" t="s">
        <v>460</v>
      </c>
      <c r="S51" s="345">
        <v>1</v>
      </c>
      <c r="T51" s="345">
        <v>3</v>
      </c>
      <c r="U51" s="166">
        <f t="shared" ref="U51:U61" si="8">SUM(S51:T51)</f>
        <v>4</v>
      </c>
      <c r="V51" s="39">
        <v>2</v>
      </c>
      <c r="W51" s="277"/>
      <c r="X51" s="41" t="s">
        <v>653</v>
      </c>
      <c r="Y51" s="41" t="s">
        <v>616</v>
      </c>
      <c r="Z51" s="41" t="s">
        <v>461</v>
      </c>
      <c r="AA51" s="343">
        <v>5</v>
      </c>
      <c r="AB51" s="344">
        <v>2</v>
      </c>
      <c r="AC51" s="166">
        <f>SUM(AA51:AB51)</f>
        <v>7</v>
      </c>
      <c r="AD51" s="39">
        <v>12</v>
      </c>
      <c r="AE51" s="15"/>
    </row>
    <row r="52" spans="1:31" ht="15.6" customHeight="1" x14ac:dyDescent="0.3">
      <c r="N52" s="9"/>
      <c r="O52" s="212"/>
      <c r="P52" s="150" t="s">
        <v>494</v>
      </c>
      <c r="Q52" s="41" t="s">
        <v>182</v>
      </c>
      <c r="R52" s="48" t="s">
        <v>164</v>
      </c>
      <c r="S52" s="343">
        <v>5</v>
      </c>
      <c r="T52" s="343">
        <v>2</v>
      </c>
      <c r="U52" s="166">
        <f t="shared" si="8"/>
        <v>7</v>
      </c>
      <c r="V52" s="39">
        <v>2</v>
      </c>
      <c r="W52" s="277"/>
      <c r="X52" s="41" t="s">
        <v>391</v>
      </c>
      <c r="Y52" s="152" t="s">
        <v>28</v>
      </c>
      <c r="Z52" s="41" t="s">
        <v>461</v>
      </c>
      <c r="AA52" s="343">
        <v>2</v>
      </c>
      <c r="AB52" s="344">
        <v>4</v>
      </c>
      <c r="AC52" s="166">
        <f>SUM(AA52:AB52)</f>
        <v>6</v>
      </c>
      <c r="AD52" s="39">
        <v>2</v>
      </c>
      <c r="AE52" s="15"/>
    </row>
    <row r="53" spans="1:31" ht="15.6" customHeight="1" x14ac:dyDescent="0.3">
      <c r="N53" s="9"/>
      <c r="O53" s="213"/>
      <c r="P53" s="41" t="s">
        <v>691</v>
      </c>
      <c r="Q53" s="41" t="s">
        <v>620</v>
      </c>
      <c r="R53" s="41" t="s">
        <v>164</v>
      </c>
      <c r="S53" s="343">
        <v>2</v>
      </c>
      <c r="T53" s="344">
        <v>2</v>
      </c>
      <c r="U53" s="166">
        <f t="shared" ref="U53:U59" si="9">SUM(S53:T53)</f>
        <v>4</v>
      </c>
      <c r="V53" s="39">
        <v>8</v>
      </c>
      <c r="W53" s="277"/>
      <c r="X53" s="41" t="s">
        <v>472</v>
      </c>
      <c r="Y53" s="41" t="s">
        <v>465</v>
      </c>
      <c r="Z53" s="41" t="s">
        <v>461</v>
      </c>
      <c r="AA53" s="343">
        <v>2</v>
      </c>
      <c r="AB53" s="344">
        <v>3</v>
      </c>
      <c r="AC53" s="166">
        <f t="shared" ref="AC53:AC60" si="10">SUM(AA53:AB53)</f>
        <v>5</v>
      </c>
      <c r="AD53" s="39">
        <v>2</v>
      </c>
      <c r="AE53" s="15"/>
    </row>
    <row r="54" spans="1:31" ht="15.6" customHeight="1" x14ac:dyDescent="0.35">
      <c r="A54" s="164"/>
      <c r="B54" s="163" t="s">
        <v>394</v>
      </c>
      <c r="C54" s="163"/>
      <c r="D54" s="46" t="s">
        <v>57</v>
      </c>
      <c r="E54" s="46" t="s">
        <v>51</v>
      </c>
      <c r="F54" s="46" t="s">
        <v>52</v>
      </c>
      <c r="G54" s="163" t="s">
        <v>58</v>
      </c>
      <c r="H54" s="163" t="s">
        <v>390</v>
      </c>
      <c r="I54" s="163"/>
      <c r="J54" s="163"/>
      <c r="K54" s="163"/>
      <c r="L54" s="163"/>
      <c r="M54" s="163"/>
      <c r="N54" s="8"/>
      <c r="O54" s="212"/>
      <c r="P54" s="41" t="s">
        <v>476</v>
      </c>
      <c r="Q54" s="41" t="s">
        <v>68</v>
      </c>
      <c r="R54" s="41" t="s">
        <v>164</v>
      </c>
      <c r="S54" s="343"/>
      <c r="T54" s="344">
        <v>4</v>
      </c>
      <c r="U54" s="166">
        <f t="shared" si="9"/>
        <v>4</v>
      </c>
      <c r="V54" s="39">
        <v>2</v>
      </c>
      <c r="W54" s="277"/>
      <c r="X54" s="41" t="s">
        <v>540</v>
      </c>
      <c r="Y54" s="41" t="s">
        <v>386</v>
      </c>
      <c r="Z54" s="41" t="s">
        <v>461</v>
      </c>
      <c r="AA54" s="343">
        <v>3</v>
      </c>
      <c r="AB54" s="344">
        <v>1</v>
      </c>
      <c r="AC54" s="166">
        <f t="shared" si="10"/>
        <v>4</v>
      </c>
      <c r="AD54" s="39"/>
      <c r="AE54" s="15"/>
    </row>
    <row r="55" spans="1:31" ht="15.6" customHeight="1" x14ac:dyDescent="0.3">
      <c r="A55" s="191"/>
      <c r="B55" s="150" t="s">
        <v>817</v>
      </c>
      <c r="C55" s="84" t="s">
        <v>185</v>
      </c>
      <c r="D55" s="221" t="s">
        <v>116</v>
      </c>
      <c r="E55" s="330">
        <v>9</v>
      </c>
      <c r="F55" s="330">
        <v>3</v>
      </c>
      <c r="G55" s="166">
        <f>SUM(E55:F55)</f>
        <v>12</v>
      </c>
      <c r="H55" s="39">
        <v>4</v>
      </c>
      <c r="I55" s="40"/>
      <c r="J55" s="40"/>
      <c r="K55" s="40"/>
      <c r="M55" s="48"/>
      <c r="N55" s="8"/>
      <c r="O55" s="212"/>
      <c r="P55" s="41" t="s">
        <v>695</v>
      </c>
      <c r="Q55" s="41" t="s">
        <v>29</v>
      </c>
      <c r="R55" s="41" t="s">
        <v>164</v>
      </c>
      <c r="S55" s="343">
        <v>2</v>
      </c>
      <c r="T55" s="344">
        <v>1</v>
      </c>
      <c r="U55" s="166">
        <f t="shared" si="9"/>
        <v>3</v>
      </c>
      <c r="V55" s="39"/>
      <c r="W55" s="277"/>
      <c r="X55" s="41" t="s">
        <v>537</v>
      </c>
      <c r="Y55" s="41" t="s">
        <v>65</v>
      </c>
      <c r="Z55" s="41" t="s">
        <v>461</v>
      </c>
      <c r="AA55" s="343">
        <v>1</v>
      </c>
      <c r="AB55" s="344">
        <v>1</v>
      </c>
      <c r="AC55" s="166">
        <f t="shared" si="10"/>
        <v>2</v>
      </c>
      <c r="AD55" s="39"/>
      <c r="AE55" s="15"/>
    </row>
    <row r="56" spans="1:31" ht="15.6" customHeight="1" x14ac:dyDescent="0.3">
      <c r="A56" s="191"/>
      <c r="B56" s="41" t="s">
        <v>706</v>
      </c>
      <c r="C56" s="41" t="s">
        <v>383</v>
      </c>
      <c r="D56" s="221" t="s">
        <v>130</v>
      </c>
      <c r="E56" s="49">
        <v>8</v>
      </c>
      <c r="F56" s="49">
        <v>4</v>
      </c>
      <c r="G56" s="166">
        <f>SUM(E56:F56)</f>
        <v>12</v>
      </c>
      <c r="H56" s="39"/>
      <c r="I56" s="41"/>
      <c r="J56" s="41"/>
      <c r="K56" s="61"/>
      <c r="L56" s="163" t="s">
        <v>389</v>
      </c>
      <c r="M56" s="41"/>
      <c r="N56" s="8"/>
      <c r="O56" s="213"/>
      <c r="P56" s="41" t="s">
        <v>694</v>
      </c>
      <c r="Q56" s="41" t="s">
        <v>621</v>
      </c>
      <c r="R56" s="41" t="s">
        <v>164</v>
      </c>
      <c r="S56" s="343">
        <v>1</v>
      </c>
      <c r="T56" s="343">
        <v>2</v>
      </c>
      <c r="U56" s="166">
        <f t="shared" si="9"/>
        <v>3</v>
      </c>
      <c r="V56" s="39">
        <v>2</v>
      </c>
      <c r="W56" s="277"/>
      <c r="X56" s="41" t="s">
        <v>657</v>
      </c>
      <c r="Y56" s="41" t="s">
        <v>45</v>
      </c>
      <c r="Z56" s="41" t="s">
        <v>461</v>
      </c>
      <c r="AA56" s="343">
        <v>1</v>
      </c>
      <c r="AB56" s="344">
        <v>1</v>
      </c>
      <c r="AC56" s="166">
        <f t="shared" si="10"/>
        <v>2</v>
      </c>
      <c r="AD56" s="39">
        <v>2</v>
      </c>
      <c r="AE56" s="15"/>
    </row>
    <row r="57" spans="1:31" ht="15.6" customHeight="1" x14ac:dyDescent="0.3">
      <c r="A57" s="39"/>
      <c r="B57" s="41" t="s">
        <v>705</v>
      </c>
      <c r="C57" s="41" t="s">
        <v>464</v>
      </c>
      <c r="D57" s="221" t="s">
        <v>533</v>
      </c>
      <c r="E57" s="222">
        <v>6</v>
      </c>
      <c r="F57" s="222">
        <v>6</v>
      </c>
      <c r="G57" s="166">
        <f>SUM(E57:F57)</f>
        <v>12</v>
      </c>
      <c r="H57" s="39"/>
      <c r="I57" s="40"/>
      <c r="J57" s="41"/>
      <c r="K57" s="41"/>
      <c r="L57" s="41" t="s">
        <v>83</v>
      </c>
      <c r="M57" s="41"/>
      <c r="N57" s="9"/>
      <c r="O57" s="212"/>
      <c r="P57" s="41" t="s">
        <v>696</v>
      </c>
      <c r="Q57" s="41" t="s">
        <v>19</v>
      </c>
      <c r="R57" s="48" t="s">
        <v>164</v>
      </c>
      <c r="S57" s="343">
        <v>1</v>
      </c>
      <c r="T57" s="344">
        <v>2</v>
      </c>
      <c r="U57" s="166">
        <f t="shared" si="9"/>
        <v>3</v>
      </c>
      <c r="V57" s="39"/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1</v>
      </c>
      <c r="AC57" s="166">
        <f t="shared" si="10"/>
        <v>2</v>
      </c>
      <c r="AD57" s="39">
        <v>2</v>
      </c>
      <c r="AE57" s="15"/>
    </row>
    <row r="58" spans="1:31" ht="15.6" customHeight="1" x14ac:dyDescent="0.3">
      <c r="A58" s="39"/>
      <c r="B58" s="41" t="s">
        <v>552</v>
      </c>
      <c r="C58" s="41" t="s">
        <v>527</v>
      </c>
      <c r="D58" s="221" t="s">
        <v>53</v>
      </c>
      <c r="E58" s="222">
        <v>6</v>
      </c>
      <c r="F58" s="222">
        <v>6</v>
      </c>
      <c r="G58" s="166">
        <f>SUM(E58:F58)</f>
        <v>12</v>
      </c>
      <c r="H58" s="39"/>
      <c r="I58" s="41"/>
      <c r="J58" s="41"/>
      <c r="K58" s="41"/>
      <c r="L58" s="40"/>
      <c r="M58" s="40"/>
      <c r="N58" s="9"/>
      <c r="O58" s="213"/>
      <c r="P58" s="41" t="s">
        <v>475</v>
      </c>
      <c r="Q58" s="41" t="s">
        <v>115</v>
      </c>
      <c r="R58" s="41" t="s">
        <v>164</v>
      </c>
      <c r="S58" s="343">
        <v>1</v>
      </c>
      <c r="T58" s="344">
        <v>2</v>
      </c>
      <c r="U58" s="166">
        <f t="shared" si="9"/>
        <v>3</v>
      </c>
      <c r="V58" s="39">
        <v>2</v>
      </c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0"/>
        <v>1</v>
      </c>
      <c r="AD58" s="39"/>
      <c r="AE58" s="15"/>
    </row>
    <row r="59" spans="1:31" ht="15.6" customHeight="1" x14ac:dyDescent="0.3">
      <c r="A59" s="39"/>
      <c r="B59" s="41" t="s">
        <v>66</v>
      </c>
      <c r="C59" s="41" t="s">
        <v>505</v>
      </c>
      <c r="D59" s="220" t="s">
        <v>53</v>
      </c>
      <c r="E59" s="49">
        <v>6</v>
      </c>
      <c r="F59" s="193">
        <v>6</v>
      </c>
      <c r="G59" s="166">
        <f>SUM(E59:F59)</f>
        <v>12</v>
      </c>
      <c r="H59" s="39"/>
      <c r="I59" s="40"/>
      <c r="J59" s="40"/>
      <c r="K59" s="40"/>
      <c r="N59" s="9"/>
      <c r="O59" s="213"/>
      <c r="P59" s="41" t="s">
        <v>693</v>
      </c>
      <c r="Q59" s="41" t="s">
        <v>62</v>
      </c>
      <c r="R59" s="41" t="s">
        <v>164</v>
      </c>
      <c r="S59" s="343">
        <v>1</v>
      </c>
      <c r="T59" s="344">
        <v>1</v>
      </c>
      <c r="U59" s="166">
        <f t="shared" si="9"/>
        <v>2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1</v>
      </c>
      <c r="AC59" s="166">
        <f t="shared" si="10"/>
        <v>1</v>
      </c>
      <c r="AD59" s="39">
        <v>4</v>
      </c>
      <c r="AE59" s="15"/>
    </row>
    <row r="60" spans="1:31" ht="15.6" customHeight="1" x14ac:dyDescent="0.3">
      <c r="A60" s="191"/>
      <c r="B60" s="150" t="s">
        <v>793</v>
      </c>
      <c r="C60" s="41" t="s">
        <v>531</v>
      </c>
      <c r="D60" s="220" t="s">
        <v>130</v>
      </c>
      <c r="E60" s="49">
        <v>6</v>
      </c>
      <c r="F60" s="49">
        <v>5</v>
      </c>
      <c r="G60" s="166">
        <f t="shared" ref="G60:G74" si="11">SUM(E60:F60)</f>
        <v>11</v>
      </c>
      <c r="H60" s="39">
        <v>2</v>
      </c>
      <c r="I60" s="41"/>
      <c r="J60" s="40"/>
      <c r="K60" s="40"/>
      <c r="M60" s="40"/>
      <c r="N60" s="9"/>
      <c r="O60" s="60"/>
      <c r="P60" s="43" t="s">
        <v>692</v>
      </c>
      <c r="Q60" s="43" t="s">
        <v>60</v>
      </c>
      <c r="R60" s="41" t="s">
        <v>164</v>
      </c>
      <c r="S60" s="343"/>
      <c r="T60" s="343"/>
      <c r="U60" s="166">
        <f t="shared" si="8"/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0"/>
        <v>0</v>
      </c>
      <c r="AD60" s="39">
        <v>2</v>
      </c>
      <c r="AE60" s="15"/>
    </row>
    <row r="61" spans="1:31" ht="15.6" customHeight="1" thickBot="1" x14ac:dyDescent="0.35">
      <c r="A61" s="191"/>
      <c r="B61" s="41" t="s">
        <v>493</v>
      </c>
      <c r="C61" s="41" t="s">
        <v>340</v>
      </c>
      <c r="D61" s="220" t="s">
        <v>117</v>
      </c>
      <c r="E61" s="39">
        <v>5</v>
      </c>
      <c r="F61" s="208">
        <v>5</v>
      </c>
      <c r="G61" s="166">
        <f t="shared" si="11"/>
        <v>10</v>
      </c>
      <c r="H61" s="39"/>
      <c r="I61" s="40"/>
      <c r="J61" s="40"/>
      <c r="K61" s="40"/>
      <c r="M61" s="48"/>
      <c r="N61" s="9"/>
      <c r="O61" s="60"/>
      <c r="P61" s="41" t="s">
        <v>697</v>
      </c>
      <c r="Q61" s="41" t="s">
        <v>589</v>
      </c>
      <c r="R61" s="41" t="s">
        <v>164</v>
      </c>
      <c r="S61" s="343"/>
      <c r="T61" s="343"/>
      <c r="U61" s="166">
        <f t="shared" si="8"/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16</v>
      </c>
      <c r="AB61" s="219">
        <f>SUM(AB50:AB60)</f>
        <v>16</v>
      </c>
      <c r="AC61" s="219">
        <f>SUM(AC50:AC60)</f>
        <v>32</v>
      </c>
      <c r="AD61" s="219">
        <f>SUM(AD50:AD60)</f>
        <v>26</v>
      </c>
      <c r="AE61" s="15"/>
    </row>
    <row r="62" spans="1:31" ht="15.6" customHeight="1" thickBot="1" x14ac:dyDescent="0.35">
      <c r="A62" s="39"/>
      <c r="B62" s="220" t="s">
        <v>567</v>
      </c>
      <c r="C62" s="150" t="s">
        <v>110</v>
      </c>
      <c r="D62" s="220" t="s">
        <v>533</v>
      </c>
      <c r="E62" s="49">
        <v>5</v>
      </c>
      <c r="F62" s="49">
        <v>5</v>
      </c>
      <c r="G62" s="166">
        <f t="shared" si="11"/>
        <v>10</v>
      </c>
      <c r="H62" s="39">
        <v>2</v>
      </c>
      <c r="I62" s="41"/>
      <c r="L62" s="163" t="s">
        <v>84</v>
      </c>
      <c r="M62" s="41"/>
      <c r="N62" s="9"/>
      <c r="O62" s="15"/>
      <c r="P62" s="218" t="s">
        <v>405</v>
      </c>
      <c r="Q62" s="218"/>
      <c r="R62" s="218" t="s">
        <v>164</v>
      </c>
      <c r="S62" s="219">
        <f>SUM(S51:S61)</f>
        <v>14</v>
      </c>
      <c r="T62" s="219">
        <f>SUM(T51:T61)</f>
        <v>19</v>
      </c>
      <c r="U62" s="219">
        <f>SUM(U51:U61)</f>
        <v>33</v>
      </c>
      <c r="V62" s="219">
        <f>SUM(V51:V61)</f>
        <v>18</v>
      </c>
      <c r="W62" s="355"/>
      <c r="X62" s="195"/>
      <c r="Y62" s="54"/>
      <c r="Z62" s="54"/>
      <c r="AA62" s="194">
        <f>AA25+AA37+AA49+AA61</f>
        <v>83</v>
      </c>
      <c r="AB62" s="194">
        <f>AB25+AB37+AB49+AB61</f>
        <v>110</v>
      </c>
      <c r="AC62" s="194">
        <f>AC25+AC37+AC49+AC61</f>
        <v>193</v>
      </c>
      <c r="AD62" s="194">
        <f>AD25+AD37+AD49+AD61</f>
        <v>38</v>
      </c>
      <c r="AE62" s="15"/>
    </row>
    <row r="63" spans="1:31" ht="15.6" customHeight="1" thickBot="1" x14ac:dyDescent="0.35">
      <c r="A63" s="191"/>
      <c r="B63" s="41" t="s">
        <v>564</v>
      </c>
      <c r="C63" s="41" t="s">
        <v>72</v>
      </c>
      <c r="D63" s="220" t="s">
        <v>53</v>
      </c>
      <c r="E63" s="49">
        <v>4</v>
      </c>
      <c r="F63" s="49">
        <v>6</v>
      </c>
      <c r="G63" s="166">
        <f t="shared" si="11"/>
        <v>10</v>
      </c>
      <c r="I63" s="40"/>
      <c r="J63" s="40"/>
      <c r="K63" s="40"/>
      <c r="L63" s="152" t="s">
        <v>83</v>
      </c>
      <c r="M63" s="40"/>
      <c r="N63" s="9"/>
      <c r="O63" s="60"/>
      <c r="P63" s="161"/>
      <c r="Q63" s="161"/>
      <c r="R63" s="161"/>
      <c r="S63" s="194">
        <f>S25+S38+S50+S62</f>
        <v>75</v>
      </c>
      <c r="T63" s="194">
        <f>T25+T38+T50+T62</f>
        <v>115</v>
      </c>
      <c r="U63" s="194">
        <f>U25+U38+U50+U62</f>
        <v>190</v>
      </c>
      <c r="V63" s="194">
        <f>V25+V38+V50+V62</f>
        <v>50</v>
      </c>
      <c r="W63" s="166"/>
      <c r="X63" s="196" t="s">
        <v>387</v>
      </c>
      <c r="Y63" s="192"/>
      <c r="Z63" s="192"/>
      <c r="AA63" s="197">
        <f>S63+AA62</f>
        <v>158</v>
      </c>
      <c r="AB63" s="197">
        <f>T63+AB62</f>
        <v>225</v>
      </c>
      <c r="AC63" s="197">
        <f>U63+AC62</f>
        <v>383</v>
      </c>
      <c r="AD63" s="197">
        <f>V63+AD62</f>
        <v>88</v>
      </c>
      <c r="AE63" s="15"/>
    </row>
    <row r="64" spans="1:31" ht="15.6" customHeight="1" thickTop="1" x14ac:dyDescent="0.3">
      <c r="A64" s="191"/>
      <c r="B64" s="41" t="s">
        <v>545</v>
      </c>
      <c r="C64" s="41" t="s">
        <v>103</v>
      </c>
      <c r="D64" s="220" t="s">
        <v>54</v>
      </c>
      <c r="E64" s="39">
        <v>8</v>
      </c>
      <c r="F64" s="208">
        <v>1</v>
      </c>
      <c r="G64" s="166">
        <f t="shared" si="11"/>
        <v>9</v>
      </c>
      <c r="H64" s="39"/>
      <c r="I64" s="41"/>
      <c r="N64" s="9"/>
      <c r="O64" s="16"/>
      <c r="AE64" s="198"/>
    </row>
    <row r="65" spans="1:31" ht="15.6" customHeight="1" x14ac:dyDescent="0.3">
      <c r="A65" s="39"/>
      <c r="B65" s="150" t="s">
        <v>551</v>
      </c>
      <c r="C65" s="41" t="s">
        <v>138</v>
      </c>
      <c r="D65" s="220" t="s">
        <v>54</v>
      </c>
      <c r="E65" s="330">
        <v>4</v>
      </c>
      <c r="F65" s="330">
        <v>5</v>
      </c>
      <c r="G65" s="166">
        <f t="shared" si="11"/>
        <v>9</v>
      </c>
      <c r="I65" s="40"/>
      <c r="J65" s="40"/>
      <c r="K65" s="40"/>
      <c r="M65" s="40"/>
      <c r="O65" s="16"/>
      <c r="AE65" s="198"/>
    </row>
    <row r="66" spans="1:31" ht="15.6" customHeight="1" x14ac:dyDescent="0.3">
      <c r="A66" s="39"/>
      <c r="B66" s="221" t="s">
        <v>63</v>
      </c>
      <c r="C66" s="41" t="s">
        <v>104</v>
      </c>
      <c r="D66" s="221" t="s">
        <v>130</v>
      </c>
      <c r="E66" s="49">
        <v>3</v>
      </c>
      <c r="F66" s="49">
        <v>6</v>
      </c>
      <c r="G66" s="166">
        <f t="shared" si="11"/>
        <v>9</v>
      </c>
      <c r="H66" s="39">
        <v>2</v>
      </c>
      <c r="I66" s="41"/>
      <c r="O66" s="16"/>
      <c r="AE66" s="198"/>
    </row>
    <row r="67" spans="1:31" ht="15.6" customHeight="1" x14ac:dyDescent="0.3">
      <c r="A67" s="191"/>
      <c r="B67" s="48" t="s">
        <v>553</v>
      </c>
      <c r="C67" s="41" t="s">
        <v>183</v>
      </c>
      <c r="D67" s="220" t="s">
        <v>117</v>
      </c>
      <c r="E67" s="330"/>
      <c r="F67" s="330">
        <v>9</v>
      </c>
      <c r="G67" s="166">
        <f>SUM(E67:F67)</f>
        <v>9</v>
      </c>
      <c r="H67" s="34"/>
      <c r="I67" s="40"/>
      <c r="O67" s="16"/>
      <c r="AE67" s="198"/>
    </row>
    <row r="68" spans="1:31" ht="15.6" customHeight="1" x14ac:dyDescent="0.35">
      <c r="A68" s="39"/>
      <c r="B68" s="220" t="s">
        <v>554</v>
      </c>
      <c r="C68" s="41" t="s">
        <v>112</v>
      </c>
      <c r="D68" s="220" t="s">
        <v>116</v>
      </c>
      <c r="E68" s="330">
        <v>1</v>
      </c>
      <c r="F68" s="330">
        <v>7</v>
      </c>
      <c r="G68" s="166">
        <f>SUM(E68:F68)</f>
        <v>8</v>
      </c>
      <c r="H68" s="39"/>
      <c r="I68" s="41"/>
      <c r="L68" s="163" t="s">
        <v>156</v>
      </c>
      <c r="O68" s="16"/>
      <c r="P68" s="46" t="s">
        <v>2</v>
      </c>
      <c r="Q68" s="46" t="s">
        <v>404</v>
      </c>
      <c r="R68" s="183">
        <v>42674</v>
      </c>
      <c r="S68" s="54"/>
      <c r="T68" s="54"/>
      <c r="U68" s="54"/>
      <c r="V68" s="164"/>
      <c r="W68" s="164"/>
      <c r="X68" s="156" t="s">
        <v>3</v>
      </c>
      <c r="Y68" s="46" t="s">
        <v>404</v>
      </c>
      <c r="Z68" s="183">
        <v>42682</v>
      </c>
      <c r="AA68" s="198"/>
      <c r="AB68" s="198"/>
      <c r="AC68" s="198"/>
      <c r="AD68" s="198"/>
      <c r="AE68" s="198"/>
    </row>
    <row r="69" spans="1:31" ht="15.6" customHeight="1" x14ac:dyDescent="0.35">
      <c r="A69" s="191"/>
      <c r="B69" s="41" t="s">
        <v>544</v>
      </c>
      <c r="C69" s="41" t="s">
        <v>332</v>
      </c>
      <c r="D69" s="220" t="s">
        <v>54</v>
      </c>
      <c r="E69" s="330">
        <v>1</v>
      </c>
      <c r="F69" s="193">
        <v>7</v>
      </c>
      <c r="G69" s="166">
        <f t="shared" si="11"/>
        <v>8</v>
      </c>
      <c r="H69" s="40"/>
      <c r="I69" s="40"/>
      <c r="L69" s="41" t="s">
        <v>83</v>
      </c>
      <c r="M69" s="41"/>
      <c r="O69" s="16"/>
      <c r="P69" s="155" t="s">
        <v>81</v>
      </c>
      <c r="Q69" s="155" t="s">
        <v>79</v>
      </c>
      <c r="R69" s="155" t="s">
        <v>107</v>
      </c>
      <c r="S69" s="41"/>
      <c r="T69" s="41"/>
      <c r="U69" s="41"/>
      <c r="V69" s="47"/>
      <c r="W69" s="47"/>
      <c r="X69" s="155" t="s">
        <v>81</v>
      </c>
      <c r="Y69" s="155" t="s">
        <v>79</v>
      </c>
      <c r="Z69" s="155" t="s">
        <v>107</v>
      </c>
      <c r="AA69" s="40"/>
      <c r="AB69" s="40"/>
      <c r="AC69" s="40"/>
      <c r="AD69" s="40"/>
      <c r="AE69" s="198"/>
    </row>
    <row r="70" spans="1:31" ht="15.6" customHeight="1" x14ac:dyDescent="0.35">
      <c r="A70" s="39"/>
      <c r="B70" s="41" t="s">
        <v>543</v>
      </c>
      <c r="C70" s="41" t="s">
        <v>120</v>
      </c>
      <c r="D70" s="220" t="s">
        <v>117</v>
      </c>
      <c r="E70" s="39">
        <v>6</v>
      </c>
      <c r="F70" s="39">
        <v>1</v>
      </c>
      <c r="G70" s="166">
        <f t="shared" si="11"/>
        <v>7</v>
      </c>
      <c r="I70" s="40"/>
      <c r="J70" s="40"/>
      <c r="K70" s="40"/>
      <c r="L70" s="152"/>
      <c r="M70" s="41"/>
      <c r="O70" s="16"/>
      <c r="P70" s="189">
        <v>0.38541666666666669</v>
      </c>
      <c r="Q70" s="61" t="s">
        <v>126</v>
      </c>
      <c r="R70" s="184" t="s">
        <v>209</v>
      </c>
      <c r="S70" s="41"/>
      <c r="T70" s="41"/>
      <c r="U70" s="41"/>
      <c r="V70" s="47"/>
      <c r="W70" s="47"/>
      <c r="X70" s="189">
        <v>0.38541666666666669</v>
      </c>
      <c r="Y70" s="61" t="s">
        <v>126</v>
      </c>
      <c r="Z70" s="184" t="s">
        <v>159</v>
      </c>
      <c r="AA70" s="49"/>
      <c r="AB70" s="87"/>
      <c r="AC70" s="39"/>
      <c r="AD70" s="40"/>
      <c r="AE70" s="198"/>
    </row>
    <row r="71" spans="1:31" ht="18" x14ac:dyDescent="0.35">
      <c r="A71" s="191"/>
      <c r="B71" s="41" t="s">
        <v>539</v>
      </c>
      <c r="C71" s="152" t="s">
        <v>613</v>
      </c>
      <c r="D71" s="220" t="s">
        <v>117</v>
      </c>
      <c r="E71" s="222">
        <v>5</v>
      </c>
      <c r="F71" s="222">
        <v>2</v>
      </c>
      <c r="G71" s="166">
        <f t="shared" si="11"/>
        <v>7</v>
      </c>
      <c r="H71" s="39">
        <v>2</v>
      </c>
      <c r="O71" s="16"/>
      <c r="P71" s="189">
        <v>0.38541666666666669</v>
      </c>
      <c r="Q71" s="61" t="s">
        <v>127</v>
      </c>
      <c r="R71" s="184" t="s">
        <v>210</v>
      </c>
      <c r="S71" s="41"/>
      <c r="T71" s="41"/>
      <c r="U71" s="41"/>
      <c r="V71" s="47"/>
      <c r="W71" s="47"/>
      <c r="X71" s="189">
        <v>0.38541666666666669</v>
      </c>
      <c r="Y71" s="61" t="s">
        <v>127</v>
      </c>
      <c r="Z71" s="184" t="s">
        <v>214</v>
      </c>
      <c r="AA71" s="39"/>
      <c r="AB71" s="190"/>
      <c r="AC71" s="39"/>
      <c r="AD71" s="40"/>
      <c r="AE71" s="198"/>
    </row>
    <row r="72" spans="1:31" ht="18" x14ac:dyDescent="0.35">
      <c r="A72" s="39"/>
      <c r="B72" s="221" t="s">
        <v>705</v>
      </c>
      <c r="C72" s="41" t="s">
        <v>182</v>
      </c>
      <c r="D72" s="221" t="s">
        <v>164</v>
      </c>
      <c r="E72" s="49">
        <v>5</v>
      </c>
      <c r="F72" s="49">
        <v>2</v>
      </c>
      <c r="G72" s="166">
        <f t="shared" si="11"/>
        <v>7</v>
      </c>
      <c r="H72" s="39">
        <v>2</v>
      </c>
      <c r="I72" s="79"/>
      <c r="J72" s="79"/>
      <c r="K72" s="79"/>
      <c r="O72" s="173"/>
      <c r="P72" s="189">
        <v>0.42708333333333331</v>
      </c>
      <c r="Q72" s="61" t="s">
        <v>126</v>
      </c>
      <c r="R72" s="184" t="s">
        <v>211</v>
      </c>
      <c r="S72" s="41"/>
      <c r="T72" s="41"/>
      <c r="U72" s="41"/>
      <c r="V72" s="47"/>
      <c r="W72" s="47"/>
      <c r="X72" s="189">
        <v>0.42708333333333331</v>
      </c>
      <c r="Y72" s="61" t="s">
        <v>126</v>
      </c>
      <c r="Z72" s="184" t="s">
        <v>160</v>
      </c>
      <c r="AA72" s="39"/>
      <c r="AB72" s="39"/>
      <c r="AC72" s="39"/>
      <c r="AD72" s="40"/>
      <c r="AE72" s="198"/>
    </row>
    <row r="73" spans="1:31" ht="17.399999999999999" x14ac:dyDescent="0.3">
      <c r="B73" s="41" t="s">
        <v>867</v>
      </c>
      <c r="C73" s="41" t="s">
        <v>616</v>
      </c>
      <c r="D73" s="41" t="s">
        <v>461</v>
      </c>
      <c r="E73" s="49">
        <v>5</v>
      </c>
      <c r="F73" s="193">
        <v>2</v>
      </c>
      <c r="G73" s="166">
        <f t="shared" si="11"/>
        <v>7</v>
      </c>
      <c r="H73" s="39">
        <v>12</v>
      </c>
      <c r="I73" s="34"/>
      <c r="J73" s="81"/>
      <c r="K73" s="79"/>
      <c r="O73" s="16"/>
      <c r="P73" s="189">
        <v>0.42708333333333331</v>
      </c>
      <c r="Q73" s="61" t="s">
        <v>127</v>
      </c>
      <c r="R73" s="184" t="s">
        <v>212</v>
      </c>
      <c r="S73" s="40"/>
      <c r="T73" s="40"/>
      <c r="U73" s="40"/>
      <c r="V73" s="40"/>
      <c r="W73" s="40"/>
      <c r="X73" s="189">
        <v>0.42708333333333331</v>
      </c>
      <c r="Y73" s="61" t="s">
        <v>127</v>
      </c>
      <c r="Z73" s="184" t="s">
        <v>215</v>
      </c>
      <c r="AA73" s="40"/>
      <c r="AB73" s="40"/>
      <c r="AC73" s="40"/>
      <c r="AD73" s="40"/>
      <c r="AE73" s="198"/>
    </row>
    <row r="74" spans="1:31" ht="17.399999999999999" x14ac:dyDescent="0.3">
      <c r="A74" s="191"/>
      <c r="B74" s="220" t="s">
        <v>818</v>
      </c>
      <c r="C74" s="41" t="s">
        <v>614</v>
      </c>
      <c r="D74" s="221" t="s">
        <v>117</v>
      </c>
      <c r="E74" s="330">
        <v>4</v>
      </c>
      <c r="F74" s="330">
        <v>3</v>
      </c>
      <c r="G74" s="166">
        <f t="shared" si="11"/>
        <v>7</v>
      </c>
      <c r="H74" s="39">
        <v>2</v>
      </c>
      <c r="O74" s="173"/>
      <c r="P74" s="189"/>
      <c r="Q74" s="61"/>
      <c r="R74" s="184"/>
      <c r="S74" s="40"/>
      <c r="T74" s="40"/>
      <c r="U74" s="40"/>
      <c r="V74" s="40"/>
      <c r="W74" s="40"/>
      <c r="X74" s="189"/>
      <c r="Y74" s="61"/>
      <c r="Z74" s="184"/>
      <c r="AA74" s="40"/>
      <c r="AB74" s="40"/>
      <c r="AC74" s="40"/>
      <c r="AD74" s="40"/>
      <c r="AE74" s="198"/>
    </row>
    <row r="75" spans="1:31" ht="15.6" x14ac:dyDescent="0.3">
      <c r="A75" s="166"/>
      <c r="B75" s="166"/>
      <c r="C75" s="166"/>
      <c r="D75" s="166"/>
      <c r="E75" s="198"/>
      <c r="F75" s="198"/>
      <c r="G75" s="166"/>
      <c r="H75" s="166"/>
      <c r="I75" s="166"/>
      <c r="J75" s="166"/>
      <c r="K75" s="166"/>
      <c r="L75" s="166"/>
      <c r="M75" s="166"/>
      <c r="O75" s="173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98"/>
    </row>
    <row r="76" spans="1:31" ht="15.6" x14ac:dyDescent="0.3">
      <c r="P76" s="7"/>
      <c r="Q76" s="6"/>
      <c r="R76" s="10"/>
    </row>
    <row r="77" spans="1:31" ht="15.6" x14ac:dyDescent="0.3">
      <c r="P77" s="5"/>
      <c r="Q77" s="5"/>
      <c r="R77" s="7"/>
    </row>
    <row r="78" spans="1:31" ht="15.6" x14ac:dyDescent="0.3">
      <c r="P78" s="64"/>
      <c r="Q78" s="64"/>
      <c r="R78" s="38"/>
    </row>
    <row r="79" spans="1:31" ht="17.399999999999999" x14ac:dyDescent="0.3">
      <c r="A79" s="34"/>
      <c r="B79" s="301"/>
      <c r="C79" s="9"/>
      <c r="D79" s="9"/>
      <c r="E79" s="32"/>
      <c r="F79" s="79"/>
      <c r="G79" s="51"/>
      <c r="H79" s="34"/>
      <c r="I79" s="79"/>
      <c r="J79" s="79"/>
      <c r="K79" s="79"/>
      <c r="P79" s="7"/>
      <c r="Q79" s="7"/>
      <c r="R79" s="7"/>
    </row>
    <row r="80" spans="1:31" ht="17.399999999999999" x14ac:dyDescent="0.3">
      <c r="A80" s="34"/>
      <c r="B80" s="7"/>
      <c r="C80" s="9"/>
      <c r="D80" s="9"/>
      <c r="E80" s="32"/>
      <c r="F80" s="79"/>
      <c r="G80" s="34"/>
      <c r="H80" s="79"/>
      <c r="I80" s="79"/>
      <c r="J80" s="32"/>
      <c r="K80" s="79"/>
      <c r="P80" s="5"/>
      <c r="Q80" s="5"/>
      <c r="R80" s="7"/>
    </row>
    <row r="81" spans="1:18" ht="17.399999999999999" x14ac:dyDescent="0.3">
      <c r="A81" s="34"/>
      <c r="B81" s="4"/>
      <c r="C81" s="9"/>
      <c r="D81" s="9"/>
      <c r="E81" s="32"/>
      <c r="F81" s="34"/>
      <c r="G81" s="34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7"/>
      <c r="C82" s="8"/>
      <c r="D82" s="8"/>
      <c r="E82" s="32"/>
      <c r="F82" s="34"/>
      <c r="G82" s="51"/>
      <c r="H82" s="34"/>
      <c r="I82" s="79"/>
      <c r="J82" s="79"/>
      <c r="K82" s="79"/>
      <c r="P82" s="5"/>
      <c r="Q82" s="5"/>
      <c r="R82" s="7"/>
    </row>
    <row r="83" spans="1:18" ht="17.399999999999999" x14ac:dyDescent="0.3">
      <c r="A83" s="34"/>
      <c r="B83" s="301"/>
      <c r="C83" s="9"/>
      <c r="D83" s="7"/>
      <c r="E83" s="32"/>
      <c r="F83" s="79"/>
      <c r="G83" s="34"/>
      <c r="H83" s="79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4"/>
      <c r="C84" s="9"/>
      <c r="D84" s="7"/>
      <c r="E84" s="32"/>
      <c r="F84" s="34"/>
      <c r="G84" s="51"/>
      <c r="H84" s="34"/>
      <c r="I84" s="79"/>
      <c r="J84" s="79"/>
      <c r="K84" s="79"/>
      <c r="P84" s="7"/>
      <c r="Q84" s="7"/>
      <c r="R84" s="7"/>
    </row>
    <row r="85" spans="1:18" ht="17.399999999999999" x14ac:dyDescent="0.3">
      <c r="A85" s="34"/>
      <c r="B85" s="7"/>
      <c r="C85" s="7"/>
      <c r="D85" s="7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34"/>
      <c r="B86" s="7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82"/>
      <c r="B87" s="4"/>
      <c r="C87" s="32"/>
      <c r="D87" s="32"/>
      <c r="E87" s="32"/>
      <c r="F87" s="34"/>
      <c r="G87" s="51"/>
      <c r="H87" s="34"/>
      <c r="I87" s="79"/>
      <c r="J87" s="79"/>
      <c r="K87" s="79"/>
    </row>
    <row r="88" spans="1:18" ht="17.399999999999999" x14ac:dyDescent="0.3">
      <c r="A88" s="34"/>
      <c r="B88" s="80"/>
      <c r="C88" s="34"/>
      <c r="D88" s="80"/>
      <c r="E88" s="32"/>
      <c r="F88" s="79"/>
      <c r="G88" s="34"/>
      <c r="H88" s="34"/>
      <c r="I88" s="79"/>
      <c r="J88" s="32"/>
      <c r="K88" s="79"/>
    </row>
    <row r="89" spans="1:18" ht="17.399999999999999" x14ac:dyDescent="0.3">
      <c r="A89" s="34"/>
      <c r="B89" s="32"/>
      <c r="C89" s="32"/>
      <c r="D89" s="32"/>
      <c r="E89" s="32"/>
      <c r="F89" s="32"/>
      <c r="G89" s="34"/>
      <c r="H89" s="32"/>
      <c r="I89" s="32"/>
      <c r="J89" s="32"/>
      <c r="K89" s="79"/>
    </row>
    <row r="90" spans="1:18" ht="17.399999999999999" x14ac:dyDescent="0.3">
      <c r="A90" s="34"/>
      <c r="B90" s="80"/>
      <c r="C90" s="80"/>
      <c r="D90" s="80"/>
      <c r="E90" s="79"/>
      <c r="F90" s="79"/>
      <c r="G90" s="34"/>
      <c r="H90" s="79"/>
      <c r="I90" s="79"/>
      <c r="J90" s="32"/>
      <c r="K90" s="79"/>
    </row>
    <row r="91" spans="1:18" ht="17.399999999999999" x14ac:dyDescent="0.3">
      <c r="A91" s="79"/>
      <c r="B91" s="32"/>
      <c r="C91" s="80"/>
      <c r="D91" s="80"/>
      <c r="E91" s="32"/>
      <c r="F91" s="34"/>
      <c r="G91" s="51"/>
      <c r="H91" s="34"/>
      <c r="I91" s="79"/>
      <c r="J91" s="79"/>
      <c r="K91" s="79"/>
    </row>
    <row r="92" spans="1:18" ht="22.8" x14ac:dyDescent="0.4">
      <c r="A92" s="79"/>
      <c r="B92" s="55"/>
      <c r="C92" s="85"/>
      <c r="D92" s="85"/>
      <c r="E92" s="55"/>
      <c r="F92" s="34"/>
      <c r="G92" s="51"/>
      <c r="H92" s="34"/>
      <c r="I92" s="79"/>
      <c r="J92" s="79"/>
      <c r="K92" s="79"/>
    </row>
    <row r="93" spans="1:18" ht="17.399999999999999" x14ac:dyDescent="0.3">
      <c r="A93" s="79"/>
      <c r="B93" s="32"/>
      <c r="C93" s="80"/>
      <c r="D93" s="80"/>
      <c r="E93" s="32"/>
      <c r="F93" s="34"/>
      <c r="G93" s="51"/>
      <c r="H93" s="34"/>
      <c r="I93" s="79"/>
      <c r="J93" s="79"/>
      <c r="K93" s="79"/>
    </row>
    <row r="94" spans="1:18" ht="17.399999999999999" x14ac:dyDescent="0.3">
      <c r="A94" s="34"/>
      <c r="B94" s="32"/>
      <c r="C94" s="32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32"/>
      <c r="E95" s="32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4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34"/>
      <c r="B98" s="32"/>
      <c r="C98" s="83"/>
      <c r="D98" s="80"/>
      <c r="E98" s="32"/>
      <c r="F98" s="34"/>
      <c r="G98" s="51"/>
      <c r="H98" s="34"/>
      <c r="I98" s="79"/>
      <c r="J98" s="32"/>
      <c r="K98" s="32"/>
      <c r="L98" s="1"/>
    </row>
    <row r="99" spans="1:12" ht="17.399999999999999" x14ac:dyDescent="0.3">
      <c r="A99" s="91"/>
      <c r="B99" s="92"/>
      <c r="C99" s="93"/>
      <c r="D99" s="94"/>
      <c r="E99" s="91"/>
      <c r="F99" s="91"/>
      <c r="G99" s="91"/>
      <c r="H99" s="91"/>
      <c r="I99" s="95"/>
      <c r="J99" s="92"/>
      <c r="K99" s="92"/>
      <c r="L99" s="96"/>
    </row>
    <row r="100" spans="1:12" ht="17.399999999999999" x14ac:dyDescent="0.3">
      <c r="A100" s="34"/>
      <c r="B100" s="32"/>
      <c r="C100" s="83"/>
      <c r="D100" s="80"/>
      <c r="E100" s="34"/>
      <c r="F100" s="34"/>
      <c r="G100" s="51"/>
      <c r="H100" s="34"/>
      <c r="I100" s="79"/>
      <c r="J100" s="32"/>
      <c r="K100" s="32"/>
      <c r="L100" s="1"/>
    </row>
    <row r="101" spans="1:12" ht="17.399999999999999" x14ac:dyDescent="0.3">
      <c r="A101" s="34"/>
      <c r="B101" s="32"/>
      <c r="C101" s="83"/>
      <c r="D101" s="80"/>
      <c r="E101" s="32"/>
      <c r="F101" s="34"/>
      <c r="G101" s="51"/>
      <c r="H101" s="34"/>
      <c r="I101" s="79"/>
      <c r="J101" s="32"/>
      <c r="K101" s="32"/>
      <c r="L101" s="1"/>
    </row>
  </sheetData>
  <sortState ref="W22:AC23">
    <sortCondition ref="W21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39" zoomScale="78" zoomScaleNormal="75" zoomScaleSheetLayoutView="78" workbookViewId="0">
      <selection activeCell="J54" sqref="J54"/>
    </sheetView>
  </sheetViews>
  <sheetFormatPr defaultRowHeight="13.2" x14ac:dyDescent="0.25"/>
  <cols>
    <col min="1" max="1" width="13.109375" customWidth="1"/>
    <col min="2" max="2" width="16.44140625" customWidth="1"/>
    <col min="3" max="3" width="17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33203125" customWidth="1"/>
    <col min="12" max="12" width="16" customWidth="1"/>
    <col min="13" max="13" width="25" customWidth="1"/>
    <col min="14" max="14" width="0.88671875" customWidth="1"/>
    <col min="15" max="15" width="2.5546875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4" customWidth="1"/>
    <col min="24" max="24" width="11.88671875" customWidth="1"/>
    <col min="25" max="25" width="19.33203125" customWidth="1"/>
    <col min="26" max="26" width="15.5546875" customWidth="1"/>
    <col min="27" max="27" width="7" customWidth="1"/>
    <col min="28" max="28" width="6.5546875" customWidth="1"/>
    <col min="29" max="29" width="6" customWidth="1"/>
    <col min="30" max="30" width="6.5546875" customWidth="1"/>
    <col min="31" max="31" width="2" customWidth="1"/>
  </cols>
  <sheetData>
    <row r="1" spans="1:31" ht="24" customHeight="1" x14ac:dyDescent="0.4">
      <c r="A1" s="28"/>
      <c r="B1" s="280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210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438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42667</v>
      </c>
      <c r="O2" s="15"/>
      <c r="P2" s="41" t="s">
        <v>486</v>
      </c>
      <c r="Q2" s="41" t="s">
        <v>487</v>
      </c>
      <c r="R2" s="41" t="s">
        <v>116</v>
      </c>
      <c r="S2" s="39"/>
      <c r="T2" s="208">
        <v>6</v>
      </c>
      <c r="U2" s="39">
        <v>7</v>
      </c>
      <c r="V2" s="39">
        <v>2</v>
      </c>
      <c r="W2" s="39">
        <v>0</v>
      </c>
      <c r="X2" s="199">
        <f t="shared" ref="X2:X10" si="0">U2/T2</f>
        <v>1.1666666666666667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819</v>
      </c>
      <c r="O3" s="15"/>
      <c r="P3" s="41" t="s">
        <v>22</v>
      </c>
      <c r="Q3" s="41" t="s">
        <v>128</v>
      </c>
      <c r="R3" s="41" t="s">
        <v>533</v>
      </c>
      <c r="S3" s="39"/>
      <c r="T3" s="208">
        <v>6</v>
      </c>
      <c r="U3" s="39">
        <v>10</v>
      </c>
      <c r="V3" s="39">
        <v>0</v>
      </c>
      <c r="W3" s="39">
        <v>0</v>
      </c>
      <c r="X3" s="199">
        <f t="shared" si="0"/>
        <v>1.6666666666666667</v>
      </c>
      <c r="AE3" s="16"/>
    </row>
    <row r="4" spans="1:31" ht="17.399999999999999" x14ac:dyDescent="0.3">
      <c r="A4" s="7"/>
      <c r="B4" s="9"/>
      <c r="C4" s="33" t="s">
        <v>379</v>
      </c>
      <c r="E4" s="22">
        <v>4</v>
      </c>
      <c r="F4" s="22">
        <v>0</v>
      </c>
      <c r="G4" s="22">
        <v>2</v>
      </c>
      <c r="H4" s="22">
        <f>(S$38)</f>
        <v>16</v>
      </c>
      <c r="I4" s="22">
        <v>7</v>
      </c>
      <c r="J4" s="35">
        <f t="shared" ref="J4:J11" si="1">E4*2+G4*1</f>
        <v>10</v>
      </c>
      <c r="K4" s="22">
        <f>(T$38)</f>
        <v>25</v>
      </c>
      <c r="L4" s="22">
        <f>(V$38)</f>
        <v>6</v>
      </c>
      <c r="M4" s="39">
        <v>2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6</v>
      </c>
      <c r="U4" s="39">
        <v>18</v>
      </c>
      <c r="V4" s="39">
        <v>0</v>
      </c>
      <c r="W4" s="39">
        <v>1</v>
      </c>
      <c r="X4" s="199">
        <f t="shared" si="0"/>
        <v>3</v>
      </c>
      <c r="AE4" s="16"/>
    </row>
    <row r="5" spans="1:31" ht="17.399999999999999" x14ac:dyDescent="0.3">
      <c r="A5" s="9"/>
      <c r="B5" s="9"/>
      <c r="C5" s="33" t="s">
        <v>530</v>
      </c>
      <c r="D5" s="24"/>
      <c r="E5" s="22">
        <v>4</v>
      </c>
      <c r="F5" s="22">
        <v>1</v>
      </c>
      <c r="G5" s="22">
        <v>1</v>
      </c>
      <c r="H5" s="22">
        <f>(S$50)</f>
        <v>16</v>
      </c>
      <c r="I5" s="22">
        <v>10</v>
      </c>
      <c r="J5" s="35">
        <f t="shared" si="1"/>
        <v>9</v>
      </c>
      <c r="K5" s="22">
        <f>(T$50)</f>
        <v>26</v>
      </c>
      <c r="L5" s="22">
        <f>(V$50)</f>
        <v>12</v>
      </c>
      <c r="M5" s="39">
        <v>1</v>
      </c>
      <c r="O5" s="15"/>
      <c r="P5" s="48" t="s">
        <v>163</v>
      </c>
      <c r="Q5" s="41" t="s">
        <v>95</v>
      </c>
      <c r="R5" s="41" t="s">
        <v>53</v>
      </c>
      <c r="S5" s="39"/>
      <c r="T5" s="208">
        <v>6</v>
      </c>
      <c r="U5" s="39">
        <v>19</v>
      </c>
      <c r="V5" s="39">
        <v>0</v>
      </c>
      <c r="W5" s="39">
        <v>0</v>
      </c>
      <c r="X5" s="199">
        <f t="shared" si="0"/>
        <v>3.1666666666666665</v>
      </c>
      <c r="Z5" s="9"/>
      <c r="AE5" s="16"/>
    </row>
    <row r="6" spans="1:31" ht="17.399999999999999" x14ac:dyDescent="0.3">
      <c r="A6" s="172"/>
      <c r="B6" s="9"/>
      <c r="C6" s="33" t="s">
        <v>124</v>
      </c>
      <c r="D6" s="24"/>
      <c r="E6" s="22">
        <v>2</v>
      </c>
      <c r="F6" s="22">
        <v>1</v>
      </c>
      <c r="G6" s="22">
        <v>3</v>
      </c>
      <c r="H6" s="22">
        <f>(AA$25)</f>
        <v>23</v>
      </c>
      <c r="I6" s="22">
        <v>20</v>
      </c>
      <c r="J6" s="35">
        <f t="shared" si="1"/>
        <v>7</v>
      </c>
      <c r="K6" s="22">
        <f>(AB$25)</f>
        <v>31</v>
      </c>
      <c r="L6" s="22">
        <f>(AD$25)</f>
        <v>2</v>
      </c>
      <c r="M6" s="39">
        <v>4</v>
      </c>
      <c r="O6" s="15"/>
      <c r="P6" s="41" t="s">
        <v>132</v>
      </c>
      <c r="Q6" s="41" t="s">
        <v>380</v>
      </c>
      <c r="R6" s="41" t="s">
        <v>117</v>
      </c>
      <c r="S6" s="39"/>
      <c r="T6" s="208">
        <v>6</v>
      </c>
      <c r="U6" s="39">
        <v>20</v>
      </c>
      <c r="V6" s="39">
        <v>0</v>
      </c>
      <c r="W6" s="39">
        <v>0</v>
      </c>
      <c r="X6" s="199">
        <f t="shared" si="0"/>
        <v>3.3333333333333335</v>
      </c>
      <c r="Y6" s="41"/>
      <c r="AE6" s="16"/>
    </row>
    <row r="7" spans="1:31" ht="17.399999999999999" x14ac:dyDescent="0.3">
      <c r="B7" s="9"/>
      <c r="C7" s="33" t="s">
        <v>89</v>
      </c>
      <c r="D7" s="24"/>
      <c r="E7" s="22">
        <v>2</v>
      </c>
      <c r="F7" s="22">
        <v>2</v>
      </c>
      <c r="G7" s="22">
        <v>2</v>
      </c>
      <c r="H7" s="22">
        <f>(AA$49)</f>
        <v>21</v>
      </c>
      <c r="I7" s="22">
        <v>19</v>
      </c>
      <c r="J7" s="35">
        <f t="shared" si="1"/>
        <v>6</v>
      </c>
      <c r="K7" s="22">
        <f>(AB$49)</f>
        <v>29</v>
      </c>
      <c r="L7" s="22">
        <f>(AD$49)</f>
        <v>4</v>
      </c>
      <c r="M7" s="39">
        <v>3</v>
      </c>
      <c r="N7" s="9"/>
      <c r="O7" s="15"/>
      <c r="P7" s="41" t="s">
        <v>610</v>
      </c>
      <c r="Q7" s="41" t="s">
        <v>611</v>
      </c>
      <c r="R7" s="41" t="s">
        <v>461</v>
      </c>
      <c r="S7" s="39"/>
      <c r="T7" s="208">
        <v>5</v>
      </c>
      <c r="U7" s="39">
        <v>17</v>
      </c>
      <c r="V7" s="39">
        <v>1</v>
      </c>
      <c r="W7" s="39">
        <v>0</v>
      </c>
      <c r="X7" s="199">
        <f>U7/T7</f>
        <v>3.4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2</v>
      </c>
      <c r="F8" s="22">
        <v>3</v>
      </c>
      <c r="G8" s="22">
        <v>1</v>
      </c>
      <c r="H8" s="22">
        <f>(S$25)</f>
        <v>21</v>
      </c>
      <c r="I8" s="22">
        <v>22</v>
      </c>
      <c r="J8" s="35">
        <f t="shared" si="1"/>
        <v>5</v>
      </c>
      <c r="K8" s="22">
        <f>(T$25)</f>
        <v>33</v>
      </c>
      <c r="L8" s="22">
        <f>(V$25)</f>
        <v>12</v>
      </c>
      <c r="M8" s="39">
        <v>6</v>
      </c>
      <c r="O8" s="15"/>
      <c r="P8" s="41" t="s">
        <v>34</v>
      </c>
      <c r="Q8" s="41" t="s">
        <v>86</v>
      </c>
      <c r="R8" s="41" t="s">
        <v>54</v>
      </c>
      <c r="S8" s="39"/>
      <c r="T8" s="208">
        <v>6</v>
      </c>
      <c r="U8" s="39">
        <v>21</v>
      </c>
      <c r="V8" s="39">
        <v>0</v>
      </c>
      <c r="W8" s="39">
        <v>2</v>
      </c>
      <c r="X8" s="199">
        <f>U8/T8</f>
        <v>3.5</v>
      </c>
      <c r="AE8" s="16"/>
    </row>
    <row r="9" spans="1:31" ht="17.399999999999999" x14ac:dyDescent="0.3">
      <c r="A9" s="9"/>
      <c r="B9" s="9"/>
      <c r="C9" s="33" t="s">
        <v>477</v>
      </c>
      <c r="E9" s="22">
        <v>2</v>
      </c>
      <c r="F9" s="22">
        <v>3</v>
      </c>
      <c r="G9" s="22">
        <v>1</v>
      </c>
      <c r="H9" s="22">
        <f>(AA$61)</f>
        <v>14</v>
      </c>
      <c r="I9" s="22">
        <v>19</v>
      </c>
      <c r="J9" s="35">
        <f t="shared" si="1"/>
        <v>5</v>
      </c>
      <c r="K9" s="22">
        <f>(AB$61)</f>
        <v>16</v>
      </c>
      <c r="L9" s="22">
        <f>(AD$61)</f>
        <v>24</v>
      </c>
      <c r="M9" s="39">
        <v>5</v>
      </c>
      <c r="O9" s="15"/>
      <c r="P9" s="41" t="s">
        <v>66</v>
      </c>
      <c r="Q9" s="41" t="s">
        <v>96</v>
      </c>
      <c r="R9" s="41" t="s">
        <v>130</v>
      </c>
      <c r="S9" s="39"/>
      <c r="T9" s="208">
        <v>5</v>
      </c>
      <c r="U9" s="39">
        <v>18</v>
      </c>
      <c r="V9" s="39">
        <v>0</v>
      </c>
      <c r="W9" s="39">
        <v>0</v>
      </c>
      <c r="X9" s="199">
        <f>U9/T9</f>
        <v>3.6</v>
      </c>
      <c r="AE9" s="16"/>
    </row>
    <row r="10" spans="1:31" ht="18" thickBot="1" x14ac:dyDescent="0.35">
      <c r="A10" s="9"/>
      <c r="B10" s="9"/>
      <c r="C10" s="33" t="s">
        <v>322</v>
      </c>
      <c r="D10" s="24"/>
      <c r="E10" s="22">
        <v>1</v>
      </c>
      <c r="F10" s="22">
        <v>4</v>
      </c>
      <c r="G10" s="22">
        <v>1</v>
      </c>
      <c r="H10" s="22">
        <f>(AA$37)</f>
        <v>15</v>
      </c>
      <c r="I10" s="22">
        <v>23</v>
      </c>
      <c r="J10" s="35">
        <f t="shared" si="1"/>
        <v>3</v>
      </c>
      <c r="K10" s="22">
        <f>(AB$37)</f>
        <v>24</v>
      </c>
      <c r="L10" s="22">
        <f>(AD$37)</f>
        <v>4</v>
      </c>
      <c r="M10" s="39">
        <v>8</v>
      </c>
      <c r="O10" s="78"/>
      <c r="P10" s="41" t="s">
        <v>108</v>
      </c>
      <c r="Q10" s="41" t="s">
        <v>17</v>
      </c>
      <c r="R10" s="41"/>
      <c r="S10" s="39"/>
      <c r="T10" s="208">
        <v>2</v>
      </c>
      <c r="U10" s="39">
        <v>6</v>
      </c>
      <c r="V10" s="39">
        <v>0</v>
      </c>
      <c r="W10" s="39">
        <v>0</v>
      </c>
      <c r="X10" s="199">
        <f t="shared" si="0"/>
        <v>3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3</v>
      </c>
      <c r="G11" s="22">
        <v>3</v>
      </c>
      <c r="H11" s="22">
        <f>(S$62)</f>
        <v>13</v>
      </c>
      <c r="I11" s="22">
        <v>19</v>
      </c>
      <c r="J11" s="35">
        <f t="shared" si="1"/>
        <v>3</v>
      </c>
      <c r="K11" s="22">
        <f>(T$62)</f>
        <v>18</v>
      </c>
      <c r="L11" s="22">
        <f>(V$62)</f>
        <v>10</v>
      </c>
      <c r="M11" s="39">
        <v>7</v>
      </c>
      <c r="O11" s="78"/>
      <c r="P11" s="173"/>
      <c r="Q11" s="173"/>
      <c r="R11" s="54" t="s">
        <v>35</v>
      </c>
      <c r="S11" s="200"/>
      <c r="T11" s="194">
        <f>SUM(T2:T10)</f>
        <v>48</v>
      </c>
      <c r="U11" s="194">
        <f>SUM(U2:U10)</f>
        <v>136</v>
      </c>
      <c r="V11" s="194">
        <f>SUM(V2:V10)</f>
        <v>3</v>
      </c>
      <c r="W11" s="194">
        <f>SUM(W2:W10)</f>
        <v>3</v>
      </c>
      <c r="X11" s="201">
        <f>(U11+W11)/T11</f>
        <v>2.8958333333333335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17</v>
      </c>
      <c r="F12" s="62">
        <f>SUM(F4:F11)</f>
        <v>17</v>
      </c>
      <c r="G12" s="62">
        <f>SUM(G4:G11)</f>
        <v>14</v>
      </c>
      <c r="H12" s="62">
        <f>SUM(H4:H11)</f>
        <v>139</v>
      </c>
      <c r="I12" s="62">
        <f>SUM(I4:I11)</f>
        <v>139</v>
      </c>
      <c r="J12" s="62"/>
      <c r="K12" s="62">
        <f>SUM(K4:K11)</f>
        <v>202</v>
      </c>
      <c r="L12" s="62">
        <f>SUM(L4:L11)</f>
        <v>74</v>
      </c>
      <c r="M12" s="7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97" t="s">
        <v>820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>
        <v>2</v>
      </c>
      <c r="T14" s="343">
        <v>1</v>
      </c>
      <c r="U14" s="166">
        <f t="shared" ref="U14:U34" si="2">SUM(S14:T14)</f>
        <v>3</v>
      </c>
      <c r="V14" s="39"/>
      <c r="W14" s="161"/>
      <c r="X14" s="215" t="s">
        <v>117</v>
      </c>
      <c r="Y14" s="215"/>
      <c r="Z14" s="215" t="s">
        <v>470</v>
      </c>
      <c r="AA14" s="342">
        <v>2</v>
      </c>
      <c r="AB14" s="342">
        <v>3</v>
      </c>
      <c r="AC14" s="166">
        <f t="shared" ref="AC14:AC37" si="3">SUM(AA14:AB14)</f>
        <v>5</v>
      </c>
      <c r="AD14" s="39"/>
      <c r="AE14" s="16"/>
    </row>
    <row r="15" spans="1:31" ht="15.6" customHeight="1" x14ac:dyDescent="0.35">
      <c r="A15" s="46" t="s">
        <v>38</v>
      </c>
      <c r="B15" s="33" t="s">
        <v>129</v>
      </c>
      <c r="C15" s="65"/>
      <c r="D15" s="22">
        <v>5</v>
      </c>
      <c r="E15" s="8">
        <v>1</v>
      </c>
      <c r="F15" s="41" t="s">
        <v>844</v>
      </c>
      <c r="G15" s="52"/>
      <c r="J15" s="4"/>
      <c r="O15" s="212"/>
      <c r="P15" s="41" t="s">
        <v>669</v>
      </c>
      <c r="Q15" s="41" t="s">
        <v>383</v>
      </c>
      <c r="R15" s="48" t="s">
        <v>130</v>
      </c>
      <c r="S15" s="343">
        <v>7</v>
      </c>
      <c r="T15" s="343">
        <v>4</v>
      </c>
      <c r="U15" s="166">
        <f t="shared" si="2"/>
        <v>11</v>
      </c>
      <c r="V15" s="39">
        <v>2</v>
      </c>
      <c r="W15" s="166"/>
      <c r="X15" s="41" t="s">
        <v>628</v>
      </c>
      <c r="Y15" s="41" t="s">
        <v>340</v>
      </c>
      <c r="Z15" s="41" t="s">
        <v>117</v>
      </c>
      <c r="AA15" s="342">
        <v>5</v>
      </c>
      <c r="AB15" s="342">
        <v>5</v>
      </c>
      <c r="AC15" s="166">
        <f t="shared" ref="AC15:AC21" si="4">SUM(AA15:AB15)</f>
        <v>10</v>
      </c>
      <c r="AD15" s="39"/>
      <c r="AE15" s="16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8">
        <v>1</v>
      </c>
      <c r="F16" s="41" t="s">
        <v>839</v>
      </c>
      <c r="G16" s="52"/>
      <c r="J16" s="4"/>
      <c r="O16" s="212"/>
      <c r="P16" s="41" t="s">
        <v>532</v>
      </c>
      <c r="Q16" s="41" t="s">
        <v>531</v>
      </c>
      <c r="R16" s="41" t="s">
        <v>130</v>
      </c>
      <c r="S16" s="343">
        <v>5</v>
      </c>
      <c r="T16" s="343">
        <v>4</v>
      </c>
      <c r="U16" s="166">
        <f t="shared" si="2"/>
        <v>9</v>
      </c>
      <c r="V16" s="39">
        <v>2</v>
      </c>
      <c r="W16" s="166"/>
      <c r="X16" s="41" t="s">
        <v>634</v>
      </c>
      <c r="Y16" s="41" t="s">
        <v>183</v>
      </c>
      <c r="Z16" s="41" t="s">
        <v>117</v>
      </c>
      <c r="AA16" s="342"/>
      <c r="AB16" s="342">
        <v>8</v>
      </c>
      <c r="AC16" s="166">
        <f t="shared" si="4"/>
        <v>8</v>
      </c>
      <c r="AD16" s="39"/>
      <c r="AE16" s="16"/>
    </row>
    <row r="17" spans="1:31" ht="15.6" customHeight="1" x14ac:dyDescent="0.3">
      <c r="A17" s="39"/>
      <c r="B17" s="53"/>
      <c r="C17" s="41"/>
      <c r="D17" s="48"/>
      <c r="E17" s="8">
        <v>1</v>
      </c>
      <c r="F17" s="41" t="s">
        <v>845</v>
      </c>
      <c r="G17" s="52"/>
      <c r="J17" s="4"/>
      <c r="N17" s="8"/>
      <c r="O17" s="212"/>
      <c r="P17" s="41" t="s">
        <v>668</v>
      </c>
      <c r="Q17" s="41" t="s">
        <v>104</v>
      </c>
      <c r="R17" s="207" t="s">
        <v>130</v>
      </c>
      <c r="S17" s="343">
        <v>3</v>
      </c>
      <c r="T17" s="343">
        <v>5</v>
      </c>
      <c r="U17" s="166">
        <f t="shared" si="2"/>
        <v>8</v>
      </c>
      <c r="V17" s="39">
        <v>2</v>
      </c>
      <c r="W17" s="166"/>
      <c r="X17" s="41" t="s">
        <v>488</v>
      </c>
      <c r="Y17" s="41" t="s">
        <v>120</v>
      </c>
      <c r="Z17" s="41" t="s">
        <v>117</v>
      </c>
      <c r="AA17" s="342">
        <v>6</v>
      </c>
      <c r="AB17" s="342">
        <v>1</v>
      </c>
      <c r="AC17" s="166">
        <f t="shared" si="4"/>
        <v>7</v>
      </c>
      <c r="AD17" s="39"/>
      <c r="AE17" s="16"/>
    </row>
    <row r="18" spans="1:31" ht="15.6" customHeight="1" x14ac:dyDescent="0.3">
      <c r="E18" s="8">
        <v>1</v>
      </c>
      <c r="F18" s="41" t="s">
        <v>846</v>
      </c>
      <c r="H18" s="52"/>
      <c r="I18" s="52"/>
      <c r="J18" s="86"/>
      <c r="K18" s="52"/>
      <c r="L18" s="52"/>
      <c r="M18" s="52"/>
      <c r="N18" s="9"/>
      <c r="O18" s="212"/>
      <c r="P18" s="41" t="s">
        <v>667</v>
      </c>
      <c r="Q18" s="152" t="s">
        <v>297</v>
      </c>
      <c r="R18" s="48" t="s">
        <v>130</v>
      </c>
      <c r="S18" s="343">
        <v>4</v>
      </c>
      <c r="T18" s="343">
        <v>2</v>
      </c>
      <c r="U18" s="166">
        <f t="shared" si="2"/>
        <v>6</v>
      </c>
      <c r="V18" s="39">
        <v>2</v>
      </c>
      <c r="W18" s="166"/>
      <c r="X18" s="41" t="s">
        <v>627</v>
      </c>
      <c r="Y18" s="41" t="s">
        <v>613</v>
      </c>
      <c r="Z18" s="41" t="s">
        <v>117</v>
      </c>
      <c r="AA18" s="342">
        <v>5</v>
      </c>
      <c r="AB18" s="342">
        <v>2</v>
      </c>
      <c r="AC18" s="166">
        <f t="shared" si="4"/>
        <v>7</v>
      </c>
      <c r="AD18" s="39">
        <v>2</v>
      </c>
      <c r="AE18" s="16"/>
    </row>
    <row r="19" spans="1:31" ht="15.6" customHeight="1" x14ac:dyDescent="0.3">
      <c r="E19" s="9">
        <v>2</v>
      </c>
      <c r="F19" s="41" t="s">
        <v>840</v>
      </c>
      <c r="M19" s="52"/>
      <c r="N19" s="9"/>
      <c r="O19" s="212"/>
      <c r="P19" s="41" t="s">
        <v>473</v>
      </c>
      <c r="Q19" s="48" t="s">
        <v>109</v>
      </c>
      <c r="R19" s="41" t="s">
        <v>130</v>
      </c>
      <c r="S19" s="343"/>
      <c r="T19" s="343">
        <v>4</v>
      </c>
      <c r="U19" s="166">
        <f>SUM(S19:T19)</f>
        <v>4</v>
      </c>
      <c r="V19" s="39"/>
      <c r="W19" s="166"/>
      <c r="X19" s="41" t="s">
        <v>629</v>
      </c>
      <c r="Y19" s="41" t="s">
        <v>614</v>
      </c>
      <c r="Z19" s="48" t="s">
        <v>117</v>
      </c>
      <c r="AA19" s="342">
        <v>4</v>
      </c>
      <c r="AB19" s="342">
        <v>3</v>
      </c>
      <c r="AC19" s="166">
        <f t="shared" si="4"/>
        <v>7</v>
      </c>
      <c r="AD19" s="39"/>
      <c r="AE19" s="16"/>
    </row>
    <row r="20" spans="1:31" ht="15.6" customHeight="1" x14ac:dyDescent="0.3">
      <c r="B20" s="41"/>
      <c r="C20" s="41"/>
      <c r="E20" s="9"/>
      <c r="F20" s="41"/>
      <c r="N20" s="8"/>
      <c r="O20" s="212"/>
      <c r="P20" s="41" t="s">
        <v>671</v>
      </c>
      <c r="Q20" s="48" t="s">
        <v>99</v>
      </c>
      <c r="R20" s="41" t="s">
        <v>130</v>
      </c>
      <c r="S20" s="343"/>
      <c r="T20" s="343">
        <v>4</v>
      </c>
      <c r="U20" s="166">
        <f>SUM(S20:T20)</f>
        <v>4</v>
      </c>
      <c r="V20" s="39"/>
      <c r="W20" s="166"/>
      <c r="X20" s="150" t="s">
        <v>631</v>
      </c>
      <c r="Y20" s="150" t="s">
        <v>49</v>
      </c>
      <c r="Z20" s="48" t="s">
        <v>117</v>
      </c>
      <c r="AA20" s="342"/>
      <c r="AB20" s="342">
        <v>4</v>
      </c>
      <c r="AC20" s="166">
        <f t="shared" si="4"/>
        <v>4</v>
      </c>
      <c r="AD20" s="39"/>
      <c r="AE20" s="59"/>
    </row>
    <row r="21" spans="1:31" ht="15.6" customHeight="1" x14ac:dyDescent="0.3">
      <c r="A21" s="39" t="s">
        <v>136</v>
      </c>
      <c r="B21" s="33" t="s">
        <v>169</v>
      </c>
      <c r="C21" s="88"/>
      <c r="D21" s="108">
        <v>4</v>
      </c>
      <c r="E21" s="9">
        <v>1</v>
      </c>
      <c r="F21" s="41" t="s">
        <v>842</v>
      </c>
      <c r="N21" s="8"/>
      <c r="O21" s="212"/>
      <c r="P21" s="150" t="s">
        <v>581</v>
      </c>
      <c r="Q21" s="150" t="s">
        <v>180</v>
      </c>
      <c r="R21" s="41" t="s">
        <v>130</v>
      </c>
      <c r="S21" s="343"/>
      <c r="T21" s="343">
        <v>3</v>
      </c>
      <c r="U21" s="166">
        <f>SUM(S21:T21)</f>
        <v>3</v>
      </c>
      <c r="V21" s="39">
        <v>2</v>
      </c>
      <c r="W21" s="166"/>
      <c r="X21" s="41" t="s">
        <v>633</v>
      </c>
      <c r="Y21" s="41" t="s">
        <v>615</v>
      </c>
      <c r="Z21" s="41" t="s">
        <v>117</v>
      </c>
      <c r="AA21" s="342">
        <v>1</v>
      </c>
      <c r="AB21" s="342">
        <v>2</v>
      </c>
      <c r="AC21" s="166">
        <f t="shared" si="4"/>
        <v>3</v>
      </c>
      <c r="AD21" s="39"/>
      <c r="AE21" s="58"/>
    </row>
    <row r="22" spans="1:31" ht="15.6" customHeight="1" x14ac:dyDescent="0.3">
      <c r="A22" s="87" t="s">
        <v>37</v>
      </c>
      <c r="B22" s="76" t="s">
        <v>83</v>
      </c>
      <c r="C22" s="41"/>
      <c r="D22" s="108"/>
      <c r="E22" s="9">
        <v>2</v>
      </c>
      <c r="F22" s="41" t="s">
        <v>843</v>
      </c>
      <c r="N22" s="9"/>
      <c r="O22" s="213"/>
      <c r="P22" s="41" t="s">
        <v>670</v>
      </c>
      <c r="Q22" s="41" t="s">
        <v>187</v>
      </c>
      <c r="R22" s="48" t="s">
        <v>130</v>
      </c>
      <c r="S22" s="343"/>
      <c r="T22" s="343">
        <v>3</v>
      </c>
      <c r="U22" s="166">
        <f>SUM(S22:T22)</f>
        <v>3</v>
      </c>
      <c r="V22" s="39"/>
      <c r="W22" s="166"/>
      <c r="X22" s="41" t="s">
        <v>392</v>
      </c>
      <c r="Y22" s="41" t="s">
        <v>120</v>
      </c>
      <c r="Z22" s="207" t="s">
        <v>117</v>
      </c>
      <c r="AA22" s="342"/>
      <c r="AB22" s="342">
        <v>2</v>
      </c>
      <c r="AC22" s="166">
        <f t="shared" si="3"/>
        <v>2</v>
      </c>
      <c r="AD22" s="39"/>
      <c r="AE22" s="15"/>
    </row>
    <row r="23" spans="1:31" ht="15.6" customHeight="1" x14ac:dyDescent="0.3">
      <c r="E23" s="9">
        <v>2</v>
      </c>
      <c r="F23" s="41" t="s">
        <v>841</v>
      </c>
      <c r="N23" s="8"/>
      <c r="O23" s="213"/>
      <c r="P23" s="41" t="s">
        <v>673</v>
      </c>
      <c r="Q23" s="48" t="s">
        <v>489</v>
      </c>
      <c r="R23" s="48" t="s">
        <v>130</v>
      </c>
      <c r="S23" s="343"/>
      <c r="T23" s="343">
        <v>2</v>
      </c>
      <c r="U23" s="166">
        <f>SUM(S23:T23)</f>
        <v>2</v>
      </c>
      <c r="V23" s="39"/>
      <c r="W23" s="166"/>
      <c r="X23" s="41" t="s">
        <v>630</v>
      </c>
      <c r="Y23" s="41" t="s">
        <v>25</v>
      </c>
      <c r="Z23" s="41" t="s">
        <v>117</v>
      </c>
      <c r="AA23" s="342"/>
      <c r="AB23" s="342">
        <v>1</v>
      </c>
      <c r="AC23" s="166">
        <f t="shared" si="3"/>
        <v>1</v>
      </c>
      <c r="AD23" s="39"/>
      <c r="AE23" s="15"/>
    </row>
    <row r="24" spans="1:31" ht="15.6" customHeight="1" x14ac:dyDescent="0.3">
      <c r="E24" s="9">
        <v>2</v>
      </c>
      <c r="F24" s="41" t="s">
        <v>720</v>
      </c>
      <c r="N24" s="9"/>
      <c r="O24" s="213"/>
      <c r="P24" s="41" t="s">
        <v>672</v>
      </c>
      <c r="Q24" s="41" t="s">
        <v>208</v>
      </c>
      <c r="R24" s="207" t="s">
        <v>130</v>
      </c>
      <c r="S24" s="343"/>
      <c r="T24" s="343">
        <v>1</v>
      </c>
      <c r="U24" s="166">
        <f t="shared" si="2"/>
        <v>1</v>
      </c>
      <c r="V24" s="39">
        <v>2</v>
      </c>
      <c r="W24" s="166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3"/>
        <v>0</v>
      </c>
      <c r="AD24" s="39"/>
      <c r="AE24" s="15"/>
    </row>
    <row r="25" spans="1:31" ht="15.6" customHeight="1" thickBot="1" x14ac:dyDescent="0.35">
      <c r="A25" s="69"/>
      <c r="B25" s="149"/>
      <c r="C25" s="71"/>
      <c r="D25" s="142"/>
      <c r="E25" s="73" t="s">
        <v>50</v>
      </c>
      <c r="F25" s="67"/>
      <c r="G25" s="66"/>
      <c r="H25" s="66"/>
      <c r="I25" s="66"/>
      <c r="J25" s="68"/>
      <c r="K25" s="66"/>
      <c r="L25" s="66"/>
      <c r="M25" s="66"/>
      <c r="N25" s="9"/>
      <c r="O25" s="213"/>
      <c r="P25" s="218" t="s">
        <v>405</v>
      </c>
      <c r="Q25" s="218"/>
      <c r="R25" s="218" t="s">
        <v>130</v>
      </c>
      <c r="S25" s="219">
        <f>SUM(S14:S24)</f>
        <v>21</v>
      </c>
      <c r="T25" s="219">
        <f>SUM(T14:T24)</f>
        <v>33</v>
      </c>
      <c r="U25" s="219">
        <f t="shared" si="2"/>
        <v>54</v>
      </c>
      <c r="V25" s="219">
        <f>SUM(V14:V24)</f>
        <v>12</v>
      </c>
      <c r="W25" s="219"/>
      <c r="X25" s="217" t="s">
        <v>405</v>
      </c>
      <c r="Y25" s="217"/>
      <c r="Z25" s="217" t="s">
        <v>117</v>
      </c>
      <c r="AA25" s="219">
        <f>SUM(AA14:AA24)</f>
        <v>23</v>
      </c>
      <c r="AB25" s="219">
        <f>SUM(AB14:AB24)</f>
        <v>31</v>
      </c>
      <c r="AC25" s="219">
        <f t="shared" si="3"/>
        <v>54</v>
      </c>
      <c r="AD25" s="219">
        <f>SUM(AD14:AD24)</f>
        <v>2</v>
      </c>
      <c r="AE25" s="15"/>
    </row>
    <row r="26" spans="1:31" ht="15.6" customHeight="1" x14ac:dyDescent="0.3">
      <c r="A26" s="46" t="s">
        <v>39</v>
      </c>
      <c r="B26" s="33" t="s">
        <v>123</v>
      </c>
      <c r="D26" s="22">
        <v>3</v>
      </c>
      <c r="E26" s="8">
        <v>1</v>
      </c>
      <c r="F26" s="41" t="s">
        <v>828</v>
      </c>
      <c r="M26" s="37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2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>
        <v>3</v>
      </c>
      <c r="AC26" s="166">
        <f>SUM(AA26:AB26)</f>
        <v>3</v>
      </c>
      <c r="AD26" s="222">
        <v>2</v>
      </c>
      <c r="AE26" s="15"/>
    </row>
    <row r="27" spans="1:31" ht="15.6" customHeight="1" x14ac:dyDescent="0.3">
      <c r="A27" s="49" t="s">
        <v>37</v>
      </c>
      <c r="B27" s="41" t="s">
        <v>83</v>
      </c>
      <c r="C27" s="41"/>
      <c r="E27" s="8">
        <v>1</v>
      </c>
      <c r="F27" s="41" t="s">
        <v>829</v>
      </c>
      <c r="N27" s="9"/>
      <c r="O27" s="212"/>
      <c r="P27" s="41" t="s">
        <v>678</v>
      </c>
      <c r="Q27" s="84" t="s">
        <v>185</v>
      </c>
      <c r="R27" s="48" t="s">
        <v>116</v>
      </c>
      <c r="S27" s="342">
        <v>7</v>
      </c>
      <c r="T27" s="342">
        <v>3</v>
      </c>
      <c r="U27" s="166">
        <f t="shared" si="2"/>
        <v>10</v>
      </c>
      <c r="V27" s="39">
        <v>4</v>
      </c>
      <c r="W27" s="166"/>
      <c r="X27" s="41" t="s">
        <v>635</v>
      </c>
      <c r="Y27" s="41" t="s">
        <v>138</v>
      </c>
      <c r="Z27" s="41" t="s">
        <v>54</v>
      </c>
      <c r="AA27" s="342">
        <v>4</v>
      </c>
      <c r="AB27" s="342">
        <v>5</v>
      </c>
      <c r="AC27" s="166">
        <f>SUM(AA27:AB27)</f>
        <v>9</v>
      </c>
      <c r="AD27" s="222"/>
      <c r="AE27" s="15"/>
    </row>
    <row r="28" spans="1:31" ht="15.6" customHeight="1" x14ac:dyDescent="0.3">
      <c r="E28" s="8">
        <v>2</v>
      </c>
      <c r="F28" s="220" t="s">
        <v>847</v>
      </c>
      <c r="G28" s="227"/>
      <c r="H28" s="227"/>
      <c r="I28" s="227"/>
      <c r="J28" s="227"/>
      <c r="K28" s="227"/>
      <c r="L28" s="227"/>
      <c r="M28" s="227"/>
      <c r="N28" s="9"/>
      <c r="O28" s="212"/>
      <c r="P28" s="41" t="s">
        <v>680</v>
      </c>
      <c r="Q28" s="41" t="s">
        <v>112</v>
      </c>
      <c r="R28" s="41" t="s">
        <v>116</v>
      </c>
      <c r="S28" s="342">
        <v>1</v>
      </c>
      <c r="T28" s="342">
        <v>7</v>
      </c>
      <c r="U28" s="166">
        <f t="shared" si="2"/>
        <v>8</v>
      </c>
      <c r="V28" s="39"/>
      <c r="W28" s="166"/>
      <c r="X28" s="41" t="s">
        <v>636</v>
      </c>
      <c r="Y28" s="41" t="s">
        <v>103</v>
      </c>
      <c r="Z28" s="41" t="s">
        <v>54</v>
      </c>
      <c r="AA28" s="342">
        <v>7</v>
      </c>
      <c r="AB28" s="342">
        <v>1</v>
      </c>
      <c r="AC28" s="166">
        <f>SUM(AA28:AB28)</f>
        <v>8</v>
      </c>
      <c r="AD28" s="222"/>
      <c r="AE28" s="15"/>
    </row>
    <row r="29" spans="1:31" ht="15.6" customHeight="1" x14ac:dyDescent="0.3">
      <c r="N29" s="9"/>
      <c r="O29" s="212"/>
      <c r="P29" s="41" t="s">
        <v>682</v>
      </c>
      <c r="Q29" s="41" t="s">
        <v>384</v>
      </c>
      <c r="R29" s="41" t="s">
        <v>116</v>
      </c>
      <c r="S29" s="342">
        <v>3</v>
      </c>
      <c r="T29" s="342">
        <v>2</v>
      </c>
      <c r="U29" s="166">
        <f t="shared" si="2"/>
        <v>5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6</v>
      </c>
      <c r="AC29" s="166">
        <f>SUM(AA29:AB29)</f>
        <v>7</v>
      </c>
      <c r="AD29" s="222">
        <v>2</v>
      </c>
      <c r="AE29" s="15"/>
    </row>
    <row r="30" spans="1:31" ht="15.6" customHeight="1" x14ac:dyDescent="0.3">
      <c r="A30" s="39"/>
      <c r="B30" s="33" t="s">
        <v>89</v>
      </c>
      <c r="C30" s="101"/>
      <c r="D30" s="22">
        <v>1</v>
      </c>
      <c r="E30" s="8">
        <v>1</v>
      </c>
      <c r="F30" s="41" t="s">
        <v>827</v>
      </c>
      <c r="N30" s="9"/>
      <c r="O30" s="212"/>
      <c r="P30" s="41" t="s">
        <v>677</v>
      </c>
      <c r="Q30" s="41" t="s">
        <v>131</v>
      </c>
      <c r="R30" s="41" t="s">
        <v>116</v>
      </c>
      <c r="S30" s="342">
        <v>2</v>
      </c>
      <c r="T30" s="342">
        <v>3</v>
      </c>
      <c r="U30" s="166">
        <f t="shared" si="2"/>
        <v>5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3"/>
        <v>3</v>
      </c>
      <c r="AD30" s="222"/>
      <c r="AE30" s="15"/>
    </row>
    <row r="31" spans="1:31" ht="15.6" customHeight="1" x14ac:dyDescent="0.3">
      <c r="A31" s="49" t="s">
        <v>37</v>
      </c>
      <c r="B31" s="41" t="s">
        <v>83</v>
      </c>
      <c r="C31" s="41"/>
      <c r="D31" s="22"/>
      <c r="E31" s="89"/>
      <c r="F31" s="41"/>
      <c r="N31" s="9"/>
      <c r="O31" s="213"/>
      <c r="P31" s="41" t="s">
        <v>474</v>
      </c>
      <c r="Q31" s="152" t="s">
        <v>85</v>
      </c>
      <c r="R31" s="41" t="s">
        <v>116</v>
      </c>
      <c r="S31" s="342">
        <v>2</v>
      </c>
      <c r="T31" s="342">
        <v>1</v>
      </c>
      <c r="U31" s="166">
        <f>SUM(S31:T31)</f>
        <v>3</v>
      </c>
      <c r="V31" s="39"/>
      <c r="W31" s="166"/>
      <c r="X31" s="41" t="s">
        <v>794</v>
      </c>
      <c r="Y31" s="41" t="s">
        <v>619</v>
      </c>
      <c r="Z31" s="48" t="s">
        <v>54</v>
      </c>
      <c r="AA31" s="342"/>
      <c r="AB31" s="342">
        <v>2</v>
      </c>
      <c r="AC31" s="166">
        <f t="shared" si="3"/>
        <v>2</v>
      </c>
      <c r="AD31" s="222"/>
      <c r="AE31" s="15"/>
    </row>
    <row r="32" spans="1:31" ht="15.6" customHeight="1" x14ac:dyDescent="0.3">
      <c r="N32" s="8"/>
      <c r="O32" s="212"/>
      <c r="P32" s="41" t="s">
        <v>683</v>
      </c>
      <c r="Q32" s="154" t="s">
        <v>135</v>
      </c>
      <c r="R32" s="41" t="s">
        <v>116</v>
      </c>
      <c r="S32" s="342"/>
      <c r="T32" s="342">
        <v>3</v>
      </c>
      <c r="U32" s="166">
        <f>SUM(S32:T32)</f>
        <v>3</v>
      </c>
      <c r="V32" s="39"/>
      <c r="W32" s="166"/>
      <c r="X32" s="41" t="s">
        <v>640</v>
      </c>
      <c r="Y32" s="41" t="s">
        <v>138</v>
      </c>
      <c r="Z32" s="41" t="s">
        <v>54</v>
      </c>
      <c r="AA32" s="342"/>
      <c r="AB32" s="342">
        <v>2</v>
      </c>
      <c r="AC32" s="166">
        <f t="shared" si="3"/>
        <v>2</v>
      </c>
      <c r="AD32" s="222"/>
      <c r="AE32" s="15"/>
    </row>
    <row r="33" spans="1:31" ht="15.6" customHeight="1" x14ac:dyDescent="0.3">
      <c r="A33" s="72" t="s">
        <v>137</v>
      </c>
      <c r="B33" s="149"/>
      <c r="C33" s="148"/>
      <c r="D33" s="142"/>
      <c r="E33" s="73" t="s">
        <v>50</v>
      </c>
      <c r="F33" s="67"/>
      <c r="G33" s="74"/>
      <c r="H33" s="74"/>
      <c r="I33" s="74"/>
      <c r="J33" s="75"/>
      <c r="K33" s="74"/>
      <c r="L33" s="74"/>
      <c r="M33" s="74"/>
      <c r="N33" s="9"/>
      <c r="O33" s="212"/>
      <c r="P33" s="41" t="s">
        <v>679</v>
      </c>
      <c r="Q33" s="41" t="s">
        <v>466</v>
      </c>
      <c r="R33" s="41" t="s">
        <v>116</v>
      </c>
      <c r="S33" s="342"/>
      <c r="T33" s="342">
        <v>2</v>
      </c>
      <c r="U33" s="166">
        <f>SUM(S33:T33)</f>
        <v>2</v>
      </c>
      <c r="V33" s="39"/>
      <c r="W33" s="166"/>
      <c r="X33" s="41" t="s">
        <v>547</v>
      </c>
      <c r="Y33" s="48" t="s">
        <v>105</v>
      </c>
      <c r="Z33" s="41" t="s">
        <v>54</v>
      </c>
      <c r="AA33" s="342"/>
      <c r="AB33" s="342">
        <v>2</v>
      </c>
      <c r="AC33" s="166">
        <f t="shared" si="3"/>
        <v>2</v>
      </c>
      <c r="AD33" s="222"/>
      <c r="AE33" s="15"/>
    </row>
    <row r="34" spans="1:31" ht="15.6" customHeight="1" x14ac:dyDescent="0.3">
      <c r="A34" s="46" t="s">
        <v>40</v>
      </c>
      <c r="B34" s="33" t="s">
        <v>530</v>
      </c>
      <c r="D34" s="22">
        <v>3</v>
      </c>
      <c r="E34" s="8">
        <v>1</v>
      </c>
      <c r="F34" s="41" t="s">
        <v>824</v>
      </c>
      <c r="G34" s="151"/>
      <c r="H34" s="151"/>
      <c r="I34" s="90"/>
      <c r="J34" s="90"/>
      <c r="K34" s="90"/>
      <c r="L34" s="90"/>
      <c r="M34" s="90"/>
      <c r="N34" s="9"/>
      <c r="O34" s="213"/>
      <c r="P34" s="41" t="s">
        <v>529</v>
      </c>
      <c r="Q34" s="41" t="s">
        <v>26</v>
      </c>
      <c r="R34" s="41" t="s">
        <v>116</v>
      </c>
      <c r="S34" s="342"/>
      <c r="T34" s="342">
        <v>2</v>
      </c>
      <c r="U34" s="166">
        <f t="shared" si="2"/>
        <v>2</v>
      </c>
      <c r="V34" s="39">
        <v>2</v>
      </c>
      <c r="W34" s="166"/>
      <c r="X34" s="41" t="s">
        <v>643</v>
      </c>
      <c r="Y34" s="152" t="s">
        <v>121</v>
      </c>
      <c r="Z34" s="41" t="s">
        <v>54</v>
      </c>
      <c r="AA34" s="342">
        <v>2</v>
      </c>
      <c r="AB34" s="342"/>
      <c r="AC34" s="166">
        <f t="shared" si="3"/>
        <v>2</v>
      </c>
      <c r="AD34" s="222"/>
      <c r="AE34" s="15"/>
    </row>
    <row r="35" spans="1:31" ht="15.6" customHeight="1" x14ac:dyDescent="0.3">
      <c r="A35" s="39" t="s">
        <v>37</v>
      </c>
      <c r="B35" s="240" t="s">
        <v>838</v>
      </c>
      <c r="C35" s="240" t="s">
        <v>823</v>
      </c>
      <c r="D35" s="9"/>
      <c r="E35" s="8">
        <v>1</v>
      </c>
      <c r="F35" s="41" t="s">
        <v>849</v>
      </c>
      <c r="G35" s="151"/>
      <c r="N35" s="9"/>
      <c r="O35" s="213"/>
      <c r="P35" s="41" t="s">
        <v>848</v>
      </c>
      <c r="Q35" s="41" t="s">
        <v>487</v>
      </c>
      <c r="R35" s="41" t="s">
        <v>116</v>
      </c>
      <c r="T35" s="354">
        <v>1</v>
      </c>
      <c r="U35" s="166">
        <f t="shared" ref="U35:U45" si="5">SUM(S35:T35)</f>
        <v>1</v>
      </c>
      <c r="W35" s="166"/>
      <c r="X35" s="41" t="s">
        <v>638</v>
      </c>
      <c r="Y35" s="41" t="s">
        <v>490</v>
      </c>
      <c r="Z35" s="41" t="s">
        <v>54</v>
      </c>
      <c r="AA35" s="342"/>
      <c r="AB35" s="342">
        <v>1</v>
      </c>
      <c r="AC35" s="166">
        <f t="shared" si="3"/>
        <v>1</v>
      </c>
      <c r="AD35" s="222"/>
      <c r="AE35" s="15"/>
    </row>
    <row r="36" spans="1:31" ht="15.6" customHeight="1" x14ac:dyDescent="0.3">
      <c r="B36" s="240" t="s">
        <v>838</v>
      </c>
      <c r="C36" s="240" t="s">
        <v>174</v>
      </c>
      <c r="E36" s="8">
        <v>2</v>
      </c>
      <c r="F36" s="41" t="s">
        <v>826</v>
      </c>
      <c r="G36" s="40"/>
      <c r="N36" s="9"/>
      <c r="O36" s="212"/>
      <c r="P36" s="41" t="s">
        <v>528</v>
      </c>
      <c r="Q36" s="48" t="s">
        <v>33</v>
      </c>
      <c r="R36" s="41" t="s">
        <v>116</v>
      </c>
      <c r="S36" s="342"/>
      <c r="T36" s="342">
        <v>1</v>
      </c>
      <c r="U36" s="166">
        <f t="shared" si="5"/>
        <v>1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3"/>
        <v>0</v>
      </c>
      <c r="AD36" s="222"/>
      <c r="AE36" s="15"/>
    </row>
    <row r="37" spans="1:31" ht="15.6" customHeight="1" thickBot="1" x14ac:dyDescent="0.35">
      <c r="N37" s="9"/>
      <c r="O37" s="213"/>
      <c r="P37" s="150" t="s">
        <v>681</v>
      </c>
      <c r="Q37" s="150" t="s">
        <v>100</v>
      </c>
      <c r="R37" s="41" t="s">
        <v>116</v>
      </c>
      <c r="S37" s="346"/>
      <c r="T37" s="346"/>
      <c r="U37" s="166">
        <f t="shared" si="5"/>
        <v>0</v>
      </c>
      <c r="V37" s="39"/>
      <c r="W37" s="219"/>
      <c r="X37" s="217" t="s">
        <v>405</v>
      </c>
      <c r="Y37" s="217"/>
      <c r="Z37" s="217" t="s">
        <v>54</v>
      </c>
      <c r="AA37" s="219">
        <f>SUM(AA26:AA36)</f>
        <v>15</v>
      </c>
      <c r="AB37" s="219">
        <f>SUM(AB26:AB36)</f>
        <v>24</v>
      </c>
      <c r="AC37" s="219">
        <f t="shared" si="3"/>
        <v>39</v>
      </c>
      <c r="AD37" s="219">
        <f>SUM(AD26:AD36)</f>
        <v>4</v>
      </c>
      <c r="AE37" s="15"/>
    </row>
    <row r="38" spans="1:31" ht="15.6" customHeight="1" thickBot="1" x14ac:dyDescent="0.35">
      <c r="A38" s="49"/>
      <c r="B38" s="33" t="s">
        <v>124</v>
      </c>
      <c r="C38" s="43"/>
      <c r="D38" s="109">
        <v>3</v>
      </c>
      <c r="E38" s="89">
        <v>1</v>
      </c>
      <c r="F38" s="41" t="s">
        <v>821</v>
      </c>
      <c r="N38" s="8"/>
      <c r="O38" s="213"/>
      <c r="P38" s="217" t="s">
        <v>405</v>
      </c>
      <c r="Q38" s="217"/>
      <c r="R38" s="217" t="s">
        <v>116</v>
      </c>
      <c r="S38" s="219">
        <f>SUM(S26:S37)</f>
        <v>16</v>
      </c>
      <c r="T38" s="219">
        <f>SUM(T26:T37)</f>
        <v>25</v>
      </c>
      <c r="U38" s="219">
        <f t="shared" si="5"/>
        <v>41</v>
      </c>
      <c r="V38" s="219">
        <f>SUM(V26:V37)</f>
        <v>6</v>
      </c>
      <c r="W38" s="356"/>
      <c r="X38" s="215" t="s">
        <v>53</v>
      </c>
      <c r="Y38" s="215"/>
      <c r="Z38" s="215" t="s">
        <v>471</v>
      </c>
      <c r="AA38" s="343">
        <v>2</v>
      </c>
      <c r="AB38" s="343">
        <v>2</v>
      </c>
      <c r="AC38" s="166">
        <f>SUM(AA38:AB38)</f>
        <v>4</v>
      </c>
      <c r="AD38" s="39">
        <v>4</v>
      </c>
      <c r="AE38" s="15"/>
    </row>
    <row r="39" spans="1:31" ht="15.6" customHeight="1" x14ac:dyDescent="0.3">
      <c r="A39" s="49" t="s">
        <v>37</v>
      </c>
      <c r="B39" s="41" t="s">
        <v>83</v>
      </c>
      <c r="C39" s="57"/>
      <c r="D39" s="109"/>
      <c r="E39" s="89">
        <v>1</v>
      </c>
      <c r="F39" s="41" t="s">
        <v>822</v>
      </c>
      <c r="N39" s="9"/>
      <c r="O39" s="213"/>
      <c r="P39" s="215" t="s">
        <v>533</v>
      </c>
      <c r="Q39" s="216"/>
      <c r="R39" s="216" t="s">
        <v>534</v>
      </c>
      <c r="S39" s="347">
        <v>1</v>
      </c>
      <c r="T39" s="347">
        <v>3</v>
      </c>
      <c r="U39" s="166">
        <f t="shared" si="5"/>
        <v>4</v>
      </c>
      <c r="V39" s="39">
        <v>4</v>
      </c>
      <c r="W39" s="216"/>
      <c r="X39" s="41" t="s">
        <v>644</v>
      </c>
      <c r="Y39" s="41" t="s">
        <v>527</v>
      </c>
      <c r="Z39" s="43" t="s">
        <v>53</v>
      </c>
      <c r="AA39" s="343">
        <v>6</v>
      </c>
      <c r="AB39" s="343">
        <v>4</v>
      </c>
      <c r="AC39" s="166">
        <f>SUM(AA39:AB39)</f>
        <v>10</v>
      </c>
      <c r="AD39" s="39"/>
      <c r="AE39" s="15"/>
    </row>
    <row r="40" spans="1:31" ht="15.6" customHeight="1" x14ac:dyDescent="0.3">
      <c r="E40" s="89">
        <v>2</v>
      </c>
      <c r="F40" s="41" t="s">
        <v>825</v>
      </c>
      <c r="N40" s="8"/>
      <c r="O40" s="212"/>
      <c r="P40" s="41" t="s">
        <v>510</v>
      </c>
      <c r="Q40" s="41" t="s">
        <v>464</v>
      </c>
      <c r="R40" s="41" t="s">
        <v>533</v>
      </c>
      <c r="S40" s="343">
        <v>5</v>
      </c>
      <c r="T40" s="343">
        <v>6</v>
      </c>
      <c r="U40" s="166">
        <f t="shared" si="5"/>
        <v>11</v>
      </c>
      <c r="V40" s="39"/>
      <c r="W40" s="216"/>
      <c r="X40" s="41" t="s">
        <v>645</v>
      </c>
      <c r="Y40" s="41" t="s">
        <v>505</v>
      </c>
      <c r="Z40" s="41" t="s">
        <v>53</v>
      </c>
      <c r="AA40" s="343">
        <v>4</v>
      </c>
      <c r="AB40" s="344">
        <v>5</v>
      </c>
      <c r="AC40" s="166">
        <f>SUM(AA40:AB40)</f>
        <v>9</v>
      </c>
      <c r="AD40" s="39"/>
      <c r="AE40" s="15"/>
    </row>
    <row r="41" spans="1:31" ht="15.6" customHeight="1" x14ac:dyDescent="0.3">
      <c r="N41" s="9"/>
      <c r="O41" s="213"/>
      <c r="P41" s="150" t="s">
        <v>686</v>
      </c>
      <c r="Q41" s="150" t="s">
        <v>110</v>
      </c>
      <c r="R41" s="41" t="s">
        <v>533</v>
      </c>
      <c r="S41" s="343">
        <v>4</v>
      </c>
      <c r="T41" s="343">
        <v>4</v>
      </c>
      <c r="U41" s="166">
        <f t="shared" si="5"/>
        <v>8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2</v>
      </c>
      <c r="AB41" s="343">
        <v>6</v>
      </c>
      <c r="AC41" s="166">
        <f t="shared" ref="AC41:AC48" si="6">SUM(AA41:AB41)</f>
        <v>8</v>
      </c>
      <c r="AD41" s="39"/>
      <c r="AE41" s="15"/>
    </row>
    <row r="42" spans="1:31" ht="15.6" customHeight="1" x14ac:dyDescent="0.3">
      <c r="A42" s="72"/>
      <c r="B42" s="149"/>
      <c r="C42" s="67"/>
      <c r="D42" s="142"/>
      <c r="E42" s="73" t="s">
        <v>50</v>
      </c>
      <c r="F42" s="73"/>
      <c r="G42" s="74"/>
      <c r="H42" s="74"/>
      <c r="I42" s="74"/>
      <c r="J42" s="75"/>
      <c r="K42" s="74"/>
      <c r="L42" s="74"/>
      <c r="M42" s="74"/>
      <c r="N42" s="9"/>
      <c r="O42" s="213"/>
      <c r="P42" s="41" t="s">
        <v>536</v>
      </c>
      <c r="Q42" s="41" t="s">
        <v>496</v>
      </c>
      <c r="R42" s="41" t="s">
        <v>533</v>
      </c>
      <c r="S42" s="344"/>
      <c r="T42" s="344">
        <v>6</v>
      </c>
      <c r="U42" s="166">
        <f>SUM(S42:T42)</f>
        <v>6</v>
      </c>
      <c r="V42" s="39">
        <v>2</v>
      </c>
      <c r="W42" s="216"/>
      <c r="X42" s="41" t="s">
        <v>649</v>
      </c>
      <c r="Y42" s="41" t="s">
        <v>114</v>
      </c>
      <c r="Z42" s="41" t="s">
        <v>53</v>
      </c>
      <c r="AA42" s="343">
        <v>4</v>
      </c>
      <c r="AB42" s="343">
        <v>1</v>
      </c>
      <c r="AC42" s="166">
        <f t="shared" si="6"/>
        <v>5</v>
      </c>
      <c r="AD42" s="39"/>
      <c r="AE42" s="15"/>
    </row>
    <row r="43" spans="1:31" ht="15.6" customHeight="1" x14ac:dyDescent="0.3">
      <c r="A43" s="46" t="s">
        <v>41</v>
      </c>
      <c r="B43" s="33" t="s">
        <v>88</v>
      </c>
      <c r="C43" s="41"/>
      <c r="D43" s="22">
        <v>3</v>
      </c>
      <c r="E43" s="9">
        <v>1</v>
      </c>
      <c r="F43" s="299" t="s">
        <v>836</v>
      </c>
      <c r="G43" s="40"/>
      <c r="H43" s="44"/>
      <c r="I43" s="44"/>
      <c r="J43" s="45"/>
      <c r="K43" s="44"/>
      <c r="L43" s="44"/>
      <c r="M43" s="44"/>
      <c r="N43" s="8"/>
      <c r="O43" s="213"/>
      <c r="P43" s="41" t="s">
        <v>495</v>
      </c>
      <c r="Q43" s="41" t="s">
        <v>110</v>
      </c>
      <c r="R43" s="41" t="s">
        <v>533</v>
      </c>
      <c r="S43" s="344">
        <v>4</v>
      </c>
      <c r="T43" s="343">
        <v>1</v>
      </c>
      <c r="U43" s="166">
        <f>SUM(S43:T43)</f>
        <v>5</v>
      </c>
      <c r="V43" s="39"/>
      <c r="W43" s="216"/>
      <c r="X43" s="41" t="s">
        <v>647</v>
      </c>
      <c r="Y43" s="41" t="s">
        <v>67</v>
      </c>
      <c r="Z43" s="41" t="s">
        <v>53</v>
      </c>
      <c r="AA43" s="343">
        <v>2</v>
      </c>
      <c r="AB43" s="343">
        <v>2</v>
      </c>
      <c r="AC43" s="166">
        <f t="shared" si="6"/>
        <v>4</v>
      </c>
      <c r="AD43" s="39"/>
      <c r="AE43" s="15"/>
    </row>
    <row r="44" spans="1:31" ht="15.6" customHeight="1" x14ac:dyDescent="0.3">
      <c r="A44" s="49" t="s">
        <v>37</v>
      </c>
      <c r="B44" s="176" t="s">
        <v>833</v>
      </c>
      <c r="C44" s="275" t="s">
        <v>172</v>
      </c>
      <c r="D44" s="22"/>
      <c r="E44" s="9">
        <v>2</v>
      </c>
      <c r="F44" s="41" t="s">
        <v>837</v>
      </c>
      <c r="G44" s="40"/>
      <c r="H44" s="44"/>
      <c r="I44" s="40"/>
      <c r="J44" s="42"/>
      <c r="K44" s="44"/>
      <c r="L44" s="44"/>
      <c r="M44" s="37"/>
      <c r="N44" s="79"/>
      <c r="O44" s="212"/>
      <c r="P44" s="41" t="s">
        <v>685</v>
      </c>
      <c r="Q44" s="41" t="s">
        <v>504</v>
      </c>
      <c r="R44" s="41" t="s">
        <v>533</v>
      </c>
      <c r="S44" s="343">
        <v>1</v>
      </c>
      <c r="T44" s="344">
        <v>3</v>
      </c>
      <c r="U44" s="166">
        <f t="shared" si="5"/>
        <v>4</v>
      </c>
      <c r="V44" s="39">
        <v>2</v>
      </c>
      <c r="W44" s="216"/>
      <c r="X44" s="41" t="s">
        <v>651</v>
      </c>
      <c r="Y44" s="41" t="s">
        <v>514</v>
      </c>
      <c r="Z44" s="41" t="s">
        <v>53</v>
      </c>
      <c r="AA44" s="343">
        <v>1</v>
      </c>
      <c r="AB44" s="344">
        <v>2</v>
      </c>
      <c r="AC44" s="166">
        <f t="shared" si="6"/>
        <v>3</v>
      </c>
      <c r="AD44" s="39"/>
      <c r="AE44" s="15"/>
    </row>
    <row r="45" spans="1:31" ht="15.6" customHeight="1" x14ac:dyDescent="0.3">
      <c r="B45" s="240" t="s">
        <v>524</v>
      </c>
      <c r="C45" s="275" t="s">
        <v>172</v>
      </c>
      <c r="E45" s="9">
        <v>2</v>
      </c>
      <c r="F45" s="41" t="s">
        <v>979</v>
      </c>
      <c r="N45" s="9"/>
      <c r="O45" s="212"/>
      <c r="P45" s="41" t="s">
        <v>687</v>
      </c>
      <c r="Q45" s="41" t="s">
        <v>31</v>
      </c>
      <c r="R45" s="41" t="s">
        <v>533</v>
      </c>
      <c r="S45" s="343">
        <v>1</v>
      </c>
      <c r="T45" s="344">
        <v>2</v>
      </c>
      <c r="U45" s="166">
        <f t="shared" si="5"/>
        <v>3</v>
      </c>
      <c r="V45" s="39"/>
      <c r="W45" s="216"/>
      <c r="X45" s="150" t="s">
        <v>538</v>
      </c>
      <c r="Y45" s="150" t="s">
        <v>173</v>
      </c>
      <c r="Z45" s="41" t="s">
        <v>53</v>
      </c>
      <c r="AA45" s="343"/>
      <c r="AB45" s="344">
        <v>3</v>
      </c>
      <c r="AC45" s="166">
        <f t="shared" si="6"/>
        <v>3</v>
      </c>
      <c r="AD45" s="39"/>
      <c r="AE45" s="15"/>
    </row>
    <row r="46" spans="1:31" ht="15.6" customHeight="1" x14ac:dyDescent="0.3">
      <c r="N46" s="8"/>
      <c r="O46" s="213"/>
      <c r="P46" s="41" t="s">
        <v>688</v>
      </c>
      <c r="Q46" s="41" t="s">
        <v>23</v>
      </c>
      <c r="R46" s="41" t="s">
        <v>533</v>
      </c>
      <c r="S46" s="343"/>
      <c r="T46" s="343"/>
      <c r="U46" s="166">
        <f t="shared" ref="U46" si="7">SUM(S46:T46)</f>
        <v>0</v>
      </c>
      <c r="V46" s="39">
        <v>2</v>
      </c>
      <c r="W46" s="216"/>
      <c r="X46" s="41" t="s">
        <v>650</v>
      </c>
      <c r="Y46" s="41" t="s">
        <v>24</v>
      </c>
      <c r="Z46" s="48" t="s">
        <v>53</v>
      </c>
      <c r="AA46" s="343"/>
      <c r="AB46" s="344">
        <v>2</v>
      </c>
      <c r="AC46" s="166">
        <f t="shared" si="6"/>
        <v>2</v>
      </c>
      <c r="AD46" s="39"/>
      <c r="AE46" s="15"/>
    </row>
    <row r="47" spans="1:31" ht="15.6" customHeight="1" x14ac:dyDescent="0.3">
      <c r="B47" s="33" t="s">
        <v>477</v>
      </c>
      <c r="C47" s="56"/>
      <c r="D47" s="23">
        <v>3</v>
      </c>
      <c r="E47" s="9">
        <v>1</v>
      </c>
      <c r="F47" s="41" t="s">
        <v>814</v>
      </c>
      <c r="G47" s="298"/>
      <c r="H47" s="34"/>
      <c r="I47" s="32"/>
      <c r="J47" s="34"/>
      <c r="K47" s="34"/>
      <c r="L47" s="34"/>
      <c r="M47" s="79"/>
      <c r="N47" s="8"/>
      <c r="O47" s="213"/>
      <c r="P47" s="41" t="s">
        <v>535</v>
      </c>
      <c r="Q47" s="41" t="s">
        <v>492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646</v>
      </c>
      <c r="Y47" s="41" t="s">
        <v>491</v>
      </c>
      <c r="Z47" s="41" t="s">
        <v>53</v>
      </c>
      <c r="AA47" s="343"/>
      <c r="AB47" s="344">
        <v>1</v>
      </c>
      <c r="AC47" s="166">
        <f t="shared" si="6"/>
        <v>1</v>
      </c>
      <c r="AD47" s="39"/>
      <c r="AE47" s="15"/>
    </row>
    <row r="48" spans="1:31" ht="15.6" customHeight="1" x14ac:dyDescent="0.3">
      <c r="A48" s="87" t="s">
        <v>37</v>
      </c>
      <c r="B48" s="353" t="s">
        <v>831</v>
      </c>
      <c r="C48" s="275" t="s">
        <v>172</v>
      </c>
      <c r="D48" s="23"/>
      <c r="E48" s="9">
        <v>1</v>
      </c>
      <c r="F48" s="41" t="s">
        <v>834</v>
      </c>
      <c r="N48" s="9"/>
      <c r="O48" s="212"/>
      <c r="P48" s="41" t="s">
        <v>689</v>
      </c>
      <c r="Q48" s="41" t="s">
        <v>618</v>
      </c>
      <c r="R48" s="41" t="s">
        <v>533</v>
      </c>
      <c r="S48" s="343"/>
      <c r="T48" s="344">
        <v>1</v>
      </c>
      <c r="U48" s="166">
        <f>SUM(S48:T48)</f>
        <v>1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6"/>
        <v>1</v>
      </c>
      <c r="AD48" s="39"/>
      <c r="AE48" s="15"/>
    </row>
    <row r="49" spans="1:31" ht="15.6" customHeight="1" thickBot="1" x14ac:dyDescent="0.35">
      <c r="B49" s="353" t="s">
        <v>831</v>
      </c>
      <c r="C49" s="240" t="s">
        <v>832</v>
      </c>
      <c r="E49" s="9">
        <v>1</v>
      </c>
      <c r="F49" s="41" t="s">
        <v>835</v>
      </c>
      <c r="N49" s="9"/>
      <c r="O49" s="213"/>
      <c r="P49" s="41" t="s">
        <v>690</v>
      </c>
      <c r="Q49" s="41" t="s">
        <v>167</v>
      </c>
      <c r="R49" s="41" t="s">
        <v>533</v>
      </c>
      <c r="S49" s="343"/>
      <c r="T49" s="344"/>
      <c r="U49" s="166">
        <f>SUM(S49:T49)</f>
        <v>0</v>
      </c>
      <c r="V49" s="39"/>
      <c r="W49" s="218"/>
      <c r="X49" s="218" t="s">
        <v>405</v>
      </c>
      <c r="Y49" s="218"/>
      <c r="Z49" s="218" t="s">
        <v>53</v>
      </c>
      <c r="AA49" s="219">
        <f>SUM(AA38:AA48)</f>
        <v>21</v>
      </c>
      <c r="AB49" s="219">
        <f>SUM(AB38:AB48)</f>
        <v>29</v>
      </c>
      <c r="AC49" s="219">
        <f>SUM(AC38:AC48)</f>
        <v>50</v>
      </c>
      <c r="AD49" s="219">
        <f>SUM(AD38:AD48)</f>
        <v>4</v>
      </c>
      <c r="AE49" s="15"/>
    </row>
    <row r="50" spans="1:31" ht="15.6" customHeight="1" thickBot="1" x14ac:dyDescent="0.35">
      <c r="E50" s="9"/>
      <c r="F50" s="299"/>
      <c r="N50" s="8"/>
      <c r="O50" s="212"/>
      <c r="P50" s="218" t="s">
        <v>405</v>
      </c>
      <c r="Q50" s="218"/>
      <c r="R50" s="218" t="s">
        <v>533</v>
      </c>
      <c r="S50" s="219">
        <f>SUM(S39:S49)</f>
        <v>16</v>
      </c>
      <c r="T50" s="219">
        <f>SUM(T39:T49)</f>
        <v>26</v>
      </c>
      <c r="U50" s="219">
        <f>SUM(U39:U49)</f>
        <v>42</v>
      </c>
      <c r="V50" s="219">
        <f>SUM(V39:V49)</f>
        <v>12</v>
      </c>
      <c r="W50" s="356"/>
      <c r="X50" s="277" t="s">
        <v>461</v>
      </c>
      <c r="Y50" s="277"/>
      <c r="Z50" s="277" t="s">
        <v>462</v>
      </c>
      <c r="AA50" s="343">
        <v>1</v>
      </c>
      <c r="AB50" s="344">
        <v>1</v>
      </c>
      <c r="AC50" s="166">
        <f>SUM(AA50:AB50)</f>
        <v>2</v>
      </c>
      <c r="AD50" s="39"/>
      <c r="AE50" s="15"/>
    </row>
    <row r="51" spans="1:31" ht="15.6" customHeight="1" x14ac:dyDescent="0.3">
      <c r="A51" s="102"/>
      <c r="B51" s="103"/>
      <c r="C51" s="103"/>
      <c r="D51" s="143"/>
      <c r="E51" s="104"/>
      <c r="F51" s="103"/>
      <c r="G51" s="105"/>
      <c r="H51" s="105"/>
      <c r="I51" s="105"/>
      <c r="J51" s="106"/>
      <c r="K51" s="105"/>
      <c r="L51" s="105"/>
      <c r="M51" s="104"/>
      <c r="N51" s="9"/>
      <c r="O51" s="213"/>
      <c r="P51" s="277" t="s">
        <v>164</v>
      </c>
      <c r="Q51" s="277"/>
      <c r="R51" s="277" t="s">
        <v>460</v>
      </c>
      <c r="S51" s="345">
        <v>1</v>
      </c>
      <c r="T51" s="345">
        <v>3</v>
      </c>
      <c r="U51" s="166">
        <f t="shared" ref="U51:U52" si="8">SUM(S51:T51)</f>
        <v>4</v>
      </c>
      <c r="V51" s="39"/>
      <c r="W51" s="277"/>
      <c r="X51" s="41" t="s">
        <v>391</v>
      </c>
      <c r="Y51" s="152" t="s">
        <v>28</v>
      </c>
      <c r="Z51" s="41" t="s">
        <v>461</v>
      </c>
      <c r="AA51" s="343">
        <v>2</v>
      </c>
      <c r="AB51" s="344">
        <v>4</v>
      </c>
      <c r="AC51" s="166">
        <f>SUM(AA51:AB51)</f>
        <v>6</v>
      </c>
      <c r="AD51" s="39">
        <v>2</v>
      </c>
      <c r="AE51" s="15"/>
    </row>
    <row r="52" spans="1:31" ht="15.6" customHeight="1" x14ac:dyDescent="0.35">
      <c r="C52" s="41" t="s">
        <v>42</v>
      </c>
      <c r="D52" s="98">
        <f>SUM(D15:D51)</f>
        <v>25</v>
      </c>
      <c r="E52" s="21"/>
      <c r="F52" s="41" t="s">
        <v>44</v>
      </c>
      <c r="G52" s="33"/>
      <c r="H52" s="47"/>
      <c r="I52" s="61">
        <v>6</v>
      </c>
      <c r="J52" s="22"/>
      <c r="K52" s="53"/>
      <c r="L52" s="56"/>
      <c r="N52" s="9"/>
      <c r="O52" s="213"/>
      <c r="P52" s="150" t="s">
        <v>494</v>
      </c>
      <c r="Q52" s="41" t="s">
        <v>182</v>
      </c>
      <c r="R52" s="48" t="s">
        <v>164</v>
      </c>
      <c r="S52" s="343">
        <v>5</v>
      </c>
      <c r="T52" s="343">
        <v>2</v>
      </c>
      <c r="U52" s="166">
        <f t="shared" si="8"/>
        <v>7</v>
      </c>
      <c r="V52" s="39">
        <v>2</v>
      </c>
      <c r="W52" s="277"/>
      <c r="X52" s="41" t="s">
        <v>653</v>
      </c>
      <c r="Y52" s="41" t="s">
        <v>616</v>
      </c>
      <c r="Z52" s="41" t="s">
        <v>461</v>
      </c>
      <c r="AA52" s="343">
        <v>3</v>
      </c>
      <c r="AB52" s="344">
        <v>2</v>
      </c>
      <c r="AC52" s="166">
        <f>SUM(AA52:AB52)</f>
        <v>5</v>
      </c>
      <c r="AD52" s="39">
        <v>12</v>
      </c>
      <c r="AE52" s="15"/>
    </row>
    <row r="53" spans="1:31" ht="15.6" customHeight="1" x14ac:dyDescent="0.3">
      <c r="C53" s="288"/>
      <c r="N53" s="9"/>
      <c r="O53" s="213"/>
      <c r="P53" s="41" t="s">
        <v>476</v>
      </c>
      <c r="Q53" s="41" t="s">
        <v>68</v>
      </c>
      <c r="R53" s="41" t="s">
        <v>164</v>
      </c>
      <c r="S53" s="343"/>
      <c r="T53" s="344">
        <v>4</v>
      </c>
      <c r="U53" s="166">
        <f t="shared" ref="U53:U59" si="9">SUM(S53:T53)</f>
        <v>4</v>
      </c>
      <c r="V53" s="39">
        <v>2</v>
      </c>
      <c r="W53" s="277"/>
      <c r="X53" s="41" t="s">
        <v>472</v>
      </c>
      <c r="Y53" s="41" t="s">
        <v>465</v>
      </c>
      <c r="Z53" s="41" t="s">
        <v>461</v>
      </c>
      <c r="AA53" s="343">
        <v>2</v>
      </c>
      <c r="AB53" s="344">
        <v>3</v>
      </c>
      <c r="AC53" s="166">
        <f t="shared" ref="AC53:AC60" si="10">SUM(AA53:AB53)</f>
        <v>5</v>
      </c>
      <c r="AD53" s="39">
        <v>2</v>
      </c>
      <c r="AE53" s="15"/>
    </row>
    <row r="54" spans="1:31" ht="15.6" customHeight="1" x14ac:dyDescent="0.3">
      <c r="C54" s="288"/>
      <c r="N54" s="8"/>
      <c r="O54" s="212"/>
      <c r="P54" s="41" t="s">
        <v>691</v>
      </c>
      <c r="Q54" s="41" t="s">
        <v>620</v>
      </c>
      <c r="R54" s="41" t="s">
        <v>164</v>
      </c>
      <c r="S54" s="343">
        <v>2</v>
      </c>
      <c r="T54" s="344">
        <v>1</v>
      </c>
      <c r="U54" s="166">
        <f t="shared" si="9"/>
        <v>3</v>
      </c>
      <c r="V54" s="39">
        <v>4</v>
      </c>
      <c r="W54" s="277"/>
      <c r="X54" s="41" t="s">
        <v>540</v>
      </c>
      <c r="Y54" s="41" t="s">
        <v>386</v>
      </c>
      <c r="Z54" s="41" t="s">
        <v>461</v>
      </c>
      <c r="AA54" s="343">
        <v>3</v>
      </c>
      <c r="AB54" s="344">
        <v>1</v>
      </c>
      <c r="AC54" s="166">
        <f t="shared" si="10"/>
        <v>4</v>
      </c>
      <c r="AD54" s="39"/>
      <c r="AE54" s="15"/>
    </row>
    <row r="55" spans="1:31" ht="15.6" customHeight="1" x14ac:dyDescent="0.3">
      <c r="C55" s="288"/>
      <c r="N55" s="8"/>
      <c r="O55" s="212"/>
      <c r="P55" s="41" t="s">
        <v>695</v>
      </c>
      <c r="Q55" s="41" t="s">
        <v>29</v>
      </c>
      <c r="R55" s="41" t="s">
        <v>164</v>
      </c>
      <c r="S55" s="343">
        <v>2</v>
      </c>
      <c r="T55" s="344">
        <v>1</v>
      </c>
      <c r="U55" s="166">
        <f t="shared" si="9"/>
        <v>3</v>
      </c>
      <c r="V55" s="39"/>
      <c r="W55" s="277"/>
      <c r="X55" s="41" t="s">
        <v>537</v>
      </c>
      <c r="Y55" s="41" t="s">
        <v>65</v>
      </c>
      <c r="Z55" s="41" t="s">
        <v>461</v>
      </c>
      <c r="AA55" s="343">
        <v>1</v>
      </c>
      <c r="AB55" s="344">
        <v>1</v>
      </c>
      <c r="AC55" s="166">
        <f t="shared" si="10"/>
        <v>2</v>
      </c>
      <c r="AD55" s="39"/>
      <c r="AE55" s="15"/>
    </row>
    <row r="56" spans="1:31" ht="15.6" customHeight="1" x14ac:dyDescent="0.3">
      <c r="C56" s="288"/>
      <c r="H56" s="39"/>
      <c r="N56" s="8"/>
      <c r="O56" s="212"/>
      <c r="P56" s="41" t="s">
        <v>694</v>
      </c>
      <c r="Q56" s="41" t="s">
        <v>621</v>
      </c>
      <c r="R56" s="41" t="s">
        <v>164</v>
      </c>
      <c r="S56" s="343">
        <v>1</v>
      </c>
      <c r="T56" s="343">
        <v>2</v>
      </c>
      <c r="U56" s="166">
        <f t="shared" si="9"/>
        <v>3</v>
      </c>
      <c r="V56" s="39"/>
      <c r="W56" s="277"/>
      <c r="X56" s="41" t="s">
        <v>657</v>
      </c>
      <c r="Y56" s="41" t="s">
        <v>45</v>
      </c>
      <c r="Z56" s="41" t="s">
        <v>461</v>
      </c>
      <c r="AA56" s="343">
        <v>1</v>
      </c>
      <c r="AB56" s="344">
        <v>1</v>
      </c>
      <c r="AC56" s="166">
        <f t="shared" si="10"/>
        <v>2</v>
      </c>
      <c r="AD56" s="39">
        <v>2</v>
      </c>
      <c r="AE56" s="15"/>
    </row>
    <row r="57" spans="1:31" ht="15.6" customHeight="1" x14ac:dyDescent="0.35">
      <c r="A57" s="164"/>
      <c r="B57" s="163" t="s">
        <v>394</v>
      </c>
      <c r="C57" s="163"/>
      <c r="D57" s="46" t="s">
        <v>57</v>
      </c>
      <c r="E57" s="46" t="s">
        <v>51</v>
      </c>
      <c r="F57" s="46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3"/>
      <c r="P57" s="41" t="s">
        <v>696</v>
      </c>
      <c r="Q57" s="41" t="s">
        <v>19</v>
      </c>
      <c r="R57" s="48" t="s">
        <v>164</v>
      </c>
      <c r="S57" s="343">
        <v>1</v>
      </c>
      <c r="T57" s="344">
        <v>2</v>
      </c>
      <c r="U57" s="166">
        <f t="shared" si="9"/>
        <v>3</v>
      </c>
      <c r="V57" s="39"/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>
        <v>1</v>
      </c>
      <c r="AC57" s="166">
        <f t="shared" si="10"/>
        <v>2</v>
      </c>
      <c r="AD57" s="39"/>
      <c r="AE57" s="15"/>
    </row>
    <row r="58" spans="1:31" ht="15.6" customHeight="1" x14ac:dyDescent="0.3">
      <c r="A58" s="191"/>
      <c r="B58" s="41" t="s">
        <v>706</v>
      </c>
      <c r="C58" s="41" t="s">
        <v>383</v>
      </c>
      <c r="D58" s="221" t="s">
        <v>130</v>
      </c>
      <c r="E58" s="49">
        <v>7</v>
      </c>
      <c r="F58" s="49">
        <v>4</v>
      </c>
      <c r="G58" s="166">
        <f t="shared" ref="G58:G76" si="11">SUM(E58:F58)</f>
        <v>11</v>
      </c>
      <c r="H58" s="39"/>
      <c r="I58" s="40"/>
      <c r="J58" s="40"/>
      <c r="K58" s="40"/>
      <c r="M58" s="48"/>
      <c r="N58" s="9"/>
      <c r="O58" s="212"/>
      <c r="P58" s="41" t="s">
        <v>693</v>
      </c>
      <c r="Q58" s="41" t="s">
        <v>62</v>
      </c>
      <c r="R58" s="41" t="s">
        <v>164</v>
      </c>
      <c r="S58" s="343">
        <v>1</v>
      </c>
      <c r="T58" s="344">
        <v>1</v>
      </c>
      <c r="U58" s="166">
        <f t="shared" si="9"/>
        <v>2</v>
      </c>
      <c r="V58" s="39"/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0"/>
        <v>1</v>
      </c>
      <c r="AD58" s="39"/>
      <c r="AE58" s="15"/>
    </row>
    <row r="59" spans="1:31" ht="15.6" customHeight="1" x14ac:dyDescent="0.3">
      <c r="A59" s="39"/>
      <c r="B59" s="41" t="s">
        <v>705</v>
      </c>
      <c r="C59" s="41" t="s">
        <v>464</v>
      </c>
      <c r="D59" s="221" t="s">
        <v>533</v>
      </c>
      <c r="E59" s="222">
        <v>5</v>
      </c>
      <c r="F59" s="222">
        <v>6</v>
      </c>
      <c r="G59" s="166">
        <f t="shared" si="11"/>
        <v>11</v>
      </c>
      <c r="H59" s="39"/>
      <c r="I59" s="41"/>
      <c r="J59" s="41"/>
      <c r="K59" s="61"/>
      <c r="L59" s="163" t="s">
        <v>389</v>
      </c>
      <c r="M59" s="41"/>
      <c r="N59" s="9"/>
      <c r="O59" s="213"/>
      <c r="P59" s="41" t="s">
        <v>475</v>
      </c>
      <c r="Q59" s="41" t="s">
        <v>115</v>
      </c>
      <c r="R59" s="41" t="s">
        <v>164</v>
      </c>
      <c r="S59" s="343"/>
      <c r="T59" s="344">
        <v>2</v>
      </c>
      <c r="U59" s="166">
        <f t="shared" si="9"/>
        <v>2</v>
      </c>
      <c r="V59" s="39">
        <v>2</v>
      </c>
      <c r="W59" s="277"/>
      <c r="X59" s="41" t="s">
        <v>795</v>
      </c>
      <c r="Y59" s="84" t="s">
        <v>143</v>
      </c>
      <c r="Z59" s="41" t="s">
        <v>461</v>
      </c>
      <c r="AA59" s="343"/>
      <c r="AB59" s="344">
        <v>1</v>
      </c>
      <c r="AC59" s="166">
        <f t="shared" si="10"/>
        <v>1</v>
      </c>
      <c r="AD59" s="39">
        <v>4</v>
      </c>
      <c r="AE59" s="15"/>
    </row>
    <row r="60" spans="1:31" ht="15.6" customHeight="1" x14ac:dyDescent="0.3">
      <c r="A60" s="191"/>
      <c r="B60" s="150" t="s">
        <v>817</v>
      </c>
      <c r="C60" s="84" t="s">
        <v>185</v>
      </c>
      <c r="D60" s="221" t="s">
        <v>116</v>
      </c>
      <c r="E60" s="330">
        <v>7</v>
      </c>
      <c r="F60" s="330">
        <v>3</v>
      </c>
      <c r="G60" s="166">
        <f t="shared" si="11"/>
        <v>10</v>
      </c>
      <c r="H60" s="39">
        <v>4</v>
      </c>
      <c r="I60" s="41"/>
      <c r="J60" s="41"/>
      <c r="K60" s="41"/>
      <c r="L60" s="41" t="s">
        <v>83</v>
      </c>
      <c r="M60" s="41"/>
      <c r="N60" s="9"/>
      <c r="O60" s="60"/>
      <c r="P60" s="43" t="s">
        <v>692</v>
      </c>
      <c r="Q60" s="43" t="s">
        <v>60</v>
      </c>
      <c r="R60" s="41" t="s">
        <v>164</v>
      </c>
      <c r="S60" s="343"/>
      <c r="T60" s="343"/>
      <c r="U60" s="166">
        <f t="shared" ref="U60:U61" si="12">SUM(S60:T60)</f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0"/>
        <v>0</v>
      </c>
      <c r="AD60" s="39">
        <v>2</v>
      </c>
      <c r="AE60" s="15"/>
    </row>
    <row r="61" spans="1:31" ht="15.6" customHeight="1" thickBot="1" x14ac:dyDescent="0.35">
      <c r="A61" s="39"/>
      <c r="B61" s="41" t="s">
        <v>552</v>
      </c>
      <c r="C61" s="41" t="s">
        <v>527</v>
      </c>
      <c r="D61" s="221" t="s">
        <v>53</v>
      </c>
      <c r="E61" s="222">
        <v>6</v>
      </c>
      <c r="F61" s="222">
        <v>4</v>
      </c>
      <c r="G61" s="166">
        <f t="shared" si="11"/>
        <v>10</v>
      </c>
      <c r="H61" s="39"/>
      <c r="I61" s="41"/>
      <c r="J61" s="41"/>
      <c r="K61" s="41"/>
      <c r="L61" s="40"/>
      <c r="M61" s="40"/>
      <c r="N61" s="9"/>
      <c r="O61" s="60"/>
      <c r="P61" s="41" t="s">
        <v>697</v>
      </c>
      <c r="Q61" s="41" t="s">
        <v>589</v>
      </c>
      <c r="R61" s="41" t="s">
        <v>164</v>
      </c>
      <c r="S61" s="343"/>
      <c r="T61" s="343"/>
      <c r="U61" s="166">
        <f t="shared" si="12"/>
        <v>0</v>
      </c>
      <c r="V61" s="39"/>
      <c r="W61" s="218"/>
      <c r="X61" s="218" t="s">
        <v>405</v>
      </c>
      <c r="Y61" s="218"/>
      <c r="Z61" s="218" t="s">
        <v>463</v>
      </c>
      <c r="AA61" s="219">
        <f>SUM(AA50:AA60)</f>
        <v>14</v>
      </c>
      <c r="AB61" s="219">
        <f>SUM(AB50:AB60)</f>
        <v>16</v>
      </c>
      <c r="AC61" s="219">
        <f>SUM(AC50:AC60)</f>
        <v>30</v>
      </c>
      <c r="AD61" s="219">
        <f>SUM(AD50:AD60)</f>
        <v>24</v>
      </c>
      <c r="AE61" s="15"/>
    </row>
    <row r="62" spans="1:31" ht="15.6" customHeight="1" thickBot="1" x14ac:dyDescent="0.35">
      <c r="A62" s="191"/>
      <c r="B62" s="41" t="s">
        <v>493</v>
      </c>
      <c r="C62" s="41" t="s">
        <v>340</v>
      </c>
      <c r="D62" s="220" t="s">
        <v>117</v>
      </c>
      <c r="E62" s="39">
        <v>5</v>
      </c>
      <c r="F62" s="208">
        <v>5</v>
      </c>
      <c r="G62" s="166">
        <f t="shared" si="11"/>
        <v>10</v>
      </c>
      <c r="H62" s="39"/>
      <c r="I62" s="41"/>
      <c r="J62" s="40"/>
      <c r="K62" s="40"/>
      <c r="N62" s="9"/>
      <c r="O62" s="15"/>
      <c r="P62" s="218" t="s">
        <v>405</v>
      </c>
      <c r="Q62" s="218"/>
      <c r="R62" s="218" t="s">
        <v>164</v>
      </c>
      <c r="S62" s="219">
        <f>SUM(S51:S61)</f>
        <v>13</v>
      </c>
      <c r="T62" s="219">
        <f>SUM(T51:T61)</f>
        <v>18</v>
      </c>
      <c r="U62" s="219">
        <f>SUM(U51:U61)</f>
        <v>31</v>
      </c>
      <c r="V62" s="219">
        <f>SUM(V51:V61)</f>
        <v>10</v>
      </c>
      <c r="W62" s="355"/>
      <c r="X62" s="195"/>
      <c r="Y62" s="54"/>
      <c r="Z62" s="54"/>
      <c r="AA62" s="194">
        <f>AA25+AA37+AA49+AA61</f>
        <v>73</v>
      </c>
      <c r="AB62" s="194">
        <f>AB25+AB37+AB49+AB61</f>
        <v>100</v>
      </c>
      <c r="AC62" s="194">
        <f>AC25+AC37+AC49+AC61</f>
        <v>173</v>
      </c>
      <c r="AD62" s="194">
        <f>AD25+AD37+AD49+AD61</f>
        <v>34</v>
      </c>
      <c r="AE62" s="15"/>
    </row>
    <row r="63" spans="1:31" ht="15.6" customHeight="1" thickBot="1" x14ac:dyDescent="0.35">
      <c r="A63" s="39"/>
      <c r="B63" s="41" t="s">
        <v>66</v>
      </c>
      <c r="C63" s="41" t="s">
        <v>505</v>
      </c>
      <c r="D63" s="220" t="s">
        <v>53</v>
      </c>
      <c r="E63" s="49">
        <v>4</v>
      </c>
      <c r="F63" s="193">
        <v>5</v>
      </c>
      <c r="G63" s="166">
        <f t="shared" si="11"/>
        <v>9</v>
      </c>
      <c r="H63" s="39"/>
      <c r="I63" s="40"/>
      <c r="J63" s="40"/>
      <c r="K63" s="40"/>
      <c r="M63" s="40"/>
      <c r="N63" s="9"/>
      <c r="O63" s="60"/>
      <c r="P63" s="161"/>
      <c r="Q63" s="161"/>
      <c r="R63" s="161"/>
      <c r="S63" s="194">
        <f>S25+S38+S50+S62</f>
        <v>66</v>
      </c>
      <c r="T63" s="194">
        <f>T25+T38+T50+T62</f>
        <v>102</v>
      </c>
      <c r="U63" s="194">
        <f>U25+U38+U50+U62</f>
        <v>168</v>
      </c>
      <c r="V63" s="194">
        <f>V25+V38+V50+V62</f>
        <v>40</v>
      </c>
      <c r="W63" s="166"/>
      <c r="X63" s="196" t="s">
        <v>387</v>
      </c>
      <c r="Y63" s="192"/>
      <c r="Z63" s="192"/>
      <c r="AA63" s="197">
        <f>S63+AA62</f>
        <v>139</v>
      </c>
      <c r="AB63" s="197">
        <f>T63+AB62</f>
        <v>202</v>
      </c>
      <c r="AC63" s="197">
        <f>U63+AC62</f>
        <v>341</v>
      </c>
      <c r="AD63" s="197">
        <f>V63+AD62</f>
        <v>74</v>
      </c>
      <c r="AE63" s="15"/>
    </row>
    <row r="64" spans="1:31" ht="15.6" customHeight="1" thickTop="1" x14ac:dyDescent="0.3">
      <c r="A64" s="191"/>
      <c r="B64" s="150" t="s">
        <v>793</v>
      </c>
      <c r="C64" s="41" t="s">
        <v>531</v>
      </c>
      <c r="D64" s="220" t="s">
        <v>130</v>
      </c>
      <c r="E64" s="49">
        <v>5</v>
      </c>
      <c r="F64" s="49">
        <v>4</v>
      </c>
      <c r="G64" s="166">
        <f t="shared" si="11"/>
        <v>9</v>
      </c>
      <c r="H64" s="39">
        <v>2</v>
      </c>
      <c r="I64" s="40"/>
      <c r="J64" s="40"/>
      <c r="K64" s="40"/>
      <c r="M64" s="48"/>
      <c r="N64" s="9"/>
      <c r="O64" s="16"/>
      <c r="AE64" s="198"/>
    </row>
    <row r="65" spans="1:31" ht="15.6" customHeight="1" x14ac:dyDescent="0.3">
      <c r="A65" s="39"/>
      <c r="B65" s="150" t="s">
        <v>551</v>
      </c>
      <c r="C65" s="41" t="s">
        <v>138</v>
      </c>
      <c r="D65" s="220" t="s">
        <v>54</v>
      </c>
      <c r="E65" s="330">
        <v>4</v>
      </c>
      <c r="F65" s="330">
        <v>5</v>
      </c>
      <c r="G65" s="166">
        <f t="shared" si="11"/>
        <v>9</v>
      </c>
      <c r="L65" s="163" t="s">
        <v>84</v>
      </c>
      <c r="M65" s="41"/>
      <c r="O65" s="173"/>
      <c r="AE65" s="198"/>
    </row>
    <row r="66" spans="1:31" ht="15.6" customHeight="1" x14ac:dyDescent="0.3">
      <c r="A66" s="191"/>
      <c r="B66" s="41" t="s">
        <v>545</v>
      </c>
      <c r="C66" s="41" t="s">
        <v>103</v>
      </c>
      <c r="D66" s="220" t="s">
        <v>54</v>
      </c>
      <c r="E66" s="39">
        <v>7</v>
      </c>
      <c r="F66" s="208">
        <v>1</v>
      </c>
      <c r="G66" s="166">
        <f t="shared" si="11"/>
        <v>8</v>
      </c>
      <c r="H66" s="39"/>
      <c r="I66" s="40"/>
      <c r="J66" s="40"/>
      <c r="K66" s="40"/>
      <c r="L66" s="152" t="s">
        <v>83</v>
      </c>
      <c r="M66" s="40"/>
      <c r="O66" s="173"/>
      <c r="AE66" s="198"/>
    </row>
    <row r="67" spans="1:31" ht="15.6" customHeight="1" x14ac:dyDescent="0.35">
      <c r="A67" s="39"/>
      <c r="B67" s="220" t="s">
        <v>567</v>
      </c>
      <c r="C67" s="150" t="s">
        <v>110</v>
      </c>
      <c r="D67" s="220" t="s">
        <v>533</v>
      </c>
      <c r="E67" s="49">
        <v>4</v>
      </c>
      <c r="F67" s="49">
        <v>4</v>
      </c>
      <c r="G67" s="166">
        <f t="shared" si="11"/>
        <v>8</v>
      </c>
      <c r="H67" s="39">
        <v>2</v>
      </c>
      <c r="O67" s="173"/>
      <c r="P67" s="46" t="s">
        <v>0</v>
      </c>
      <c r="Q67" s="46" t="s">
        <v>404</v>
      </c>
      <c r="R67" s="183">
        <v>42667</v>
      </c>
      <c r="S67" s="54"/>
      <c r="T67" s="54"/>
      <c r="U67" s="54"/>
      <c r="V67" s="164"/>
      <c r="W67" s="164"/>
      <c r="X67" s="156" t="s">
        <v>1</v>
      </c>
      <c r="Y67" s="46" t="s">
        <v>404</v>
      </c>
      <c r="Z67" s="183">
        <v>42674</v>
      </c>
      <c r="AA67" s="198"/>
      <c r="AB67" s="198"/>
      <c r="AC67" s="198"/>
      <c r="AD67" s="198"/>
      <c r="AE67" s="198"/>
    </row>
    <row r="68" spans="1:31" ht="15.6" customHeight="1" x14ac:dyDescent="0.35">
      <c r="A68" s="39"/>
      <c r="B68" s="221" t="s">
        <v>63</v>
      </c>
      <c r="C68" s="41" t="s">
        <v>104</v>
      </c>
      <c r="D68" s="221" t="s">
        <v>130</v>
      </c>
      <c r="E68" s="49">
        <v>3</v>
      </c>
      <c r="F68" s="49">
        <v>5</v>
      </c>
      <c r="G68" s="166">
        <f t="shared" ref="G68:G75" si="13">SUM(E68:F68)</f>
        <v>8</v>
      </c>
      <c r="H68" s="39">
        <v>2</v>
      </c>
      <c r="I68" s="40"/>
      <c r="J68" s="40"/>
      <c r="K68" s="40"/>
      <c r="M68" s="40"/>
      <c r="O68" s="16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191"/>
      <c r="B69" s="41" t="s">
        <v>564</v>
      </c>
      <c r="C69" s="41" t="s">
        <v>72</v>
      </c>
      <c r="D69" s="220" t="s">
        <v>53</v>
      </c>
      <c r="E69" s="49">
        <v>2</v>
      </c>
      <c r="F69" s="49">
        <v>6</v>
      </c>
      <c r="G69" s="166">
        <f t="shared" si="13"/>
        <v>8</v>
      </c>
      <c r="O69" s="16"/>
      <c r="P69" s="189">
        <v>0.38541666666666669</v>
      </c>
      <c r="Q69" s="61" t="s">
        <v>126</v>
      </c>
      <c r="R69" s="184" t="s">
        <v>204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184" t="s">
        <v>209</v>
      </c>
      <c r="AA69" s="49"/>
      <c r="AB69" s="87"/>
      <c r="AC69" s="39"/>
      <c r="AD69" s="40"/>
      <c r="AE69" s="198"/>
    </row>
    <row r="70" spans="1:31" ht="15.6" customHeight="1" x14ac:dyDescent="0.35">
      <c r="A70" s="39"/>
      <c r="B70" s="220" t="s">
        <v>554</v>
      </c>
      <c r="C70" s="41" t="s">
        <v>112</v>
      </c>
      <c r="D70" s="220" t="s">
        <v>116</v>
      </c>
      <c r="E70" s="330">
        <v>1</v>
      </c>
      <c r="F70" s="330">
        <v>7</v>
      </c>
      <c r="G70" s="166">
        <f t="shared" si="13"/>
        <v>8</v>
      </c>
      <c r="H70" s="39"/>
      <c r="O70" s="16"/>
      <c r="P70" s="189">
        <v>0.38541666666666669</v>
      </c>
      <c r="Q70" s="61" t="s">
        <v>127</v>
      </c>
      <c r="R70" s="184" t="s">
        <v>205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184" t="s">
        <v>210</v>
      </c>
      <c r="AA70" s="39"/>
      <c r="AB70" s="190"/>
      <c r="AC70" s="39"/>
      <c r="AD70" s="40"/>
      <c r="AE70" s="198"/>
    </row>
    <row r="71" spans="1:31" ht="18" x14ac:dyDescent="0.35">
      <c r="A71" s="191"/>
      <c r="B71" s="48" t="s">
        <v>553</v>
      </c>
      <c r="C71" s="41" t="s">
        <v>183</v>
      </c>
      <c r="D71" s="220" t="s">
        <v>117</v>
      </c>
      <c r="E71" s="330"/>
      <c r="F71" s="330">
        <v>8</v>
      </c>
      <c r="G71" s="166">
        <f t="shared" si="13"/>
        <v>8</v>
      </c>
      <c r="H71" s="34"/>
      <c r="L71" s="163" t="s">
        <v>156</v>
      </c>
      <c r="O71" s="16"/>
      <c r="P71" s="189">
        <v>0.42708333333333331</v>
      </c>
      <c r="Q71" s="61" t="s">
        <v>126</v>
      </c>
      <c r="R71" s="184" t="s">
        <v>206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184" t="s">
        <v>211</v>
      </c>
      <c r="AA71" s="39"/>
      <c r="AB71" s="39"/>
      <c r="AC71" s="39"/>
      <c r="AD71" s="40"/>
      <c r="AE71" s="198"/>
    </row>
    <row r="72" spans="1:31" ht="17.399999999999999" x14ac:dyDescent="0.3">
      <c r="A72" s="39"/>
      <c r="B72" s="41" t="s">
        <v>543</v>
      </c>
      <c r="C72" s="41" t="s">
        <v>120</v>
      </c>
      <c r="D72" s="220" t="s">
        <v>117</v>
      </c>
      <c r="E72" s="39">
        <v>6</v>
      </c>
      <c r="F72" s="39">
        <v>1</v>
      </c>
      <c r="G72" s="166">
        <f t="shared" si="13"/>
        <v>7</v>
      </c>
      <c r="L72" s="41" t="s">
        <v>830</v>
      </c>
      <c r="M72" s="41" t="s">
        <v>117</v>
      </c>
      <c r="O72" s="16"/>
      <c r="P72" s="189">
        <v>0.42708333333333331</v>
      </c>
      <c r="Q72" s="61" t="s">
        <v>127</v>
      </c>
      <c r="R72" s="184" t="s">
        <v>207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184" t="s">
        <v>212</v>
      </c>
      <c r="AA72" s="40"/>
      <c r="AB72" s="40"/>
      <c r="AC72" s="40"/>
      <c r="AD72" s="40"/>
      <c r="AE72" s="198"/>
    </row>
    <row r="73" spans="1:31" ht="15.6" x14ac:dyDescent="0.3">
      <c r="A73" s="191"/>
      <c r="B73" s="41" t="s">
        <v>539</v>
      </c>
      <c r="C73" s="152" t="s">
        <v>613</v>
      </c>
      <c r="D73" s="220" t="s">
        <v>117</v>
      </c>
      <c r="E73" s="222">
        <v>5</v>
      </c>
      <c r="F73" s="222">
        <v>2</v>
      </c>
      <c r="G73" s="166">
        <f t="shared" si="13"/>
        <v>7</v>
      </c>
      <c r="H73" s="39">
        <v>2</v>
      </c>
      <c r="I73" s="40"/>
      <c r="J73" s="40"/>
      <c r="K73" s="40"/>
      <c r="L73" s="152"/>
      <c r="M73" s="41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98"/>
    </row>
    <row r="74" spans="1:31" ht="15.6" x14ac:dyDescent="0.3">
      <c r="A74" s="39"/>
      <c r="B74" s="221" t="s">
        <v>705</v>
      </c>
      <c r="C74" s="41" t="s">
        <v>182</v>
      </c>
      <c r="D74" s="221" t="s">
        <v>164</v>
      </c>
      <c r="E74" s="49">
        <v>5</v>
      </c>
      <c r="F74" s="49">
        <v>2</v>
      </c>
      <c r="G74" s="166">
        <f t="shared" si="13"/>
        <v>7</v>
      </c>
      <c r="H74" s="39">
        <v>2</v>
      </c>
      <c r="P74" s="38"/>
      <c r="Q74" s="38"/>
      <c r="R74" s="38"/>
    </row>
    <row r="75" spans="1:31" ht="17.399999999999999" x14ac:dyDescent="0.3">
      <c r="A75" s="191"/>
      <c r="B75" s="220" t="s">
        <v>818</v>
      </c>
      <c r="C75" s="41" t="s">
        <v>614</v>
      </c>
      <c r="D75" s="221" t="s">
        <v>117</v>
      </c>
      <c r="E75" s="330">
        <v>4</v>
      </c>
      <c r="F75" s="330">
        <v>3</v>
      </c>
      <c r="G75" s="166">
        <f t="shared" si="13"/>
        <v>7</v>
      </c>
      <c r="I75" s="79"/>
      <c r="J75" s="79"/>
      <c r="K75" s="79"/>
      <c r="P75" s="7"/>
      <c r="Q75" s="6"/>
      <c r="R75" s="10"/>
    </row>
    <row r="76" spans="1:31" ht="17.399999999999999" x14ac:dyDescent="0.3">
      <c r="A76" s="191"/>
      <c r="B76" s="41" t="s">
        <v>544</v>
      </c>
      <c r="C76" s="41" t="s">
        <v>332</v>
      </c>
      <c r="D76" s="220" t="s">
        <v>54</v>
      </c>
      <c r="E76" s="330">
        <v>1</v>
      </c>
      <c r="F76" s="193">
        <v>6</v>
      </c>
      <c r="G76" s="166">
        <f t="shared" si="11"/>
        <v>7</v>
      </c>
      <c r="H76" s="40"/>
      <c r="I76" s="34"/>
      <c r="J76" s="81"/>
      <c r="K76" s="79"/>
      <c r="P76" s="5"/>
      <c r="Q76" s="5"/>
      <c r="R76" s="7"/>
    </row>
    <row r="77" spans="1:31" ht="15.6" x14ac:dyDescent="0.3">
      <c r="A77" s="166"/>
      <c r="B77" s="166"/>
      <c r="C77" s="166"/>
      <c r="D77" s="166"/>
      <c r="E77" s="198"/>
      <c r="F77" s="198"/>
      <c r="G77" s="166"/>
      <c r="H77" s="166"/>
      <c r="I77" s="166"/>
      <c r="J77" s="166"/>
      <c r="K77" s="166"/>
      <c r="L77" s="166"/>
      <c r="M77" s="166"/>
      <c r="P77" s="64"/>
      <c r="Q77" s="64"/>
      <c r="R77" s="38"/>
    </row>
    <row r="78" spans="1:31" ht="17.399999999999999" x14ac:dyDescent="0.3">
      <c r="A78" s="300"/>
      <c r="B78" s="80"/>
      <c r="C78" s="298"/>
      <c r="D78" s="34"/>
      <c r="E78" s="32"/>
      <c r="F78" s="79"/>
      <c r="G78" s="5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B79" s="300"/>
      <c r="C79" s="298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00"/>
      <c r="C80" s="298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300"/>
      <c r="C81" s="298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298"/>
      <c r="C82" s="298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298"/>
      <c r="C83" s="298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298"/>
      <c r="C84" s="298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298"/>
      <c r="C85" s="298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298"/>
      <c r="C86" s="298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298"/>
      <c r="C87" s="298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298"/>
      <c r="C88" s="298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298"/>
      <c r="C89" s="298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298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298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298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O42:V43">
    <sortCondition ref="O41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view="pageBreakPreview" topLeftCell="A11" zoomScale="78" zoomScaleNormal="75" zoomScaleSheetLayoutView="78" workbookViewId="0">
      <selection activeCell="F29" sqref="F29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5546875" customWidth="1"/>
    <col min="13" max="13" width="26.44140625" customWidth="1"/>
    <col min="14" max="14" width="1.5546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5.109375" customWidth="1"/>
    <col min="24" max="24" width="11.88671875" customWidth="1"/>
    <col min="25" max="25" width="18" customWidth="1"/>
    <col min="26" max="26" width="14.5546875" customWidth="1"/>
    <col min="27" max="27" width="7.44140625" customWidth="1"/>
    <col min="28" max="28" width="6.5546875" customWidth="1"/>
    <col min="29" max="29" width="5.44140625" customWidth="1"/>
    <col min="30" max="30" width="5.88671875" customWidth="1"/>
    <col min="31" max="31" width="2.5546875" customWidth="1"/>
  </cols>
  <sheetData>
    <row r="1" spans="1:31" ht="24" customHeight="1" x14ac:dyDescent="0.4">
      <c r="A1" s="28"/>
      <c r="B1" s="202"/>
      <c r="C1" s="202"/>
      <c r="D1" s="229"/>
      <c r="E1" s="229"/>
      <c r="F1" s="229"/>
      <c r="G1" s="230" t="s">
        <v>97</v>
      </c>
      <c r="H1" s="230"/>
      <c r="I1" s="230"/>
      <c r="J1" s="230"/>
      <c r="K1" s="230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210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433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42660</v>
      </c>
      <c r="O2" s="15"/>
      <c r="P2" s="41" t="s">
        <v>486</v>
      </c>
      <c r="Q2" s="41" t="s">
        <v>487</v>
      </c>
      <c r="R2" s="41" t="s">
        <v>116</v>
      </c>
      <c r="S2" s="39"/>
      <c r="T2" s="208">
        <v>5</v>
      </c>
      <c r="U2" s="39">
        <v>6</v>
      </c>
      <c r="V2" s="39">
        <v>2</v>
      </c>
      <c r="W2" s="39">
        <v>0</v>
      </c>
      <c r="X2" s="199">
        <f t="shared" ref="X2:X10" si="0">U2/T2</f>
        <v>1.2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797</v>
      </c>
      <c r="O3" s="15"/>
      <c r="P3" s="41" t="s">
        <v>22</v>
      </c>
      <c r="Q3" s="41" t="s">
        <v>128</v>
      </c>
      <c r="R3" s="41" t="s">
        <v>533</v>
      </c>
      <c r="S3" s="39"/>
      <c r="T3" s="208">
        <v>5</v>
      </c>
      <c r="U3" s="39">
        <v>7</v>
      </c>
      <c r="V3" s="39">
        <v>0</v>
      </c>
      <c r="W3" s="39">
        <v>0</v>
      </c>
      <c r="X3" s="199">
        <f t="shared" si="0"/>
        <v>1.4</v>
      </c>
      <c r="AE3" s="16"/>
    </row>
    <row r="4" spans="1:31" ht="17.399999999999999" x14ac:dyDescent="0.3">
      <c r="A4" s="7"/>
      <c r="B4" s="9"/>
      <c r="C4" s="33" t="s">
        <v>530</v>
      </c>
      <c r="D4" s="24"/>
      <c r="E4" s="22">
        <v>4</v>
      </c>
      <c r="F4" s="22">
        <v>1</v>
      </c>
      <c r="G4" s="22">
        <v>0</v>
      </c>
      <c r="H4" s="22">
        <f>(S$49)</f>
        <v>13</v>
      </c>
      <c r="I4" s="22">
        <v>7</v>
      </c>
      <c r="J4" s="35">
        <f t="shared" ref="J4:J11" si="1">E4*2+G4*1</f>
        <v>8</v>
      </c>
      <c r="K4" s="22">
        <f>(T$49)</f>
        <v>21</v>
      </c>
      <c r="L4" s="22">
        <f>(V$49)</f>
        <v>8</v>
      </c>
      <c r="M4" s="39">
        <v>1</v>
      </c>
      <c r="N4" s="1"/>
      <c r="O4" s="15"/>
      <c r="P4" s="41" t="s">
        <v>63</v>
      </c>
      <c r="Q4" s="41" t="s">
        <v>115</v>
      </c>
      <c r="R4" s="41" t="s">
        <v>164</v>
      </c>
      <c r="S4" s="39"/>
      <c r="T4" s="208">
        <v>5</v>
      </c>
      <c r="U4" s="39">
        <v>13</v>
      </c>
      <c r="V4" s="39">
        <v>0</v>
      </c>
      <c r="W4" s="39">
        <v>1</v>
      </c>
      <c r="X4" s="199">
        <f t="shared" ref="X4:X9" si="2">U4/T4</f>
        <v>2.6</v>
      </c>
      <c r="AE4" s="16"/>
    </row>
    <row r="5" spans="1:31" ht="17.399999999999999" x14ac:dyDescent="0.3">
      <c r="A5" s="9"/>
      <c r="B5" s="9"/>
      <c r="C5" s="33" t="s">
        <v>379</v>
      </c>
      <c r="E5" s="22">
        <v>3</v>
      </c>
      <c r="F5" s="22">
        <v>0</v>
      </c>
      <c r="G5" s="22">
        <v>2</v>
      </c>
      <c r="H5" s="22">
        <f>(S$37)</f>
        <v>13</v>
      </c>
      <c r="I5" s="22">
        <v>6</v>
      </c>
      <c r="J5" s="35">
        <f t="shared" si="1"/>
        <v>8</v>
      </c>
      <c r="K5" s="22">
        <f>(T$37)</f>
        <v>21</v>
      </c>
      <c r="L5" s="22">
        <f>(V$37)</f>
        <v>6</v>
      </c>
      <c r="M5" s="39">
        <v>3</v>
      </c>
      <c r="O5" s="15"/>
      <c r="P5" s="48" t="s">
        <v>163</v>
      </c>
      <c r="Q5" s="41" t="s">
        <v>95</v>
      </c>
      <c r="R5" s="41" t="s">
        <v>53</v>
      </c>
      <c r="S5" s="39"/>
      <c r="T5" s="208">
        <v>5</v>
      </c>
      <c r="U5" s="39">
        <v>16</v>
      </c>
      <c r="V5" s="39">
        <v>0</v>
      </c>
      <c r="W5" s="39">
        <v>0</v>
      </c>
      <c r="X5" s="199">
        <f t="shared" si="2"/>
        <v>3.2</v>
      </c>
      <c r="Z5" s="9"/>
      <c r="AE5" s="16"/>
    </row>
    <row r="6" spans="1:31" ht="17.399999999999999" x14ac:dyDescent="0.3">
      <c r="B6" s="9"/>
      <c r="C6" s="33" t="s">
        <v>89</v>
      </c>
      <c r="D6" s="24"/>
      <c r="E6" s="22">
        <v>2</v>
      </c>
      <c r="F6" s="22">
        <v>1</v>
      </c>
      <c r="G6" s="22">
        <v>2</v>
      </c>
      <c r="H6" s="22">
        <f>(AA$49)</f>
        <v>20</v>
      </c>
      <c r="I6" s="22">
        <v>16</v>
      </c>
      <c r="J6" s="35">
        <f t="shared" si="1"/>
        <v>6</v>
      </c>
      <c r="K6" s="22">
        <f>(AB$49)</f>
        <v>29</v>
      </c>
      <c r="L6" s="22">
        <f>(AD$49)</f>
        <v>4</v>
      </c>
      <c r="M6" s="39">
        <v>4</v>
      </c>
      <c r="O6" s="15"/>
      <c r="P6" s="41" t="s">
        <v>132</v>
      </c>
      <c r="Q6" s="41" t="s">
        <v>380</v>
      </c>
      <c r="R6" s="41" t="s">
        <v>117</v>
      </c>
      <c r="S6" s="39"/>
      <c r="T6" s="208">
        <v>5</v>
      </c>
      <c r="U6" s="39">
        <v>17</v>
      </c>
      <c r="V6" s="39">
        <v>0</v>
      </c>
      <c r="W6" s="39">
        <v>0</v>
      </c>
      <c r="X6" s="199">
        <f t="shared" si="2"/>
        <v>3.4</v>
      </c>
      <c r="Y6" s="41"/>
      <c r="AE6" s="16"/>
    </row>
    <row r="7" spans="1:31" ht="17.399999999999999" x14ac:dyDescent="0.3">
      <c r="B7" s="9"/>
      <c r="C7" s="33" t="s">
        <v>124</v>
      </c>
      <c r="D7" s="24"/>
      <c r="E7" s="22">
        <v>2</v>
      </c>
      <c r="F7" s="22">
        <v>1</v>
      </c>
      <c r="G7" s="22">
        <v>2</v>
      </c>
      <c r="H7" s="22">
        <f>(AA$25)</f>
        <v>20</v>
      </c>
      <c r="I7" s="22">
        <v>17</v>
      </c>
      <c r="J7" s="35">
        <f t="shared" si="1"/>
        <v>6</v>
      </c>
      <c r="K7" s="22">
        <f>(AB$25)</f>
        <v>25</v>
      </c>
      <c r="L7" s="22">
        <f>(AD$25)</f>
        <v>2</v>
      </c>
      <c r="M7" s="39">
        <v>2</v>
      </c>
      <c r="N7" s="9"/>
      <c r="O7" s="15"/>
      <c r="P7" s="41" t="s">
        <v>610</v>
      </c>
      <c r="Q7" s="41" t="s">
        <v>611</v>
      </c>
      <c r="R7" s="41" t="s">
        <v>461</v>
      </c>
      <c r="S7" s="39"/>
      <c r="T7" s="208">
        <v>4</v>
      </c>
      <c r="U7" s="39">
        <v>14</v>
      </c>
      <c r="V7" s="39">
        <v>1</v>
      </c>
      <c r="W7" s="39">
        <v>0</v>
      </c>
      <c r="X7" s="199">
        <f t="shared" si="2"/>
        <v>3.5</v>
      </c>
      <c r="AE7" s="16"/>
    </row>
    <row r="8" spans="1:31" ht="17.399999999999999" x14ac:dyDescent="0.3">
      <c r="A8" s="9"/>
      <c r="B8" s="9"/>
      <c r="C8" s="33" t="s">
        <v>477</v>
      </c>
      <c r="E8" s="22">
        <v>2</v>
      </c>
      <c r="F8" s="22">
        <v>3</v>
      </c>
      <c r="G8" s="22">
        <v>0</v>
      </c>
      <c r="H8" s="22">
        <f>(AA$61)</f>
        <v>11</v>
      </c>
      <c r="I8" s="22">
        <v>16</v>
      </c>
      <c r="J8" s="35">
        <f t="shared" si="1"/>
        <v>4</v>
      </c>
      <c r="K8" s="22">
        <f>(AB$61)</f>
        <v>13</v>
      </c>
      <c r="L8" s="22">
        <f>(AD$61)</f>
        <v>12</v>
      </c>
      <c r="M8" s="39">
        <v>7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4</v>
      </c>
      <c r="U8" s="39">
        <v>14</v>
      </c>
      <c r="V8" s="39">
        <v>0</v>
      </c>
      <c r="W8" s="39">
        <v>0</v>
      </c>
      <c r="X8" s="199">
        <f t="shared" si="2"/>
        <v>3.5</v>
      </c>
      <c r="AE8" s="16"/>
    </row>
    <row r="9" spans="1:31" ht="17.399999999999999" x14ac:dyDescent="0.3">
      <c r="A9" s="9"/>
      <c r="B9" s="9"/>
      <c r="C9" s="33" t="s">
        <v>129</v>
      </c>
      <c r="D9" s="24"/>
      <c r="E9" s="22">
        <v>1</v>
      </c>
      <c r="F9" s="22">
        <v>3</v>
      </c>
      <c r="G9" s="22">
        <v>1</v>
      </c>
      <c r="H9" s="22">
        <f>(S$25)</f>
        <v>16</v>
      </c>
      <c r="I9" s="22">
        <v>18</v>
      </c>
      <c r="J9" s="35">
        <f t="shared" si="1"/>
        <v>3</v>
      </c>
      <c r="K9" s="22">
        <f>(T$25)</f>
        <v>24</v>
      </c>
      <c r="L9" s="22">
        <f>(V$25)</f>
        <v>12</v>
      </c>
      <c r="M9" s="39">
        <v>5</v>
      </c>
      <c r="O9" s="15"/>
      <c r="P9" s="41" t="s">
        <v>34</v>
      </c>
      <c r="Q9" s="41" t="s">
        <v>86</v>
      </c>
      <c r="R9" s="41" t="s">
        <v>54</v>
      </c>
      <c r="S9" s="39"/>
      <c r="T9" s="208">
        <v>5</v>
      </c>
      <c r="U9" s="39">
        <v>18</v>
      </c>
      <c r="V9" s="39">
        <v>0</v>
      </c>
      <c r="W9" s="39">
        <v>2</v>
      </c>
      <c r="X9" s="199">
        <f t="shared" si="2"/>
        <v>3.6</v>
      </c>
      <c r="AE9" s="16"/>
    </row>
    <row r="10" spans="1:31" ht="18.600000000000001" thickBot="1" x14ac:dyDescent="0.4">
      <c r="A10" s="9"/>
      <c r="B10" s="9"/>
      <c r="C10" s="33" t="s">
        <v>154</v>
      </c>
      <c r="D10" s="65"/>
      <c r="E10" s="22">
        <v>0</v>
      </c>
      <c r="F10" s="22">
        <v>2</v>
      </c>
      <c r="G10" s="22">
        <v>3</v>
      </c>
      <c r="H10" s="22">
        <f>(S$61)</f>
        <v>9</v>
      </c>
      <c r="I10" s="22">
        <v>14</v>
      </c>
      <c r="J10" s="35">
        <f t="shared" si="1"/>
        <v>3</v>
      </c>
      <c r="K10" s="22">
        <f>(T$61)</f>
        <v>13</v>
      </c>
      <c r="L10" s="22">
        <f>(V$61)</f>
        <v>10</v>
      </c>
      <c r="M10" s="39">
        <v>8</v>
      </c>
      <c r="O10" s="78"/>
      <c r="P10" s="41" t="s">
        <v>108</v>
      </c>
      <c r="Q10" s="41" t="s">
        <v>17</v>
      </c>
      <c r="R10" s="41"/>
      <c r="S10" s="39"/>
      <c r="T10" s="208">
        <v>2</v>
      </c>
      <c r="U10" s="39">
        <v>6</v>
      </c>
      <c r="V10" s="39">
        <v>0</v>
      </c>
      <c r="W10" s="39">
        <v>0</v>
      </c>
      <c r="X10" s="199">
        <f t="shared" si="0"/>
        <v>3</v>
      </c>
      <c r="AE10" s="16"/>
    </row>
    <row r="11" spans="1:31" ht="18" thickBot="1" x14ac:dyDescent="0.35">
      <c r="A11" s="9"/>
      <c r="B11" s="9"/>
      <c r="C11" s="33" t="s">
        <v>322</v>
      </c>
      <c r="D11" s="24"/>
      <c r="E11" s="22">
        <v>1</v>
      </c>
      <c r="F11" s="22">
        <v>4</v>
      </c>
      <c r="G11" s="22">
        <v>0</v>
      </c>
      <c r="H11" s="22">
        <f>(AA$37)</f>
        <v>12</v>
      </c>
      <c r="I11" s="22">
        <v>20</v>
      </c>
      <c r="J11" s="35">
        <f t="shared" si="1"/>
        <v>2</v>
      </c>
      <c r="K11" s="22">
        <f>(AB$37)</f>
        <v>20</v>
      </c>
      <c r="L11" s="22">
        <f>(AD$37)</f>
        <v>0</v>
      </c>
      <c r="M11" s="39">
        <v>6</v>
      </c>
      <c r="O11" s="78"/>
      <c r="P11" s="173"/>
      <c r="Q11" s="173"/>
      <c r="R11" s="54" t="s">
        <v>35</v>
      </c>
      <c r="S11" s="200"/>
      <c r="T11" s="194">
        <f>SUM(T2:T10)</f>
        <v>40</v>
      </c>
      <c r="U11" s="194">
        <f>SUM(U2:U10)</f>
        <v>111</v>
      </c>
      <c r="V11" s="194">
        <f>SUM(V2:V10)</f>
        <v>3</v>
      </c>
      <c r="W11" s="194">
        <f>SUM(W2:W10)</f>
        <v>3</v>
      </c>
      <c r="X11" s="201">
        <f>(U11+W11)/T11</f>
        <v>2.85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15</v>
      </c>
      <c r="F12" s="62">
        <f>SUM(F4:F11)</f>
        <v>15</v>
      </c>
      <c r="G12" s="62">
        <f>SUM(G4:G11)</f>
        <v>10</v>
      </c>
      <c r="H12" s="62">
        <f>SUM(H4:H11)</f>
        <v>114</v>
      </c>
      <c r="I12" s="62">
        <f>SUM(I4:I11)</f>
        <v>114</v>
      </c>
      <c r="J12" s="62"/>
      <c r="K12" s="62">
        <f>SUM(K4:K11)</f>
        <v>166</v>
      </c>
      <c r="L12" s="62">
        <f>SUM(L4:L11)</f>
        <v>54</v>
      </c>
      <c r="M12" s="7"/>
      <c r="O12" s="78"/>
      <c r="AE12" s="16"/>
    </row>
    <row r="13" spans="1:31" ht="16.2" thickTop="1" x14ac:dyDescent="0.3">
      <c r="A13" s="4"/>
      <c r="B13" s="4"/>
      <c r="M13" s="4"/>
      <c r="O13" s="212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97" t="s">
        <v>798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212"/>
      <c r="P14" s="216" t="s">
        <v>130</v>
      </c>
      <c r="Q14" s="215"/>
      <c r="R14" s="215" t="s">
        <v>469</v>
      </c>
      <c r="S14" s="343"/>
      <c r="T14" s="343">
        <v>1</v>
      </c>
      <c r="U14" s="166">
        <f t="shared" ref="U14:U23" si="3">SUM(S14:T14)</f>
        <v>1</v>
      </c>
      <c r="V14" s="39"/>
      <c r="W14" s="161"/>
      <c r="X14" s="215" t="s">
        <v>117</v>
      </c>
      <c r="Y14" s="215"/>
      <c r="Z14" s="215" t="s">
        <v>470</v>
      </c>
      <c r="AA14" s="342">
        <v>2</v>
      </c>
      <c r="AB14" s="342">
        <v>3</v>
      </c>
      <c r="AC14" s="166">
        <f t="shared" ref="AC14:AC37" si="4">SUM(AA14:AB14)</f>
        <v>5</v>
      </c>
      <c r="AD14" s="39"/>
      <c r="AE14" s="16"/>
    </row>
    <row r="15" spans="1:31" ht="15.6" customHeight="1" x14ac:dyDescent="0.35">
      <c r="A15" s="46" t="s">
        <v>38</v>
      </c>
      <c r="B15" s="33" t="s">
        <v>88</v>
      </c>
      <c r="C15" s="65"/>
      <c r="D15" s="22">
        <v>1</v>
      </c>
      <c r="E15" s="8">
        <v>2</v>
      </c>
      <c r="F15" s="41" t="s">
        <v>802</v>
      </c>
      <c r="G15" s="52"/>
      <c r="J15" s="4"/>
      <c r="O15" s="212"/>
      <c r="P15" s="41" t="s">
        <v>669</v>
      </c>
      <c r="Q15" s="41" t="s">
        <v>383</v>
      </c>
      <c r="R15" s="48" t="s">
        <v>130</v>
      </c>
      <c r="S15" s="343">
        <v>5</v>
      </c>
      <c r="T15" s="343">
        <v>3</v>
      </c>
      <c r="U15" s="166">
        <f t="shared" si="3"/>
        <v>8</v>
      </c>
      <c r="V15" s="39">
        <v>2</v>
      </c>
      <c r="W15" s="166"/>
      <c r="X15" s="41" t="s">
        <v>628</v>
      </c>
      <c r="Y15" s="41" t="s">
        <v>340</v>
      </c>
      <c r="Z15" s="41" t="s">
        <v>117</v>
      </c>
      <c r="AA15" s="342">
        <v>3</v>
      </c>
      <c r="AB15" s="342">
        <v>5</v>
      </c>
      <c r="AC15" s="166">
        <f t="shared" si="4"/>
        <v>8</v>
      </c>
      <c r="AD15" s="39"/>
      <c r="AE15" s="16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9"/>
      <c r="F16" s="41"/>
      <c r="G16" s="52"/>
      <c r="J16" s="4"/>
      <c r="O16" s="212"/>
      <c r="P16" s="41" t="s">
        <v>532</v>
      </c>
      <c r="Q16" s="41" t="s">
        <v>531</v>
      </c>
      <c r="R16" s="41" t="s">
        <v>130</v>
      </c>
      <c r="S16" s="343">
        <v>4</v>
      </c>
      <c r="T16" s="343">
        <v>3</v>
      </c>
      <c r="U16" s="166">
        <f t="shared" si="3"/>
        <v>7</v>
      </c>
      <c r="V16" s="39">
        <v>2</v>
      </c>
      <c r="W16" s="166"/>
      <c r="X16" s="41" t="s">
        <v>627</v>
      </c>
      <c r="Y16" s="41" t="s">
        <v>613</v>
      </c>
      <c r="Z16" s="41" t="s">
        <v>117</v>
      </c>
      <c r="AA16" s="342">
        <v>5</v>
      </c>
      <c r="AB16" s="342">
        <v>1</v>
      </c>
      <c r="AC16" s="166">
        <f t="shared" si="4"/>
        <v>6</v>
      </c>
      <c r="AD16" s="39">
        <v>2</v>
      </c>
      <c r="AE16" s="16"/>
    </row>
    <row r="17" spans="1:31" ht="15.6" customHeight="1" x14ac:dyDescent="0.3">
      <c r="B17" s="41"/>
      <c r="C17" s="41"/>
      <c r="D17" s="172" t="s">
        <v>502</v>
      </c>
      <c r="E17" s="9"/>
      <c r="F17" s="41"/>
      <c r="N17" s="8"/>
      <c r="O17" s="212"/>
      <c r="P17" s="41" t="s">
        <v>668</v>
      </c>
      <c r="Q17" s="41" t="s">
        <v>104</v>
      </c>
      <c r="R17" s="207" t="s">
        <v>130</v>
      </c>
      <c r="S17" s="343">
        <v>3</v>
      </c>
      <c r="T17" s="343">
        <v>4</v>
      </c>
      <c r="U17" s="166">
        <f t="shared" si="3"/>
        <v>7</v>
      </c>
      <c r="V17" s="39">
        <v>2</v>
      </c>
      <c r="W17" s="166"/>
      <c r="X17" s="41" t="s">
        <v>488</v>
      </c>
      <c r="Y17" s="41" t="s">
        <v>120</v>
      </c>
      <c r="Z17" s="41" t="s">
        <v>117</v>
      </c>
      <c r="AA17" s="342">
        <v>5</v>
      </c>
      <c r="AB17" s="342">
        <v>1</v>
      </c>
      <c r="AC17" s="166">
        <f t="shared" si="4"/>
        <v>6</v>
      </c>
      <c r="AD17" s="39"/>
      <c r="AE17" s="16"/>
    </row>
    <row r="18" spans="1:31" ht="15.6" customHeight="1" x14ac:dyDescent="0.3">
      <c r="A18" s="39" t="s">
        <v>136</v>
      </c>
      <c r="B18" s="33" t="s">
        <v>530</v>
      </c>
      <c r="C18" s="88"/>
      <c r="D18" s="108">
        <v>2</v>
      </c>
      <c r="E18" s="9">
        <v>1</v>
      </c>
      <c r="F18" s="41" t="s">
        <v>803</v>
      </c>
      <c r="N18" s="9"/>
      <c r="O18" s="212"/>
      <c r="P18" s="41" t="s">
        <v>667</v>
      </c>
      <c r="Q18" s="152" t="s">
        <v>297</v>
      </c>
      <c r="R18" s="48" t="s">
        <v>130</v>
      </c>
      <c r="S18" s="343">
        <v>4</v>
      </c>
      <c r="T18" s="343">
        <v>2</v>
      </c>
      <c r="U18" s="166">
        <f t="shared" si="3"/>
        <v>6</v>
      </c>
      <c r="V18" s="39">
        <v>2</v>
      </c>
      <c r="W18" s="166"/>
      <c r="X18" s="41" t="s">
        <v>629</v>
      </c>
      <c r="Y18" s="41" t="s">
        <v>614</v>
      </c>
      <c r="Z18" s="48" t="s">
        <v>117</v>
      </c>
      <c r="AA18" s="342">
        <v>4</v>
      </c>
      <c r="AB18" s="342">
        <v>2</v>
      </c>
      <c r="AC18" s="166">
        <f>SUM(AA18:AB18)</f>
        <v>6</v>
      </c>
      <c r="AD18" s="39"/>
      <c r="AE18" s="16"/>
    </row>
    <row r="19" spans="1:31" ht="15.6" customHeight="1" x14ac:dyDescent="0.3">
      <c r="A19" s="87" t="s">
        <v>37</v>
      </c>
      <c r="B19" s="325" t="s">
        <v>561</v>
      </c>
      <c r="C19" s="240" t="s">
        <v>174</v>
      </c>
      <c r="D19" s="108"/>
      <c r="E19" s="9">
        <v>2</v>
      </c>
      <c r="F19" s="41" t="s">
        <v>812</v>
      </c>
      <c r="N19" s="9"/>
      <c r="O19" s="212"/>
      <c r="P19" s="41" t="s">
        <v>473</v>
      </c>
      <c r="Q19" s="48" t="s">
        <v>109</v>
      </c>
      <c r="R19" s="41" t="s">
        <v>130</v>
      </c>
      <c r="S19" s="343"/>
      <c r="T19" s="343">
        <v>3</v>
      </c>
      <c r="U19" s="166">
        <f t="shared" si="3"/>
        <v>3</v>
      </c>
      <c r="V19" s="39"/>
      <c r="W19" s="166"/>
      <c r="X19" s="41" t="s">
        <v>634</v>
      </c>
      <c r="Y19" s="41" t="s">
        <v>183</v>
      </c>
      <c r="Z19" s="41" t="s">
        <v>117</v>
      </c>
      <c r="AA19" s="342"/>
      <c r="AB19" s="342">
        <v>5</v>
      </c>
      <c r="AC19" s="166">
        <f>SUM(AA19:AB19)</f>
        <v>5</v>
      </c>
      <c r="AD19" s="39"/>
      <c r="AE19" s="16"/>
    </row>
    <row r="20" spans="1:31" ht="15.6" customHeight="1" x14ac:dyDescent="0.3">
      <c r="H20" s="52"/>
      <c r="I20" s="52"/>
      <c r="J20" s="86"/>
      <c r="K20" s="52"/>
      <c r="L20" s="52"/>
      <c r="M20" s="52"/>
      <c r="N20" s="8"/>
      <c r="O20" s="213"/>
      <c r="P20" s="150" t="s">
        <v>581</v>
      </c>
      <c r="Q20" s="150" t="s">
        <v>180</v>
      </c>
      <c r="R20" s="41" t="s">
        <v>130</v>
      </c>
      <c r="S20" s="343"/>
      <c r="T20" s="343">
        <v>2</v>
      </c>
      <c r="U20" s="166">
        <f t="shared" si="3"/>
        <v>2</v>
      </c>
      <c r="V20" s="39">
        <v>2</v>
      </c>
      <c r="W20" s="166"/>
      <c r="X20" s="150" t="s">
        <v>631</v>
      </c>
      <c r="Y20" s="150" t="s">
        <v>49</v>
      </c>
      <c r="Z20" s="48" t="s">
        <v>117</v>
      </c>
      <c r="AA20" s="342"/>
      <c r="AB20" s="342">
        <v>4</v>
      </c>
      <c r="AC20" s="166">
        <f>SUM(AA20:AB20)</f>
        <v>4</v>
      </c>
      <c r="AD20" s="39"/>
      <c r="AE20" s="59"/>
    </row>
    <row r="21" spans="1:31" ht="15.6" customHeight="1" x14ac:dyDescent="0.3">
      <c r="A21" s="69"/>
      <c r="B21" s="149"/>
      <c r="C21" s="71"/>
      <c r="D21" s="142"/>
      <c r="E21" s="73" t="s">
        <v>50</v>
      </c>
      <c r="F21" s="67"/>
      <c r="G21" s="66"/>
      <c r="H21" s="66"/>
      <c r="I21" s="66"/>
      <c r="J21" s="68"/>
      <c r="K21" s="66"/>
      <c r="L21" s="66"/>
      <c r="M21" s="66"/>
      <c r="N21" s="8"/>
      <c r="O21" s="212"/>
      <c r="P21" s="41" t="s">
        <v>671</v>
      </c>
      <c r="Q21" s="48" t="s">
        <v>99</v>
      </c>
      <c r="R21" s="41" t="s">
        <v>130</v>
      </c>
      <c r="S21" s="343"/>
      <c r="T21" s="343">
        <v>2</v>
      </c>
      <c r="U21" s="166">
        <f t="shared" si="3"/>
        <v>2</v>
      </c>
      <c r="V21" s="39"/>
      <c r="W21" s="166"/>
      <c r="X21" s="41" t="s">
        <v>633</v>
      </c>
      <c r="Y21" s="41" t="s">
        <v>615</v>
      </c>
      <c r="Z21" s="41" t="s">
        <v>117</v>
      </c>
      <c r="AA21" s="342">
        <v>1</v>
      </c>
      <c r="AB21" s="342">
        <v>2</v>
      </c>
      <c r="AC21" s="166">
        <f>SUM(AA21:AB21)</f>
        <v>3</v>
      </c>
      <c r="AD21" s="39"/>
      <c r="AE21" s="58"/>
    </row>
    <row r="22" spans="1:31" ht="15.6" customHeight="1" x14ac:dyDescent="0.3">
      <c r="A22" s="46" t="s">
        <v>39</v>
      </c>
      <c r="B22" s="33" t="s">
        <v>129</v>
      </c>
      <c r="D22" s="22">
        <v>2</v>
      </c>
      <c r="E22" s="8">
        <v>1</v>
      </c>
      <c r="F22" s="41" t="s">
        <v>806</v>
      </c>
      <c r="M22" s="37"/>
      <c r="N22" s="9"/>
      <c r="O22" s="212"/>
      <c r="P22" s="41" t="s">
        <v>673</v>
      </c>
      <c r="Q22" s="48" t="s">
        <v>489</v>
      </c>
      <c r="R22" s="48" t="s">
        <v>130</v>
      </c>
      <c r="S22" s="343"/>
      <c r="T22" s="343">
        <v>2</v>
      </c>
      <c r="U22" s="166">
        <f t="shared" si="3"/>
        <v>2</v>
      </c>
      <c r="V22" s="39"/>
      <c r="W22" s="166"/>
      <c r="X22" s="41" t="s">
        <v>392</v>
      </c>
      <c r="Y22" s="41" t="s">
        <v>120</v>
      </c>
      <c r="Z22" s="207" t="s">
        <v>117</v>
      </c>
      <c r="AA22" s="342"/>
      <c r="AB22" s="342">
        <v>2</v>
      </c>
      <c r="AC22" s="166">
        <f t="shared" si="4"/>
        <v>2</v>
      </c>
      <c r="AD22" s="39"/>
      <c r="AE22" s="15"/>
    </row>
    <row r="23" spans="1:31" ht="15.6" customHeight="1" x14ac:dyDescent="0.3">
      <c r="A23" s="49" t="s">
        <v>37</v>
      </c>
      <c r="B23" s="176" t="s">
        <v>512</v>
      </c>
      <c r="C23" s="240" t="s">
        <v>172</v>
      </c>
      <c r="E23" s="8">
        <v>1</v>
      </c>
      <c r="F23" s="41" t="s">
        <v>807</v>
      </c>
      <c r="N23" s="8"/>
      <c r="O23" s="213"/>
      <c r="P23" s="41" t="s">
        <v>670</v>
      </c>
      <c r="Q23" s="41" t="s">
        <v>187</v>
      </c>
      <c r="R23" s="48" t="s">
        <v>130</v>
      </c>
      <c r="S23" s="343"/>
      <c r="T23" s="343">
        <v>2</v>
      </c>
      <c r="U23" s="166">
        <f t="shared" si="3"/>
        <v>2</v>
      </c>
      <c r="V23" s="39"/>
      <c r="W23" s="166"/>
      <c r="X23" s="41" t="s">
        <v>630</v>
      </c>
      <c r="Y23" s="41" t="s">
        <v>25</v>
      </c>
      <c r="Z23" s="41" t="s">
        <v>117</v>
      </c>
      <c r="AA23" s="342"/>
      <c r="AB23" s="342"/>
      <c r="AC23" s="166">
        <f t="shared" si="4"/>
        <v>0</v>
      </c>
      <c r="AD23" s="39"/>
      <c r="AE23" s="15"/>
    </row>
    <row r="24" spans="1:31" ht="15.6" customHeight="1" x14ac:dyDescent="0.3">
      <c r="B24" s="240" t="s">
        <v>516</v>
      </c>
      <c r="C24" s="240" t="s">
        <v>172</v>
      </c>
      <c r="E24" s="8"/>
      <c r="F24" s="41"/>
      <c r="N24" s="9"/>
      <c r="O24" s="213"/>
      <c r="P24" s="41" t="s">
        <v>672</v>
      </c>
      <c r="Q24" s="41" t="s">
        <v>208</v>
      </c>
      <c r="R24" s="207" t="s">
        <v>130</v>
      </c>
      <c r="S24" s="343"/>
      <c r="T24" s="343"/>
      <c r="U24" s="166">
        <f t="shared" ref="U24:U39" si="5">SUM(S24:T24)</f>
        <v>0</v>
      </c>
      <c r="V24" s="39">
        <v>2</v>
      </c>
      <c r="W24" s="166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4"/>
        <v>0</v>
      </c>
      <c r="AD24" s="39"/>
      <c r="AE24" s="15"/>
    </row>
    <row r="25" spans="1:31" ht="15.6" customHeight="1" thickBot="1" x14ac:dyDescent="0.35">
      <c r="B25" s="240" t="s">
        <v>549</v>
      </c>
      <c r="C25" s="240" t="s">
        <v>172</v>
      </c>
      <c r="E25" s="8"/>
      <c r="F25" s="41"/>
      <c r="N25" s="9"/>
      <c r="O25" s="213"/>
      <c r="P25" s="218" t="s">
        <v>405</v>
      </c>
      <c r="Q25" s="218"/>
      <c r="R25" s="218" t="s">
        <v>130</v>
      </c>
      <c r="S25" s="219">
        <f>SUM(S14:S24)</f>
        <v>16</v>
      </c>
      <c r="T25" s="219">
        <f>SUM(T14:T24)</f>
        <v>24</v>
      </c>
      <c r="U25" s="219">
        <f t="shared" si="5"/>
        <v>40</v>
      </c>
      <c r="V25" s="219">
        <f>SUM(V14:V24)</f>
        <v>12</v>
      </c>
      <c r="W25" s="219"/>
      <c r="X25" s="217" t="s">
        <v>405</v>
      </c>
      <c r="Y25" s="217"/>
      <c r="Z25" s="217" t="s">
        <v>117</v>
      </c>
      <c r="AA25" s="219">
        <f>SUM(AA14:AA24)</f>
        <v>20</v>
      </c>
      <c r="AB25" s="219">
        <f>SUM(AB14:AB24)</f>
        <v>25</v>
      </c>
      <c r="AC25" s="219">
        <f t="shared" si="4"/>
        <v>45</v>
      </c>
      <c r="AD25" s="219">
        <f>SUM(AD14:AD24)</f>
        <v>2</v>
      </c>
      <c r="AE25" s="15"/>
    </row>
    <row r="26" spans="1:31" ht="15.6" customHeight="1" x14ac:dyDescent="0.3">
      <c r="E26" s="8"/>
      <c r="F26" s="41"/>
      <c r="N26" s="9"/>
      <c r="O26" s="213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5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>
        <v>2</v>
      </c>
      <c r="AC26" s="166">
        <f t="shared" si="4"/>
        <v>2</v>
      </c>
      <c r="AD26" s="222"/>
      <c r="AE26" s="15"/>
    </row>
    <row r="27" spans="1:31" ht="15.6" customHeight="1" x14ac:dyDescent="0.3">
      <c r="A27" s="39"/>
      <c r="B27" s="211" t="s">
        <v>477</v>
      </c>
      <c r="C27" s="101"/>
      <c r="D27" s="22">
        <v>4</v>
      </c>
      <c r="E27" s="89">
        <v>1</v>
      </c>
      <c r="F27" s="41" t="s">
        <v>804</v>
      </c>
      <c r="N27" s="9"/>
      <c r="O27" s="212"/>
      <c r="P27" s="41" t="s">
        <v>678</v>
      </c>
      <c r="Q27" s="84" t="s">
        <v>185</v>
      </c>
      <c r="R27" s="48" t="s">
        <v>116</v>
      </c>
      <c r="S27" s="342">
        <v>5</v>
      </c>
      <c r="T27" s="342">
        <v>3</v>
      </c>
      <c r="U27" s="166">
        <f t="shared" si="5"/>
        <v>8</v>
      </c>
      <c r="V27" s="39">
        <v>4</v>
      </c>
      <c r="W27" s="166"/>
      <c r="X27" s="41" t="s">
        <v>636</v>
      </c>
      <c r="Y27" s="41" t="s">
        <v>103</v>
      </c>
      <c r="Z27" s="41" t="s">
        <v>54</v>
      </c>
      <c r="AA27" s="342">
        <v>6</v>
      </c>
      <c r="AB27" s="342">
        <v>1</v>
      </c>
      <c r="AC27" s="166">
        <f t="shared" si="4"/>
        <v>7</v>
      </c>
      <c r="AD27" s="222"/>
      <c r="AE27" s="15"/>
    </row>
    <row r="28" spans="1:31" ht="15.6" customHeight="1" x14ac:dyDescent="0.3">
      <c r="A28" s="49" t="s">
        <v>37</v>
      </c>
      <c r="B28" s="41" t="s">
        <v>525</v>
      </c>
      <c r="C28" s="41" t="s">
        <v>174</v>
      </c>
      <c r="D28" s="22"/>
      <c r="E28" s="89">
        <v>1</v>
      </c>
      <c r="F28" s="41" t="s">
        <v>814</v>
      </c>
      <c r="N28" s="9"/>
      <c r="O28" s="213"/>
      <c r="P28" s="41" t="s">
        <v>680</v>
      </c>
      <c r="Q28" s="41" t="s">
        <v>112</v>
      </c>
      <c r="R28" s="41" t="s">
        <v>116</v>
      </c>
      <c r="S28" s="342">
        <v>1</v>
      </c>
      <c r="T28" s="342">
        <v>6</v>
      </c>
      <c r="U28" s="166">
        <f t="shared" ref="U28:U35" si="6">SUM(S28:T28)</f>
        <v>7</v>
      </c>
      <c r="V28" s="39"/>
      <c r="W28" s="166"/>
      <c r="X28" s="41" t="s">
        <v>635</v>
      </c>
      <c r="Y28" s="41" t="s">
        <v>138</v>
      </c>
      <c r="Z28" s="41" t="s">
        <v>54</v>
      </c>
      <c r="AA28" s="342">
        <v>3</v>
      </c>
      <c r="AB28" s="342">
        <v>4</v>
      </c>
      <c r="AC28" s="166">
        <f t="shared" si="4"/>
        <v>7</v>
      </c>
      <c r="AD28" s="222"/>
      <c r="AE28" s="15"/>
    </row>
    <row r="29" spans="1:31" ht="15.6" customHeight="1" x14ac:dyDescent="0.3">
      <c r="B29" s="240" t="s">
        <v>584</v>
      </c>
      <c r="C29" s="41" t="s">
        <v>174</v>
      </c>
      <c r="E29" s="89">
        <v>2</v>
      </c>
      <c r="F29" s="41" t="s">
        <v>815</v>
      </c>
      <c r="N29" s="9"/>
      <c r="O29" s="212"/>
      <c r="P29" s="41" t="s">
        <v>682</v>
      </c>
      <c r="Q29" s="41" t="s">
        <v>384</v>
      </c>
      <c r="R29" s="41" t="s">
        <v>116</v>
      </c>
      <c r="S29" s="342">
        <v>3</v>
      </c>
      <c r="T29" s="342">
        <v>1</v>
      </c>
      <c r="U29" s="166">
        <f t="shared" si="6"/>
        <v>4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5</v>
      </c>
      <c r="AC29" s="166">
        <f t="shared" si="4"/>
        <v>6</v>
      </c>
      <c r="AD29" s="222"/>
      <c r="AE29" s="15"/>
    </row>
    <row r="30" spans="1:31" ht="15.6" customHeight="1" x14ac:dyDescent="0.3">
      <c r="E30" s="89">
        <v>2</v>
      </c>
      <c r="F30" s="41" t="s">
        <v>805</v>
      </c>
      <c r="N30" s="9"/>
      <c r="O30" s="212"/>
      <c r="P30" s="41" t="s">
        <v>677</v>
      </c>
      <c r="Q30" s="41" t="s">
        <v>131</v>
      </c>
      <c r="R30" s="41" t="s">
        <v>116</v>
      </c>
      <c r="S30" s="342">
        <v>1</v>
      </c>
      <c r="T30" s="342">
        <v>3</v>
      </c>
      <c r="U30" s="166">
        <f t="shared" si="6"/>
        <v>4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4"/>
        <v>3</v>
      </c>
      <c r="AD30" s="222"/>
      <c r="AE30" s="15"/>
    </row>
    <row r="31" spans="1:31" ht="15.6" customHeight="1" x14ac:dyDescent="0.3">
      <c r="N31" s="9"/>
      <c r="O31" s="212"/>
      <c r="P31" s="41" t="s">
        <v>474</v>
      </c>
      <c r="Q31" s="152" t="s">
        <v>85</v>
      </c>
      <c r="R31" s="41" t="s">
        <v>116</v>
      </c>
      <c r="S31" s="342">
        <v>2</v>
      </c>
      <c r="T31" s="342">
        <v>1</v>
      </c>
      <c r="U31" s="166">
        <f t="shared" si="6"/>
        <v>3</v>
      </c>
      <c r="V31" s="39"/>
      <c r="W31" s="166"/>
      <c r="X31" s="41" t="s">
        <v>794</v>
      </c>
      <c r="Y31" s="41" t="s">
        <v>619</v>
      </c>
      <c r="Z31" s="48" t="s">
        <v>54</v>
      </c>
      <c r="AA31" s="342"/>
      <c r="AB31" s="342">
        <v>2</v>
      </c>
      <c r="AC31" s="166">
        <f t="shared" si="4"/>
        <v>2</v>
      </c>
      <c r="AD31" s="222"/>
      <c r="AE31" s="15"/>
    </row>
    <row r="32" spans="1:31" ht="15.6" customHeight="1" x14ac:dyDescent="0.3">
      <c r="A32" s="72" t="s">
        <v>137</v>
      </c>
      <c r="B32" s="149"/>
      <c r="C32" s="148"/>
      <c r="D32" s="142"/>
      <c r="E32" s="73" t="s">
        <v>50</v>
      </c>
      <c r="F32" s="67"/>
      <c r="G32" s="74"/>
      <c r="H32" s="74"/>
      <c r="I32" s="74"/>
      <c r="J32" s="75"/>
      <c r="K32" s="74"/>
      <c r="L32" s="74"/>
      <c r="M32" s="74"/>
      <c r="N32" s="8"/>
      <c r="O32" s="212"/>
      <c r="P32" s="41" t="s">
        <v>679</v>
      </c>
      <c r="Q32" s="41" t="s">
        <v>466</v>
      </c>
      <c r="R32" s="41" t="s">
        <v>116</v>
      </c>
      <c r="S32" s="342"/>
      <c r="T32" s="342">
        <v>2</v>
      </c>
      <c r="U32" s="166">
        <f t="shared" si="6"/>
        <v>2</v>
      </c>
      <c r="V32" s="39"/>
      <c r="W32" s="166"/>
      <c r="X32" s="41" t="s">
        <v>640</v>
      </c>
      <c r="Y32" s="41" t="s">
        <v>138</v>
      </c>
      <c r="Z32" s="41" t="s">
        <v>54</v>
      </c>
      <c r="AA32" s="342"/>
      <c r="AB32" s="342">
        <v>2</v>
      </c>
      <c r="AC32" s="166">
        <f t="shared" si="4"/>
        <v>2</v>
      </c>
      <c r="AD32" s="222"/>
      <c r="AE32" s="15"/>
    </row>
    <row r="33" spans="1:31" ht="15.6" customHeight="1" x14ac:dyDescent="0.3">
      <c r="A33" s="46" t="s">
        <v>40</v>
      </c>
      <c r="B33" s="33" t="s">
        <v>169</v>
      </c>
      <c r="D33" s="22">
        <v>1</v>
      </c>
      <c r="E33" s="8">
        <v>2</v>
      </c>
      <c r="F33" s="41" t="s">
        <v>799</v>
      </c>
      <c r="G33" s="52"/>
      <c r="H33" s="52"/>
      <c r="N33" s="9"/>
      <c r="O33" s="212"/>
      <c r="P33" s="41" t="s">
        <v>683</v>
      </c>
      <c r="Q33" s="154" t="s">
        <v>135</v>
      </c>
      <c r="R33" s="41" t="s">
        <v>116</v>
      </c>
      <c r="S33" s="342"/>
      <c r="T33" s="342">
        <v>2</v>
      </c>
      <c r="U33" s="166">
        <f t="shared" si="6"/>
        <v>2</v>
      </c>
      <c r="V33" s="39"/>
      <c r="W33" s="166"/>
      <c r="X33" s="41" t="s">
        <v>547</v>
      </c>
      <c r="Y33" s="48" t="s">
        <v>105</v>
      </c>
      <c r="Z33" s="41" t="s">
        <v>54</v>
      </c>
      <c r="AA33" s="342"/>
      <c r="AB33" s="342">
        <v>2</v>
      </c>
      <c r="AC33" s="166">
        <f t="shared" si="4"/>
        <v>2</v>
      </c>
      <c r="AD33" s="222"/>
      <c r="AE33" s="15"/>
    </row>
    <row r="34" spans="1:31" ht="15.6" customHeight="1" x14ac:dyDescent="0.3">
      <c r="A34" s="39" t="s">
        <v>37</v>
      </c>
      <c r="B34" s="240" t="s">
        <v>511</v>
      </c>
      <c r="C34" s="240" t="s">
        <v>174</v>
      </c>
      <c r="D34" s="9"/>
      <c r="E34" s="8"/>
      <c r="F34" s="41"/>
      <c r="G34" s="40"/>
      <c r="N34" s="9"/>
      <c r="O34" s="213"/>
      <c r="P34" s="41" t="s">
        <v>529</v>
      </c>
      <c r="Q34" s="41" t="s">
        <v>26</v>
      </c>
      <c r="R34" s="41" t="s">
        <v>116</v>
      </c>
      <c r="S34" s="342"/>
      <c r="T34" s="342">
        <v>2</v>
      </c>
      <c r="U34" s="166">
        <f t="shared" si="6"/>
        <v>2</v>
      </c>
      <c r="V34" s="39">
        <v>2</v>
      </c>
      <c r="W34" s="166"/>
      <c r="X34" s="41" t="s">
        <v>643</v>
      </c>
      <c r="Y34" s="152" t="s">
        <v>121</v>
      </c>
      <c r="Z34" s="41" t="s">
        <v>54</v>
      </c>
      <c r="AA34" s="342">
        <v>1</v>
      </c>
      <c r="AB34" s="342"/>
      <c r="AC34" s="166">
        <f t="shared" si="4"/>
        <v>1</v>
      </c>
      <c r="AD34" s="222"/>
      <c r="AE34" s="15"/>
    </row>
    <row r="35" spans="1:31" ht="15.6" customHeight="1" x14ac:dyDescent="0.3">
      <c r="B35" s="240" t="s">
        <v>811</v>
      </c>
      <c r="C35" s="240" t="s">
        <v>174</v>
      </c>
      <c r="N35" s="9"/>
      <c r="O35" s="212"/>
      <c r="P35" s="41" t="s">
        <v>528</v>
      </c>
      <c r="Q35" s="48" t="s">
        <v>33</v>
      </c>
      <c r="R35" s="41" t="s">
        <v>116</v>
      </c>
      <c r="S35" s="342"/>
      <c r="T35" s="342">
        <v>1</v>
      </c>
      <c r="U35" s="166">
        <f t="shared" si="6"/>
        <v>1</v>
      </c>
      <c r="V35" s="39"/>
      <c r="W35" s="166"/>
      <c r="X35" s="41" t="s">
        <v>638</v>
      </c>
      <c r="Y35" s="41" t="s">
        <v>490</v>
      </c>
      <c r="Z35" s="41" t="s">
        <v>54</v>
      </c>
      <c r="AA35" s="342"/>
      <c r="AB35" s="342"/>
      <c r="AC35" s="166">
        <f t="shared" si="4"/>
        <v>0</v>
      </c>
      <c r="AD35" s="222"/>
      <c r="AE35" s="15"/>
    </row>
    <row r="36" spans="1:31" ht="15.6" customHeight="1" x14ac:dyDescent="0.3">
      <c r="B36" s="240" t="s">
        <v>590</v>
      </c>
      <c r="C36" s="240" t="s">
        <v>194</v>
      </c>
      <c r="N36" s="9"/>
      <c r="O36" s="213"/>
      <c r="P36" s="150" t="s">
        <v>681</v>
      </c>
      <c r="Q36" s="150" t="s">
        <v>100</v>
      </c>
      <c r="R36" s="41" t="s">
        <v>116</v>
      </c>
      <c r="S36" s="346"/>
      <c r="T36" s="346"/>
      <c r="U36" s="166">
        <f t="shared" si="5"/>
        <v>0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4"/>
        <v>0</v>
      </c>
      <c r="AD36" s="222"/>
      <c r="AE36" s="15"/>
    </row>
    <row r="37" spans="1:31" ht="15.6" customHeight="1" thickBot="1" x14ac:dyDescent="0.35">
      <c r="B37" s="240" t="s">
        <v>590</v>
      </c>
      <c r="C37" s="240" t="s">
        <v>602</v>
      </c>
      <c r="N37" s="9"/>
      <c r="O37" s="213"/>
      <c r="P37" s="217" t="s">
        <v>405</v>
      </c>
      <c r="Q37" s="217"/>
      <c r="R37" s="217" t="s">
        <v>116</v>
      </c>
      <c r="S37" s="219">
        <f>SUM(S26:S36)</f>
        <v>13</v>
      </c>
      <c r="T37" s="219">
        <f>SUM(T26:T36)</f>
        <v>21</v>
      </c>
      <c r="U37" s="219">
        <f t="shared" si="5"/>
        <v>34</v>
      </c>
      <c r="V37" s="219">
        <f>SUM(V26:V36)</f>
        <v>6</v>
      </c>
      <c r="W37" s="219"/>
      <c r="X37" s="217" t="s">
        <v>405</v>
      </c>
      <c r="Y37" s="217"/>
      <c r="Z37" s="217" t="s">
        <v>54</v>
      </c>
      <c r="AA37" s="219">
        <f>SUM(AA26:AA36)</f>
        <v>12</v>
      </c>
      <c r="AB37" s="219">
        <f>SUM(AB26:AB36)</f>
        <v>20</v>
      </c>
      <c r="AC37" s="219">
        <f t="shared" si="4"/>
        <v>32</v>
      </c>
      <c r="AD37" s="219">
        <f>SUM(AD26:AD36)</f>
        <v>0</v>
      </c>
      <c r="AE37" s="15"/>
    </row>
    <row r="38" spans="1:31" ht="15.6" customHeight="1" x14ac:dyDescent="0.3">
      <c r="N38" s="8"/>
      <c r="O38" s="213"/>
      <c r="P38" s="215" t="s">
        <v>533</v>
      </c>
      <c r="Q38" s="216"/>
      <c r="R38" s="216" t="s">
        <v>534</v>
      </c>
      <c r="S38" s="347">
        <v>1</v>
      </c>
      <c r="T38" s="347"/>
      <c r="U38" s="166">
        <f t="shared" si="5"/>
        <v>1</v>
      </c>
      <c r="V38" s="39"/>
      <c r="W38" s="216"/>
      <c r="X38" s="215" t="s">
        <v>53</v>
      </c>
      <c r="Y38" s="215"/>
      <c r="Z38" s="215" t="s">
        <v>471</v>
      </c>
      <c r="AA38" s="343">
        <v>1</v>
      </c>
      <c r="AB38" s="343">
        <v>2</v>
      </c>
      <c r="AC38" s="166">
        <f>SUM(AA38:AB38)</f>
        <v>3</v>
      </c>
      <c r="AD38" s="39">
        <v>4</v>
      </c>
      <c r="AE38" s="15"/>
    </row>
    <row r="39" spans="1:31" ht="15.6" customHeight="1" x14ac:dyDescent="0.3">
      <c r="A39" s="49"/>
      <c r="B39" s="211" t="s">
        <v>89</v>
      </c>
      <c r="C39" s="43"/>
      <c r="D39" s="109">
        <v>1</v>
      </c>
      <c r="E39" s="89">
        <v>1</v>
      </c>
      <c r="F39" s="41" t="s">
        <v>816</v>
      </c>
      <c r="N39" s="9"/>
      <c r="O39" s="213"/>
      <c r="P39" s="41" t="s">
        <v>510</v>
      </c>
      <c r="Q39" s="41" t="s">
        <v>464</v>
      </c>
      <c r="R39" s="41" t="s">
        <v>533</v>
      </c>
      <c r="S39" s="343">
        <v>3</v>
      </c>
      <c r="T39" s="343">
        <v>6</v>
      </c>
      <c r="U39" s="166">
        <f t="shared" si="5"/>
        <v>9</v>
      </c>
      <c r="V39" s="39"/>
      <c r="W39" s="216"/>
      <c r="X39" s="41" t="s">
        <v>644</v>
      </c>
      <c r="Y39" s="41" t="s">
        <v>527</v>
      </c>
      <c r="Z39" s="43" t="s">
        <v>53</v>
      </c>
      <c r="AA39" s="343">
        <v>6</v>
      </c>
      <c r="AB39" s="343">
        <v>4</v>
      </c>
      <c r="AC39" s="166">
        <f>SUM(AA39:AB39)</f>
        <v>10</v>
      </c>
      <c r="AD39" s="39"/>
      <c r="AE39" s="15"/>
    </row>
    <row r="40" spans="1:31" ht="15.6" customHeight="1" x14ac:dyDescent="0.3">
      <c r="A40" s="49" t="s">
        <v>37</v>
      </c>
      <c r="B40" s="240" t="s">
        <v>810</v>
      </c>
      <c r="C40" s="352" t="s">
        <v>174</v>
      </c>
      <c r="D40" s="109"/>
      <c r="E40" s="89"/>
      <c r="F40" s="41"/>
      <c r="N40" s="8"/>
      <c r="O40" s="213"/>
      <c r="P40" s="150" t="s">
        <v>686</v>
      </c>
      <c r="Q40" s="150" t="s">
        <v>110</v>
      </c>
      <c r="R40" s="41" t="s">
        <v>533</v>
      </c>
      <c r="S40" s="343">
        <v>3</v>
      </c>
      <c r="T40" s="343">
        <v>4</v>
      </c>
      <c r="U40" s="166">
        <f>SUM(S40:T40)</f>
        <v>7</v>
      </c>
      <c r="V40" s="39">
        <v>2</v>
      </c>
      <c r="W40" s="216"/>
      <c r="X40" s="41" t="s">
        <v>645</v>
      </c>
      <c r="Y40" s="41" t="s">
        <v>505</v>
      </c>
      <c r="Z40" s="41" t="s">
        <v>53</v>
      </c>
      <c r="AA40" s="343">
        <v>4</v>
      </c>
      <c r="AB40" s="344">
        <v>5</v>
      </c>
      <c r="AC40" s="166">
        <f>SUM(AA40:AB40)</f>
        <v>9</v>
      </c>
      <c r="AD40" s="39"/>
      <c r="AE40" s="15"/>
    </row>
    <row r="41" spans="1:31" ht="15.6" customHeight="1" x14ac:dyDescent="0.3">
      <c r="B41" s="41"/>
      <c r="C41" s="101"/>
      <c r="N41" s="9"/>
      <c r="O41" s="212"/>
      <c r="P41" s="41" t="s">
        <v>495</v>
      </c>
      <c r="Q41" s="41" t="s">
        <v>110</v>
      </c>
      <c r="R41" s="41" t="s">
        <v>533</v>
      </c>
      <c r="S41" s="344">
        <v>4</v>
      </c>
      <c r="T41" s="343">
        <v>1</v>
      </c>
      <c r="U41" s="166">
        <f>SUM(S41:T41)</f>
        <v>5</v>
      </c>
      <c r="V41" s="39"/>
      <c r="W41" s="216"/>
      <c r="X41" s="150" t="s">
        <v>648</v>
      </c>
      <c r="Y41" s="41" t="s">
        <v>72</v>
      </c>
      <c r="Z41" s="41" t="s">
        <v>53</v>
      </c>
      <c r="AA41" s="343">
        <v>2</v>
      </c>
      <c r="AB41" s="343">
        <v>6</v>
      </c>
      <c r="AC41" s="166">
        <f t="shared" ref="AC41" si="7">SUM(AA41:AB41)</f>
        <v>8</v>
      </c>
      <c r="AD41" s="39"/>
      <c r="AE41" s="15"/>
    </row>
    <row r="42" spans="1:31" ht="15.6" customHeight="1" x14ac:dyDescent="0.3">
      <c r="A42" s="72"/>
      <c r="B42" s="149"/>
      <c r="C42" s="67"/>
      <c r="D42" s="142"/>
      <c r="E42" s="73" t="s">
        <v>50</v>
      </c>
      <c r="F42" s="73"/>
      <c r="G42" s="74"/>
      <c r="H42" s="74"/>
      <c r="I42" s="74"/>
      <c r="J42" s="75"/>
      <c r="K42" s="74"/>
      <c r="L42" s="74"/>
      <c r="M42" s="74"/>
      <c r="N42" s="9"/>
      <c r="O42" s="212"/>
      <c r="P42" s="41" t="s">
        <v>536</v>
      </c>
      <c r="Q42" s="41" t="s">
        <v>496</v>
      </c>
      <c r="R42" s="41" t="s">
        <v>533</v>
      </c>
      <c r="S42" s="344"/>
      <c r="T42" s="344">
        <v>5</v>
      </c>
      <c r="U42" s="166">
        <f>SUM(S42:T42)</f>
        <v>5</v>
      </c>
      <c r="V42" s="39">
        <v>2</v>
      </c>
      <c r="W42" s="216"/>
      <c r="X42" s="41" t="s">
        <v>649</v>
      </c>
      <c r="Y42" s="41" t="s">
        <v>114</v>
      </c>
      <c r="Z42" s="41" t="s">
        <v>53</v>
      </c>
      <c r="AA42" s="343">
        <v>4</v>
      </c>
      <c r="AB42" s="343">
        <v>1</v>
      </c>
      <c r="AC42" s="166">
        <f t="shared" ref="AC42:AC48" si="8">SUM(AA42:AB42)</f>
        <v>5</v>
      </c>
      <c r="AD42" s="39"/>
      <c r="AE42" s="15"/>
    </row>
    <row r="43" spans="1:31" ht="15.6" customHeight="1" x14ac:dyDescent="0.3">
      <c r="A43" s="46" t="s">
        <v>41</v>
      </c>
      <c r="B43" s="211" t="s">
        <v>124</v>
      </c>
      <c r="C43" s="41"/>
      <c r="D43" s="22">
        <v>1</v>
      </c>
      <c r="E43" s="9">
        <v>1</v>
      </c>
      <c r="F43" s="41" t="s">
        <v>808</v>
      </c>
      <c r="G43" s="40"/>
      <c r="H43" s="44"/>
      <c r="I43" s="44"/>
      <c r="J43" s="45"/>
      <c r="K43" s="44"/>
      <c r="L43" s="44"/>
      <c r="M43" s="44"/>
      <c r="N43" s="8"/>
      <c r="O43" s="212"/>
      <c r="P43" s="41" t="s">
        <v>685</v>
      </c>
      <c r="Q43" s="41" t="s">
        <v>504</v>
      </c>
      <c r="R43" s="41" t="s">
        <v>533</v>
      </c>
      <c r="S43" s="343">
        <v>1</v>
      </c>
      <c r="T43" s="344">
        <v>3</v>
      </c>
      <c r="U43" s="166">
        <f>SUM(S43:T43)</f>
        <v>4</v>
      </c>
      <c r="V43" s="39">
        <v>2</v>
      </c>
      <c r="W43" s="216"/>
      <c r="X43" s="41" t="s">
        <v>647</v>
      </c>
      <c r="Y43" s="41" t="s">
        <v>67</v>
      </c>
      <c r="Z43" s="41" t="s">
        <v>53</v>
      </c>
      <c r="AA43" s="343">
        <v>2</v>
      </c>
      <c r="AB43" s="343">
        <v>2</v>
      </c>
      <c r="AC43" s="166">
        <f t="shared" si="8"/>
        <v>4</v>
      </c>
      <c r="AD43" s="39"/>
      <c r="AE43" s="15"/>
    </row>
    <row r="44" spans="1:31" ht="15.6" customHeight="1" x14ac:dyDescent="0.3">
      <c r="A44" s="49" t="s">
        <v>37</v>
      </c>
      <c r="B44" s="176" t="s">
        <v>809</v>
      </c>
      <c r="C44" s="275" t="s">
        <v>199</v>
      </c>
      <c r="D44" s="22"/>
      <c r="E44" s="9"/>
      <c r="F44" s="41"/>
      <c r="G44" s="40"/>
      <c r="H44" s="44"/>
      <c r="I44" s="40"/>
      <c r="J44" s="42"/>
      <c r="K44" s="44"/>
      <c r="L44" s="44"/>
      <c r="M44" s="37"/>
      <c r="N44" s="9"/>
      <c r="O44" s="213"/>
      <c r="P44" s="41" t="s">
        <v>687</v>
      </c>
      <c r="Q44" s="41" t="s">
        <v>31</v>
      </c>
      <c r="R44" s="41" t="s">
        <v>533</v>
      </c>
      <c r="S44" s="343">
        <v>1</v>
      </c>
      <c r="T44" s="344">
        <v>2</v>
      </c>
      <c r="U44" s="166">
        <f>SUM(S44:T44)</f>
        <v>3</v>
      </c>
      <c r="V44" s="39"/>
      <c r="W44" s="216"/>
      <c r="X44" s="41" t="s">
        <v>651</v>
      </c>
      <c r="Y44" s="41" t="s">
        <v>514</v>
      </c>
      <c r="Z44" s="41" t="s">
        <v>53</v>
      </c>
      <c r="AA44" s="343">
        <v>1</v>
      </c>
      <c r="AB44" s="344">
        <v>2</v>
      </c>
      <c r="AC44" s="166">
        <f t="shared" si="8"/>
        <v>3</v>
      </c>
      <c r="AD44" s="39"/>
      <c r="AE44" s="15"/>
    </row>
    <row r="45" spans="1:31" ht="15.6" customHeight="1" x14ac:dyDescent="0.3">
      <c r="B45" s="41"/>
      <c r="C45" s="41"/>
      <c r="E45" s="9"/>
      <c r="F45" s="41"/>
      <c r="N45" s="9"/>
      <c r="O45" s="212"/>
      <c r="P45" s="41" t="s">
        <v>688</v>
      </c>
      <c r="Q45" s="41" t="s">
        <v>23</v>
      </c>
      <c r="R45" s="41" t="s">
        <v>533</v>
      </c>
      <c r="S45" s="343"/>
      <c r="T45" s="343"/>
      <c r="U45" s="166">
        <f t="shared" ref="U45" si="9">SUM(S45:T45)</f>
        <v>0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/>
      <c r="AB45" s="344">
        <v>3</v>
      </c>
      <c r="AC45" s="166">
        <f t="shared" si="8"/>
        <v>3</v>
      </c>
      <c r="AD45" s="39"/>
      <c r="AE45" s="15"/>
    </row>
    <row r="46" spans="1:31" ht="15.6" customHeight="1" x14ac:dyDescent="0.3">
      <c r="B46" s="211" t="s">
        <v>123</v>
      </c>
      <c r="C46" s="56"/>
      <c r="D46" s="23">
        <v>3</v>
      </c>
      <c r="E46" s="9">
        <v>1</v>
      </c>
      <c r="F46" s="41" t="s">
        <v>801</v>
      </c>
      <c r="N46" s="8"/>
      <c r="O46" s="212"/>
      <c r="P46" s="41" t="s">
        <v>535</v>
      </c>
      <c r="Q46" s="41" t="s">
        <v>492</v>
      </c>
      <c r="R46" s="41" t="s">
        <v>533</v>
      </c>
      <c r="S46" s="343"/>
      <c r="T46" s="344"/>
      <c r="U46" s="166">
        <f>SUM(S46:T46)</f>
        <v>0</v>
      </c>
      <c r="V46" s="39"/>
      <c r="W46" s="216"/>
      <c r="X46" s="41" t="s">
        <v>650</v>
      </c>
      <c r="Y46" s="41" t="s">
        <v>24</v>
      </c>
      <c r="Z46" s="48" t="s">
        <v>53</v>
      </c>
      <c r="AA46" s="343"/>
      <c r="AB46" s="344">
        <v>2</v>
      </c>
      <c r="AC46" s="166">
        <f t="shared" si="8"/>
        <v>2</v>
      </c>
      <c r="AD46" s="39"/>
      <c r="AE46" s="15"/>
    </row>
    <row r="47" spans="1:31" ht="15.6" customHeight="1" x14ac:dyDescent="0.3">
      <c r="A47" s="87" t="s">
        <v>37</v>
      </c>
      <c r="B47" s="84" t="s">
        <v>83</v>
      </c>
      <c r="C47" s="43"/>
      <c r="D47" s="23"/>
      <c r="E47" s="9">
        <v>1</v>
      </c>
      <c r="F47" s="41" t="s">
        <v>813</v>
      </c>
      <c r="N47" s="8"/>
      <c r="O47" s="213"/>
      <c r="P47" s="41" t="s">
        <v>689</v>
      </c>
      <c r="Q47" s="41" t="s">
        <v>618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646</v>
      </c>
      <c r="Y47" s="41" t="s">
        <v>491</v>
      </c>
      <c r="Z47" s="41" t="s">
        <v>53</v>
      </c>
      <c r="AA47" s="343"/>
      <c r="AB47" s="344">
        <v>1</v>
      </c>
      <c r="AC47" s="166">
        <f t="shared" si="8"/>
        <v>1</v>
      </c>
      <c r="AD47" s="39"/>
      <c r="AE47" s="15"/>
    </row>
    <row r="48" spans="1:31" ht="15.6" customHeight="1" x14ac:dyDescent="0.3">
      <c r="B48" s="240"/>
      <c r="C48" s="101"/>
      <c r="E48" s="9">
        <v>2</v>
      </c>
      <c r="F48" s="41" t="s">
        <v>800</v>
      </c>
      <c r="N48" s="9"/>
      <c r="O48" s="213"/>
      <c r="P48" s="41" t="s">
        <v>690</v>
      </c>
      <c r="Q48" s="41" t="s">
        <v>167</v>
      </c>
      <c r="R48" s="41" t="s">
        <v>533</v>
      </c>
      <c r="S48" s="343"/>
      <c r="T48" s="344"/>
      <c r="U48" s="166">
        <f>SUM(S48:T48)</f>
        <v>0</v>
      </c>
      <c r="V48" s="39"/>
      <c r="W48" s="216"/>
      <c r="X48" s="41" t="s">
        <v>652</v>
      </c>
      <c r="Y48" s="41" t="s">
        <v>119</v>
      </c>
      <c r="Z48" s="207" t="s">
        <v>53</v>
      </c>
      <c r="AA48" s="343"/>
      <c r="AB48" s="343">
        <v>1</v>
      </c>
      <c r="AC48" s="166">
        <f t="shared" si="8"/>
        <v>1</v>
      </c>
      <c r="AD48" s="39"/>
      <c r="AE48" s="15"/>
    </row>
    <row r="49" spans="1:31" ht="15.6" customHeight="1" thickBot="1" x14ac:dyDescent="0.35">
      <c r="E49" s="9"/>
      <c r="F49" s="41"/>
      <c r="N49" s="9"/>
      <c r="O49" s="213"/>
      <c r="P49" s="218" t="s">
        <v>405</v>
      </c>
      <c r="Q49" s="218"/>
      <c r="R49" s="218" t="s">
        <v>533</v>
      </c>
      <c r="S49" s="219">
        <f>SUM(S38:S48)</f>
        <v>13</v>
      </c>
      <c r="T49" s="219">
        <f>SUM(T38:T48)</f>
        <v>21</v>
      </c>
      <c r="U49" s="219">
        <f>SUM(U38:U48)</f>
        <v>34</v>
      </c>
      <c r="V49" s="219">
        <f>SUM(V38:V48)</f>
        <v>8</v>
      </c>
      <c r="W49" s="218"/>
      <c r="X49" s="218" t="s">
        <v>405</v>
      </c>
      <c r="Y49" s="218"/>
      <c r="Z49" s="218" t="s">
        <v>53</v>
      </c>
      <c r="AA49" s="219">
        <f>SUM(AA38:AA48)</f>
        <v>20</v>
      </c>
      <c r="AB49" s="219">
        <f>SUM(AB38:AB48)</f>
        <v>29</v>
      </c>
      <c r="AC49" s="219">
        <f>SUM(AC38:AC48)</f>
        <v>49</v>
      </c>
      <c r="AD49" s="219">
        <f>SUM(AD38:AD48)</f>
        <v>4</v>
      </c>
      <c r="AE49" s="15"/>
    </row>
    <row r="50" spans="1:31" ht="15.6" customHeight="1" x14ac:dyDescent="0.3">
      <c r="A50" s="102"/>
      <c r="B50" s="103"/>
      <c r="C50" s="103"/>
      <c r="D50" s="143"/>
      <c r="E50" s="104"/>
      <c r="F50" s="103"/>
      <c r="G50" s="105"/>
      <c r="H50" s="105"/>
      <c r="I50" s="105"/>
      <c r="J50" s="106"/>
      <c r="K50" s="105"/>
      <c r="L50" s="105"/>
      <c r="M50" s="104"/>
      <c r="N50" s="8"/>
      <c r="O50" s="212"/>
      <c r="P50" s="277" t="s">
        <v>164</v>
      </c>
      <c r="Q50" s="277"/>
      <c r="R50" s="277" t="s">
        <v>460</v>
      </c>
      <c r="S50" s="345">
        <v>1</v>
      </c>
      <c r="T50" s="345">
        <v>2</v>
      </c>
      <c r="U50" s="166">
        <f t="shared" ref="U50:U57" si="10">SUM(S50:T50)</f>
        <v>3</v>
      </c>
      <c r="V50" s="39"/>
      <c r="W50" s="277"/>
      <c r="X50" s="277" t="s">
        <v>461</v>
      </c>
      <c r="Y50" s="277"/>
      <c r="Z50" s="277" t="s">
        <v>462</v>
      </c>
      <c r="AA50" s="343">
        <v>1</v>
      </c>
      <c r="AB50" s="344">
        <v>1</v>
      </c>
      <c r="AC50" s="166">
        <f t="shared" ref="AC50:AC60" si="11">SUM(AA50:AB50)</f>
        <v>2</v>
      </c>
      <c r="AD50" s="39"/>
      <c r="AE50" s="15"/>
    </row>
    <row r="51" spans="1:31" ht="15.6" customHeight="1" x14ac:dyDescent="0.35">
      <c r="C51" s="41" t="s">
        <v>42</v>
      </c>
      <c r="D51" s="98">
        <f>SUM(D15:D50)</f>
        <v>15</v>
      </c>
      <c r="E51" s="21"/>
      <c r="F51" s="41" t="s">
        <v>44</v>
      </c>
      <c r="G51" s="33"/>
      <c r="H51" s="47"/>
      <c r="I51" s="61">
        <v>12</v>
      </c>
      <c r="J51" s="22"/>
      <c r="K51" s="53"/>
      <c r="L51" s="56"/>
      <c r="N51" s="9"/>
      <c r="O51" s="212"/>
      <c r="P51" s="150" t="s">
        <v>494</v>
      </c>
      <c r="Q51" s="41" t="s">
        <v>182</v>
      </c>
      <c r="R51" s="48" t="s">
        <v>164</v>
      </c>
      <c r="S51" s="343">
        <v>3</v>
      </c>
      <c r="T51" s="343">
        <v>1</v>
      </c>
      <c r="U51" s="166">
        <f t="shared" si="10"/>
        <v>4</v>
      </c>
      <c r="V51" s="39">
        <v>2</v>
      </c>
      <c r="W51" s="277"/>
      <c r="X51" s="41" t="s">
        <v>653</v>
      </c>
      <c r="Y51" s="41" t="s">
        <v>616</v>
      </c>
      <c r="Z51" s="41" t="s">
        <v>461</v>
      </c>
      <c r="AA51" s="343">
        <v>3</v>
      </c>
      <c r="AB51" s="344">
        <v>1</v>
      </c>
      <c r="AC51" s="166">
        <f t="shared" si="11"/>
        <v>4</v>
      </c>
      <c r="AD51" s="39"/>
      <c r="AE51" s="15"/>
    </row>
    <row r="52" spans="1:31" ht="15.6" customHeight="1" x14ac:dyDescent="0.3">
      <c r="N52" s="9"/>
      <c r="O52" s="60"/>
      <c r="P52" s="41" t="s">
        <v>691</v>
      </c>
      <c r="Q52" s="41" t="s">
        <v>620</v>
      </c>
      <c r="R52" s="41" t="s">
        <v>164</v>
      </c>
      <c r="S52" s="343">
        <v>2</v>
      </c>
      <c r="T52" s="344">
        <v>1</v>
      </c>
      <c r="U52" s="166">
        <f t="shared" si="10"/>
        <v>3</v>
      </c>
      <c r="V52" s="39">
        <v>4</v>
      </c>
      <c r="W52" s="277"/>
      <c r="X52" s="41" t="s">
        <v>391</v>
      </c>
      <c r="Y52" s="152" t="s">
        <v>28</v>
      </c>
      <c r="Z52" s="41" t="s">
        <v>461</v>
      </c>
      <c r="AA52" s="343">
        <v>1</v>
      </c>
      <c r="AB52" s="344">
        <v>3</v>
      </c>
      <c r="AC52" s="166">
        <f t="shared" ref="AC52:AC57" si="12">SUM(AA52:AB52)</f>
        <v>4</v>
      </c>
      <c r="AD52" s="39">
        <v>2</v>
      </c>
      <c r="AE52" s="15"/>
    </row>
    <row r="53" spans="1:31" ht="15.6" customHeight="1" x14ac:dyDescent="0.3">
      <c r="N53" s="9"/>
      <c r="O53" s="213"/>
      <c r="P53" s="41" t="s">
        <v>694</v>
      </c>
      <c r="Q53" s="41" t="s">
        <v>621</v>
      </c>
      <c r="R53" s="41" t="s">
        <v>164</v>
      </c>
      <c r="S53" s="343">
        <v>1</v>
      </c>
      <c r="T53" s="343">
        <v>2</v>
      </c>
      <c r="U53" s="166">
        <f t="shared" si="10"/>
        <v>3</v>
      </c>
      <c r="V53" s="39"/>
      <c r="W53" s="277"/>
      <c r="X53" s="41" t="s">
        <v>472</v>
      </c>
      <c r="Y53" s="41" t="s">
        <v>465</v>
      </c>
      <c r="Z53" s="41" t="s">
        <v>461</v>
      </c>
      <c r="AA53" s="343">
        <v>1</v>
      </c>
      <c r="AB53" s="344">
        <v>3</v>
      </c>
      <c r="AC53" s="166">
        <f t="shared" si="12"/>
        <v>4</v>
      </c>
      <c r="AD53" s="39">
        <v>2</v>
      </c>
      <c r="AE53" s="15"/>
    </row>
    <row r="54" spans="1:31" ht="15.6" customHeight="1" x14ac:dyDescent="0.3">
      <c r="N54" s="8"/>
      <c r="O54" s="213"/>
      <c r="P54" s="41" t="s">
        <v>476</v>
      </c>
      <c r="Q54" s="41" t="s">
        <v>68</v>
      </c>
      <c r="R54" s="41" t="s">
        <v>164</v>
      </c>
      <c r="S54" s="343"/>
      <c r="T54" s="344">
        <v>3</v>
      </c>
      <c r="U54" s="166">
        <f t="shared" si="10"/>
        <v>3</v>
      </c>
      <c r="V54" s="39">
        <v>2</v>
      </c>
      <c r="W54" s="277"/>
      <c r="X54" s="41" t="s">
        <v>540</v>
      </c>
      <c r="Y54" s="41" t="s">
        <v>386</v>
      </c>
      <c r="Z54" s="41" t="s">
        <v>461</v>
      </c>
      <c r="AA54" s="343">
        <v>2</v>
      </c>
      <c r="AB54" s="344">
        <v>1</v>
      </c>
      <c r="AC54" s="166">
        <f t="shared" si="12"/>
        <v>3</v>
      </c>
      <c r="AD54" s="39"/>
      <c r="AE54" s="15"/>
    </row>
    <row r="55" spans="1:31" ht="15.6" customHeight="1" x14ac:dyDescent="0.3">
      <c r="N55" s="8"/>
      <c r="O55" s="213"/>
      <c r="P55" s="41" t="s">
        <v>696</v>
      </c>
      <c r="Q55" s="41" t="s">
        <v>19</v>
      </c>
      <c r="R55" s="48" t="s">
        <v>164</v>
      </c>
      <c r="S55" s="343">
        <v>1</v>
      </c>
      <c r="T55" s="344">
        <v>1</v>
      </c>
      <c r="U55" s="166">
        <f t="shared" si="10"/>
        <v>2</v>
      </c>
      <c r="V55" s="39"/>
      <c r="W55" s="277"/>
      <c r="X55" s="41" t="s">
        <v>537</v>
      </c>
      <c r="Y55" s="41" t="s">
        <v>65</v>
      </c>
      <c r="Z55" s="41" t="s">
        <v>461</v>
      </c>
      <c r="AA55" s="343">
        <v>1</v>
      </c>
      <c r="AB55" s="344">
        <v>1</v>
      </c>
      <c r="AC55" s="166">
        <f t="shared" si="12"/>
        <v>2</v>
      </c>
      <c r="AD55" s="39"/>
      <c r="AE55" s="15"/>
    </row>
    <row r="56" spans="1:31" ht="15.6" customHeight="1" x14ac:dyDescent="0.3">
      <c r="N56" s="8"/>
      <c r="O56" s="212"/>
      <c r="P56" s="41" t="s">
        <v>475</v>
      </c>
      <c r="Q56" s="41" t="s">
        <v>115</v>
      </c>
      <c r="R56" s="41" t="s">
        <v>164</v>
      </c>
      <c r="S56" s="343"/>
      <c r="T56" s="344">
        <v>2</v>
      </c>
      <c r="U56" s="166">
        <f t="shared" si="10"/>
        <v>2</v>
      </c>
      <c r="V56" s="39">
        <v>2</v>
      </c>
      <c r="W56" s="277"/>
      <c r="X56" s="41" t="s">
        <v>657</v>
      </c>
      <c r="Y56" s="41" t="s">
        <v>45</v>
      </c>
      <c r="Z56" s="41" t="s">
        <v>461</v>
      </c>
      <c r="AA56" s="343">
        <v>1</v>
      </c>
      <c r="AB56" s="344">
        <v>1</v>
      </c>
      <c r="AC56" s="166">
        <f t="shared" si="12"/>
        <v>2</v>
      </c>
      <c r="AD56" s="39">
        <v>2</v>
      </c>
      <c r="AE56" s="15"/>
    </row>
    <row r="57" spans="1:31" ht="15.6" customHeight="1" x14ac:dyDescent="0.35">
      <c r="A57" s="164"/>
      <c r="B57" s="163" t="s">
        <v>394</v>
      </c>
      <c r="C57" s="163"/>
      <c r="D57" s="46" t="s">
        <v>57</v>
      </c>
      <c r="E57" s="46" t="s">
        <v>51</v>
      </c>
      <c r="F57" s="46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212"/>
      <c r="P57" s="41" t="s">
        <v>695</v>
      </c>
      <c r="Q57" s="41" t="s">
        <v>29</v>
      </c>
      <c r="R57" s="41" t="s">
        <v>164</v>
      </c>
      <c r="S57" s="343">
        <v>1</v>
      </c>
      <c r="T57" s="344"/>
      <c r="U57" s="166">
        <f t="shared" si="10"/>
        <v>1</v>
      </c>
      <c r="V57" s="39"/>
      <c r="W57" s="277"/>
      <c r="X57" s="41" t="s">
        <v>654</v>
      </c>
      <c r="Y57" s="41" t="s">
        <v>617</v>
      </c>
      <c r="Z57" s="41" t="s">
        <v>461</v>
      </c>
      <c r="AA57" s="343">
        <v>1</v>
      </c>
      <c r="AB57" s="344"/>
      <c r="AC57" s="166">
        <f t="shared" si="12"/>
        <v>1</v>
      </c>
      <c r="AD57" s="39"/>
      <c r="AE57" s="15"/>
    </row>
    <row r="58" spans="1:31" ht="15.6" customHeight="1" x14ac:dyDescent="0.3">
      <c r="A58" s="39"/>
      <c r="B58" s="41" t="s">
        <v>552</v>
      </c>
      <c r="C58" s="41" t="s">
        <v>527</v>
      </c>
      <c r="D58" s="221" t="s">
        <v>53</v>
      </c>
      <c r="E58" s="222">
        <v>6</v>
      </c>
      <c r="F58" s="222">
        <v>4</v>
      </c>
      <c r="G58" s="166">
        <f t="shared" ref="G58" si="13">SUM(E58:F58)</f>
        <v>10</v>
      </c>
      <c r="H58" s="39"/>
      <c r="I58" s="41"/>
      <c r="J58" s="41"/>
      <c r="K58" s="61"/>
      <c r="L58" s="163" t="s">
        <v>389</v>
      </c>
      <c r="M58" s="41"/>
      <c r="N58" s="9"/>
      <c r="O58" s="212"/>
      <c r="P58" s="41" t="s">
        <v>693</v>
      </c>
      <c r="Q58" s="41" t="s">
        <v>62</v>
      </c>
      <c r="R58" s="41" t="s">
        <v>164</v>
      </c>
      <c r="S58" s="343"/>
      <c r="T58" s="344">
        <v>1</v>
      </c>
      <c r="U58" s="166">
        <f t="shared" ref="U58:U60" si="14">SUM(S58:T58)</f>
        <v>1</v>
      </c>
      <c r="V58" s="39"/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1"/>
        <v>1</v>
      </c>
      <c r="AD58" s="39"/>
      <c r="AE58" s="15"/>
    </row>
    <row r="59" spans="1:31" ht="15.6" customHeight="1" x14ac:dyDescent="0.3">
      <c r="A59" s="191"/>
      <c r="B59" s="41" t="s">
        <v>66</v>
      </c>
      <c r="C59" s="41" t="s">
        <v>505</v>
      </c>
      <c r="D59" s="220" t="s">
        <v>53</v>
      </c>
      <c r="E59" s="49">
        <v>4</v>
      </c>
      <c r="F59" s="193">
        <v>5</v>
      </c>
      <c r="G59" s="166">
        <f t="shared" ref="G59:G75" si="15">SUM(E59:F59)</f>
        <v>9</v>
      </c>
      <c r="H59" s="39"/>
      <c r="I59" s="41"/>
      <c r="J59" s="41"/>
      <c r="K59" s="41"/>
      <c r="L59" s="41" t="s">
        <v>83</v>
      </c>
      <c r="M59" s="41"/>
      <c r="N59" s="9"/>
      <c r="O59" s="213"/>
      <c r="P59" s="43" t="s">
        <v>692</v>
      </c>
      <c r="Q59" s="43" t="s">
        <v>60</v>
      </c>
      <c r="R59" s="41" t="s">
        <v>164</v>
      </c>
      <c r="S59" s="343"/>
      <c r="T59" s="343"/>
      <c r="U59" s="166">
        <f t="shared" si="14"/>
        <v>0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>
        <v>1</v>
      </c>
      <c r="AC59" s="166">
        <f t="shared" si="11"/>
        <v>1</v>
      </c>
      <c r="AD59" s="39">
        <v>4</v>
      </c>
      <c r="AE59" s="15"/>
    </row>
    <row r="60" spans="1:31" ht="15.6" customHeight="1" x14ac:dyDescent="0.3">
      <c r="A60" s="39"/>
      <c r="B60" s="41" t="s">
        <v>705</v>
      </c>
      <c r="C60" s="41" t="s">
        <v>464</v>
      </c>
      <c r="D60" s="221" t="s">
        <v>533</v>
      </c>
      <c r="E60" s="222">
        <v>3</v>
      </c>
      <c r="F60" s="222">
        <v>6</v>
      </c>
      <c r="G60" s="166">
        <f t="shared" si="15"/>
        <v>9</v>
      </c>
      <c r="H60" s="39"/>
      <c r="I60" s="41"/>
      <c r="J60" s="41"/>
      <c r="K60" s="41"/>
      <c r="L60" s="40"/>
      <c r="M60" s="40"/>
      <c r="N60" s="9"/>
      <c r="O60" s="213"/>
      <c r="P60" s="41" t="s">
        <v>697</v>
      </c>
      <c r="Q60" s="41" t="s">
        <v>589</v>
      </c>
      <c r="R60" s="41" t="s">
        <v>164</v>
      </c>
      <c r="S60" s="343"/>
      <c r="T60" s="343"/>
      <c r="U60" s="166">
        <f t="shared" si="14"/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1"/>
        <v>0</v>
      </c>
      <c r="AD60" s="39">
        <v>2</v>
      </c>
      <c r="AE60" s="15"/>
    </row>
    <row r="61" spans="1:31" ht="15.6" customHeight="1" thickBot="1" x14ac:dyDescent="0.35">
      <c r="A61" s="191"/>
      <c r="B61" s="41" t="s">
        <v>706</v>
      </c>
      <c r="C61" s="41" t="s">
        <v>383</v>
      </c>
      <c r="D61" s="221" t="s">
        <v>130</v>
      </c>
      <c r="E61" s="49">
        <v>5</v>
      </c>
      <c r="F61" s="49">
        <v>3</v>
      </c>
      <c r="G61" s="166">
        <f t="shared" si="15"/>
        <v>8</v>
      </c>
      <c r="H61" s="39"/>
      <c r="I61" s="41"/>
      <c r="J61" s="40"/>
      <c r="K61" s="40"/>
      <c r="N61" s="9"/>
      <c r="O61" s="60"/>
      <c r="P61" s="218" t="s">
        <v>405</v>
      </c>
      <c r="Q61" s="218"/>
      <c r="R61" s="218" t="s">
        <v>164</v>
      </c>
      <c r="S61" s="219">
        <f>SUM(S50:S60)</f>
        <v>9</v>
      </c>
      <c r="T61" s="219">
        <f>SUM(T50:T60)</f>
        <v>13</v>
      </c>
      <c r="U61" s="219">
        <f>SUM(U50:U60)</f>
        <v>22</v>
      </c>
      <c r="V61" s="219">
        <f>SUM(V50:V60)</f>
        <v>10</v>
      </c>
      <c r="W61" s="218"/>
      <c r="X61" s="218" t="s">
        <v>405</v>
      </c>
      <c r="Y61" s="218"/>
      <c r="Z61" s="218" t="s">
        <v>463</v>
      </c>
      <c r="AA61" s="219">
        <f>SUM(AA50:AA60)</f>
        <v>11</v>
      </c>
      <c r="AB61" s="219">
        <f>SUM(AB50:AB60)</f>
        <v>13</v>
      </c>
      <c r="AC61" s="219">
        <f>SUM(AC50:AC60)</f>
        <v>24</v>
      </c>
      <c r="AD61" s="219">
        <f>SUM(AD50:AD60)</f>
        <v>12</v>
      </c>
      <c r="AE61" s="15"/>
    </row>
    <row r="62" spans="1:31" ht="15.6" customHeight="1" thickBot="1" x14ac:dyDescent="0.35">
      <c r="A62" s="39"/>
      <c r="B62" s="150" t="s">
        <v>817</v>
      </c>
      <c r="C62" s="84" t="s">
        <v>185</v>
      </c>
      <c r="D62" s="48" t="s">
        <v>116</v>
      </c>
      <c r="E62" s="330">
        <v>5</v>
      </c>
      <c r="F62" s="330">
        <v>3</v>
      </c>
      <c r="G62" s="166">
        <f t="shared" si="15"/>
        <v>8</v>
      </c>
      <c r="H62" s="39">
        <v>4</v>
      </c>
      <c r="I62" s="40"/>
      <c r="J62" s="40"/>
      <c r="K62" s="40"/>
      <c r="M62" s="40"/>
      <c r="N62" s="9"/>
      <c r="O62" s="15"/>
      <c r="P62" s="161"/>
      <c r="Q62" s="161"/>
      <c r="R62" s="161"/>
      <c r="S62" s="194">
        <f>S25+S37+S49+S61</f>
        <v>51</v>
      </c>
      <c r="T62" s="194">
        <f>T25+T37+T49+T61</f>
        <v>79</v>
      </c>
      <c r="U62" s="194">
        <f>U25+U37+U49+U61</f>
        <v>130</v>
      </c>
      <c r="V62" s="194">
        <f>V25+V37+V49+V61</f>
        <v>36</v>
      </c>
      <c r="W62" s="166"/>
      <c r="X62" s="195"/>
      <c r="Y62" s="54"/>
      <c r="Z62" s="54"/>
      <c r="AA62" s="194">
        <f>AA25+AA37+AA49+AA61</f>
        <v>63</v>
      </c>
      <c r="AB62" s="194">
        <f>AB25+AB37+AB49+AB61</f>
        <v>87</v>
      </c>
      <c r="AC62" s="194">
        <f>AC25+AC37+AC49+AC61</f>
        <v>150</v>
      </c>
      <c r="AD62" s="194">
        <f>AD25+AD37+AD49+AD61</f>
        <v>18</v>
      </c>
      <c r="AE62" s="15"/>
    </row>
    <row r="63" spans="1:31" ht="15.6" customHeight="1" thickTop="1" thickBot="1" x14ac:dyDescent="0.35">
      <c r="A63" s="191"/>
      <c r="B63" s="41" t="s">
        <v>493</v>
      </c>
      <c r="C63" s="41" t="s">
        <v>340</v>
      </c>
      <c r="D63" s="220" t="s">
        <v>117</v>
      </c>
      <c r="E63" s="39">
        <v>3</v>
      </c>
      <c r="F63" s="208">
        <v>5</v>
      </c>
      <c r="G63" s="166">
        <f t="shared" si="15"/>
        <v>8</v>
      </c>
      <c r="H63" s="39"/>
      <c r="I63" s="40"/>
      <c r="J63" s="40"/>
      <c r="K63" s="40"/>
      <c r="L63" s="163" t="s">
        <v>84</v>
      </c>
      <c r="M63" s="48"/>
      <c r="N63" s="9"/>
      <c r="O63" s="60"/>
      <c r="P63" s="40"/>
      <c r="Q63" s="40"/>
      <c r="R63" s="40"/>
      <c r="S63" s="40"/>
      <c r="T63" s="40"/>
      <c r="U63" s="40"/>
      <c r="V63" s="40"/>
      <c r="W63" s="40"/>
      <c r="X63" s="196" t="s">
        <v>387</v>
      </c>
      <c r="Y63" s="192"/>
      <c r="Z63" s="192"/>
      <c r="AA63" s="197">
        <f>S62+AA62</f>
        <v>114</v>
      </c>
      <c r="AB63" s="197">
        <f>T62+AB62</f>
        <v>166</v>
      </c>
      <c r="AC63" s="197">
        <f>U62+AC62</f>
        <v>280</v>
      </c>
      <c r="AD63" s="197">
        <f>V62+AD62</f>
        <v>54</v>
      </c>
      <c r="AE63" s="15"/>
    </row>
    <row r="64" spans="1:31" ht="15.6" customHeight="1" thickTop="1" x14ac:dyDescent="0.3">
      <c r="A64" s="39"/>
      <c r="B64" s="41" t="s">
        <v>564</v>
      </c>
      <c r="C64" s="41" t="s">
        <v>72</v>
      </c>
      <c r="D64" s="220" t="s">
        <v>53</v>
      </c>
      <c r="E64" s="49">
        <v>2</v>
      </c>
      <c r="F64" s="49">
        <v>6</v>
      </c>
      <c r="G64" s="166">
        <f t="shared" si="15"/>
        <v>8</v>
      </c>
      <c r="I64" s="40"/>
      <c r="J64" s="40"/>
      <c r="K64" s="40"/>
      <c r="L64" s="152" t="s">
        <v>83</v>
      </c>
      <c r="M64" s="40"/>
      <c r="N64" s="9"/>
      <c r="O64" s="16"/>
      <c r="AE64" s="198"/>
    </row>
    <row r="65" spans="1:31" ht="15.6" customHeight="1" x14ac:dyDescent="0.3">
      <c r="A65" s="191"/>
      <c r="B65" s="41" t="s">
        <v>545</v>
      </c>
      <c r="C65" s="41" t="s">
        <v>103</v>
      </c>
      <c r="D65" s="220" t="s">
        <v>54</v>
      </c>
      <c r="E65" s="39">
        <v>6</v>
      </c>
      <c r="F65" s="208">
        <v>1</v>
      </c>
      <c r="G65" s="166">
        <f t="shared" si="15"/>
        <v>7</v>
      </c>
      <c r="H65" s="39"/>
      <c r="I65" s="40"/>
      <c r="J65" s="40"/>
      <c r="K65" s="40"/>
      <c r="L65" s="40"/>
      <c r="M65" s="40"/>
      <c r="O65" s="16"/>
      <c r="AE65" s="198"/>
    </row>
    <row r="66" spans="1:31" ht="15.6" customHeight="1" x14ac:dyDescent="0.35">
      <c r="A66" s="39"/>
      <c r="B66" s="150" t="s">
        <v>793</v>
      </c>
      <c r="C66" s="41" t="s">
        <v>531</v>
      </c>
      <c r="D66" s="220" t="s">
        <v>130</v>
      </c>
      <c r="E66" s="49">
        <v>4</v>
      </c>
      <c r="F66" s="49">
        <v>3</v>
      </c>
      <c r="G66" s="166">
        <f t="shared" si="15"/>
        <v>7</v>
      </c>
      <c r="H66" s="39">
        <v>2</v>
      </c>
      <c r="I66" s="40"/>
      <c r="J66" s="40"/>
      <c r="K66" s="40"/>
      <c r="M66" s="48"/>
      <c r="O66" s="16"/>
      <c r="P66" s="46" t="s">
        <v>401</v>
      </c>
      <c r="Q66" s="46" t="s">
        <v>404</v>
      </c>
      <c r="R66" s="183">
        <v>42660</v>
      </c>
      <c r="S66" s="54"/>
      <c r="T66" s="54"/>
      <c r="U66" s="54"/>
      <c r="V66" s="164"/>
      <c r="W66" s="164"/>
      <c r="X66" s="156" t="s">
        <v>403</v>
      </c>
      <c r="Y66" s="46" t="s">
        <v>404</v>
      </c>
      <c r="Z66" s="183">
        <v>42667</v>
      </c>
      <c r="AA66" s="198"/>
      <c r="AB66" s="198"/>
      <c r="AC66" s="198"/>
      <c r="AD66" s="198"/>
      <c r="AE66" s="198"/>
    </row>
    <row r="67" spans="1:31" ht="15.6" customHeight="1" x14ac:dyDescent="0.35">
      <c r="A67" s="191"/>
      <c r="B67" s="221" t="s">
        <v>63</v>
      </c>
      <c r="C67" s="41" t="s">
        <v>104</v>
      </c>
      <c r="D67" s="221" t="s">
        <v>130</v>
      </c>
      <c r="E67" s="49">
        <v>3</v>
      </c>
      <c r="F67" s="49">
        <v>4</v>
      </c>
      <c r="G67" s="166">
        <f t="shared" si="15"/>
        <v>7</v>
      </c>
      <c r="H67" s="39">
        <v>2</v>
      </c>
      <c r="I67" s="40"/>
      <c r="J67" s="40"/>
      <c r="K67" s="40"/>
      <c r="L67" s="152"/>
      <c r="M67" s="41"/>
      <c r="O67" s="16"/>
      <c r="P67" s="155" t="s">
        <v>81</v>
      </c>
      <c r="Q67" s="155" t="s">
        <v>79</v>
      </c>
      <c r="R67" s="155" t="s">
        <v>107</v>
      </c>
      <c r="S67" s="41"/>
      <c r="T67" s="41"/>
      <c r="U67" s="41"/>
      <c r="V67" s="47"/>
      <c r="W67" s="47"/>
      <c r="X67" s="155" t="s">
        <v>81</v>
      </c>
      <c r="Y67" s="155" t="s">
        <v>79</v>
      </c>
      <c r="Z67" s="155" t="s">
        <v>107</v>
      </c>
      <c r="AA67" s="40"/>
      <c r="AB67" s="40"/>
      <c r="AC67" s="40"/>
      <c r="AD67" s="40"/>
      <c r="AE67" s="198"/>
    </row>
    <row r="68" spans="1:31" ht="15.6" customHeight="1" x14ac:dyDescent="0.35">
      <c r="A68" s="39"/>
      <c r="B68" s="150" t="s">
        <v>551</v>
      </c>
      <c r="C68" s="41" t="s">
        <v>138</v>
      </c>
      <c r="D68" s="220" t="s">
        <v>54</v>
      </c>
      <c r="E68" s="330">
        <v>3</v>
      </c>
      <c r="F68" s="330">
        <v>4</v>
      </c>
      <c r="G68" s="166">
        <f t="shared" si="15"/>
        <v>7</v>
      </c>
      <c r="L68" s="163" t="s">
        <v>156</v>
      </c>
      <c r="M68" s="41"/>
      <c r="O68" s="16"/>
      <c r="P68" s="189">
        <v>0.38541666666666669</v>
      </c>
      <c r="Q68" s="61" t="s">
        <v>126</v>
      </c>
      <c r="R68" s="184" t="s">
        <v>402</v>
      </c>
      <c r="S68" s="41"/>
      <c r="T68" s="41"/>
      <c r="U68" s="41"/>
      <c r="V68" s="47"/>
      <c r="W68" s="47"/>
      <c r="X68" s="189">
        <v>0.38541666666666669</v>
      </c>
      <c r="Y68" s="61" t="s">
        <v>126</v>
      </c>
      <c r="Z68" s="184" t="s">
        <v>204</v>
      </c>
      <c r="AA68" s="49"/>
      <c r="AB68" s="87"/>
      <c r="AC68" s="39"/>
      <c r="AD68" s="40"/>
      <c r="AE68" s="198"/>
    </row>
    <row r="69" spans="1:31" ht="15.6" customHeight="1" x14ac:dyDescent="0.35">
      <c r="A69" s="191"/>
      <c r="B69" s="220" t="s">
        <v>567</v>
      </c>
      <c r="C69" s="150" t="s">
        <v>110</v>
      </c>
      <c r="D69" s="41" t="s">
        <v>533</v>
      </c>
      <c r="E69" s="49">
        <v>3</v>
      </c>
      <c r="F69" s="49">
        <v>4</v>
      </c>
      <c r="G69" s="166">
        <f t="shared" si="15"/>
        <v>7</v>
      </c>
      <c r="H69" s="39">
        <v>2</v>
      </c>
      <c r="L69" s="41" t="s">
        <v>83</v>
      </c>
      <c r="O69" s="173"/>
      <c r="P69" s="189">
        <v>0.38541666666666669</v>
      </c>
      <c r="Q69" s="61" t="s">
        <v>127</v>
      </c>
      <c r="R69" s="184" t="s">
        <v>201</v>
      </c>
      <c r="S69" s="41"/>
      <c r="T69" s="41"/>
      <c r="U69" s="41"/>
      <c r="V69" s="47"/>
      <c r="W69" s="47"/>
      <c r="X69" s="189">
        <v>0.38541666666666669</v>
      </c>
      <c r="Y69" s="61" t="s">
        <v>127</v>
      </c>
      <c r="Z69" s="184" t="s">
        <v>205</v>
      </c>
      <c r="AA69" s="39"/>
      <c r="AB69" s="190"/>
      <c r="AC69" s="39"/>
      <c r="AD69" s="40"/>
      <c r="AE69" s="198"/>
    </row>
    <row r="70" spans="1:31" ht="15.6" customHeight="1" x14ac:dyDescent="0.35">
      <c r="A70" s="191"/>
      <c r="B70" s="220" t="s">
        <v>554</v>
      </c>
      <c r="C70" s="41" t="s">
        <v>112</v>
      </c>
      <c r="D70" s="41" t="s">
        <v>116</v>
      </c>
      <c r="E70" s="330">
        <v>1</v>
      </c>
      <c r="F70" s="330">
        <v>6</v>
      </c>
      <c r="G70" s="166">
        <f t="shared" si="15"/>
        <v>7</v>
      </c>
      <c r="H70" s="39"/>
      <c r="O70" s="173"/>
      <c r="P70" s="189">
        <v>0.42708333333333331</v>
      </c>
      <c r="Q70" s="61" t="s">
        <v>126</v>
      </c>
      <c r="R70" s="184" t="s">
        <v>202</v>
      </c>
      <c r="S70" s="41"/>
      <c r="T70" s="41"/>
      <c r="U70" s="41"/>
      <c r="V70" s="47"/>
      <c r="W70" s="47"/>
      <c r="X70" s="189">
        <v>0.42708333333333331</v>
      </c>
      <c r="Y70" s="61" t="s">
        <v>126</v>
      </c>
      <c r="Z70" s="184" t="s">
        <v>206</v>
      </c>
      <c r="AA70" s="39"/>
      <c r="AB70" s="39"/>
      <c r="AC70" s="39"/>
      <c r="AD70" s="40"/>
      <c r="AE70" s="198"/>
    </row>
    <row r="71" spans="1:31" ht="17.399999999999999" x14ac:dyDescent="0.3">
      <c r="A71" s="39"/>
      <c r="B71" s="41" t="s">
        <v>539</v>
      </c>
      <c r="C71" s="152" t="s">
        <v>613</v>
      </c>
      <c r="D71" s="220" t="s">
        <v>117</v>
      </c>
      <c r="E71" s="222">
        <v>5</v>
      </c>
      <c r="F71" s="222">
        <v>1</v>
      </c>
      <c r="G71" s="166">
        <f t="shared" si="15"/>
        <v>6</v>
      </c>
      <c r="H71" s="39">
        <v>2</v>
      </c>
      <c r="O71" s="173"/>
      <c r="P71" s="189">
        <v>0.42708333333333331</v>
      </c>
      <c r="Q71" s="61" t="s">
        <v>127</v>
      </c>
      <c r="R71" s="184" t="s">
        <v>203</v>
      </c>
      <c r="S71" s="40"/>
      <c r="T71" s="40"/>
      <c r="U71" s="40"/>
      <c r="V71" s="40"/>
      <c r="W71" s="40"/>
      <c r="X71" s="189">
        <v>0.42708333333333331</v>
      </c>
      <c r="Y71" s="61" t="s">
        <v>127</v>
      </c>
      <c r="Z71" s="184" t="s">
        <v>207</v>
      </c>
      <c r="AA71" s="40"/>
      <c r="AB71" s="40"/>
      <c r="AC71" s="40"/>
      <c r="AD71" s="40"/>
      <c r="AE71" s="198"/>
    </row>
    <row r="72" spans="1:31" ht="15.6" x14ac:dyDescent="0.3">
      <c r="A72" s="191"/>
      <c r="B72" s="41" t="s">
        <v>543</v>
      </c>
      <c r="C72" s="41" t="s">
        <v>120</v>
      </c>
      <c r="D72" s="220" t="s">
        <v>117</v>
      </c>
      <c r="E72" s="39">
        <v>5</v>
      </c>
      <c r="F72" s="39">
        <v>1</v>
      </c>
      <c r="G72" s="166">
        <f t="shared" si="15"/>
        <v>6</v>
      </c>
      <c r="O72" s="173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98"/>
    </row>
    <row r="73" spans="1:31" ht="17.399999999999999" x14ac:dyDescent="0.3">
      <c r="A73" s="39"/>
      <c r="B73" s="221" t="s">
        <v>63</v>
      </c>
      <c r="C73" s="152" t="s">
        <v>297</v>
      </c>
      <c r="D73" s="221" t="s">
        <v>130</v>
      </c>
      <c r="E73" s="49">
        <v>4</v>
      </c>
      <c r="F73" s="49">
        <v>2</v>
      </c>
      <c r="G73" s="166">
        <f t="shared" si="15"/>
        <v>6</v>
      </c>
      <c r="H73" s="39">
        <v>2</v>
      </c>
      <c r="I73" s="34"/>
      <c r="J73" s="81"/>
      <c r="K73" s="79"/>
    </row>
    <row r="74" spans="1:31" ht="15.6" x14ac:dyDescent="0.3">
      <c r="A74" s="39"/>
      <c r="B74" s="220" t="s">
        <v>818</v>
      </c>
      <c r="C74" s="41" t="s">
        <v>614</v>
      </c>
      <c r="D74" s="48" t="s">
        <v>117</v>
      </c>
      <c r="E74" s="330">
        <v>4</v>
      </c>
      <c r="F74" s="330">
        <v>2</v>
      </c>
      <c r="G74" s="166">
        <f t="shared" si="15"/>
        <v>6</v>
      </c>
    </row>
    <row r="75" spans="1:31" ht="15.6" x14ac:dyDescent="0.3">
      <c r="A75" s="191"/>
      <c r="B75" s="41" t="s">
        <v>544</v>
      </c>
      <c r="C75" s="41" t="s">
        <v>332</v>
      </c>
      <c r="D75" s="220" t="s">
        <v>54</v>
      </c>
      <c r="E75" s="330">
        <v>1</v>
      </c>
      <c r="F75" s="193">
        <v>5</v>
      </c>
      <c r="G75" s="166">
        <f t="shared" si="15"/>
        <v>6</v>
      </c>
      <c r="H75" s="40"/>
      <c r="P75" s="5"/>
      <c r="Q75" s="5"/>
      <c r="R75" s="7"/>
    </row>
    <row r="76" spans="1:31" ht="15.6" x14ac:dyDescent="0.3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38"/>
      <c r="O76" s="38"/>
      <c r="P76" s="38"/>
      <c r="Q76" s="38"/>
      <c r="R76" s="38"/>
    </row>
    <row r="77" spans="1:31" ht="15.6" x14ac:dyDescent="0.3">
      <c r="P77" s="7"/>
      <c r="Q77" s="7"/>
      <c r="R77" s="7"/>
    </row>
    <row r="78" spans="1:31" ht="15.6" x14ac:dyDescent="0.3">
      <c r="P78" s="5"/>
      <c r="Q78" s="5"/>
      <c r="R78" s="7"/>
    </row>
    <row r="79" spans="1:31" ht="17.399999999999999" x14ac:dyDescent="0.3">
      <c r="A79" s="34"/>
      <c r="B79" s="80"/>
      <c r="C79" s="220"/>
      <c r="D79" s="79"/>
      <c r="E79" s="79"/>
      <c r="F79" s="79"/>
      <c r="G79" s="79"/>
      <c r="H79" s="79"/>
      <c r="I79" s="79"/>
      <c r="J79" s="79"/>
      <c r="K79" s="79"/>
      <c r="P79" s="5"/>
      <c r="Q79" s="5"/>
      <c r="R79" s="7"/>
    </row>
    <row r="80" spans="1:31" ht="17.399999999999999" x14ac:dyDescent="0.3">
      <c r="A80" s="34"/>
      <c r="B80" s="80"/>
      <c r="C80" s="220"/>
      <c r="D80" s="79"/>
      <c r="E80" s="79"/>
      <c r="F80" s="79"/>
      <c r="G80" s="79"/>
      <c r="H80" s="79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220"/>
      <c r="D81" s="79"/>
      <c r="E81" s="79"/>
      <c r="F81" s="79"/>
      <c r="G81" s="79"/>
      <c r="H81" s="79"/>
      <c r="I81" s="79"/>
      <c r="J81" s="79"/>
      <c r="K81" s="79"/>
      <c r="P81" s="7"/>
      <c r="Q81" s="7"/>
      <c r="R81" s="7"/>
    </row>
    <row r="82" spans="1:18" ht="17.399999999999999" x14ac:dyDescent="0.3">
      <c r="A82" s="34"/>
      <c r="B82" s="80"/>
      <c r="C82" s="41"/>
      <c r="D82" s="79"/>
      <c r="E82" s="79"/>
      <c r="F82" s="79"/>
      <c r="G82" s="79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2"/>
      <c r="D83" s="79"/>
      <c r="E83" s="79"/>
      <c r="F83" s="79"/>
      <c r="G83" s="79"/>
      <c r="H83" s="79"/>
      <c r="I83" s="79"/>
      <c r="J83" s="79"/>
      <c r="K83" s="79"/>
    </row>
    <row r="84" spans="1:18" ht="17.399999999999999" x14ac:dyDescent="0.3">
      <c r="A84" s="34"/>
      <c r="B84" s="80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22.8" x14ac:dyDescent="0.4">
      <c r="A85" s="82"/>
      <c r="B85" s="85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34"/>
      <c r="B86" s="80"/>
      <c r="C86" s="34"/>
      <c r="D86" s="80"/>
      <c r="E86" s="32"/>
      <c r="F86" s="79"/>
      <c r="G86" s="34"/>
      <c r="H86" s="34"/>
      <c r="I86" s="79"/>
      <c r="J86" s="32"/>
      <c r="K86" s="79"/>
    </row>
    <row r="87" spans="1:18" ht="17.399999999999999" x14ac:dyDescent="0.3">
      <c r="A87" s="34"/>
      <c r="B87" s="32"/>
      <c r="C87" s="32"/>
      <c r="D87" s="32"/>
      <c r="E87" s="32"/>
      <c r="F87" s="32"/>
      <c r="G87" s="34"/>
      <c r="H87" s="32"/>
      <c r="I87" s="32"/>
      <c r="J87" s="32"/>
      <c r="K87" s="79"/>
    </row>
    <row r="88" spans="1:18" ht="17.399999999999999" x14ac:dyDescent="0.3">
      <c r="A88" s="34"/>
      <c r="B88" s="80"/>
      <c r="C88" s="80"/>
      <c r="D88" s="80"/>
      <c r="E88" s="79"/>
      <c r="F88" s="79"/>
      <c r="G88" s="34"/>
      <c r="H88" s="79"/>
      <c r="I88" s="79"/>
      <c r="J88" s="32"/>
      <c r="K88" s="79"/>
    </row>
    <row r="89" spans="1:18" ht="17.399999999999999" x14ac:dyDescent="0.3">
      <c r="A89" s="79"/>
      <c r="B89" s="32"/>
      <c r="C89" s="80"/>
      <c r="D89" s="80"/>
      <c r="E89" s="32"/>
      <c r="F89" s="34"/>
      <c r="G89" s="51"/>
      <c r="H89" s="34"/>
      <c r="I89" s="79"/>
      <c r="J89" s="79"/>
      <c r="K89" s="79"/>
    </row>
    <row r="90" spans="1:18" ht="22.8" x14ac:dyDescent="0.4">
      <c r="A90" s="79"/>
      <c r="B90" s="55"/>
      <c r="C90" s="85"/>
      <c r="D90" s="85"/>
      <c r="E90" s="55"/>
      <c r="F90" s="34"/>
      <c r="G90" s="51"/>
      <c r="H90" s="34"/>
      <c r="I90" s="79"/>
      <c r="J90" s="79"/>
      <c r="K90" s="79"/>
    </row>
    <row r="91" spans="1:18" ht="17.399999999999999" x14ac:dyDescent="0.3">
      <c r="A91" s="79"/>
      <c r="B91" s="32"/>
      <c r="C91" s="80"/>
      <c r="D91" s="80"/>
      <c r="E91" s="32"/>
      <c r="F91" s="34"/>
      <c r="G91" s="51"/>
      <c r="H91" s="34"/>
      <c r="I91" s="79"/>
      <c r="J91" s="79"/>
      <c r="K91" s="79"/>
    </row>
    <row r="92" spans="1:18" ht="17.399999999999999" x14ac:dyDescent="0.3">
      <c r="A92" s="34"/>
      <c r="B92" s="32"/>
      <c r="C92" s="32"/>
      <c r="D92" s="32"/>
      <c r="E92" s="32"/>
      <c r="F92" s="34"/>
      <c r="G92" s="51"/>
      <c r="H92" s="34"/>
      <c r="I92" s="79"/>
      <c r="J92" s="32"/>
      <c r="K92" s="32"/>
      <c r="L92" s="1"/>
    </row>
    <row r="93" spans="1:18" ht="17.399999999999999" x14ac:dyDescent="0.3">
      <c r="A93" s="34"/>
      <c r="B93" s="32"/>
      <c r="C93" s="83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80"/>
      <c r="E94" s="34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2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91"/>
      <c r="B97" s="92"/>
      <c r="C97" s="93"/>
      <c r="D97" s="94"/>
      <c r="E97" s="91"/>
      <c r="F97" s="91"/>
      <c r="G97" s="91"/>
      <c r="H97" s="91"/>
      <c r="I97" s="95"/>
      <c r="J97" s="92"/>
      <c r="K97" s="92"/>
      <c r="L97" s="96"/>
    </row>
    <row r="98" spans="1:12" ht="17.399999999999999" x14ac:dyDescent="0.3">
      <c r="A98" s="34"/>
      <c r="B98" s="32"/>
      <c r="C98" s="83"/>
      <c r="D98" s="80"/>
      <c r="E98" s="34"/>
      <c r="F98" s="34"/>
      <c r="G98" s="51"/>
      <c r="H98" s="34"/>
      <c r="I98" s="79"/>
      <c r="J98" s="32"/>
      <c r="K98" s="32"/>
      <c r="L98" s="1"/>
    </row>
    <row r="99" spans="1:12" ht="17.399999999999999" x14ac:dyDescent="0.3">
      <c r="A99" s="34"/>
      <c r="B99" s="32"/>
      <c r="C99" s="83"/>
      <c r="D99" s="80"/>
      <c r="E99" s="32"/>
      <c r="F99" s="34"/>
      <c r="G99" s="51"/>
      <c r="H99" s="34"/>
      <c r="I99" s="79"/>
      <c r="J99" s="32"/>
      <c r="K99" s="32"/>
      <c r="L99" s="1"/>
    </row>
  </sheetData>
  <sortState ref="O4:X9">
    <sortCondition ref="O4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7" zoomScale="78" zoomScaleNormal="75" zoomScaleSheetLayoutView="78" workbookViewId="0">
      <selection activeCell="L56" sqref="L56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4.6640625" customWidth="1"/>
    <col min="13" max="13" width="26.44140625" customWidth="1"/>
    <col min="14" max="14" width="1.5546875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5.109375" customWidth="1"/>
    <col min="24" max="24" width="11.88671875" customWidth="1"/>
    <col min="25" max="25" width="18.33203125" customWidth="1"/>
    <col min="26" max="26" width="15.5546875" customWidth="1"/>
    <col min="27" max="27" width="6.44140625" customWidth="1"/>
    <col min="28" max="28" width="5.88671875" customWidth="1"/>
    <col min="29" max="29" width="6.33203125" customWidth="1"/>
    <col min="30" max="30" width="5.5546875" customWidth="1"/>
    <col min="31" max="31" width="2.33203125" customWidth="1"/>
  </cols>
  <sheetData>
    <row r="1" spans="1:31" ht="24" customHeight="1" x14ac:dyDescent="0.4">
      <c r="A1" s="28"/>
      <c r="B1" s="202"/>
      <c r="C1" s="202"/>
      <c r="D1" s="229"/>
      <c r="E1" s="229"/>
      <c r="F1" s="229"/>
      <c r="G1" s="230" t="s">
        <v>97</v>
      </c>
      <c r="H1" s="230"/>
      <c r="I1" s="230"/>
      <c r="J1" s="230"/>
      <c r="K1" s="230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210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430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350"/>
      <c r="K2" s="203"/>
      <c r="L2" s="202"/>
      <c r="M2" s="206">
        <v>42653</v>
      </c>
      <c r="O2" s="210"/>
      <c r="P2" s="41" t="s">
        <v>486</v>
      </c>
      <c r="Q2" s="41" t="s">
        <v>487</v>
      </c>
      <c r="R2" s="41" t="s">
        <v>116</v>
      </c>
      <c r="S2" s="39"/>
      <c r="T2" s="208">
        <v>4</v>
      </c>
      <c r="U2" s="39">
        <v>5</v>
      </c>
      <c r="V2" s="39">
        <v>2</v>
      </c>
      <c r="W2" s="39">
        <v>0</v>
      </c>
      <c r="X2" s="199">
        <f t="shared" ref="X2:X10" si="0">U2/T2</f>
        <v>1.25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351" t="s">
        <v>58</v>
      </c>
      <c r="K3" s="22" t="s">
        <v>98</v>
      </c>
      <c r="L3" s="22" t="s">
        <v>55</v>
      </c>
      <c r="M3" s="39" t="s">
        <v>774</v>
      </c>
      <c r="O3" s="210"/>
      <c r="P3" s="41" t="s">
        <v>22</v>
      </c>
      <c r="Q3" s="41" t="s">
        <v>128</v>
      </c>
      <c r="R3" s="41" t="s">
        <v>533</v>
      </c>
      <c r="S3" s="39"/>
      <c r="T3" s="208">
        <v>4</v>
      </c>
      <c r="U3" s="39">
        <v>6</v>
      </c>
      <c r="V3" s="39">
        <v>0</v>
      </c>
      <c r="W3" s="39">
        <v>0</v>
      </c>
      <c r="X3" s="199">
        <f t="shared" si="0"/>
        <v>1.5</v>
      </c>
      <c r="AE3" s="16"/>
    </row>
    <row r="4" spans="1:31" ht="17.399999999999999" x14ac:dyDescent="0.3">
      <c r="A4" s="7"/>
      <c r="B4" s="9"/>
      <c r="C4" s="33" t="s">
        <v>530</v>
      </c>
      <c r="D4" s="24"/>
      <c r="E4" s="22">
        <v>3</v>
      </c>
      <c r="F4" s="22">
        <v>1</v>
      </c>
      <c r="G4" s="22">
        <v>0</v>
      </c>
      <c r="H4" s="22">
        <f>(S$49)</f>
        <v>11</v>
      </c>
      <c r="I4" s="22">
        <v>6</v>
      </c>
      <c r="J4" s="35">
        <f t="shared" ref="J4" si="1">E4*2+G4*1</f>
        <v>6</v>
      </c>
      <c r="K4" s="22">
        <f>(T$49)</f>
        <v>19</v>
      </c>
      <c r="L4" s="22">
        <f>(V$49)</f>
        <v>6</v>
      </c>
      <c r="M4" s="39">
        <v>1</v>
      </c>
      <c r="N4" s="1"/>
      <c r="O4" s="210"/>
      <c r="P4" s="41" t="s">
        <v>63</v>
      </c>
      <c r="Q4" s="41" t="s">
        <v>115</v>
      </c>
      <c r="R4" s="41" t="s">
        <v>164</v>
      </c>
      <c r="S4" s="39"/>
      <c r="T4" s="208">
        <v>4</v>
      </c>
      <c r="U4" s="39">
        <v>12</v>
      </c>
      <c r="V4" s="39">
        <v>0</v>
      </c>
      <c r="W4" s="39">
        <v>1</v>
      </c>
      <c r="X4" s="199">
        <f t="shared" si="0"/>
        <v>3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2</v>
      </c>
      <c r="F5" s="22">
        <v>0</v>
      </c>
      <c r="G5" s="22">
        <v>2</v>
      </c>
      <c r="H5" s="22">
        <f>(AA$25)</f>
        <v>19</v>
      </c>
      <c r="I5" s="22">
        <v>14</v>
      </c>
      <c r="J5" s="35">
        <f t="shared" ref="J5:J11" si="2">E5*2+G5*1</f>
        <v>6</v>
      </c>
      <c r="K5" s="22">
        <f>(AB$25)</f>
        <v>23</v>
      </c>
      <c r="L5" s="22">
        <f>(AD$25)</f>
        <v>2</v>
      </c>
      <c r="M5" s="39">
        <v>2</v>
      </c>
      <c r="O5" s="210"/>
      <c r="P5" s="41" t="s">
        <v>132</v>
      </c>
      <c r="Q5" s="41" t="s">
        <v>380</v>
      </c>
      <c r="R5" s="41" t="s">
        <v>117</v>
      </c>
      <c r="S5" s="39"/>
      <c r="T5" s="208">
        <v>4</v>
      </c>
      <c r="U5" s="39">
        <v>14</v>
      </c>
      <c r="V5" s="39">
        <v>0</v>
      </c>
      <c r="W5" s="39">
        <v>0</v>
      </c>
      <c r="X5" s="199">
        <f t="shared" si="0"/>
        <v>3.5</v>
      </c>
      <c r="Z5" s="9"/>
      <c r="AE5" s="16"/>
    </row>
    <row r="6" spans="1:31" ht="17.399999999999999" x14ac:dyDescent="0.3">
      <c r="B6" s="9"/>
      <c r="C6" s="33" t="s">
        <v>379</v>
      </c>
      <c r="E6" s="22">
        <v>2</v>
      </c>
      <c r="F6" s="22">
        <v>0</v>
      </c>
      <c r="G6" s="22">
        <v>2</v>
      </c>
      <c r="H6" s="22">
        <f>(S$37)</f>
        <v>10</v>
      </c>
      <c r="I6" s="22">
        <v>5</v>
      </c>
      <c r="J6" s="35">
        <f t="shared" si="2"/>
        <v>6</v>
      </c>
      <c r="K6" s="22">
        <f>(T$37)</f>
        <v>17</v>
      </c>
      <c r="L6" s="22">
        <f>(V$37)</f>
        <v>6</v>
      </c>
      <c r="M6" s="39">
        <v>4</v>
      </c>
      <c r="O6" s="210"/>
      <c r="P6" s="41" t="s">
        <v>66</v>
      </c>
      <c r="Q6" s="41" t="s">
        <v>96</v>
      </c>
      <c r="R6" s="41" t="s">
        <v>130</v>
      </c>
      <c r="S6" s="39"/>
      <c r="T6" s="208">
        <v>4</v>
      </c>
      <c r="U6" s="39">
        <v>14</v>
      </c>
      <c r="V6" s="39">
        <v>0</v>
      </c>
      <c r="W6" s="39">
        <v>0</v>
      </c>
      <c r="X6" s="199">
        <f t="shared" si="0"/>
        <v>3.5</v>
      </c>
      <c r="Y6" s="41"/>
      <c r="AE6" s="16"/>
    </row>
    <row r="7" spans="1:31" ht="17.399999999999999" x14ac:dyDescent="0.3">
      <c r="B7" s="9"/>
      <c r="C7" s="33" t="s">
        <v>89</v>
      </c>
      <c r="D7" s="24"/>
      <c r="E7" s="22">
        <v>2</v>
      </c>
      <c r="F7" s="22">
        <v>1</v>
      </c>
      <c r="G7" s="22">
        <v>1</v>
      </c>
      <c r="H7" s="22">
        <f>(AA$49)</f>
        <v>19</v>
      </c>
      <c r="I7" s="22">
        <v>15</v>
      </c>
      <c r="J7" s="35">
        <f t="shared" si="2"/>
        <v>5</v>
      </c>
      <c r="K7" s="22">
        <f>(AB$49)</f>
        <v>27</v>
      </c>
      <c r="L7" s="22">
        <f>(AD$49)</f>
        <v>2</v>
      </c>
      <c r="M7" s="39">
        <v>3</v>
      </c>
      <c r="N7" s="9"/>
      <c r="O7" s="210"/>
      <c r="P7" s="41" t="s">
        <v>610</v>
      </c>
      <c r="Q7" s="41" t="s">
        <v>611</v>
      </c>
      <c r="R7" s="41" t="s">
        <v>461</v>
      </c>
      <c r="S7" s="39"/>
      <c r="T7" s="208">
        <v>4</v>
      </c>
      <c r="U7" s="39">
        <v>14</v>
      </c>
      <c r="V7" s="39">
        <v>1</v>
      </c>
      <c r="W7" s="39">
        <v>0</v>
      </c>
      <c r="X7" s="199">
        <f t="shared" si="0"/>
        <v>3.5</v>
      </c>
      <c r="AE7" s="16"/>
    </row>
    <row r="8" spans="1:31" ht="17.399999999999999" x14ac:dyDescent="0.3">
      <c r="A8" s="9"/>
      <c r="B8" s="9"/>
      <c r="C8" s="33" t="s">
        <v>129</v>
      </c>
      <c r="D8" s="24"/>
      <c r="E8" s="22">
        <v>1</v>
      </c>
      <c r="F8" s="22">
        <v>2</v>
      </c>
      <c r="G8" s="22">
        <v>1</v>
      </c>
      <c r="H8" s="22">
        <f>(S$25)</f>
        <v>14</v>
      </c>
      <c r="I8" s="22">
        <v>14</v>
      </c>
      <c r="J8" s="35">
        <f t="shared" si="2"/>
        <v>3</v>
      </c>
      <c r="K8" s="22">
        <f>(T$25)</f>
        <v>21</v>
      </c>
      <c r="L8" s="22">
        <f>(V$25)</f>
        <v>6</v>
      </c>
      <c r="M8" s="39">
        <v>7</v>
      </c>
      <c r="O8" s="210"/>
      <c r="P8" s="48" t="s">
        <v>163</v>
      </c>
      <c r="Q8" s="41" t="s">
        <v>95</v>
      </c>
      <c r="R8" s="41" t="s">
        <v>53</v>
      </c>
      <c r="S8" s="39"/>
      <c r="T8" s="208">
        <v>4</v>
      </c>
      <c r="U8" s="39">
        <v>15</v>
      </c>
      <c r="V8" s="39">
        <v>0</v>
      </c>
      <c r="W8" s="39">
        <v>0</v>
      </c>
      <c r="X8" s="199">
        <f t="shared" si="0"/>
        <v>3.75</v>
      </c>
      <c r="AE8" s="16"/>
    </row>
    <row r="9" spans="1:31" ht="17.399999999999999" x14ac:dyDescent="0.3">
      <c r="A9" s="9"/>
      <c r="B9" s="9"/>
      <c r="C9" s="33" t="s">
        <v>322</v>
      </c>
      <c r="D9" s="24"/>
      <c r="E9" s="22">
        <v>1</v>
      </c>
      <c r="F9" s="22">
        <v>3</v>
      </c>
      <c r="G9" s="22">
        <v>0</v>
      </c>
      <c r="H9" s="22">
        <f>(AA$37)</f>
        <v>11</v>
      </c>
      <c r="I9" s="22">
        <v>18</v>
      </c>
      <c r="J9" s="35">
        <f t="shared" si="2"/>
        <v>2</v>
      </c>
      <c r="K9" s="22">
        <f>(AB$37)</f>
        <v>18</v>
      </c>
      <c r="L9" s="22">
        <f>(AD$37)</f>
        <v>0</v>
      </c>
      <c r="M9" s="39">
        <v>5</v>
      </c>
      <c r="O9" s="210"/>
      <c r="P9" s="41" t="s">
        <v>34</v>
      </c>
      <c r="Q9" s="41" t="s">
        <v>86</v>
      </c>
      <c r="R9" s="41" t="s">
        <v>54</v>
      </c>
      <c r="S9" s="39"/>
      <c r="T9" s="208">
        <v>4</v>
      </c>
      <c r="U9" s="39">
        <v>16</v>
      </c>
      <c r="V9" s="39">
        <v>0</v>
      </c>
      <c r="W9" s="39">
        <v>2</v>
      </c>
      <c r="X9" s="199">
        <f t="shared" si="0"/>
        <v>4</v>
      </c>
      <c r="AE9" s="16"/>
    </row>
    <row r="10" spans="1:31" ht="18" thickBot="1" x14ac:dyDescent="0.35">
      <c r="A10" s="9"/>
      <c r="B10" s="9"/>
      <c r="C10" s="33" t="s">
        <v>477</v>
      </c>
      <c r="E10" s="22">
        <v>1</v>
      </c>
      <c r="F10" s="22">
        <v>3</v>
      </c>
      <c r="G10" s="22">
        <v>0</v>
      </c>
      <c r="H10" s="22">
        <f>(AA$61)</f>
        <v>7</v>
      </c>
      <c r="I10" s="22">
        <v>14</v>
      </c>
      <c r="J10" s="35">
        <f t="shared" si="2"/>
        <v>2</v>
      </c>
      <c r="K10" s="22">
        <f>(AB$61)</f>
        <v>8</v>
      </c>
      <c r="L10" s="22">
        <f>(AD$61)</f>
        <v>8</v>
      </c>
      <c r="M10" s="39">
        <v>8</v>
      </c>
      <c r="O10" s="78"/>
      <c r="P10" s="41" t="s">
        <v>108</v>
      </c>
      <c r="Q10" s="41" t="s">
        <v>17</v>
      </c>
      <c r="R10" s="41"/>
      <c r="S10" s="39"/>
      <c r="T10" s="208">
        <v>0</v>
      </c>
      <c r="U10" s="39">
        <v>0</v>
      </c>
      <c r="V10" s="39">
        <v>0</v>
      </c>
      <c r="W10" s="39">
        <v>0</v>
      </c>
      <c r="X10" s="199" t="e">
        <f t="shared" si="0"/>
        <v>#DIV/0!</v>
      </c>
      <c r="AE10" s="16"/>
    </row>
    <row r="11" spans="1:31" ht="18.600000000000001" thickBot="1" x14ac:dyDescent="0.4">
      <c r="A11" s="9"/>
      <c r="B11" s="9"/>
      <c r="C11" s="33" t="s">
        <v>154</v>
      </c>
      <c r="D11" s="65"/>
      <c r="E11" s="22">
        <v>0</v>
      </c>
      <c r="F11" s="22">
        <v>2</v>
      </c>
      <c r="G11" s="22">
        <v>2</v>
      </c>
      <c r="H11" s="22">
        <f>(S$61)</f>
        <v>8</v>
      </c>
      <c r="I11" s="22">
        <v>13</v>
      </c>
      <c r="J11" s="35">
        <f t="shared" si="2"/>
        <v>2</v>
      </c>
      <c r="K11" s="22">
        <f>(T$61)</f>
        <v>11</v>
      </c>
      <c r="L11" s="22">
        <f>(V$61)</f>
        <v>2</v>
      </c>
      <c r="M11" s="39">
        <v>6</v>
      </c>
      <c r="O11" s="78"/>
      <c r="P11" s="173"/>
      <c r="Q11" s="173"/>
      <c r="R11" s="54" t="s">
        <v>35</v>
      </c>
      <c r="S11" s="200"/>
      <c r="T11" s="194">
        <f>SUM(T2:T10)</f>
        <v>32</v>
      </c>
      <c r="U11" s="194">
        <f>SUM(U2:U10)</f>
        <v>96</v>
      </c>
      <c r="V11" s="194">
        <f>SUM(V2:V10)</f>
        <v>3</v>
      </c>
      <c r="W11" s="194">
        <f>SUM(W2:W10)</f>
        <v>3</v>
      </c>
      <c r="X11" s="201">
        <f>(U11+W11)/T11</f>
        <v>3.09375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12</v>
      </c>
      <c r="F12" s="62">
        <f>SUM(F4:F11)</f>
        <v>12</v>
      </c>
      <c r="G12" s="62">
        <f>SUM(G4:G11)</f>
        <v>8</v>
      </c>
      <c r="H12" s="62">
        <f>SUM(H4:H11)</f>
        <v>99</v>
      </c>
      <c r="I12" s="62">
        <f>SUM(I4:I11)</f>
        <v>99</v>
      </c>
      <c r="J12" s="62"/>
      <c r="K12" s="62">
        <f>SUM(K4:K11)</f>
        <v>144</v>
      </c>
      <c r="L12" s="62">
        <f>SUM(L4:L11)</f>
        <v>32</v>
      </c>
      <c r="M12" s="7"/>
      <c r="O12" s="78"/>
      <c r="AE12" s="16"/>
    </row>
    <row r="13" spans="1:31" ht="18" thickTop="1" x14ac:dyDescent="0.3">
      <c r="A13" s="4"/>
      <c r="B13" s="4"/>
      <c r="K13" s="22"/>
      <c r="M13" s="4"/>
      <c r="O13" s="16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"/>
    </row>
    <row r="14" spans="1:31" ht="15.6" customHeight="1" x14ac:dyDescent="0.3">
      <c r="A14" s="97" t="s">
        <v>770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16"/>
      <c r="P14" s="216" t="s">
        <v>130</v>
      </c>
      <c r="Q14" s="215"/>
      <c r="R14" s="215" t="s">
        <v>469</v>
      </c>
      <c r="S14" s="343"/>
      <c r="T14" s="343">
        <v>1</v>
      </c>
      <c r="U14" s="166">
        <f>SUM(S14:T14)</f>
        <v>1</v>
      </c>
      <c r="V14" s="39"/>
      <c r="W14" s="161"/>
      <c r="X14" s="215" t="s">
        <v>117</v>
      </c>
      <c r="Y14" s="215"/>
      <c r="Z14" s="215" t="s">
        <v>470</v>
      </c>
      <c r="AA14" s="342">
        <v>1</v>
      </c>
      <c r="AB14" s="342">
        <v>3</v>
      </c>
      <c r="AC14" s="166">
        <f t="shared" ref="AC14:AC48" si="3">SUM(AA14:AB14)</f>
        <v>4</v>
      </c>
      <c r="AD14" s="39"/>
      <c r="AE14" s="16"/>
    </row>
    <row r="15" spans="1:31" ht="15.6" customHeight="1" x14ac:dyDescent="0.35">
      <c r="A15" s="46" t="s">
        <v>38</v>
      </c>
      <c r="B15" s="33" t="s">
        <v>124</v>
      </c>
      <c r="C15" s="65"/>
      <c r="D15" s="22">
        <v>5</v>
      </c>
      <c r="E15" s="9">
        <v>1</v>
      </c>
      <c r="F15" s="41" t="s">
        <v>775</v>
      </c>
      <c r="G15" s="151"/>
      <c r="J15" s="4"/>
      <c r="O15" s="60"/>
      <c r="P15" s="41" t="s">
        <v>532</v>
      </c>
      <c r="Q15" s="41" t="s">
        <v>531</v>
      </c>
      <c r="R15" s="41" t="s">
        <v>130</v>
      </c>
      <c r="S15" s="343">
        <v>4</v>
      </c>
      <c r="T15" s="343">
        <v>3</v>
      </c>
      <c r="U15" s="166">
        <f>SUM(S15:T15)</f>
        <v>7</v>
      </c>
      <c r="V15" s="39"/>
      <c r="W15" s="166"/>
      <c r="X15" s="41" t="s">
        <v>628</v>
      </c>
      <c r="Y15" s="41" t="s">
        <v>340</v>
      </c>
      <c r="Z15" s="41" t="s">
        <v>117</v>
      </c>
      <c r="AA15" s="342">
        <v>3</v>
      </c>
      <c r="AB15" s="342">
        <v>5</v>
      </c>
      <c r="AC15" s="166">
        <f t="shared" si="3"/>
        <v>8</v>
      </c>
      <c r="AD15" s="39"/>
      <c r="AE15" s="16"/>
    </row>
    <row r="16" spans="1:31" ht="15.6" customHeight="1" x14ac:dyDescent="0.3">
      <c r="A16" s="39" t="s">
        <v>37</v>
      </c>
      <c r="B16" s="76" t="s">
        <v>607</v>
      </c>
      <c r="C16" s="41" t="s">
        <v>174</v>
      </c>
      <c r="D16" s="22"/>
      <c r="E16" s="9">
        <v>2</v>
      </c>
      <c r="F16" s="41" t="s">
        <v>776</v>
      </c>
      <c r="G16" s="52"/>
      <c r="J16" s="4"/>
      <c r="O16" s="173"/>
      <c r="P16" s="41" t="s">
        <v>668</v>
      </c>
      <c r="Q16" s="41" t="s">
        <v>104</v>
      </c>
      <c r="R16" s="207" t="s">
        <v>130</v>
      </c>
      <c r="S16" s="343">
        <v>3</v>
      </c>
      <c r="T16" s="343">
        <v>4</v>
      </c>
      <c r="U16" s="166">
        <f>SUM(S16:T16)</f>
        <v>7</v>
      </c>
      <c r="V16" s="39">
        <v>2</v>
      </c>
      <c r="W16" s="166"/>
      <c r="X16" s="41" t="s">
        <v>627</v>
      </c>
      <c r="Y16" s="41" t="s">
        <v>613</v>
      </c>
      <c r="Z16" s="41" t="s">
        <v>117</v>
      </c>
      <c r="AA16" s="342">
        <v>5</v>
      </c>
      <c r="AB16" s="342">
        <v>1</v>
      </c>
      <c r="AC16" s="166">
        <f t="shared" si="3"/>
        <v>6</v>
      </c>
      <c r="AD16" s="39">
        <v>2</v>
      </c>
      <c r="AE16" s="16"/>
    </row>
    <row r="17" spans="1:31" ht="15.6" customHeight="1" x14ac:dyDescent="0.3">
      <c r="A17" s="39"/>
      <c r="B17" s="53"/>
      <c r="C17" s="41"/>
      <c r="D17" s="48"/>
      <c r="E17" s="9">
        <v>2</v>
      </c>
      <c r="F17" s="41" t="s">
        <v>775</v>
      </c>
      <c r="G17" s="52"/>
      <c r="J17" s="4"/>
      <c r="N17" s="8"/>
      <c r="O17" s="60"/>
      <c r="P17" s="41" t="s">
        <v>667</v>
      </c>
      <c r="Q17" s="152" t="s">
        <v>297</v>
      </c>
      <c r="R17" s="48" t="s">
        <v>130</v>
      </c>
      <c r="S17" s="343">
        <v>4</v>
      </c>
      <c r="T17" s="343">
        <v>2</v>
      </c>
      <c r="U17" s="166">
        <f>SUM(S17:T17)</f>
        <v>6</v>
      </c>
      <c r="V17" s="39"/>
      <c r="W17" s="166"/>
      <c r="X17" s="41" t="s">
        <v>488</v>
      </c>
      <c r="Y17" s="41" t="s">
        <v>120</v>
      </c>
      <c r="Z17" s="41" t="s">
        <v>117</v>
      </c>
      <c r="AA17" s="342">
        <v>5</v>
      </c>
      <c r="AB17" s="342">
        <v>1</v>
      </c>
      <c r="AC17" s="166">
        <f t="shared" si="3"/>
        <v>6</v>
      </c>
      <c r="AD17" s="39"/>
      <c r="AE17" s="16"/>
    </row>
    <row r="18" spans="1:31" ht="15.6" customHeight="1" x14ac:dyDescent="0.3">
      <c r="A18" s="39" t="s">
        <v>136</v>
      </c>
      <c r="E18" s="9">
        <v>2</v>
      </c>
      <c r="F18" s="41" t="s">
        <v>777</v>
      </c>
      <c r="N18" s="9"/>
      <c r="O18" s="60"/>
      <c r="P18" s="41" t="s">
        <v>669</v>
      </c>
      <c r="Q18" s="41" t="s">
        <v>383</v>
      </c>
      <c r="R18" s="48" t="s">
        <v>130</v>
      </c>
      <c r="S18" s="343">
        <v>3</v>
      </c>
      <c r="T18" s="343">
        <v>3</v>
      </c>
      <c r="U18" s="166">
        <f t="shared" ref="U18:U23" si="4">SUM(S18:T18)</f>
        <v>6</v>
      </c>
      <c r="V18" s="39">
        <v>2</v>
      </c>
      <c r="W18" s="166"/>
      <c r="X18" s="41" t="s">
        <v>629</v>
      </c>
      <c r="Y18" s="41" t="s">
        <v>614</v>
      </c>
      <c r="Z18" s="48" t="s">
        <v>117</v>
      </c>
      <c r="AA18" s="342">
        <v>4</v>
      </c>
      <c r="AB18" s="342">
        <v>1</v>
      </c>
      <c r="AC18" s="166">
        <f>SUM(AA18:AB18)</f>
        <v>5</v>
      </c>
      <c r="AD18" s="39"/>
      <c r="AE18" s="16"/>
    </row>
    <row r="19" spans="1:31" ht="15.6" customHeight="1" x14ac:dyDescent="0.3">
      <c r="E19" s="9">
        <v>2</v>
      </c>
      <c r="F19" s="41" t="s">
        <v>775</v>
      </c>
      <c r="N19" s="9"/>
      <c r="O19" s="60"/>
      <c r="P19" s="150" t="s">
        <v>581</v>
      </c>
      <c r="Q19" s="150" t="s">
        <v>180</v>
      </c>
      <c r="R19" s="41" t="s">
        <v>130</v>
      </c>
      <c r="S19" s="343"/>
      <c r="T19" s="343">
        <v>2</v>
      </c>
      <c r="U19" s="166">
        <f t="shared" si="4"/>
        <v>2</v>
      </c>
      <c r="V19" s="39">
        <v>2</v>
      </c>
      <c r="W19" s="166"/>
      <c r="X19" s="41" t="s">
        <v>634</v>
      </c>
      <c r="Y19" s="41" t="s">
        <v>183</v>
      </c>
      <c r="Z19" s="41" t="s">
        <v>117</v>
      </c>
      <c r="AA19" s="342"/>
      <c r="AB19" s="342">
        <v>5</v>
      </c>
      <c r="AC19" s="166">
        <f>SUM(AA19:AB19)</f>
        <v>5</v>
      </c>
      <c r="AD19" s="39"/>
      <c r="AE19" s="16"/>
    </row>
    <row r="20" spans="1:31" ht="15.6" customHeight="1" x14ac:dyDescent="0.3">
      <c r="N20" s="8"/>
      <c r="O20" s="60"/>
      <c r="P20" s="41" t="s">
        <v>473</v>
      </c>
      <c r="Q20" s="48" t="s">
        <v>109</v>
      </c>
      <c r="R20" s="41" t="s">
        <v>130</v>
      </c>
      <c r="S20" s="343"/>
      <c r="T20" s="343">
        <v>2</v>
      </c>
      <c r="U20" s="166">
        <f t="shared" si="4"/>
        <v>2</v>
      </c>
      <c r="V20" s="39"/>
      <c r="W20" s="166"/>
      <c r="X20" s="150" t="s">
        <v>631</v>
      </c>
      <c r="Y20" s="150" t="s">
        <v>49</v>
      </c>
      <c r="Z20" s="48" t="s">
        <v>117</v>
      </c>
      <c r="AA20" s="342"/>
      <c r="AB20" s="342">
        <v>3</v>
      </c>
      <c r="AC20" s="166">
        <f>SUM(AA20:AB20)</f>
        <v>3</v>
      </c>
      <c r="AD20" s="39"/>
      <c r="AE20" s="59"/>
    </row>
    <row r="21" spans="1:31" ht="15.6" customHeight="1" x14ac:dyDescent="0.3">
      <c r="B21" s="33" t="s">
        <v>89</v>
      </c>
      <c r="C21" s="88"/>
      <c r="D21" s="108">
        <v>5</v>
      </c>
      <c r="E21" s="9">
        <v>2</v>
      </c>
      <c r="F21" s="41" t="s">
        <v>724</v>
      </c>
      <c r="H21" s="52"/>
      <c r="I21" s="52"/>
      <c r="J21" s="86"/>
      <c r="K21" s="52"/>
      <c r="L21" s="52"/>
      <c r="M21" s="52"/>
      <c r="N21" s="8"/>
      <c r="O21" s="60"/>
      <c r="P21" s="41" t="s">
        <v>671</v>
      </c>
      <c r="Q21" s="48" t="s">
        <v>99</v>
      </c>
      <c r="R21" s="41" t="s">
        <v>130</v>
      </c>
      <c r="S21" s="343"/>
      <c r="T21" s="343">
        <v>2</v>
      </c>
      <c r="U21" s="166">
        <f t="shared" si="4"/>
        <v>2</v>
      </c>
      <c r="V21" s="39"/>
      <c r="W21" s="166"/>
      <c r="X21" s="41" t="s">
        <v>633</v>
      </c>
      <c r="Y21" s="41" t="s">
        <v>615</v>
      </c>
      <c r="Z21" s="41" t="s">
        <v>117</v>
      </c>
      <c r="AA21" s="342">
        <v>1</v>
      </c>
      <c r="AB21" s="342">
        <v>2</v>
      </c>
      <c r="AC21" s="166">
        <f>SUM(AA21:AB21)</f>
        <v>3</v>
      </c>
      <c r="AD21" s="39"/>
      <c r="AE21" s="58"/>
    </row>
    <row r="22" spans="1:31" ht="15.6" customHeight="1" x14ac:dyDescent="0.3">
      <c r="A22" s="87" t="s">
        <v>37</v>
      </c>
      <c r="B22" s="240" t="s">
        <v>569</v>
      </c>
      <c r="C22" s="41" t="s">
        <v>174</v>
      </c>
      <c r="D22" s="108"/>
      <c r="E22" s="9">
        <v>2</v>
      </c>
      <c r="F22" s="41" t="s">
        <v>796</v>
      </c>
      <c r="M22" s="52"/>
      <c r="N22" s="9"/>
      <c r="O22" s="60"/>
      <c r="P22" s="41" t="s">
        <v>670</v>
      </c>
      <c r="Q22" s="41" t="s">
        <v>187</v>
      </c>
      <c r="R22" s="48" t="s">
        <v>130</v>
      </c>
      <c r="S22" s="343"/>
      <c r="T22" s="343">
        <v>1</v>
      </c>
      <c r="U22" s="166">
        <f t="shared" si="4"/>
        <v>1</v>
      </c>
      <c r="V22" s="39"/>
      <c r="W22" s="166"/>
      <c r="X22" s="41" t="s">
        <v>392</v>
      </c>
      <c r="Y22" s="41" t="s">
        <v>120</v>
      </c>
      <c r="Z22" s="207" t="s">
        <v>117</v>
      </c>
      <c r="AA22" s="342"/>
      <c r="AB22" s="342">
        <v>2</v>
      </c>
      <c r="AC22" s="166">
        <f t="shared" si="3"/>
        <v>2</v>
      </c>
      <c r="AD22" s="39"/>
      <c r="AE22" s="15"/>
    </row>
    <row r="23" spans="1:31" ht="15.6" customHeight="1" x14ac:dyDescent="0.3">
      <c r="E23" s="9">
        <v>2</v>
      </c>
      <c r="F23" s="41" t="s">
        <v>778</v>
      </c>
      <c r="N23" s="8"/>
      <c r="O23" s="60"/>
      <c r="P23" s="41" t="s">
        <v>673</v>
      </c>
      <c r="Q23" s="48" t="s">
        <v>489</v>
      </c>
      <c r="R23" s="48" t="s">
        <v>130</v>
      </c>
      <c r="S23" s="343"/>
      <c r="T23" s="343">
        <v>1</v>
      </c>
      <c r="U23" s="166">
        <f t="shared" si="4"/>
        <v>1</v>
      </c>
      <c r="V23" s="39"/>
      <c r="W23" s="166"/>
      <c r="X23" s="41" t="s">
        <v>630</v>
      </c>
      <c r="Y23" s="41" t="s">
        <v>25</v>
      </c>
      <c r="Z23" s="41" t="s">
        <v>117</v>
      </c>
      <c r="AA23" s="342"/>
      <c r="AB23" s="342"/>
      <c r="AC23" s="166">
        <f t="shared" si="3"/>
        <v>0</v>
      </c>
      <c r="AD23" s="39"/>
      <c r="AE23" s="15"/>
    </row>
    <row r="24" spans="1:31" ht="15.6" customHeight="1" x14ac:dyDescent="0.3">
      <c r="E24" s="9">
        <v>2</v>
      </c>
      <c r="F24" s="41" t="s">
        <v>779</v>
      </c>
      <c r="N24" s="9"/>
      <c r="O24" s="60"/>
      <c r="P24" s="41" t="s">
        <v>672</v>
      </c>
      <c r="Q24" s="41" t="s">
        <v>208</v>
      </c>
      <c r="R24" s="207" t="s">
        <v>130</v>
      </c>
      <c r="S24" s="343"/>
      <c r="T24" s="343"/>
      <c r="U24" s="166">
        <f t="shared" ref="U24:U39" si="5">SUM(S24:T24)</f>
        <v>0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3"/>
        <v>0</v>
      </c>
      <c r="AD24" s="39"/>
      <c r="AE24" s="15"/>
    </row>
    <row r="25" spans="1:31" ht="15.6" customHeight="1" thickBot="1" x14ac:dyDescent="0.35">
      <c r="E25" s="9">
        <v>2</v>
      </c>
      <c r="F25" s="41" t="s">
        <v>756</v>
      </c>
      <c r="N25" s="9"/>
      <c r="O25" s="60"/>
      <c r="P25" s="218" t="s">
        <v>405</v>
      </c>
      <c r="Q25" s="218"/>
      <c r="R25" s="218" t="s">
        <v>130</v>
      </c>
      <c r="S25" s="219">
        <f>SUM(S14:S24)</f>
        <v>14</v>
      </c>
      <c r="T25" s="219">
        <f>SUM(T14:T24)</f>
        <v>21</v>
      </c>
      <c r="U25" s="219">
        <f t="shared" si="5"/>
        <v>35</v>
      </c>
      <c r="V25" s="219">
        <f>SUM(V14:V24)</f>
        <v>6</v>
      </c>
      <c r="W25" s="219"/>
      <c r="X25" s="217" t="s">
        <v>405</v>
      </c>
      <c r="Y25" s="217"/>
      <c r="Z25" s="217" t="s">
        <v>117</v>
      </c>
      <c r="AA25" s="219">
        <f>SUM(AA14:AA24)</f>
        <v>19</v>
      </c>
      <c r="AB25" s="219">
        <f>SUM(AB14:AB24)</f>
        <v>23</v>
      </c>
      <c r="AC25" s="219">
        <f t="shared" si="3"/>
        <v>42</v>
      </c>
      <c r="AD25" s="219">
        <f>SUM(AD14:AD24)</f>
        <v>2</v>
      </c>
      <c r="AE25" s="15"/>
    </row>
    <row r="26" spans="1:31" ht="15.6" customHeight="1" x14ac:dyDescent="0.3">
      <c r="N26" s="9"/>
      <c r="O26" s="15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ref="U26:U33" si="6">SUM(S26:T26)</f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/>
      <c r="AC26" s="166">
        <f t="shared" si="3"/>
        <v>0</v>
      </c>
      <c r="AD26" s="222"/>
      <c r="AE26" s="15"/>
    </row>
    <row r="27" spans="1:31" ht="15.6" customHeight="1" x14ac:dyDescent="0.3">
      <c r="A27" s="69"/>
      <c r="B27" s="70"/>
      <c r="C27" s="71"/>
      <c r="D27" s="142"/>
      <c r="E27" s="73" t="s">
        <v>50</v>
      </c>
      <c r="F27" s="67"/>
      <c r="G27" s="66"/>
      <c r="H27" s="66"/>
      <c r="I27" s="66"/>
      <c r="J27" s="68"/>
      <c r="K27" s="66"/>
      <c r="L27" s="66"/>
      <c r="M27" s="66"/>
      <c r="N27" s="9"/>
      <c r="O27" s="60"/>
      <c r="P27" s="41" t="s">
        <v>678</v>
      </c>
      <c r="Q27" s="84" t="s">
        <v>185</v>
      </c>
      <c r="R27" s="48" t="s">
        <v>116</v>
      </c>
      <c r="S27" s="342">
        <v>4</v>
      </c>
      <c r="T27" s="342">
        <v>1</v>
      </c>
      <c r="U27" s="166">
        <f t="shared" si="6"/>
        <v>5</v>
      </c>
      <c r="V27" s="39">
        <v>4</v>
      </c>
      <c r="W27" s="166"/>
      <c r="X27" s="41" t="s">
        <v>636</v>
      </c>
      <c r="Y27" s="41" t="s">
        <v>103</v>
      </c>
      <c r="Z27" s="41" t="s">
        <v>54</v>
      </c>
      <c r="AA27" s="342">
        <v>6</v>
      </c>
      <c r="AB27" s="342">
        <v>1</v>
      </c>
      <c r="AC27" s="166">
        <f t="shared" si="3"/>
        <v>7</v>
      </c>
      <c r="AD27" s="222"/>
      <c r="AE27" s="15"/>
    </row>
    <row r="28" spans="1:31" ht="15.6" customHeight="1" x14ac:dyDescent="0.3">
      <c r="A28" s="46" t="s">
        <v>39</v>
      </c>
      <c r="B28" s="33" t="s">
        <v>123</v>
      </c>
      <c r="D28" s="22">
        <v>2</v>
      </c>
      <c r="E28" s="8">
        <v>1</v>
      </c>
      <c r="F28" s="41" t="s">
        <v>772</v>
      </c>
      <c r="M28" s="37"/>
      <c r="N28" s="9"/>
      <c r="O28" s="210"/>
      <c r="P28" s="41" t="s">
        <v>680</v>
      </c>
      <c r="Q28" s="41" t="s">
        <v>112</v>
      </c>
      <c r="R28" s="41" t="s">
        <v>116</v>
      </c>
      <c r="S28" s="342"/>
      <c r="T28" s="342">
        <v>5</v>
      </c>
      <c r="U28" s="166">
        <f>SUM(S28:T28)</f>
        <v>5</v>
      </c>
      <c r="V28" s="39"/>
      <c r="W28" s="166"/>
      <c r="X28" s="41" t="s">
        <v>635</v>
      </c>
      <c r="Y28" s="41" t="s">
        <v>138</v>
      </c>
      <c r="Z28" s="41" t="s">
        <v>54</v>
      </c>
      <c r="AA28" s="342">
        <v>2</v>
      </c>
      <c r="AB28" s="342">
        <v>4</v>
      </c>
      <c r="AC28" s="166">
        <f t="shared" si="3"/>
        <v>6</v>
      </c>
      <c r="AD28" s="222"/>
      <c r="AE28" s="15"/>
    </row>
    <row r="29" spans="1:31" ht="15.6" customHeight="1" x14ac:dyDescent="0.3">
      <c r="A29" s="49" t="s">
        <v>37</v>
      </c>
      <c r="B29" s="41"/>
      <c r="C29" s="41"/>
      <c r="E29" s="8">
        <v>2</v>
      </c>
      <c r="F29" s="41" t="s">
        <v>773</v>
      </c>
      <c r="N29" s="9"/>
      <c r="O29" s="60"/>
      <c r="P29" s="41" t="s">
        <v>677</v>
      </c>
      <c r="Q29" s="41" t="s">
        <v>131</v>
      </c>
      <c r="R29" s="41" t="s">
        <v>116</v>
      </c>
      <c r="S29" s="342">
        <v>1</v>
      </c>
      <c r="T29" s="342">
        <v>3</v>
      </c>
      <c r="U29" s="166">
        <f>SUM(S29:T29)</f>
        <v>4</v>
      </c>
      <c r="V29" s="39"/>
      <c r="W29" s="166"/>
      <c r="X29" s="41" t="s">
        <v>637</v>
      </c>
      <c r="Y29" s="41" t="s">
        <v>332</v>
      </c>
      <c r="Z29" s="48" t="s">
        <v>54</v>
      </c>
      <c r="AA29" s="342">
        <v>1</v>
      </c>
      <c r="AB29" s="342">
        <v>5</v>
      </c>
      <c r="AC29" s="166">
        <f t="shared" si="3"/>
        <v>6</v>
      </c>
      <c r="AD29" s="222"/>
      <c r="AE29" s="15"/>
    </row>
    <row r="30" spans="1:31" ht="15.6" customHeight="1" x14ac:dyDescent="0.3">
      <c r="B30" s="41"/>
      <c r="C30" s="41"/>
      <c r="E30" s="8"/>
      <c r="F30" s="7"/>
      <c r="N30" s="9"/>
      <c r="O30" s="15"/>
      <c r="P30" s="41" t="s">
        <v>474</v>
      </c>
      <c r="Q30" s="152" t="s">
        <v>85</v>
      </c>
      <c r="R30" s="41" t="s">
        <v>116</v>
      </c>
      <c r="S30" s="342">
        <v>2</v>
      </c>
      <c r="T30" s="342">
        <v>1</v>
      </c>
      <c r="U30" s="166">
        <f t="shared" si="6"/>
        <v>3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3"/>
        <v>3</v>
      </c>
      <c r="AD30" s="222"/>
      <c r="AE30" s="15"/>
    </row>
    <row r="31" spans="1:31" ht="15.6" customHeight="1" x14ac:dyDescent="0.3">
      <c r="A31" s="39"/>
      <c r="B31" s="33" t="s">
        <v>530</v>
      </c>
      <c r="C31" s="101"/>
      <c r="D31" s="22">
        <v>0</v>
      </c>
      <c r="E31" s="89"/>
      <c r="F31" s="41"/>
      <c r="N31" s="9"/>
      <c r="O31" s="210"/>
      <c r="P31" s="41" t="s">
        <v>682</v>
      </c>
      <c r="Q31" s="41" t="s">
        <v>384</v>
      </c>
      <c r="R31" s="41" t="s">
        <v>116</v>
      </c>
      <c r="S31" s="342">
        <v>2</v>
      </c>
      <c r="T31" s="342">
        <v>1</v>
      </c>
      <c r="U31" s="166">
        <f t="shared" si="6"/>
        <v>3</v>
      </c>
      <c r="V31" s="39"/>
      <c r="W31" s="166"/>
      <c r="X31" s="41" t="s">
        <v>794</v>
      </c>
      <c r="Y31" s="41" t="s">
        <v>619</v>
      </c>
      <c r="Z31" s="48" t="s">
        <v>54</v>
      </c>
      <c r="AA31" s="342"/>
      <c r="AB31" s="342">
        <v>2</v>
      </c>
      <c r="AC31" s="166">
        <f t="shared" si="3"/>
        <v>2</v>
      </c>
      <c r="AD31" s="222"/>
      <c r="AE31" s="15"/>
    </row>
    <row r="32" spans="1:31" ht="15.6" customHeight="1" x14ac:dyDescent="0.3">
      <c r="A32" s="49" t="s">
        <v>37</v>
      </c>
      <c r="B32" s="41" t="s">
        <v>771</v>
      </c>
      <c r="C32" s="41" t="s">
        <v>172</v>
      </c>
      <c r="D32" s="22"/>
      <c r="E32" s="9"/>
      <c r="F32" s="41"/>
      <c r="N32" s="8"/>
      <c r="O32" s="15"/>
      <c r="P32" s="41" t="s">
        <v>679</v>
      </c>
      <c r="Q32" s="41" t="s">
        <v>466</v>
      </c>
      <c r="R32" s="41" t="s">
        <v>116</v>
      </c>
      <c r="S32" s="342"/>
      <c r="T32" s="342">
        <v>2</v>
      </c>
      <c r="U32" s="166">
        <f t="shared" si="6"/>
        <v>2</v>
      </c>
      <c r="V32" s="39"/>
      <c r="W32" s="166"/>
      <c r="X32" s="41" t="s">
        <v>640</v>
      </c>
      <c r="Y32" s="41" t="s">
        <v>138</v>
      </c>
      <c r="Z32" s="41" t="s">
        <v>54</v>
      </c>
      <c r="AA32" s="342"/>
      <c r="AB32" s="342">
        <v>2</v>
      </c>
      <c r="AC32" s="166">
        <f t="shared" si="3"/>
        <v>2</v>
      </c>
      <c r="AD32" s="222"/>
      <c r="AE32" s="15"/>
    </row>
    <row r="33" spans="1:31" ht="15.6" customHeight="1" x14ac:dyDescent="0.3">
      <c r="B33" s="41"/>
      <c r="C33" s="41"/>
      <c r="E33" s="9"/>
      <c r="F33" s="41"/>
      <c r="N33" s="9"/>
      <c r="O33" s="15"/>
      <c r="P33" s="41" t="s">
        <v>683</v>
      </c>
      <c r="Q33" s="154" t="s">
        <v>135</v>
      </c>
      <c r="R33" s="41" t="s">
        <v>116</v>
      </c>
      <c r="S33" s="342"/>
      <c r="T33" s="342">
        <v>2</v>
      </c>
      <c r="U33" s="166">
        <f t="shared" si="6"/>
        <v>2</v>
      </c>
      <c r="V33" s="39"/>
      <c r="W33" s="166"/>
      <c r="X33" s="41" t="s">
        <v>547</v>
      </c>
      <c r="Y33" s="48" t="s">
        <v>105</v>
      </c>
      <c r="Z33" s="41" t="s">
        <v>54</v>
      </c>
      <c r="AA33" s="342"/>
      <c r="AB33" s="342">
        <v>2</v>
      </c>
      <c r="AC33" s="166">
        <f t="shared" si="3"/>
        <v>2</v>
      </c>
      <c r="AD33" s="222"/>
      <c r="AE33" s="15"/>
    </row>
    <row r="34" spans="1:31" ht="15.6" customHeight="1" x14ac:dyDescent="0.3">
      <c r="A34" s="72" t="s">
        <v>137</v>
      </c>
      <c r="B34" s="70"/>
      <c r="C34" s="71"/>
      <c r="D34" s="142"/>
      <c r="E34" s="73" t="s">
        <v>50</v>
      </c>
      <c r="F34" s="67"/>
      <c r="G34" s="74"/>
      <c r="H34" s="74"/>
      <c r="I34" s="74"/>
      <c r="J34" s="75"/>
      <c r="K34" s="74"/>
      <c r="L34" s="74"/>
      <c r="M34" s="74"/>
      <c r="N34" s="9"/>
      <c r="O34" s="60"/>
      <c r="P34" s="41" t="s">
        <v>528</v>
      </c>
      <c r="Q34" s="48" t="s">
        <v>33</v>
      </c>
      <c r="R34" s="41" t="s">
        <v>116</v>
      </c>
      <c r="S34" s="342"/>
      <c r="T34" s="342">
        <v>1</v>
      </c>
      <c r="U34" s="166">
        <f t="shared" si="5"/>
        <v>1</v>
      </c>
      <c r="V34" s="39"/>
      <c r="W34" s="166"/>
      <c r="X34" s="41" t="s">
        <v>643</v>
      </c>
      <c r="Y34" s="152" t="s">
        <v>121</v>
      </c>
      <c r="Z34" s="41" t="s">
        <v>54</v>
      </c>
      <c r="AA34" s="342">
        <v>1</v>
      </c>
      <c r="AB34" s="342"/>
      <c r="AC34" s="166">
        <f t="shared" si="3"/>
        <v>1</v>
      </c>
      <c r="AD34" s="222"/>
      <c r="AE34" s="15"/>
    </row>
    <row r="35" spans="1:31" ht="15.6" customHeight="1" x14ac:dyDescent="0.3">
      <c r="A35" s="46" t="s">
        <v>40</v>
      </c>
      <c r="B35" s="33" t="s">
        <v>88</v>
      </c>
      <c r="D35" s="22">
        <v>3</v>
      </c>
      <c r="E35" s="8">
        <v>1</v>
      </c>
      <c r="F35" s="41" t="s">
        <v>790</v>
      </c>
      <c r="G35" s="151"/>
      <c r="H35" s="151"/>
      <c r="N35" s="9"/>
      <c r="O35" s="60"/>
      <c r="P35" s="41" t="s">
        <v>529</v>
      </c>
      <c r="Q35" s="41" t="s">
        <v>26</v>
      </c>
      <c r="R35" s="41" t="s">
        <v>116</v>
      </c>
      <c r="S35" s="342"/>
      <c r="T35" s="342">
        <v>1</v>
      </c>
      <c r="U35" s="166">
        <f t="shared" si="5"/>
        <v>1</v>
      </c>
      <c r="V35" s="39">
        <v>2</v>
      </c>
      <c r="W35" s="166"/>
      <c r="X35" s="41" t="s">
        <v>638</v>
      </c>
      <c r="Y35" s="41" t="s">
        <v>490</v>
      </c>
      <c r="Z35" s="41" t="s">
        <v>54</v>
      </c>
      <c r="AA35" s="342"/>
      <c r="AB35" s="342"/>
      <c r="AC35" s="166">
        <f t="shared" si="3"/>
        <v>0</v>
      </c>
      <c r="AD35" s="222"/>
      <c r="AE35" s="15"/>
    </row>
    <row r="36" spans="1:31" ht="15.6" customHeight="1" x14ac:dyDescent="0.3">
      <c r="A36" s="39" t="s">
        <v>37</v>
      </c>
      <c r="B36" s="41" t="s">
        <v>83</v>
      </c>
      <c r="C36" s="41"/>
      <c r="D36" s="9"/>
      <c r="E36" s="8">
        <v>2</v>
      </c>
      <c r="F36" s="41" t="s">
        <v>788</v>
      </c>
      <c r="G36" s="40"/>
      <c r="N36" s="9"/>
      <c r="O36" s="15"/>
      <c r="P36" s="150" t="s">
        <v>681</v>
      </c>
      <c r="Q36" s="150" t="s">
        <v>100</v>
      </c>
      <c r="R36" s="41" t="s">
        <v>116</v>
      </c>
      <c r="S36" s="346"/>
      <c r="T36" s="346"/>
      <c r="U36" s="166">
        <f t="shared" si="5"/>
        <v>0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3"/>
        <v>0</v>
      </c>
      <c r="AD36" s="222"/>
      <c r="AE36" s="15"/>
    </row>
    <row r="37" spans="1:31" ht="15.6" customHeight="1" thickBot="1" x14ac:dyDescent="0.35">
      <c r="E37" s="8">
        <v>2</v>
      </c>
      <c r="F37" s="41" t="s">
        <v>789</v>
      </c>
      <c r="N37" s="9"/>
      <c r="O37" s="60"/>
      <c r="P37" s="217" t="s">
        <v>405</v>
      </c>
      <c r="Q37" s="217"/>
      <c r="R37" s="217" t="s">
        <v>116</v>
      </c>
      <c r="S37" s="219">
        <f>SUM(S26:S36)</f>
        <v>10</v>
      </c>
      <c r="T37" s="219">
        <f>SUM(T26:T36)</f>
        <v>17</v>
      </c>
      <c r="U37" s="219">
        <f t="shared" si="5"/>
        <v>27</v>
      </c>
      <c r="V37" s="219">
        <f>SUM(V26:V36)</f>
        <v>6</v>
      </c>
      <c r="W37" s="219"/>
      <c r="X37" s="217" t="s">
        <v>405</v>
      </c>
      <c r="Y37" s="217"/>
      <c r="Z37" s="217" t="s">
        <v>54</v>
      </c>
      <c r="AA37" s="219">
        <f>SUM(AA26:AA36)</f>
        <v>11</v>
      </c>
      <c r="AB37" s="219">
        <f>SUM(AB26:AB36)</f>
        <v>18</v>
      </c>
      <c r="AC37" s="219">
        <f t="shared" si="3"/>
        <v>29</v>
      </c>
      <c r="AD37" s="219">
        <f>SUM(AD26:AD36)</f>
        <v>0</v>
      </c>
      <c r="AE37" s="15"/>
    </row>
    <row r="38" spans="1:31" ht="15.6" customHeight="1" x14ac:dyDescent="0.3">
      <c r="E38" s="8"/>
      <c r="F38" s="41"/>
      <c r="N38" s="8"/>
      <c r="O38" s="60"/>
      <c r="P38" s="215" t="s">
        <v>533</v>
      </c>
      <c r="Q38" s="216"/>
      <c r="R38" s="216" t="s">
        <v>534</v>
      </c>
      <c r="S38" s="347">
        <v>1</v>
      </c>
      <c r="T38" s="347"/>
      <c r="U38" s="166">
        <f t="shared" si="5"/>
        <v>1</v>
      </c>
      <c r="V38" s="39"/>
      <c r="W38" s="216"/>
      <c r="X38" s="215" t="s">
        <v>53</v>
      </c>
      <c r="Y38" s="215"/>
      <c r="Z38" s="215" t="s">
        <v>471</v>
      </c>
      <c r="AA38" s="343">
        <v>1</v>
      </c>
      <c r="AB38" s="343">
        <v>2</v>
      </c>
      <c r="AC38" s="166">
        <f>SUM(AA38:AB38)</f>
        <v>3</v>
      </c>
      <c r="AD38" s="39">
        <v>2</v>
      </c>
      <c r="AE38" s="15"/>
    </row>
    <row r="39" spans="1:31" ht="15.6" customHeight="1" x14ac:dyDescent="0.3">
      <c r="B39" s="33" t="s">
        <v>129</v>
      </c>
      <c r="C39" s="43"/>
      <c r="D39" s="109">
        <v>6</v>
      </c>
      <c r="E39" s="89">
        <v>1</v>
      </c>
      <c r="F39" s="41" t="s">
        <v>787</v>
      </c>
      <c r="N39" s="9"/>
      <c r="O39" s="60"/>
      <c r="P39" s="41" t="s">
        <v>510</v>
      </c>
      <c r="Q39" s="41" t="s">
        <v>464</v>
      </c>
      <c r="R39" s="41" t="s">
        <v>533</v>
      </c>
      <c r="S39" s="343">
        <v>3</v>
      </c>
      <c r="T39" s="343">
        <v>6</v>
      </c>
      <c r="U39" s="166">
        <f t="shared" si="5"/>
        <v>9</v>
      </c>
      <c r="V39" s="39"/>
      <c r="W39" s="216"/>
      <c r="X39" s="41" t="s">
        <v>644</v>
      </c>
      <c r="Y39" s="41" t="s">
        <v>527</v>
      </c>
      <c r="Z39" s="43" t="s">
        <v>53</v>
      </c>
      <c r="AA39" s="343">
        <v>6</v>
      </c>
      <c r="AB39" s="343">
        <v>4</v>
      </c>
      <c r="AC39" s="166">
        <f>SUM(AA39:AB39)</f>
        <v>10</v>
      </c>
      <c r="AD39" s="39"/>
      <c r="AE39" s="15"/>
    </row>
    <row r="40" spans="1:31" ht="15.6" customHeight="1" x14ac:dyDescent="0.3">
      <c r="A40" s="49" t="s">
        <v>37</v>
      </c>
      <c r="B40" s="41" t="s">
        <v>83</v>
      </c>
      <c r="C40" s="57"/>
      <c r="D40" s="109"/>
      <c r="E40" s="89">
        <v>1</v>
      </c>
      <c r="F40" s="41" t="s">
        <v>787</v>
      </c>
      <c r="N40" s="8"/>
      <c r="O40" s="60"/>
      <c r="P40" s="150" t="s">
        <v>686</v>
      </c>
      <c r="Q40" s="150" t="s">
        <v>110</v>
      </c>
      <c r="R40" s="41" t="s">
        <v>533</v>
      </c>
      <c r="S40" s="343">
        <v>2</v>
      </c>
      <c r="T40" s="343">
        <v>3</v>
      </c>
      <c r="U40" s="166">
        <f>SUM(S40:T40)</f>
        <v>5</v>
      </c>
      <c r="V40" s="39">
        <v>2</v>
      </c>
      <c r="W40" s="216"/>
      <c r="X40" s="41" t="s">
        <v>645</v>
      </c>
      <c r="Y40" s="41" t="s">
        <v>505</v>
      </c>
      <c r="Z40" s="41" t="s">
        <v>53</v>
      </c>
      <c r="AA40" s="343">
        <v>4</v>
      </c>
      <c r="AB40" s="344">
        <v>5</v>
      </c>
      <c r="AC40" s="166">
        <f>SUM(AA40:AB40)</f>
        <v>9</v>
      </c>
      <c r="AD40" s="39"/>
      <c r="AE40" s="15"/>
    </row>
    <row r="41" spans="1:31" ht="15.6" customHeight="1" x14ac:dyDescent="0.3">
      <c r="B41" s="220"/>
      <c r="C41" s="57"/>
      <c r="E41" s="89">
        <v>1</v>
      </c>
      <c r="F41" s="41" t="s">
        <v>785</v>
      </c>
      <c r="N41" s="9"/>
      <c r="O41" s="60"/>
      <c r="P41" s="41" t="s">
        <v>536</v>
      </c>
      <c r="Q41" s="41" t="s">
        <v>496</v>
      </c>
      <c r="R41" s="41" t="s">
        <v>533</v>
      </c>
      <c r="S41" s="344"/>
      <c r="T41" s="344">
        <v>5</v>
      </c>
      <c r="U41" s="166">
        <f>SUM(S41:T41)</f>
        <v>5</v>
      </c>
      <c r="V41" s="39"/>
      <c r="W41" s="216"/>
      <c r="X41" s="150" t="s">
        <v>648</v>
      </c>
      <c r="Y41" s="41" t="s">
        <v>72</v>
      </c>
      <c r="Z41" s="41" t="s">
        <v>53</v>
      </c>
      <c r="AA41" s="343">
        <v>2</v>
      </c>
      <c r="AB41" s="343">
        <v>6</v>
      </c>
      <c r="AC41" s="166">
        <f t="shared" ref="AC41" si="7">SUM(AA41:AB41)</f>
        <v>8</v>
      </c>
      <c r="AD41" s="39"/>
      <c r="AE41" s="15"/>
    </row>
    <row r="42" spans="1:31" ht="15.6" customHeight="1" x14ac:dyDescent="0.3">
      <c r="E42" s="89">
        <v>2</v>
      </c>
      <c r="F42" s="41" t="s">
        <v>791</v>
      </c>
      <c r="N42" s="9"/>
      <c r="O42" s="210"/>
      <c r="P42" s="41" t="s">
        <v>685</v>
      </c>
      <c r="Q42" s="41" t="s">
        <v>504</v>
      </c>
      <c r="R42" s="41" t="s">
        <v>533</v>
      </c>
      <c r="S42" s="343">
        <v>1</v>
      </c>
      <c r="T42" s="344">
        <v>3</v>
      </c>
      <c r="U42" s="166">
        <f>SUM(S42:T42)</f>
        <v>4</v>
      </c>
      <c r="V42" s="39">
        <v>2</v>
      </c>
      <c r="W42" s="216"/>
      <c r="X42" s="41" t="s">
        <v>649</v>
      </c>
      <c r="Y42" s="41" t="s">
        <v>114</v>
      </c>
      <c r="Z42" s="41" t="s">
        <v>53</v>
      </c>
      <c r="AA42" s="343">
        <v>4</v>
      </c>
      <c r="AB42" s="343"/>
      <c r="AC42" s="166">
        <f>SUM(AA42:AB42)</f>
        <v>4</v>
      </c>
      <c r="AD42" s="39"/>
      <c r="AE42" s="15"/>
    </row>
    <row r="43" spans="1:31" ht="15.6" customHeight="1" x14ac:dyDescent="0.3">
      <c r="E43" s="89">
        <v>2</v>
      </c>
      <c r="F43" s="41" t="s">
        <v>786</v>
      </c>
      <c r="N43" s="8"/>
      <c r="O43" s="15"/>
      <c r="P43" s="41" t="s">
        <v>495</v>
      </c>
      <c r="Q43" s="41" t="s">
        <v>110</v>
      </c>
      <c r="R43" s="41" t="s">
        <v>533</v>
      </c>
      <c r="S43" s="344">
        <v>3</v>
      </c>
      <c r="T43" s="343"/>
      <c r="U43" s="166">
        <f>SUM(S43:T43)</f>
        <v>3</v>
      </c>
      <c r="V43" s="39"/>
      <c r="W43" s="216"/>
      <c r="X43" s="41" t="s">
        <v>647</v>
      </c>
      <c r="Y43" s="41" t="s">
        <v>67</v>
      </c>
      <c r="Z43" s="41" t="s">
        <v>53</v>
      </c>
      <c r="AA43" s="343">
        <v>1</v>
      </c>
      <c r="AB43" s="343">
        <v>2</v>
      </c>
      <c r="AC43" s="166">
        <f>SUM(AA43:AB43)</f>
        <v>3</v>
      </c>
      <c r="AD43" s="39"/>
      <c r="AE43" s="15"/>
    </row>
    <row r="44" spans="1:31" ht="15.6" customHeight="1" x14ac:dyDescent="0.3">
      <c r="E44" s="89">
        <v>2</v>
      </c>
      <c r="F44" s="41" t="s">
        <v>792</v>
      </c>
      <c r="N44" s="9"/>
      <c r="O44" s="210"/>
      <c r="P44" s="41" t="s">
        <v>687</v>
      </c>
      <c r="Q44" s="41" t="s">
        <v>31</v>
      </c>
      <c r="R44" s="41" t="s">
        <v>533</v>
      </c>
      <c r="S44" s="343">
        <v>1</v>
      </c>
      <c r="T44" s="344">
        <v>2</v>
      </c>
      <c r="U44" s="166">
        <f>SUM(S44:T44)</f>
        <v>3</v>
      </c>
      <c r="V44" s="39"/>
      <c r="W44" s="216"/>
      <c r="X44" s="41" t="s">
        <v>651</v>
      </c>
      <c r="Y44" s="41" t="s">
        <v>514</v>
      </c>
      <c r="Z44" s="41" t="s">
        <v>53</v>
      </c>
      <c r="AA44" s="343">
        <v>1</v>
      </c>
      <c r="AB44" s="344">
        <v>2</v>
      </c>
      <c r="AC44" s="166">
        <f>SUM(AA44:AB44)</f>
        <v>3</v>
      </c>
      <c r="AD44" s="39"/>
      <c r="AE44" s="15"/>
    </row>
    <row r="45" spans="1:31" ht="15.6" customHeight="1" x14ac:dyDescent="0.3">
      <c r="N45" s="9"/>
      <c r="O45" s="60"/>
      <c r="P45" s="41" t="s">
        <v>688</v>
      </c>
      <c r="Q45" s="41" t="s">
        <v>23</v>
      </c>
      <c r="R45" s="41" t="s">
        <v>533</v>
      </c>
      <c r="S45" s="343"/>
      <c r="T45" s="343"/>
      <c r="U45" s="166">
        <f t="shared" ref="U45" si="8">SUM(S45:T45)</f>
        <v>0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/>
      <c r="AB45" s="344">
        <v>3</v>
      </c>
      <c r="AC45" s="166">
        <f>SUM(AA45:AB45)</f>
        <v>3</v>
      </c>
      <c r="AD45" s="39"/>
      <c r="AE45" s="15"/>
    </row>
    <row r="46" spans="1:31" ht="15.6" customHeight="1" x14ac:dyDescent="0.3">
      <c r="A46" s="72"/>
      <c r="B46" s="67"/>
      <c r="C46" s="67"/>
      <c r="D46" s="142"/>
      <c r="E46" s="73" t="s">
        <v>50</v>
      </c>
      <c r="F46" s="73"/>
      <c r="G46" s="74"/>
      <c r="H46" s="74"/>
      <c r="I46" s="74"/>
      <c r="J46" s="75"/>
      <c r="K46" s="74"/>
      <c r="L46" s="74"/>
      <c r="M46" s="74"/>
      <c r="N46" s="8"/>
      <c r="O46" s="210"/>
      <c r="P46" s="41" t="s">
        <v>535</v>
      </c>
      <c r="Q46" s="41" t="s">
        <v>492</v>
      </c>
      <c r="R46" s="41" t="s">
        <v>533</v>
      </c>
      <c r="S46" s="343"/>
      <c r="T46" s="344"/>
      <c r="U46" s="166">
        <f>SUM(S46:T46)</f>
        <v>0</v>
      </c>
      <c r="V46" s="39"/>
      <c r="W46" s="216"/>
      <c r="X46" s="41" t="s">
        <v>646</v>
      </c>
      <c r="Y46" s="41" t="s">
        <v>491</v>
      </c>
      <c r="Z46" s="41" t="s">
        <v>53</v>
      </c>
      <c r="AA46" s="343"/>
      <c r="AB46" s="344">
        <v>1</v>
      </c>
      <c r="AC46" s="166">
        <f t="shared" si="3"/>
        <v>1</v>
      </c>
      <c r="AD46" s="39"/>
      <c r="AE46" s="15"/>
    </row>
    <row r="47" spans="1:31" ht="15.6" customHeight="1" x14ac:dyDescent="0.3">
      <c r="A47" s="46" t="s">
        <v>41</v>
      </c>
      <c r="B47" s="33" t="s">
        <v>477</v>
      </c>
      <c r="C47" s="41"/>
      <c r="D47" s="22">
        <v>3</v>
      </c>
      <c r="E47" s="9">
        <v>1</v>
      </c>
      <c r="F47" s="41" t="s">
        <v>783</v>
      </c>
      <c r="G47" s="40"/>
      <c r="H47" s="44"/>
      <c r="I47" s="44"/>
      <c r="J47" s="45"/>
      <c r="K47" s="44"/>
      <c r="L47" s="44"/>
      <c r="M47" s="44"/>
      <c r="N47" s="8"/>
      <c r="O47" s="210"/>
      <c r="P47" s="41" t="s">
        <v>689</v>
      </c>
      <c r="Q47" s="41" t="s">
        <v>618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652</v>
      </c>
      <c r="Y47" s="41" t="s">
        <v>119</v>
      </c>
      <c r="Z47" s="207" t="s">
        <v>53</v>
      </c>
      <c r="AA47" s="343"/>
      <c r="AB47" s="343">
        <v>1</v>
      </c>
      <c r="AC47" s="166">
        <f t="shared" si="3"/>
        <v>1</v>
      </c>
      <c r="AD47" s="39"/>
      <c r="AE47" s="15"/>
    </row>
    <row r="48" spans="1:31" ht="15.6" customHeight="1" x14ac:dyDescent="0.3">
      <c r="A48" s="49" t="s">
        <v>37</v>
      </c>
      <c r="B48" s="150" t="s">
        <v>525</v>
      </c>
      <c r="C48" s="41" t="s">
        <v>194</v>
      </c>
      <c r="D48" s="22"/>
      <c r="E48" s="9">
        <v>2</v>
      </c>
      <c r="F48" s="41" t="s">
        <v>782</v>
      </c>
      <c r="G48" s="40"/>
      <c r="H48" s="44"/>
      <c r="I48" s="40"/>
      <c r="J48" s="42"/>
      <c r="K48" s="44"/>
      <c r="L48" s="44"/>
      <c r="M48" s="37"/>
      <c r="N48" s="9"/>
      <c r="O48" s="60"/>
      <c r="P48" s="41" t="s">
        <v>690</v>
      </c>
      <c r="Q48" s="41" t="s">
        <v>167</v>
      </c>
      <c r="R48" s="41" t="s">
        <v>533</v>
      </c>
      <c r="S48" s="343"/>
      <c r="T48" s="344"/>
      <c r="U48" s="166">
        <f>SUM(S48:T48)</f>
        <v>0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1</v>
      </c>
      <c r="AC48" s="166">
        <f t="shared" si="3"/>
        <v>1</v>
      </c>
      <c r="AD48" s="39"/>
      <c r="AE48" s="15"/>
    </row>
    <row r="49" spans="1:31" ht="15.6" customHeight="1" thickBot="1" x14ac:dyDescent="0.35">
      <c r="B49" s="41" t="s">
        <v>497</v>
      </c>
      <c r="C49" s="41" t="s">
        <v>172</v>
      </c>
      <c r="E49" s="9">
        <v>2</v>
      </c>
      <c r="F49" s="41" t="s">
        <v>784</v>
      </c>
      <c r="N49" s="9"/>
      <c r="O49" s="60"/>
      <c r="P49" s="218" t="s">
        <v>405</v>
      </c>
      <c r="Q49" s="218"/>
      <c r="R49" s="218" t="s">
        <v>533</v>
      </c>
      <c r="S49" s="219">
        <f>SUM(S38:S48)</f>
        <v>11</v>
      </c>
      <c r="T49" s="219">
        <f>SUM(T38:T48)</f>
        <v>19</v>
      </c>
      <c r="U49" s="219">
        <f>SUM(U38:U48)</f>
        <v>30</v>
      </c>
      <c r="V49" s="219">
        <f>SUM(V38:V48)</f>
        <v>6</v>
      </c>
      <c r="W49" s="218"/>
      <c r="X49" s="218" t="s">
        <v>405</v>
      </c>
      <c r="Y49" s="218"/>
      <c r="Z49" s="218" t="s">
        <v>53</v>
      </c>
      <c r="AA49" s="219">
        <f>SUM(AA38:AA48)</f>
        <v>19</v>
      </c>
      <c r="AB49" s="219">
        <f>SUM(AB38:AB48)</f>
        <v>27</v>
      </c>
      <c r="AC49" s="219">
        <f>SUM(AC38:AC48)</f>
        <v>46</v>
      </c>
      <c r="AD49" s="219">
        <f>SUM(AD38:AD48)</f>
        <v>2</v>
      </c>
      <c r="AE49" s="15"/>
    </row>
    <row r="50" spans="1:31" ht="15.6" customHeight="1" x14ac:dyDescent="0.3">
      <c r="B50" s="41"/>
      <c r="C50" s="41"/>
      <c r="N50" s="8"/>
      <c r="O50" s="15"/>
      <c r="P50" s="277" t="s">
        <v>164</v>
      </c>
      <c r="Q50" s="277"/>
      <c r="R50" s="277" t="s">
        <v>460</v>
      </c>
      <c r="S50" s="345">
        <v>1</v>
      </c>
      <c r="T50" s="345">
        <v>2</v>
      </c>
      <c r="U50" s="166">
        <f t="shared" ref="U50:U60" si="9">SUM(S50:T50)</f>
        <v>3</v>
      </c>
      <c r="V50" s="39"/>
      <c r="W50" s="277"/>
      <c r="X50" s="277" t="s">
        <v>461</v>
      </c>
      <c r="Y50" s="277"/>
      <c r="Z50" s="277" t="s">
        <v>462</v>
      </c>
      <c r="AA50" s="343"/>
      <c r="AB50" s="344">
        <v>1</v>
      </c>
      <c r="AC50" s="166">
        <f t="shared" ref="AC50:AC56" si="10">SUM(AA50:AB50)</f>
        <v>1</v>
      </c>
      <c r="AD50" s="39"/>
      <c r="AE50" s="15"/>
    </row>
    <row r="51" spans="1:31" ht="15.6" customHeight="1" x14ac:dyDescent="0.3">
      <c r="B51" s="33" t="s">
        <v>169</v>
      </c>
      <c r="C51" s="56"/>
      <c r="D51" s="214">
        <v>0</v>
      </c>
      <c r="E51" s="9"/>
      <c r="F51" s="41"/>
      <c r="N51" s="9"/>
      <c r="O51" s="15"/>
      <c r="P51" s="41" t="s">
        <v>476</v>
      </c>
      <c r="Q51" s="41" t="s">
        <v>68</v>
      </c>
      <c r="R51" s="41" t="s">
        <v>164</v>
      </c>
      <c r="S51" s="343"/>
      <c r="T51" s="344">
        <v>3</v>
      </c>
      <c r="U51" s="166">
        <f t="shared" si="9"/>
        <v>3</v>
      </c>
      <c r="V51" s="39"/>
      <c r="W51" s="277"/>
      <c r="X51" s="41" t="s">
        <v>653</v>
      </c>
      <c r="Y51" s="41" t="s">
        <v>616</v>
      </c>
      <c r="Z51" s="41" t="s">
        <v>461</v>
      </c>
      <c r="AA51" s="343">
        <v>2</v>
      </c>
      <c r="AB51" s="344">
        <v>1</v>
      </c>
      <c r="AC51" s="166">
        <f t="shared" si="10"/>
        <v>3</v>
      </c>
      <c r="AD51" s="39"/>
      <c r="AE51" s="15"/>
    </row>
    <row r="52" spans="1:31" ht="15.6" customHeight="1" x14ac:dyDescent="0.3">
      <c r="A52" s="193" t="s">
        <v>37</v>
      </c>
      <c r="B52" s="84" t="s">
        <v>83</v>
      </c>
      <c r="C52" s="43"/>
      <c r="D52" s="214"/>
      <c r="E52" s="9"/>
      <c r="F52" s="41"/>
      <c r="N52" s="9"/>
      <c r="O52" s="210"/>
      <c r="P52" s="150" t="s">
        <v>494</v>
      </c>
      <c r="Q52" s="41" t="s">
        <v>182</v>
      </c>
      <c r="R52" s="48" t="s">
        <v>164</v>
      </c>
      <c r="S52" s="343">
        <v>2</v>
      </c>
      <c r="T52" s="343">
        <v>1</v>
      </c>
      <c r="U52" s="166">
        <f t="shared" si="9"/>
        <v>3</v>
      </c>
      <c r="V52" s="39">
        <v>2</v>
      </c>
      <c r="W52" s="277"/>
      <c r="X52" s="41" t="s">
        <v>391</v>
      </c>
      <c r="Y52" s="152" t="s">
        <v>28</v>
      </c>
      <c r="Z52" s="41" t="s">
        <v>461</v>
      </c>
      <c r="AA52" s="343">
        <v>1</v>
      </c>
      <c r="AB52" s="344">
        <v>2</v>
      </c>
      <c r="AC52" s="166">
        <f t="shared" si="10"/>
        <v>3</v>
      </c>
      <c r="AD52" s="39">
        <v>2</v>
      </c>
      <c r="AE52" s="15"/>
    </row>
    <row r="53" spans="1:31" ht="15.6" customHeight="1" x14ac:dyDescent="0.3">
      <c r="N53" s="9"/>
      <c r="O53" s="15"/>
      <c r="P53" s="41" t="s">
        <v>694</v>
      </c>
      <c r="Q53" s="41" t="s">
        <v>621</v>
      </c>
      <c r="R53" s="41" t="s">
        <v>164</v>
      </c>
      <c r="S53" s="343">
        <v>1</v>
      </c>
      <c r="T53" s="343">
        <v>2</v>
      </c>
      <c r="U53" s="166">
        <f t="shared" si="9"/>
        <v>3</v>
      </c>
      <c r="V53" s="39"/>
      <c r="W53" s="277"/>
      <c r="X53" s="41" t="s">
        <v>537</v>
      </c>
      <c r="Y53" s="41" t="s">
        <v>65</v>
      </c>
      <c r="Z53" s="41" t="s">
        <v>461</v>
      </c>
      <c r="AA53" s="343">
        <v>1</v>
      </c>
      <c r="AB53" s="344">
        <v>1</v>
      </c>
      <c r="AC53" s="166">
        <f t="shared" si="10"/>
        <v>2</v>
      </c>
      <c r="AD53" s="39"/>
      <c r="AE53" s="15"/>
    </row>
    <row r="54" spans="1:31" ht="15.6" customHeight="1" x14ac:dyDescent="0.3">
      <c r="A54" s="102"/>
      <c r="B54" s="103"/>
      <c r="C54" s="103"/>
      <c r="D54" s="143"/>
      <c r="E54" s="104"/>
      <c r="F54" s="103"/>
      <c r="G54" s="105"/>
      <c r="H54" s="105"/>
      <c r="I54" s="105"/>
      <c r="J54" s="106"/>
      <c r="K54" s="105"/>
      <c r="L54" s="105"/>
      <c r="M54" s="104"/>
      <c r="N54" s="8"/>
      <c r="O54" s="60"/>
      <c r="P54" s="41" t="s">
        <v>691</v>
      </c>
      <c r="Q54" s="41" t="s">
        <v>620</v>
      </c>
      <c r="R54" s="41" t="s">
        <v>164</v>
      </c>
      <c r="S54" s="343">
        <v>2</v>
      </c>
      <c r="T54" s="344"/>
      <c r="U54" s="166">
        <f t="shared" si="9"/>
        <v>2</v>
      </c>
      <c r="V54" s="39"/>
      <c r="W54" s="277"/>
      <c r="X54" s="41" t="s">
        <v>472</v>
      </c>
      <c r="Y54" s="41" t="s">
        <v>465</v>
      </c>
      <c r="Z54" s="41" t="s">
        <v>461</v>
      </c>
      <c r="AA54" s="343">
        <v>1</v>
      </c>
      <c r="AB54" s="344">
        <v>1</v>
      </c>
      <c r="AC54" s="166">
        <f t="shared" si="10"/>
        <v>2</v>
      </c>
      <c r="AD54" s="39">
        <v>2</v>
      </c>
      <c r="AE54" s="15"/>
    </row>
    <row r="55" spans="1:31" ht="15.6" customHeight="1" x14ac:dyDescent="0.35">
      <c r="C55" s="41" t="s">
        <v>42</v>
      </c>
      <c r="D55" s="98">
        <f>SUM(D14:D54)</f>
        <v>24</v>
      </c>
      <c r="E55" s="21"/>
      <c r="F55" s="41" t="s">
        <v>44</v>
      </c>
      <c r="G55" s="33"/>
      <c r="H55" s="47"/>
      <c r="I55" s="61">
        <v>5</v>
      </c>
      <c r="J55" s="22"/>
      <c r="K55" s="150"/>
      <c r="L55" s="56"/>
      <c r="N55" s="8"/>
      <c r="O55" s="60"/>
      <c r="P55" s="41" t="s">
        <v>696</v>
      </c>
      <c r="Q55" s="41" t="s">
        <v>19</v>
      </c>
      <c r="R55" s="48" t="s">
        <v>164</v>
      </c>
      <c r="S55" s="343">
        <v>1</v>
      </c>
      <c r="T55" s="344">
        <v>1</v>
      </c>
      <c r="U55" s="166">
        <f t="shared" si="9"/>
        <v>2</v>
      </c>
      <c r="V55" s="39"/>
      <c r="W55" s="277"/>
      <c r="X55" s="41" t="s">
        <v>654</v>
      </c>
      <c r="Y55" s="41" t="s">
        <v>617</v>
      </c>
      <c r="Z55" s="41" t="s">
        <v>461</v>
      </c>
      <c r="AA55" s="343">
        <v>1</v>
      </c>
      <c r="AB55" s="344"/>
      <c r="AC55" s="166">
        <f t="shared" si="10"/>
        <v>1</v>
      </c>
      <c r="AD55" s="39"/>
      <c r="AE55" s="15"/>
    </row>
    <row r="56" spans="1:31" ht="15.6" customHeight="1" x14ac:dyDescent="0.3">
      <c r="N56" s="8"/>
      <c r="O56" s="60"/>
      <c r="P56" s="41" t="s">
        <v>695</v>
      </c>
      <c r="Q56" s="41" t="s">
        <v>29</v>
      </c>
      <c r="R56" s="41" t="s">
        <v>164</v>
      </c>
      <c r="S56" s="343">
        <v>1</v>
      </c>
      <c r="T56" s="344"/>
      <c r="U56" s="166">
        <f t="shared" si="9"/>
        <v>1</v>
      </c>
      <c r="V56" s="39"/>
      <c r="W56" s="277"/>
      <c r="X56" s="41" t="s">
        <v>657</v>
      </c>
      <c r="Y56" s="41" t="s">
        <v>45</v>
      </c>
      <c r="Z56" s="41" t="s">
        <v>461</v>
      </c>
      <c r="AA56" s="343">
        <v>1</v>
      </c>
      <c r="AB56" s="344"/>
      <c r="AC56" s="166">
        <f t="shared" si="10"/>
        <v>1</v>
      </c>
      <c r="AD56" s="39"/>
      <c r="AE56" s="15"/>
    </row>
    <row r="57" spans="1:31" ht="15.6" customHeight="1" x14ac:dyDescent="0.35">
      <c r="A57" s="164"/>
      <c r="B57" s="163" t="s">
        <v>394</v>
      </c>
      <c r="C57" s="163"/>
      <c r="D57" s="46" t="s">
        <v>57</v>
      </c>
      <c r="E57" s="46" t="s">
        <v>51</v>
      </c>
      <c r="F57" s="46" t="s">
        <v>52</v>
      </c>
      <c r="G57" s="163" t="s">
        <v>58</v>
      </c>
      <c r="H57" s="163" t="s">
        <v>390</v>
      </c>
      <c r="I57" s="163"/>
      <c r="J57" s="163"/>
      <c r="K57" s="163"/>
      <c r="L57" s="163"/>
      <c r="M57" s="163"/>
      <c r="N57" s="9"/>
      <c r="O57" s="60"/>
      <c r="P57" s="41" t="s">
        <v>475</v>
      </c>
      <c r="Q57" s="41" t="s">
        <v>115</v>
      </c>
      <c r="R57" s="41" t="s">
        <v>164</v>
      </c>
      <c r="S57" s="343"/>
      <c r="T57" s="344">
        <v>1</v>
      </c>
      <c r="U57" s="166">
        <f t="shared" si="9"/>
        <v>1</v>
      </c>
      <c r="V57" s="253"/>
      <c r="W57" s="277"/>
      <c r="X57" s="41" t="s">
        <v>540</v>
      </c>
      <c r="Y57" s="41" t="s">
        <v>386</v>
      </c>
      <c r="Z57" s="41" t="s">
        <v>461</v>
      </c>
      <c r="AA57" s="343"/>
      <c r="AB57" s="344">
        <v>1</v>
      </c>
      <c r="AC57" s="166">
        <f t="shared" ref="AC57:AC60" si="11">SUM(AA57:AB57)</f>
        <v>1</v>
      </c>
      <c r="AD57" s="39"/>
      <c r="AE57" s="15"/>
    </row>
    <row r="58" spans="1:31" ht="15.6" customHeight="1" x14ac:dyDescent="0.3">
      <c r="A58" s="208"/>
      <c r="B58" s="41" t="s">
        <v>552</v>
      </c>
      <c r="C58" s="41" t="s">
        <v>527</v>
      </c>
      <c r="D58" s="221" t="s">
        <v>53</v>
      </c>
      <c r="E58" s="222">
        <v>6</v>
      </c>
      <c r="F58" s="222">
        <v>4</v>
      </c>
      <c r="G58" s="166">
        <f t="shared" ref="G58:G63" si="12">SUM(E58:F58)</f>
        <v>10</v>
      </c>
      <c r="H58" s="39"/>
      <c r="I58" s="41"/>
      <c r="J58" s="41"/>
      <c r="K58" s="61"/>
      <c r="N58" s="9"/>
      <c r="O58" s="60"/>
      <c r="P58" s="41" t="s">
        <v>693</v>
      </c>
      <c r="Q58" s="41" t="s">
        <v>62</v>
      </c>
      <c r="R58" s="41" t="s">
        <v>164</v>
      </c>
      <c r="S58" s="343"/>
      <c r="T58" s="344">
        <v>1</v>
      </c>
      <c r="U58" s="166">
        <f t="shared" si="9"/>
        <v>1</v>
      </c>
      <c r="V58" s="39"/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1"/>
        <v>1</v>
      </c>
      <c r="AD58" s="39"/>
      <c r="AE58" s="15"/>
    </row>
    <row r="59" spans="1:31" ht="15.6" customHeight="1" x14ac:dyDescent="0.3">
      <c r="A59" s="208"/>
      <c r="B59" s="41" t="s">
        <v>66</v>
      </c>
      <c r="C59" s="41" t="s">
        <v>505</v>
      </c>
      <c r="D59" s="220" t="s">
        <v>53</v>
      </c>
      <c r="E59" s="49">
        <v>4</v>
      </c>
      <c r="F59" s="193">
        <v>5</v>
      </c>
      <c r="G59" s="166">
        <f t="shared" si="12"/>
        <v>9</v>
      </c>
      <c r="H59" s="39"/>
      <c r="I59" s="41"/>
      <c r="J59" s="41"/>
      <c r="K59" s="41"/>
      <c r="L59" s="163" t="s">
        <v>389</v>
      </c>
      <c r="M59" s="41"/>
      <c r="N59" s="9"/>
      <c r="O59" s="210"/>
      <c r="P59" s="43" t="s">
        <v>692</v>
      </c>
      <c r="Q59" s="43" t="s">
        <v>60</v>
      </c>
      <c r="R59" s="41" t="s">
        <v>164</v>
      </c>
      <c r="S59" s="343"/>
      <c r="T59" s="343"/>
      <c r="U59" s="166">
        <f t="shared" si="9"/>
        <v>0</v>
      </c>
      <c r="V59" s="39"/>
      <c r="W59" s="277"/>
      <c r="X59" s="41" t="s">
        <v>795</v>
      </c>
      <c r="Y59" s="84" t="s">
        <v>143</v>
      </c>
      <c r="Z59" s="41" t="s">
        <v>461</v>
      </c>
      <c r="AA59" s="343"/>
      <c r="AB59" s="344"/>
      <c r="AC59" s="166">
        <f t="shared" si="11"/>
        <v>0</v>
      </c>
      <c r="AD59" s="39">
        <v>2</v>
      </c>
      <c r="AE59" s="15"/>
    </row>
    <row r="60" spans="1:31" ht="15.6" customHeight="1" x14ac:dyDescent="0.3">
      <c r="A60" s="208"/>
      <c r="B60" s="41" t="s">
        <v>705</v>
      </c>
      <c r="C60" s="41" t="s">
        <v>464</v>
      </c>
      <c r="D60" s="221" t="s">
        <v>533</v>
      </c>
      <c r="E60" s="222">
        <v>3</v>
      </c>
      <c r="F60" s="222">
        <v>6</v>
      </c>
      <c r="G60" s="166">
        <f t="shared" si="12"/>
        <v>9</v>
      </c>
      <c r="H60" s="39"/>
      <c r="I60" s="41"/>
      <c r="J60" s="41"/>
      <c r="K60" s="41"/>
      <c r="L60" s="41" t="s">
        <v>506</v>
      </c>
      <c r="M60" s="41" t="s">
        <v>116</v>
      </c>
      <c r="N60" s="9"/>
      <c r="O60" s="60"/>
      <c r="P60" s="41" t="s">
        <v>697</v>
      </c>
      <c r="Q60" s="41" t="s">
        <v>589</v>
      </c>
      <c r="R60" s="41" t="s">
        <v>164</v>
      </c>
      <c r="S60" s="343"/>
      <c r="T60" s="343"/>
      <c r="U60" s="166">
        <f t="shared" si="9"/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1"/>
        <v>0</v>
      </c>
      <c r="AD60" s="39">
        <v>2</v>
      </c>
      <c r="AE60" s="15"/>
    </row>
    <row r="61" spans="1:31" ht="15.6" customHeight="1" thickBot="1" x14ac:dyDescent="0.35">
      <c r="A61" s="208"/>
      <c r="B61" s="41" t="s">
        <v>493</v>
      </c>
      <c r="C61" s="41" t="s">
        <v>340</v>
      </c>
      <c r="D61" s="220" t="s">
        <v>117</v>
      </c>
      <c r="E61" s="39">
        <v>3</v>
      </c>
      <c r="F61" s="208">
        <v>5</v>
      </c>
      <c r="G61" s="166">
        <f t="shared" si="12"/>
        <v>8</v>
      </c>
      <c r="H61" s="39"/>
      <c r="I61" s="41"/>
      <c r="J61" s="40"/>
      <c r="K61" s="40"/>
      <c r="N61" s="9"/>
      <c r="O61" s="60"/>
      <c r="P61" s="218" t="s">
        <v>405</v>
      </c>
      <c r="Q61" s="218"/>
      <c r="R61" s="218" t="s">
        <v>164</v>
      </c>
      <c r="S61" s="219">
        <f>SUM(S50:S60)</f>
        <v>8</v>
      </c>
      <c r="T61" s="219">
        <f>SUM(T50:T60)</f>
        <v>11</v>
      </c>
      <c r="U61" s="219">
        <f>SUM(U50:U60)</f>
        <v>19</v>
      </c>
      <c r="V61" s="219">
        <f>SUM(V50:V60)</f>
        <v>2</v>
      </c>
      <c r="W61" s="218"/>
      <c r="X61" s="218" t="s">
        <v>405</v>
      </c>
      <c r="Y61" s="218"/>
      <c r="Z61" s="218" t="s">
        <v>463</v>
      </c>
      <c r="AA61" s="219">
        <f>SUM(AA50:AA60)</f>
        <v>7</v>
      </c>
      <c r="AB61" s="219">
        <f>SUM(AB50:AB60)</f>
        <v>8</v>
      </c>
      <c r="AC61" s="219">
        <f>SUM(AC50:AC60)</f>
        <v>15</v>
      </c>
      <c r="AD61" s="219">
        <f>SUM(AD50:AD60)</f>
        <v>8</v>
      </c>
      <c r="AE61" s="15"/>
    </row>
    <row r="62" spans="1:31" ht="15.6" customHeight="1" thickBot="1" x14ac:dyDescent="0.35">
      <c r="A62" s="208"/>
      <c r="B62" s="41" t="s">
        <v>564</v>
      </c>
      <c r="C62" s="41" t="s">
        <v>72</v>
      </c>
      <c r="D62" s="220" t="s">
        <v>53</v>
      </c>
      <c r="E62" s="49">
        <v>2</v>
      </c>
      <c r="F62" s="49">
        <v>6</v>
      </c>
      <c r="G62" s="166">
        <f t="shared" si="12"/>
        <v>8</v>
      </c>
      <c r="I62" s="40"/>
      <c r="J62" s="40"/>
      <c r="K62" s="40"/>
      <c r="N62" s="9"/>
      <c r="O62" s="15"/>
      <c r="P62" s="161"/>
      <c r="Q62" s="161"/>
      <c r="R62" s="161"/>
      <c r="S62" s="194">
        <f>S25+S37+S49+S61</f>
        <v>43</v>
      </c>
      <c r="T62" s="194">
        <f>T25+T37+T49+T61</f>
        <v>68</v>
      </c>
      <c r="U62" s="194">
        <f>U25+U37+U49+U61</f>
        <v>111</v>
      </c>
      <c r="V62" s="194">
        <f>V25+V37+V49+V61</f>
        <v>20</v>
      </c>
      <c r="W62" s="166"/>
      <c r="X62" s="195"/>
      <c r="Y62" s="54"/>
      <c r="Z62" s="54"/>
      <c r="AA62" s="194">
        <f>AA25+AA37+AA49+AA61</f>
        <v>56</v>
      </c>
      <c r="AB62" s="194">
        <f>AB25+AB37+AB49+AB61</f>
        <v>76</v>
      </c>
      <c r="AC62" s="194">
        <f>AC25+AC37+AC49+AC61</f>
        <v>132</v>
      </c>
      <c r="AD62" s="194">
        <f>AD25+AD37+AD49+AD61</f>
        <v>12</v>
      </c>
      <c r="AE62" s="15"/>
    </row>
    <row r="63" spans="1:31" ht="15.6" customHeight="1" thickTop="1" thickBot="1" x14ac:dyDescent="0.35">
      <c r="A63" s="208"/>
      <c r="B63" s="41" t="s">
        <v>545</v>
      </c>
      <c r="C63" s="41" t="s">
        <v>103</v>
      </c>
      <c r="D63" s="220" t="s">
        <v>54</v>
      </c>
      <c r="E63" s="39">
        <v>6</v>
      </c>
      <c r="F63" s="208">
        <v>1</v>
      </c>
      <c r="G63" s="166">
        <f t="shared" si="12"/>
        <v>7</v>
      </c>
      <c r="H63" s="39"/>
      <c r="I63" s="40"/>
      <c r="J63" s="40"/>
      <c r="K63" s="40"/>
      <c r="N63" s="9"/>
      <c r="O63" s="60"/>
      <c r="P63" s="40"/>
      <c r="Q63" s="40"/>
      <c r="R63" s="40"/>
      <c r="S63" s="40"/>
      <c r="T63" s="40"/>
      <c r="U63" s="40"/>
      <c r="V63" s="40"/>
      <c r="W63" s="40"/>
      <c r="X63" s="196" t="s">
        <v>387</v>
      </c>
      <c r="Y63" s="192"/>
      <c r="Z63" s="192"/>
      <c r="AA63" s="197">
        <f>S62+AA62</f>
        <v>99</v>
      </c>
      <c r="AB63" s="197">
        <f>T62+AB62</f>
        <v>144</v>
      </c>
      <c r="AC63" s="197">
        <f>U62+AC62</f>
        <v>243</v>
      </c>
      <c r="AD63" s="197">
        <f>V62+AD62</f>
        <v>32</v>
      </c>
      <c r="AE63" s="15"/>
    </row>
    <row r="64" spans="1:31" ht="15.6" customHeight="1" thickTop="1" x14ac:dyDescent="0.3">
      <c r="A64" s="208"/>
      <c r="B64" s="150" t="s">
        <v>793</v>
      </c>
      <c r="C64" s="41" t="s">
        <v>531</v>
      </c>
      <c r="D64" s="41" t="s">
        <v>130</v>
      </c>
      <c r="E64" s="49">
        <v>4</v>
      </c>
      <c r="F64" s="49">
        <v>3</v>
      </c>
      <c r="G64" s="166">
        <f t="shared" ref="G64:G71" si="13">SUM(E64:F64)</f>
        <v>7</v>
      </c>
      <c r="H64" s="39"/>
      <c r="I64" s="40"/>
      <c r="J64" s="40"/>
      <c r="K64" s="40"/>
      <c r="L64" s="163" t="s">
        <v>84</v>
      </c>
      <c r="M64" s="40"/>
      <c r="N64" s="9"/>
      <c r="O64" s="16"/>
      <c r="AA64" s="279"/>
      <c r="AB64" s="279"/>
      <c r="AC64" s="279"/>
      <c r="AD64" s="279"/>
      <c r="AE64" s="198"/>
    </row>
    <row r="65" spans="1:31" ht="15.6" customHeight="1" x14ac:dyDescent="0.3">
      <c r="A65" s="208"/>
      <c r="B65" s="221" t="s">
        <v>63</v>
      </c>
      <c r="C65" s="41" t="s">
        <v>104</v>
      </c>
      <c r="D65" s="221" t="s">
        <v>130</v>
      </c>
      <c r="E65" s="49">
        <v>3</v>
      </c>
      <c r="F65" s="49">
        <v>4</v>
      </c>
      <c r="G65" s="166">
        <f t="shared" si="13"/>
        <v>7</v>
      </c>
      <c r="H65" s="39">
        <v>2</v>
      </c>
      <c r="I65" s="40"/>
      <c r="J65" s="40"/>
      <c r="K65" s="40"/>
      <c r="L65" s="152" t="s">
        <v>781</v>
      </c>
      <c r="M65" s="48" t="s">
        <v>117</v>
      </c>
      <c r="O65" s="16"/>
      <c r="AE65" s="198"/>
    </row>
    <row r="66" spans="1:31" ht="15.6" customHeight="1" x14ac:dyDescent="0.3">
      <c r="A66" s="208"/>
      <c r="B66" s="41" t="s">
        <v>539</v>
      </c>
      <c r="C66" s="152" t="s">
        <v>613</v>
      </c>
      <c r="D66" s="220" t="s">
        <v>117</v>
      </c>
      <c r="E66" s="222">
        <v>5</v>
      </c>
      <c r="F66" s="222">
        <v>1</v>
      </c>
      <c r="G66" s="166">
        <f t="shared" si="13"/>
        <v>6</v>
      </c>
      <c r="H66" s="39">
        <v>2</v>
      </c>
      <c r="I66" s="40"/>
      <c r="J66" s="40"/>
      <c r="K66" s="40"/>
      <c r="L66" s="40"/>
      <c r="M66" s="40"/>
      <c r="O66" s="16"/>
      <c r="AE66" s="198"/>
    </row>
    <row r="67" spans="1:31" ht="15.6" customHeight="1" x14ac:dyDescent="0.35">
      <c r="A67" s="208"/>
      <c r="B67" s="41" t="s">
        <v>543</v>
      </c>
      <c r="C67" s="41" t="s">
        <v>120</v>
      </c>
      <c r="D67" s="220" t="s">
        <v>117</v>
      </c>
      <c r="E67" s="39">
        <v>5</v>
      </c>
      <c r="F67" s="39">
        <v>1</v>
      </c>
      <c r="G67" s="166">
        <f t="shared" si="13"/>
        <v>6</v>
      </c>
      <c r="I67" s="40"/>
      <c r="J67" s="40"/>
      <c r="K67" s="40"/>
      <c r="M67" s="40"/>
      <c r="O67" s="16"/>
      <c r="P67" s="46" t="s">
        <v>398</v>
      </c>
      <c r="Q67" s="46" t="s">
        <v>399</v>
      </c>
      <c r="R67" s="183">
        <v>42653</v>
      </c>
      <c r="S67" s="54"/>
      <c r="T67" s="54"/>
      <c r="U67" s="54"/>
      <c r="V67" s="164"/>
      <c r="W67" s="164"/>
      <c r="X67" s="156" t="s">
        <v>400</v>
      </c>
      <c r="Y67" s="163"/>
      <c r="Z67" s="183">
        <v>42660</v>
      </c>
      <c r="AA67" s="198"/>
      <c r="AB67" s="198"/>
      <c r="AC67" s="198"/>
      <c r="AD67" s="198"/>
      <c r="AE67" s="198"/>
    </row>
    <row r="68" spans="1:31" ht="15.6" customHeight="1" x14ac:dyDescent="0.35">
      <c r="A68" s="208"/>
      <c r="B68" s="221" t="s">
        <v>63</v>
      </c>
      <c r="C68" s="152" t="s">
        <v>297</v>
      </c>
      <c r="D68" s="221" t="s">
        <v>130</v>
      </c>
      <c r="E68" s="49">
        <v>4</v>
      </c>
      <c r="F68" s="49">
        <v>2</v>
      </c>
      <c r="G68" s="166">
        <f t="shared" si="13"/>
        <v>6</v>
      </c>
      <c r="H68" s="39"/>
      <c r="L68" s="152"/>
      <c r="M68" s="48"/>
      <c r="O68" s="16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208"/>
      <c r="B69" s="41" t="s">
        <v>706</v>
      </c>
      <c r="C69" s="41" t="s">
        <v>383</v>
      </c>
      <c r="D69" s="48" t="s">
        <v>130</v>
      </c>
      <c r="E69" s="49">
        <v>3</v>
      </c>
      <c r="F69" s="49">
        <v>3</v>
      </c>
      <c r="G69" s="166">
        <f t="shared" si="13"/>
        <v>6</v>
      </c>
      <c r="H69" s="39"/>
      <c r="L69" s="163" t="s">
        <v>156</v>
      </c>
      <c r="M69" s="41"/>
      <c r="O69" s="16"/>
      <c r="P69" s="189">
        <v>0.38541666666666669</v>
      </c>
      <c r="Q69" s="61" t="s">
        <v>126</v>
      </c>
      <c r="R69" s="184" t="s">
        <v>197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184" t="s">
        <v>402</v>
      </c>
      <c r="AA69" s="49"/>
      <c r="AB69" s="87"/>
      <c r="AC69" s="39"/>
      <c r="AD69" s="40"/>
      <c r="AE69" s="198"/>
    </row>
    <row r="70" spans="1:31" ht="15.6" customHeight="1" x14ac:dyDescent="0.35">
      <c r="A70" s="208"/>
      <c r="B70" s="150" t="s">
        <v>551</v>
      </c>
      <c r="C70" s="41" t="s">
        <v>138</v>
      </c>
      <c r="D70" s="220" t="s">
        <v>54</v>
      </c>
      <c r="E70" s="330">
        <v>2</v>
      </c>
      <c r="F70" s="330">
        <v>4</v>
      </c>
      <c r="G70" s="166">
        <f t="shared" si="13"/>
        <v>6</v>
      </c>
      <c r="L70" s="240" t="s">
        <v>780</v>
      </c>
      <c r="M70" s="41" t="s">
        <v>117</v>
      </c>
      <c r="O70" s="173"/>
      <c r="P70" s="189">
        <v>0.38541666666666669</v>
      </c>
      <c r="Q70" s="61" t="s">
        <v>127</v>
      </c>
      <c r="R70" s="184" t="s">
        <v>198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184" t="s">
        <v>201</v>
      </c>
      <c r="AA70" s="39"/>
      <c r="AB70" s="190"/>
      <c r="AC70" s="39"/>
      <c r="AD70" s="40"/>
      <c r="AE70" s="198"/>
    </row>
    <row r="71" spans="1:31" ht="18" x14ac:dyDescent="0.35">
      <c r="A71" s="208"/>
      <c r="B71" s="41" t="s">
        <v>544</v>
      </c>
      <c r="C71" s="41" t="s">
        <v>332</v>
      </c>
      <c r="D71" s="220" t="s">
        <v>54</v>
      </c>
      <c r="E71" s="330">
        <v>1</v>
      </c>
      <c r="F71" s="193">
        <v>5</v>
      </c>
      <c r="G71" s="166">
        <f t="shared" si="13"/>
        <v>6</v>
      </c>
      <c r="H71" s="40"/>
      <c r="L71" s="240" t="s">
        <v>562</v>
      </c>
      <c r="M71" s="41" t="s">
        <v>53</v>
      </c>
      <c r="O71" s="173"/>
      <c r="P71" s="189">
        <v>0.42708333333333331</v>
      </c>
      <c r="Q71" s="61" t="s">
        <v>126</v>
      </c>
      <c r="R71" s="184" t="s">
        <v>221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184" t="s">
        <v>202</v>
      </c>
      <c r="AA71" s="39"/>
      <c r="AB71" s="39"/>
      <c r="AC71" s="39"/>
      <c r="AD71" s="40"/>
      <c r="AE71" s="198"/>
    </row>
    <row r="72" spans="1:31" ht="17.399999999999999" x14ac:dyDescent="0.3">
      <c r="A72" s="208"/>
      <c r="B72" s="150"/>
      <c r="C72" s="41"/>
      <c r="D72" s="220"/>
      <c r="E72" s="330"/>
      <c r="F72" s="330"/>
      <c r="G72" s="166"/>
      <c r="L72" s="41"/>
      <c r="M72" s="41"/>
      <c r="O72" s="173"/>
      <c r="P72" s="189">
        <v>0.42708333333333331</v>
      </c>
      <c r="Q72" s="61" t="s">
        <v>127</v>
      </c>
      <c r="R72" s="184" t="s">
        <v>220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184" t="s">
        <v>203</v>
      </c>
      <c r="AA72" s="40"/>
      <c r="AB72" s="40"/>
      <c r="AC72" s="40"/>
      <c r="AD72" s="40"/>
      <c r="AE72" s="198"/>
    </row>
    <row r="73" spans="1:31" ht="15.6" x14ac:dyDescent="0.3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O73" s="173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98"/>
    </row>
    <row r="76" spans="1:31" ht="15.6" x14ac:dyDescent="0.3"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79"/>
      <c r="G77" s="51"/>
      <c r="H77" s="34"/>
      <c r="I77" s="79"/>
      <c r="J77" s="79"/>
      <c r="K77" s="79"/>
      <c r="P77" s="64"/>
      <c r="Q77" s="64"/>
      <c r="R77" s="38"/>
    </row>
    <row r="78" spans="1:31" ht="17.399999999999999" x14ac:dyDescent="0.3">
      <c r="A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I84" s="79"/>
      <c r="J84" s="79"/>
      <c r="K84" s="79"/>
    </row>
    <row r="85" spans="1:18" ht="17.399999999999999" x14ac:dyDescent="0.3">
      <c r="A85" s="34"/>
      <c r="I85" s="79"/>
      <c r="J85" s="79"/>
      <c r="K85" s="79"/>
    </row>
    <row r="86" spans="1:18" ht="17.399999999999999" x14ac:dyDescent="0.3">
      <c r="A86" s="82"/>
      <c r="I86" s="79"/>
      <c r="J86" s="79"/>
      <c r="K86" s="79"/>
    </row>
    <row r="87" spans="1:18" ht="17.399999999999999" x14ac:dyDescent="0.3">
      <c r="A87" s="34"/>
      <c r="I87" s="79"/>
      <c r="J87" s="32"/>
      <c r="K87" s="79"/>
    </row>
    <row r="88" spans="1:18" ht="17.399999999999999" x14ac:dyDescent="0.3">
      <c r="A88" s="34"/>
      <c r="I88" s="32"/>
      <c r="J88" s="32"/>
      <c r="K88" s="79"/>
    </row>
    <row r="89" spans="1:18" ht="17.399999999999999" x14ac:dyDescent="0.3">
      <c r="A89" s="34"/>
      <c r="I89" s="79"/>
      <c r="J89" s="32"/>
      <c r="K89" s="79"/>
    </row>
    <row r="90" spans="1:18" ht="17.399999999999999" x14ac:dyDescent="0.3">
      <c r="A90" s="79"/>
      <c r="I90" s="79"/>
      <c r="J90" s="79"/>
      <c r="K90" s="79"/>
    </row>
    <row r="91" spans="1:18" ht="17.399999999999999" x14ac:dyDescent="0.3">
      <c r="A91" s="79"/>
      <c r="I91" s="79"/>
      <c r="J91" s="79"/>
      <c r="K91" s="79"/>
    </row>
    <row r="92" spans="1:18" ht="17.399999999999999" x14ac:dyDescent="0.3">
      <c r="A92" s="79"/>
      <c r="I92" s="79"/>
      <c r="J92" s="79"/>
      <c r="K92" s="79"/>
    </row>
    <row r="93" spans="1:18" ht="17.399999999999999" x14ac:dyDescent="0.3">
      <c r="A93" s="34"/>
      <c r="I93" s="79"/>
      <c r="J93" s="32"/>
      <c r="K93" s="32"/>
      <c r="L93" s="1"/>
    </row>
    <row r="94" spans="1:18" ht="17.399999999999999" x14ac:dyDescent="0.3">
      <c r="A94" s="34"/>
      <c r="I94" s="79"/>
      <c r="J94" s="32"/>
      <c r="K94" s="32"/>
      <c r="L94" s="1"/>
    </row>
    <row r="95" spans="1:18" ht="17.399999999999999" x14ac:dyDescent="0.3">
      <c r="A95" s="34"/>
      <c r="I95" s="79"/>
      <c r="J95" s="32"/>
      <c r="K95" s="32"/>
      <c r="L95" s="1"/>
    </row>
    <row r="96" spans="1:18" ht="17.399999999999999" x14ac:dyDescent="0.3">
      <c r="A96" s="34"/>
      <c r="I96" s="79"/>
      <c r="J96" s="32"/>
      <c r="K96" s="32"/>
      <c r="L96" s="1"/>
    </row>
    <row r="97" spans="1:12" ht="17.399999999999999" x14ac:dyDescent="0.3">
      <c r="A97" s="34"/>
      <c r="I97" s="79"/>
      <c r="J97" s="32"/>
      <c r="K97" s="32"/>
      <c r="L97" s="1"/>
    </row>
    <row r="98" spans="1:12" ht="17.399999999999999" x14ac:dyDescent="0.3">
      <c r="A98" s="91"/>
      <c r="I98" s="95"/>
      <c r="J98" s="92"/>
      <c r="K98" s="92"/>
      <c r="L98" s="96"/>
    </row>
    <row r="99" spans="1:12" ht="17.399999999999999" x14ac:dyDescent="0.3">
      <c r="A99" s="34"/>
      <c r="I99" s="79"/>
      <c r="J99" s="32"/>
      <c r="K99" s="32"/>
      <c r="L99" s="1"/>
    </row>
    <row r="100" spans="1:12" ht="17.399999999999999" x14ac:dyDescent="0.3">
      <c r="A100" s="34"/>
      <c r="I100" s="79"/>
      <c r="J100" s="32"/>
      <c r="K100" s="32"/>
      <c r="L100" s="1"/>
    </row>
  </sheetData>
  <sortState ref="O28:V29">
    <sortCondition ref="O27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8" zoomScale="78" zoomScaleNormal="75" zoomScaleSheetLayoutView="78" workbookViewId="0">
      <selection activeCell="F25" sqref="F25:F26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5546875" customWidth="1"/>
    <col min="13" max="13" width="26.44140625" customWidth="1"/>
    <col min="14" max="14" width="0.6640625" customWidth="1"/>
    <col min="15" max="15" width="2.5546875" customWidth="1"/>
    <col min="16" max="16" width="14.6640625" customWidth="1"/>
    <col min="17" max="17" width="15" customWidth="1"/>
    <col min="18" max="18" width="14.6640625" customWidth="1"/>
    <col min="19" max="19" width="5" customWidth="1"/>
    <col min="20" max="20" width="6.88671875" customWidth="1"/>
    <col min="21" max="21" width="7.109375" customWidth="1"/>
    <col min="22" max="22" width="6.88671875" customWidth="1"/>
    <col min="23" max="23" width="5.109375" customWidth="1"/>
    <col min="24" max="24" width="11.88671875" customWidth="1"/>
    <col min="25" max="25" width="19.33203125" customWidth="1"/>
    <col min="26" max="26" width="15.5546875" customWidth="1"/>
    <col min="27" max="27" width="7" customWidth="1"/>
    <col min="28" max="28" width="6.109375" customWidth="1"/>
    <col min="29" max="29" width="6.33203125" customWidth="1"/>
    <col min="30" max="30" width="5.6640625" customWidth="1"/>
    <col min="31" max="31" width="2.5546875" customWidth="1"/>
  </cols>
  <sheetData>
    <row r="1" spans="1:31" ht="24" customHeight="1" x14ac:dyDescent="0.4">
      <c r="A1" s="28"/>
      <c r="B1" s="202"/>
      <c r="C1" s="202"/>
      <c r="D1" s="229"/>
      <c r="E1" s="229"/>
      <c r="F1" s="229"/>
      <c r="G1" s="230" t="s">
        <v>97</v>
      </c>
      <c r="H1" s="230"/>
      <c r="I1" s="230"/>
      <c r="J1" s="230"/>
      <c r="K1" s="230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210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31" t="s">
        <v>426</v>
      </c>
      <c r="C2" s="230" t="s">
        <v>548</v>
      </c>
      <c r="D2" s="202"/>
      <c r="E2" s="202"/>
      <c r="F2" s="202"/>
      <c r="G2" s="205" t="s">
        <v>715</v>
      </c>
      <c r="H2" s="203"/>
      <c r="I2" s="203"/>
      <c r="J2" s="203"/>
      <c r="K2" s="203"/>
      <c r="L2" s="202"/>
      <c r="M2" s="206">
        <v>42647</v>
      </c>
      <c r="O2" s="15"/>
      <c r="P2" s="41" t="s">
        <v>22</v>
      </c>
      <c r="Q2" s="41" t="s">
        <v>128</v>
      </c>
      <c r="R2" s="41" t="s">
        <v>533</v>
      </c>
      <c r="S2" s="39"/>
      <c r="T2" s="208">
        <v>3</v>
      </c>
      <c r="U2" s="39">
        <v>4</v>
      </c>
      <c r="V2" s="39">
        <v>0</v>
      </c>
      <c r="W2" s="39">
        <v>0</v>
      </c>
      <c r="X2" s="199">
        <f t="shared" ref="X2:X8" si="0">U2/T2</f>
        <v>1.3333333333333333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22" t="s">
        <v>58</v>
      </c>
      <c r="K3" s="22" t="s">
        <v>98</v>
      </c>
      <c r="L3" s="22" t="s">
        <v>55</v>
      </c>
      <c r="M3" s="39" t="s">
        <v>767</v>
      </c>
      <c r="O3" s="15"/>
      <c r="P3" s="41" t="s">
        <v>486</v>
      </c>
      <c r="Q3" s="41" t="s">
        <v>487</v>
      </c>
      <c r="R3" s="41" t="s">
        <v>116</v>
      </c>
      <c r="S3" s="39"/>
      <c r="T3" s="208">
        <v>3</v>
      </c>
      <c r="U3" s="39">
        <v>5</v>
      </c>
      <c r="V3" s="39">
        <v>1</v>
      </c>
      <c r="W3" s="39">
        <v>0</v>
      </c>
      <c r="X3" s="199">
        <f t="shared" si="0"/>
        <v>1.6666666666666667</v>
      </c>
      <c r="AE3" s="16"/>
    </row>
    <row r="4" spans="1:31" ht="17.399999999999999" x14ac:dyDescent="0.3">
      <c r="A4" s="7"/>
      <c r="B4" s="9"/>
      <c r="C4" s="33" t="s">
        <v>530</v>
      </c>
      <c r="D4" s="24"/>
      <c r="E4" s="22">
        <v>3</v>
      </c>
      <c r="F4" s="22">
        <v>0</v>
      </c>
      <c r="G4" s="22">
        <v>0</v>
      </c>
      <c r="H4" s="22">
        <f>(S$49)</f>
        <v>11</v>
      </c>
      <c r="I4" s="22">
        <v>4</v>
      </c>
      <c r="J4" s="35">
        <f t="shared" ref="J4:J10" si="1">E4*2+G4*1</f>
        <v>6</v>
      </c>
      <c r="K4" s="22">
        <f>(T$49)</f>
        <v>19</v>
      </c>
      <c r="L4" s="22">
        <f>(V$49)</f>
        <v>4</v>
      </c>
      <c r="M4" s="39">
        <v>2</v>
      </c>
      <c r="N4" s="1"/>
      <c r="O4" s="15"/>
      <c r="P4" s="41" t="s">
        <v>132</v>
      </c>
      <c r="Q4" s="41" t="s">
        <v>380</v>
      </c>
      <c r="R4" s="41" t="s">
        <v>117</v>
      </c>
      <c r="S4" s="39"/>
      <c r="T4" s="208">
        <v>3</v>
      </c>
      <c r="U4" s="39">
        <v>9</v>
      </c>
      <c r="V4" s="39">
        <v>0</v>
      </c>
      <c r="W4" s="39">
        <v>0</v>
      </c>
      <c r="X4" s="199">
        <f t="shared" si="0"/>
        <v>3</v>
      </c>
      <c r="AE4" s="16"/>
    </row>
    <row r="5" spans="1:31" ht="17.399999999999999" x14ac:dyDescent="0.3">
      <c r="A5" s="9"/>
      <c r="B5" s="9"/>
      <c r="C5" s="33" t="s">
        <v>124</v>
      </c>
      <c r="D5" s="24"/>
      <c r="E5" s="22">
        <v>2</v>
      </c>
      <c r="F5" s="22">
        <v>0</v>
      </c>
      <c r="G5" s="22">
        <v>1</v>
      </c>
      <c r="H5" s="22">
        <f>(AA$25)</f>
        <v>14</v>
      </c>
      <c r="I5" s="22">
        <v>9</v>
      </c>
      <c r="J5" s="35">
        <f t="shared" si="1"/>
        <v>5</v>
      </c>
      <c r="K5" s="22">
        <f>(AB$25)</f>
        <v>18</v>
      </c>
      <c r="L5" s="22">
        <f>(AD$25)</f>
        <v>0</v>
      </c>
      <c r="M5" s="39">
        <v>1</v>
      </c>
      <c r="O5" s="15"/>
      <c r="P5" s="48" t="s">
        <v>163</v>
      </c>
      <c r="Q5" s="41" t="s">
        <v>95</v>
      </c>
      <c r="R5" s="41" t="s">
        <v>53</v>
      </c>
      <c r="S5" s="39"/>
      <c r="T5" s="208">
        <v>3</v>
      </c>
      <c r="U5" s="39">
        <v>10</v>
      </c>
      <c r="V5" s="39">
        <v>0</v>
      </c>
      <c r="W5" s="39">
        <v>0</v>
      </c>
      <c r="X5" s="199">
        <f t="shared" si="0"/>
        <v>3.3333333333333335</v>
      </c>
      <c r="Z5" s="9"/>
      <c r="AE5" s="16"/>
    </row>
    <row r="6" spans="1:31" ht="17.399999999999999" x14ac:dyDescent="0.3">
      <c r="A6" s="172"/>
      <c r="B6" s="9"/>
      <c r="C6" s="33" t="s">
        <v>89</v>
      </c>
      <c r="D6" s="24"/>
      <c r="E6" s="22">
        <v>2</v>
      </c>
      <c r="F6" s="22">
        <v>1</v>
      </c>
      <c r="G6" s="22">
        <v>0</v>
      </c>
      <c r="H6" s="22">
        <f>(AA$49)</f>
        <v>14</v>
      </c>
      <c r="I6" s="22">
        <v>10</v>
      </c>
      <c r="J6" s="35">
        <f t="shared" si="1"/>
        <v>4</v>
      </c>
      <c r="K6" s="22">
        <f>(AB$49)</f>
        <v>21</v>
      </c>
      <c r="L6" s="22">
        <f>(AD$49)</f>
        <v>0</v>
      </c>
      <c r="M6" s="39">
        <v>3</v>
      </c>
      <c r="O6" s="15"/>
      <c r="P6" s="41" t="s">
        <v>63</v>
      </c>
      <c r="Q6" s="41" t="s">
        <v>115</v>
      </c>
      <c r="R6" s="41" t="s">
        <v>164</v>
      </c>
      <c r="S6" s="39"/>
      <c r="T6" s="208">
        <v>3</v>
      </c>
      <c r="U6" s="39">
        <v>10</v>
      </c>
      <c r="V6" s="39">
        <v>0</v>
      </c>
      <c r="W6" s="39">
        <v>0</v>
      </c>
      <c r="X6" s="199">
        <f t="shared" si="0"/>
        <v>3.3333333333333335</v>
      </c>
      <c r="Y6" s="41"/>
      <c r="AE6" s="16"/>
    </row>
    <row r="7" spans="1:31" ht="17.399999999999999" x14ac:dyDescent="0.3">
      <c r="B7" s="9"/>
      <c r="C7" s="33" t="s">
        <v>379</v>
      </c>
      <c r="E7" s="22">
        <v>1</v>
      </c>
      <c r="F7" s="22">
        <v>0</v>
      </c>
      <c r="G7" s="22">
        <v>2</v>
      </c>
      <c r="H7" s="22">
        <f>(S$37)</f>
        <v>8</v>
      </c>
      <c r="I7" s="22">
        <v>5</v>
      </c>
      <c r="J7" s="35">
        <f t="shared" si="1"/>
        <v>4</v>
      </c>
      <c r="K7" s="22">
        <f>(T$37)</f>
        <v>13</v>
      </c>
      <c r="L7" s="22">
        <f>(V$37)</f>
        <v>6</v>
      </c>
      <c r="M7" s="39">
        <v>5</v>
      </c>
      <c r="N7" s="9"/>
      <c r="O7" s="15"/>
      <c r="P7" s="41" t="s">
        <v>34</v>
      </c>
      <c r="Q7" s="41" t="s">
        <v>86</v>
      </c>
      <c r="R7" s="41" t="s">
        <v>54</v>
      </c>
      <c r="S7" s="39"/>
      <c r="T7" s="208">
        <v>3</v>
      </c>
      <c r="U7" s="39">
        <v>10</v>
      </c>
      <c r="V7" s="39">
        <v>0</v>
      </c>
      <c r="W7" s="39">
        <v>2</v>
      </c>
      <c r="X7" s="199">
        <f t="shared" si="0"/>
        <v>3.3333333333333335</v>
      </c>
      <c r="AE7" s="16"/>
    </row>
    <row r="8" spans="1:31" ht="17.399999999999999" x14ac:dyDescent="0.3">
      <c r="A8" s="9"/>
      <c r="B8" s="9"/>
      <c r="C8" s="33" t="s">
        <v>322</v>
      </c>
      <c r="D8" s="24"/>
      <c r="E8" s="22">
        <v>1</v>
      </c>
      <c r="F8" s="22">
        <v>2</v>
      </c>
      <c r="G8" s="22">
        <v>0</v>
      </c>
      <c r="H8" s="22">
        <f>(AA$37)</f>
        <v>8</v>
      </c>
      <c r="I8" s="22">
        <v>12</v>
      </c>
      <c r="J8" s="35">
        <f t="shared" si="1"/>
        <v>2</v>
      </c>
      <c r="K8" s="22">
        <f>(AB$37)</f>
        <v>15</v>
      </c>
      <c r="L8" s="22">
        <f>(AD$37)</f>
        <v>0</v>
      </c>
      <c r="M8" s="39">
        <v>4</v>
      </c>
      <c r="O8" s="15"/>
      <c r="P8" s="41" t="s">
        <v>66</v>
      </c>
      <c r="Q8" s="41" t="s">
        <v>96</v>
      </c>
      <c r="R8" s="41" t="s">
        <v>130</v>
      </c>
      <c r="S8" s="39"/>
      <c r="T8" s="208">
        <v>3</v>
      </c>
      <c r="U8" s="39">
        <v>11</v>
      </c>
      <c r="V8" s="39">
        <v>0</v>
      </c>
      <c r="W8" s="39">
        <v>0</v>
      </c>
      <c r="X8" s="199">
        <f t="shared" si="0"/>
        <v>3.6666666666666665</v>
      </c>
      <c r="AE8" s="16"/>
    </row>
    <row r="9" spans="1:31" ht="18" x14ac:dyDescent="0.35">
      <c r="A9" s="9"/>
      <c r="B9" s="9"/>
      <c r="C9" s="33" t="s">
        <v>154</v>
      </c>
      <c r="D9" s="65"/>
      <c r="E9" s="22">
        <v>0</v>
      </c>
      <c r="F9" s="22">
        <v>1</v>
      </c>
      <c r="G9" s="22">
        <v>2</v>
      </c>
      <c r="H9" s="22">
        <f>(S$61)</f>
        <v>8</v>
      </c>
      <c r="I9" s="22">
        <v>10</v>
      </c>
      <c r="J9" s="35">
        <f t="shared" si="1"/>
        <v>2</v>
      </c>
      <c r="K9" s="22">
        <f>(T$61)</f>
        <v>11</v>
      </c>
      <c r="L9" s="22">
        <f>(V$61)</f>
        <v>2</v>
      </c>
      <c r="M9" s="39">
        <v>7</v>
      </c>
      <c r="O9" s="15"/>
      <c r="P9" s="41" t="s">
        <v>610</v>
      </c>
      <c r="Q9" s="41" t="s">
        <v>611</v>
      </c>
      <c r="R9" s="41" t="s">
        <v>461</v>
      </c>
      <c r="S9" s="39"/>
      <c r="T9" s="208">
        <v>3</v>
      </c>
      <c r="U9" s="39">
        <v>14</v>
      </c>
      <c r="V9" s="39">
        <v>0</v>
      </c>
      <c r="W9" s="39">
        <v>0</v>
      </c>
      <c r="X9" s="199">
        <f t="shared" ref="X9" si="2">U9/T9</f>
        <v>4.666666666666667</v>
      </c>
      <c r="AE9" s="16"/>
    </row>
    <row r="10" spans="1:31" ht="18" thickBot="1" x14ac:dyDescent="0.35">
      <c r="A10" s="9"/>
      <c r="B10" s="9"/>
      <c r="C10" s="33" t="s">
        <v>129</v>
      </c>
      <c r="D10" s="24"/>
      <c r="E10" s="22">
        <v>0</v>
      </c>
      <c r="F10" s="22">
        <v>2</v>
      </c>
      <c r="G10" s="22">
        <v>1</v>
      </c>
      <c r="H10" s="22">
        <f>(S$25)</f>
        <v>8</v>
      </c>
      <c r="I10" s="22">
        <v>11</v>
      </c>
      <c r="J10" s="35">
        <f t="shared" si="1"/>
        <v>1</v>
      </c>
      <c r="K10" s="22">
        <f>(T$25)</f>
        <v>12</v>
      </c>
      <c r="L10" s="22">
        <f>(V$25)</f>
        <v>6</v>
      </c>
      <c r="M10" s="39">
        <v>6</v>
      </c>
      <c r="O10" s="78"/>
      <c r="P10" s="41" t="s">
        <v>108</v>
      </c>
      <c r="Q10" s="41" t="s">
        <v>17</v>
      </c>
      <c r="R10" s="41"/>
      <c r="S10" s="39"/>
      <c r="T10" s="208">
        <v>0</v>
      </c>
      <c r="U10" s="39">
        <v>0</v>
      </c>
      <c r="V10" s="39">
        <v>0</v>
      </c>
      <c r="W10" s="39">
        <v>0</v>
      </c>
      <c r="X10" s="199" t="e">
        <f>U10/T10</f>
        <v>#DIV/0!</v>
      </c>
      <c r="AE10" s="16"/>
    </row>
    <row r="11" spans="1:31" ht="18" thickBot="1" x14ac:dyDescent="0.35">
      <c r="A11" s="9"/>
      <c r="B11" s="9"/>
      <c r="C11" s="33" t="s">
        <v>477</v>
      </c>
      <c r="E11" s="22">
        <v>0</v>
      </c>
      <c r="F11" s="22">
        <v>3</v>
      </c>
      <c r="G11" s="22">
        <v>0</v>
      </c>
      <c r="H11" s="22">
        <f>(AA$61)</f>
        <v>4</v>
      </c>
      <c r="I11" s="22">
        <v>14</v>
      </c>
      <c r="J11" s="35">
        <f t="shared" ref="J11" si="3">E11*2+G11*1</f>
        <v>0</v>
      </c>
      <c r="K11" s="22">
        <f>(AB$61)</f>
        <v>7</v>
      </c>
      <c r="L11" s="22">
        <f>(AD$61)</f>
        <v>4</v>
      </c>
      <c r="M11" s="39">
        <v>8</v>
      </c>
      <c r="O11" s="16"/>
      <c r="P11" s="173"/>
      <c r="Q11" s="173"/>
      <c r="R11" s="54" t="s">
        <v>35</v>
      </c>
      <c r="S11" s="200"/>
      <c r="T11" s="194">
        <f>SUM(T2:T10)</f>
        <v>24</v>
      </c>
      <c r="U11" s="194">
        <f>SUM(U2:U10)</f>
        <v>73</v>
      </c>
      <c r="V11" s="194">
        <f>SUM(V2:V10)</f>
        <v>1</v>
      </c>
      <c r="W11" s="194">
        <f>SUM(W2:W10)</f>
        <v>2</v>
      </c>
      <c r="X11" s="201">
        <f>(U11+W11)/T11</f>
        <v>3.125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9</v>
      </c>
      <c r="F12" s="62">
        <f>SUM(F4:F11)</f>
        <v>9</v>
      </c>
      <c r="G12" s="62">
        <f>SUM(G4:G11)</f>
        <v>6</v>
      </c>
      <c r="H12" s="62">
        <f>SUM(H4:H11)</f>
        <v>75</v>
      </c>
      <c r="I12" s="62">
        <f>SUM(I4:I11)</f>
        <v>75</v>
      </c>
      <c r="J12" s="62"/>
      <c r="K12" s="62">
        <f>SUM(K4:K11)</f>
        <v>116</v>
      </c>
      <c r="L12" s="62">
        <f>SUM(L4:L11)</f>
        <v>22</v>
      </c>
      <c r="M12" s="7"/>
      <c r="O12" s="16"/>
      <c r="AE12" s="16"/>
    </row>
    <row r="13" spans="1:31" ht="18" thickTop="1" x14ac:dyDescent="0.3">
      <c r="A13" s="70" t="s">
        <v>742</v>
      </c>
      <c r="B13" s="70"/>
      <c r="C13" s="157"/>
      <c r="D13" s="74"/>
      <c r="E13" s="67" t="s">
        <v>50</v>
      </c>
      <c r="F13" s="74"/>
      <c r="G13" s="66"/>
      <c r="H13" s="66"/>
      <c r="I13" s="66"/>
      <c r="J13" s="68"/>
      <c r="K13" s="66"/>
      <c r="L13" s="66"/>
      <c r="M13" s="66"/>
      <c r="O13" s="15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1"/>
    </row>
    <row r="14" spans="1:31" ht="15.6" customHeight="1" x14ac:dyDescent="0.35">
      <c r="A14" s="46" t="s">
        <v>38</v>
      </c>
      <c r="B14" s="33" t="s">
        <v>124</v>
      </c>
      <c r="C14" s="65"/>
      <c r="D14" s="22">
        <v>4</v>
      </c>
      <c r="E14" s="8">
        <v>2</v>
      </c>
      <c r="F14" s="41" t="s">
        <v>760</v>
      </c>
      <c r="G14" s="52"/>
      <c r="J14" s="4"/>
      <c r="O14" s="60"/>
      <c r="P14" s="216" t="s">
        <v>130</v>
      </c>
      <c r="Q14" s="215"/>
      <c r="R14" s="215" t="s">
        <v>469</v>
      </c>
      <c r="S14" s="343"/>
      <c r="T14" s="343">
        <v>1</v>
      </c>
      <c r="U14" s="166">
        <f t="shared" ref="U14:U22" si="4">SUM(S14:T14)</f>
        <v>1</v>
      </c>
      <c r="V14" s="39"/>
      <c r="W14" s="161"/>
      <c r="X14" s="215" t="s">
        <v>117</v>
      </c>
      <c r="Y14" s="215"/>
      <c r="Z14" s="215" t="s">
        <v>470</v>
      </c>
      <c r="AA14" s="342"/>
      <c r="AB14" s="342"/>
      <c r="AC14" s="166">
        <f t="shared" ref="AC14:AC48" si="5">SUM(AA14:AB14)</f>
        <v>0</v>
      </c>
      <c r="AD14" s="39"/>
      <c r="AE14" s="161"/>
    </row>
    <row r="15" spans="1:31" ht="15.6" customHeight="1" x14ac:dyDescent="0.3">
      <c r="A15" s="39" t="s">
        <v>37</v>
      </c>
      <c r="B15" s="41" t="s">
        <v>83</v>
      </c>
      <c r="C15" s="41"/>
      <c r="D15" s="22"/>
      <c r="E15" s="8">
        <v>2</v>
      </c>
      <c r="F15" s="41" t="s">
        <v>761</v>
      </c>
      <c r="G15" s="52"/>
      <c r="J15" s="4"/>
      <c r="O15" s="210"/>
      <c r="P15" s="41" t="s">
        <v>668</v>
      </c>
      <c r="Q15" s="41" t="s">
        <v>104</v>
      </c>
      <c r="R15" s="207" t="s">
        <v>130</v>
      </c>
      <c r="S15" s="343">
        <v>2</v>
      </c>
      <c r="T15" s="343">
        <v>3</v>
      </c>
      <c r="U15" s="166">
        <f t="shared" si="4"/>
        <v>5</v>
      </c>
      <c r="V15" s="39">
        <v>2</v>
      </c>
      <c r="W15" s="166"/>
      <c r="X15" s="41" t="s">
        <v>628</v>
      </c>
      <c r="Y15" s="41" t="s">
        <v>340</v>
      </c>
      <c r="Z15" s="41" t="s">
        <v>117</v>
      </c>
      <c r="AA15" s="342">
        <v>3</v>
      </c>
      <c r="AB15" s="342">
        <v>5</v>
      </c>
      <c r="AC15" s="166">
        <f t="shared" si="5"/>
        <v>8</v>
      </c>
      <c r="AD15" s="39"/>
      <c r="AE15" s="168"/>
    </row>
    <row r="16" spans="1:31" ht="15.6" customHeight="1" x14ac:dyDescent="0.3">
      <c r="A16" s="39"/>
      <c r="B16" s="41"/>
      <c r="C16" s="41"/>
      <c r="D16" s="48"/>
      <c r="E16" s="8">
        <v>2</v>
      </c>
      <c r="F16" s="41" t="s">
        <v>733</v>
      </c>
      <c r="J16" s="4"/>
      <c r="O16" s="210"/>
      <c r="P16" s="41" t="s">
        <v>667</v>
      </c>
      <c r="Q16" s="152" t="s">
        <v>297</v>
      </c>
      <c r="R16" s="48" t="s">
        <v>130</v>
      </c>
      <c r="S16" s="343">
        <v>2</v>
      </c>
      <c r="T16" s="343">
        <v>2</v>
      </c>
      <c r="U16" s="166">
        <f t="shared" si="4"/>
        <v>4</v>
      </c>
      <c r="V16" s="39"/>
      <c r="W16" s="166"/>
      <c r="X16" s="41" t="s">
        <v>627</v>
      </c>
      <c r="Y16" s="41" t="s">
        <v>613</v>
      </c>
      <c r="Z16" s="41" t="s">
        <v>117</v>
      </c>
      <c r="AA16" s="342">
        <v>5</v>
      </c>
      <c r="AB16" s="342">
        <v>1</v>
      </c>
      <c r="AC16" s="166">
        <f t="shared" si="5"/>
        <v>6</v>
      </c>
      <c r="AD16" s="39"/>
      <c r="AE16" s="167"/>
    </row>
    <row r="17" spans="1:31" ht="15.6" customHeight="1" x14ac:dyDescent="0.3">
      <c r="E17" s="8">
        <v>2</v>
      </c>
      <c r="F17" s="41" t="s">
        <v>762</v>
      </c>
      <c r="H17" s="52"/>
      <c r="I17" s="52"/>
      <c r="J17" s="86"/>
      <c r="K17" s="52"/>
      <c r="L17" s="52"/>
      <c r="M17" s="52"/>
      <c r="N17" s="8"/>
      <c r="O17" s="60"/>
      <c r="P17" s="41" t="s">
        <v>669</v>
      </c>
      <c r="Q17" s="41" t="s">
        <v>383</v>
      </c>
      <c r="R17" s="48" t="s">
        <v>130</v>
      </c>
      <c r="S17" s="343">
        <v>2</v>
      </c>
      <c r="T17" s="343">
        <v>1</v>
      </c>
      <c r="U17" s="166">
        <f t="shared" si="4"/>
        <v>3</v>
      </c>
      <c r="V17" s="39">
        <v>2</v>
      </c>
      <c r="W17" s="166"/>
      <c r="X17" s="41" t="s">
        <v>488</v>
      </c>
      <c r="Y17" s="41" t="s">
        <v>120</v>
      </c>
      <c r="Z17" s="41" t="s">
        <v>117</v>
      </c>
      <c r="AA17" s="342">
        <v>5</v>
      </c>
      <c r="AB17" s="342">
        <v>1</v>
      </c>
      <c r="AC17" s="166">
        <f t="shared" si="5"/>
        <v>6</v>
      </c>
      <c r="AD17" s="39"/>
      <c r="AE17" s="166"/>
    </row>
    <row r="18" spans="1:31" ht="15.6" customHeight="1" x14ac:dyDescent="0.3">
      <c r="F18" s="41"/>
      <c r="M18" s="52"/>
      <c r="N18" s="9"/>
      <c r="O18" s="60"/>
      <c r="P18" s="41" t="s">
        <v>532</v>
      </c>
      <c r="Q18" s="41" t="s">
        <v>531</v>
      </c>
      <c r="R18" s="41" t="s">
        <v>130</v>
      </c>
      <c r="S18" s="343">
        <v>2</v>
      </c>
      <c r="T18" s="343">
        <v>1</v>
      </c>
      <c r="U18" s="166">
        <f t="shared" si="4"/>
        <v>3</v>
      </c>
      <c r="V18" s="39"/>
      <c r="W18" s="166"/>
      <c r="X18" s="41" t="s">
        <v>634</v>
      </c>
      <c r="Y18" s="41" t="s">
        <v>183</v>
      </c>
      <c r="Z18" s="41" t="s">
        <v>117</v>
      </c>
      <c r="AA18" s="342"/>
      <c r="AB18" s="342">
        <v>5</v>
      </c>
      <c r="AC18" s="166">
        <f>SUM(AA18:AB18)</f>
        <v>5</v>
      </c>
      <c r="AD18" s="39"/>
      <c r="AE18" s="166"/>
    </row>
    <row r="19" spans="1:31" ht="15.6" customHeight="1" x14ac:dyDescent="0.3">
      <c r="A19" s="39" t="s">
        <v>136</v>
      </c>
      <c r="B19" s="33" t="s">
        <v>169</v>
      </c>
      <c r="C19" s="88"/>
      <c r="D19" s="108">
        <v>4</v>
      </c>
      <c r="E19" s="9">
        <v>1</v>
      </c>
      <c r="F19" s="41" t="s">
        <v>763</v>
      </c>
      <c r="N19" s="9"/>
      <c r="O19" s="210"/>
      <c r="P19" s="41" t="s">
        <v>473</v>
      </c>
      <c r="Q19" s="48" t="s">
        <v>109</v>
      </c>
      <c r="R19" s="41" t="s">
        <v>130</v>
      </c>
      <c r="S19" s="343"/>
      <c r="T19" s="343">
        <v>1</v>
      </c>
      <c r="U19" s="166">
        <f t="shared" si="4"/>
        <v>1</v>
      </c>
      <c r="V19" s="39"/>
      <c r="W19" s="166"/>
      <c r="X19" s="41" t="s">
        <v>633</v>
      </c>
      <c r="Y19" s="41" t="s">
        <v>615</v>
      </c>
      <c r="Z19" s="41" t="s">
        <v>117</v>
      </c>
      <c r="AA19" s="342">
        <v>1</v>
      </c>
      <c r="AB19" s="342">
        <v>2</v>
      </c>
      <c r="AC19" s="166">
        <f>SUM(AA19:AB19)</f>
        <v>3</v>
      </c>
      <c r="AD19" s="39"/>
      <c r="AE19" s="166"/>
    </row>
    <row r="20" spans="1:31" ht="15.6" customHeight="1" x14ac:dyDescent="0.3">
      <c r="A20" s="87" t="s">
        <v>37</v>
      </c>
      <c r="B20" s="76" t="s">
        <v>83</v>
      </c>
      <c r="C20" s="41"/>
      <c r="D20" s="108"/>
      <c r="E20" s="9">
        <v>1</v>
      </c>
      <c r="F20" s="41" t="s">
        <v>764</v>
      </c>
      <c r="N20" s="8"/>
      <c r="O20" s="60"/>
      <c r="P20" s="41" t="s">
        <v>671</v>
      </c>
      <c r="Q20" s="48" t="s">
        <v>99</v>
      </c>
      <c r="R20" s="41" t="s">
        <v>130</v>
      </c>
      <c r="S20" s="343"/>
      <c r="T20" s="343">
        <v>1</v>
      </c>
      <c r="U20" s="166">
        <f t="shared" si="4"/>
        <v>1</v>
      </c>
      <c r="V20" s="39"/>
      <c r="W20" s="166"/>
      <c r="X20" s="41" t="s">
        <v>392</v>
      </c>
      <c r="Y20" s="41" t="s">
        <v>120</v>
      </c>
      <c r="Z20" s="207" t="s">
        <v>117</v>
      </c>
      <c r="AA20" s="342"/>
      <c r="AB20" s="342">
        <v>2</v>
      </c>
      <c r="AC20" s="166">
        <f>SUM(AA20:AB20)</f>
        <v>2</v>
      </c>
      <c r="AD20" s="39"/>
      <c r="AE20" s="166"/>
    </row>
    <row r="21" spans="1:31" ht="15.6" customHeight="1" x14ac:dyDescent="0.3">
      <c r="E21" s="9">
        <v>1</v>
      </c>
      <c r="F21" s="41" t="s">
        <v>765</v>
      </c>
      <c r="N21" s="8"/>
      <c r="O21" s="210"/>
      <c r="P21" s="41" t="s">
        <v>670</v>
      </c>
      <c r="Q21" s="41" t="s">
        <v>187</v>
      </c>
      <c r="R21" s="48" t="s">
        <v>130</v>
      </c>
      <c r="S21" s="343"/>
      <c r="T21" s="343">
        <v>1</v>
      </c>
      <c r="U21" s="166">
        <f t="shared" si="4"/>
        <v>1</v>
      </c>
      <c r="V21" s="39"/>
      <c r="W21" s="166"/>
      <c r="X21" s="150" t="s">
        <v>631</v>
      </c>
      <c r="Y21" s="150" t="s">
        <v>49</v>
      </c>
      <c r="Z21" s="48" t="s">
        <v>117</v>
      </c>
      <c r="AA21" s="342"/>
      <c r="AB21" s="342">
        <v>2</v>
      </c>
      <c r="AC21" s="166">
        <f>SUM(AA21:AB21)</f>
        <v>2</v>
      </c>
      <c r="AD21" s="39"/>
      <c r="AE21" s="166"/>
    </row>
    <row r="22" spans="1:31" ht="15.6" customHeight="1" x14ac:dyDescent="0.3">
      <c r="E22" s="9">
        <v>2</v>
      </c>
      <c r="F22" s="41" t="s">
        <v>766</v>
      </c>
      <c r="N22" s="9"/>
      <c r="O22" s="60"/>
      <c r="P22" s="41" t="s">
        <v>673</v>
      </c>
      <c r="Q22" s="48" t="s">
        <v>489</v>
      </c>
      <c r="R22" s="48" t="s">
        <v>130</v>
      </c>
      <c r="S22" s="343"/>
      <c r="T22" s="343">
        <v>1</v>
      </c>
      <c r="U22" s="166">
        <f t="shared" si="4"/>
        <v>1</v>
      </c>
      <c r="V22" s="39"/>
      <c r="W22" s="166"/>
      <c r="X22" s="41" t="s">
        <v>629</v>
      </c>
      <c r="Y22" s="41" t="s">
        <v>614</v>
      </c>
      <c r="Z22" s="48" t="s">
        <v>117</v>
      </c>
      <c r="AA22" s="342"/>
      <c r="AB22" s="342"/>
      <c r="AC22" s="166">
        <f t="shared" si="5"/>
        <v>0</v>
      </c>
      <c r="AD22" s="39"/>
      <c r="AE22" s="166"/>
    </row>
    <row r="23" spans="1:31" ht="15.6" customHeight="1" x14ac:dyDescent="0.3">
      <c r="N23" s="8"/>
      <c r="O23" s="15"/>
      <c r="P23" s="150" t="s">
        <v>581</v>
      </c>
      <c r="Q23" s="150" t="s">
        <v>180</v>
      </c>
      <c r="R23" s="41" t="s">
        <v>130</v>
      </c>
      <c r="S23" s="343"/>
      <c r="T23" s="343"/>
      <c r="U23" s="166">
        <f t="shared" ref="U23:U39" si="6">SUM(S23:T23)</f>
        <v>0</v>
      </c>
      <c r="V23" s="39">
        <v>2</v>
      </c>
      <c r="W23" s="166"/>
      <c r="X23" s="41" t="s">
        <v>630</v>
      </c>
      <c r="Y23" s="41" t="s">
        <v>25</v>
      </c>
      <c r="Z23" s="41" t="s">
        <v>117</v>
      </c>
      <c r="AA23" s="342"/>
      <c r="AB23" s="342"/>
      <c r="AC23" s="166">
        <f t="shared" si="5"/>
        <v>0</v>
      </c>
      <c r="AD23" s="39"/>
      <c r="AE23" s="166"/>
    </row>
    <row r="24" spans="1:31" ht="15.6" customHeight="1" x14ac:dyDescent="0.3">
      <c r="A24" s="69"/>
      <c r="B24" s="70"/>
      <c r="C24" s="71"/>
      <c r="D24" s="142"/>
      <c r="E24" s="67" t="s">
        <v>50</v>
      </c>
      <c r="F24" s="67"/>
      <c r="G24" s="66"/>
      <c r="H24" s="66"/>
      <c r="I24" s="66"/>
      <c r="J24" s="68"/>
      <c r="K24" s="66"/>
      <c r="L24" s="66"/>
      <c r="M24" s="66"/>
      <c r="N24" s="9"/>
      <c r="O24" s="15"/>
      <c r="P24" s="41" t="s">
        <v>672</v>
      </c>
      <c r="Q24" s="41" t="s">
        <v>208</v>
      </c>
      <c r="R24" s="207" t="s">
        <v>130</v>
      </c>
      <c r="S24" s="343"/>
      <c r="T24" s="343"/>
      <c r="U24" s="166">
        <f t="shared" si="6"/>
        <v>0</v>
      </c>
      <c r="V24" s="39"/>
      <c r="W24" s="166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5"/>
        <v>0</v>
      </c>
      <c r="AD24" s="39"/>
      <c r="AE24" s="166"/>
    </row>
    <row r="25" spans="1:31" ht="15.6" customHeight="1" thickBot="1" x14ac:dyDescent="0.35">
      <c r="A25" s="46" t="s">
        <v>39</v>
      </c>
      <c r="B25" s="33" t="s">
        <v>89</v>
      </c>
      <c r="D25" s="22">
        <v>6</v>
      </c>
      <c r="E25" s="8">
        <v>1</v>
      </c>
      <c r="F25" s="41" t="s">
        <v>754</v>
      </c>
      <c r="M25" s="37"/>
      <c r="N25" s="9"/>
      <c r="O25" s="15"/>
      <c r="P25" s="218" t="s">
        <v>405</v>
      </c>
      <c r="Q25" s="218"/>
      <c r="R25" s="218" t="s">
        <v>130</v>
      </c>
      <c r="S25" s="219">
        <f>SUM(S14:S24)</f>
        <v>8</v>
      </c>
      <c r="T25" s="219">
        <f>SUM(T14:T24)</f>
        <v>12</v>
      </c>
      <c r="U25" s="219">
        <f t="shared" si="6"/>
        <v>20</v>
      </c>
      <c r="V25" s="219">
        <f>SUM(V14:V24)</f>
        <v>6</v>
      </c>
      <c r="W25" s="219"/>
      <c r="X25" s="217" t="s">
        <v>405</v>
      </c>
      <c r="Y25" s="217"/>
      <c r="Z25" s="217" t="s">
        <v>117</v>
      </c>
      <c r="AA25" s="219">
        <f>SUM(AA14:AA24)</f>
        <v>14</v>
      </c>
      <c r="AB25" s="219">
        <f>SUM(AB14:AB24)</f>
        <v>18</v>
      </c>
      <c r="AC25" s="219">
        <f t="shared" si="5"/>
        <v>32</v>
      </c>
      <c r="AD25" s="219">
        <f>SUM(AD14:AD24)</f>
        <v>0</v>
      </c>
      <c r="AE25" s="166"/>
    </row>
    <row r="26" spans="1:31" ht="15.6" customHeight="1" x14ac:dyDescent="0.3">
      <c r="A26" s="49" t="s">
        <v>37</v>
      </c>
      <c r="B26" s="41" t="s">
        <v>83</v>
      </c>
      <c r="C26" s="41"/>
      <c r="E26" s="8">
        <v>1</v>
      </c>
      <c r="F26" s="41" t="s">
        <v>755</v>
      </c>
      <c r="N26" s="9"/>
      <c r="O26" s="15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6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/>
      <c r="AC26" s="166">
        <f t="shared" si="5"/>
        <v>0</v>
      </c>
      <c r="AD26" s="222"/>
      <c r="AE26" s="166"/>
    </row>
    <row r="27" spans="1:31" ht="15.6" customHeight="1" x14ac:dyDescent="0.3">
      <c r="E27" s="8">
        <v>1</v>
      </c>
      <c r="F27" s="41" t="s">
        <v>756</v>
      </c>
      <c r="N27" s="9"/>
      <c r="O27" s="60"/>
      <c r="P27" s="41" t="s">
        <v>677</v>
      </c>
      <c r="Q27" s="41" t="s">
        <v>131</v>
      </c>
      <c r="R27" s="41" t="s">
        <v>116</v>
      </c>
      <c r="S27" s="342">
        <v>1</v>
      </c>
      <c r="T27" s="342">
        <v>3</v>
      </c>
      <c r="U27" s="166">
        <f t="shared" ref="U27:U36" si="7">SUM(S27:T27)</f>
        <v>4</v>
      </c>
      <c r="V27" s="39"/>
      <c r="W27" s="166"/>
      <c r="X27" s="41" t="s">
        <v>636</v>
      </c>
      <c r="Y27" s="41" t="s">
        <v>103</v>
      </c>
      <c r="Z27" s="41" t="s">
        <v>54</v>
      </c>
      <c r="AA27" s="342">
        <v>5</v>
      </c>
      <c r="AB27" s="342">
        <v>1</v>
      </c>
      <c r="AC27" s="166">
        <f t="shared" si="5"/>
        <v>6</v>
      </c>
      <c r="AD27" s="222"/>
      <c r="AE27" s="166"/>
    </row>
    <row r="28" spans="1:31" ht="15.6" customHeight="1" x14ac:dyDescent="0.3">
      <c r="A28" s="39"/>
      <c r="B28" s="33"/>
      <c r="C28" s="101"/>
      <c r="D28" s="22"/>
      <c r="E28" s="8">
        <v>1</v>
      </c>
      <c r="F28" s="41" t="s">
        <v>759</v>
      </c>
      <c r="N28" s="9"/>
      <c r="O28" s="60"/>
      <c r="P28" s="41" t="s">
        <v>678</v>
      </c>
      <c r="Q28" s="84" t="s">
        <v>185</v>
      </c>
      <c r="R28" s="48" t="s">
        <v>116</v>
      </c>
      <c r="S28" s="342">
        <v>3</v>
      </c>
      <c r="T28" s="342"/>
      <c r="U28" s="166">
        <f t="shared" si="7"/>
        <v>3</v>
      </c>
      <c r="V28" s="39">
        <v>4</v>
      </c>
      <c r="W28" s="166"/>
      <c r="X28" s="41" t="s">
        <v>635</v>
      </c>
      <c r="Y28" s="41" t="s">
        <v>138</v>
      </c>
      <c r="Z28" s="41" t="s">
        <v>54</v>
      </c>
      <c r="AA28" s="342">
        <v>1</v>
      </c>
      <c r="AB28" s="342">
        <v>3</v>
      </c>
      <c r="AC28" s="166">
        <f t="shared" si="5"/>
        <v>4</v>
      </c>
      <c r="AD28" s="222"/>
      <c r="AE28" s="166"/>
    </row>
    <row r="29" spans="1:31" ht="15.6" customHeight="1" x14ac:dyDescent="0.3">
      <c r="A29" s="49"/>
      <c r="B29" s="41"/>
      <c r="C29" s="41"/>
      <c r="D29" s="22"/>
      <c r="E29" s="9">
        <v>2</v>
      </c>
      <c r="F29" s="41" t="s">
        <v>757</v>
      </c>
      <c r="N29" s="9"/>
      <c r="O29" s="210"/>
      <c r="P29" s="41" t="s">
        <v>474</v>
      </c>
      <c r="Q29" s="152" t="s">
        <v>85</v>
      </c>
      <c r="R29" s="41" t="s">
        <v>116</v>
      </c>
      <c r="S29" s="342">
        <v>2</v>
      </c>
      <c r="T29" s="342">
        <v>1</v>
      </c>
      <c r="U29" s="166">
        <f t="shared" si="7"/>
        <v>3</v>
      </c>
      <c r="V29" s="39"/>
      <c r="W29" s="166"/>
      <c r="X29" s="41" t="s">
        <v>637</v>
      </c>
      <c r="Y29" s="41" t="s">
        <v>332</v>
      </c>
      <c r="Z29" s="48" t="s">
        <v>54</v>
      </c>
      <c r="AA29" s="342"/>
      <c r="AB29" s="342">
        <v>4</v>
      </c>
      <c r="AC29" s="166">
        <f t="shared" si="5"/>
        <v>4</v>
      </c>
      <c r="AD29" s="222"/>
      <c r="AE29" s="166"/>
    </row>
    <row r="30" spans="1:31" ht="15.6" customHeight="1" x14ac:dyDescent="0.3">
      <c r="E30" s="9">
        <v>2</v>
      </c>
      <c r="F30" s="41" t="s">
        <v>758</v>
      </c>
      <c r="N30" s="9"/>
      <c r="O30" s="210"/>
      <c r="P30" s="41" t="s">
        <v>680</v>
      </c>
      <c r="Q30" s="41" t="s">
        <v>112</v>
      </c>
      <c r="R30" s="41" t="s">
        <v>116</v>
      </c>
      <c r="S30" s="342"/>
      <c r="T30" s="342">
        <v>3</v>
      </c>
      <c r="U30" s="166">
        <f t="shared" si="7"/>
        <v>3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5"/>
        <v>3</v>
      </c>
      <c r="AD30" s="222"/>
      <c r="AE30" s="166"/>
    </row>
    <row r="31" spans="1:31" ht="15.6" customHeight="1" x14ac:dyDescent="0.3">
      <c r="F31" s="41"/>
      <c r="N31" s="9"/>
      <c r="O31" s="210"/>
      <c r="P31" s="41" t="s">
        <v>679</v>
      </c>
      <c r="Q31" s="41" t="s">
        <v>466</v>
      </c>
      <c r="R31" s="41" t="s">
        <v>116</v>
      </c>
      <c r="S31" s="342"/>
      <c r="T31" s="342">
        <v>2</v>
      </c>
      <c r="U31" s="166">
        <f t="shared" si="7"/>
        <v>2</v>
      </c>
      <c r="V31" s="39"/>
      <c r="W31" s="166"/>
      <c r="X31" s="41" t="s">
        <v>639</v>
      </c>
      <c r="Y31" s="41" t="s">
        <v>619</v>
      </c>
      <c r="Z31" s="48" t="s">
        <v>54</v>
      </c>
      <c r="AA31" s="342"/>
      <c r="AB31" s="342">
        <v>2</v>
      </c>
      <c r="AC31" s="166">
        <f t="shared" si="5"/>
        <v>2</v>
      </c>
      <c r="AD31" s="222"/>
      <c r="AE31" s="166"/>
    </row>
    <row r="32" spans="1:31" ht="15.6" customHeight="1" x14ac:dyDescent="0.3">
      <c r="A32" s="39"/>
      <c r="B32" s="33" t="s">
        <v>129</v>
      </c>
      <c r="C32" s="101"/>
      <c r="D32" s="22">
        <v>4</v>
      </c>
      <c r="E32" s="89">
        <v>1</v>
      </c>
      <c r="F32" s="41" t="s">
        <v>752</v>
      </c>
      <c r="N32" s="8"/>
      <c r="O32" s="210"/>
      <c r="P32" s="41" t="s">
        <v>683</v>
      </c>
      <c r="Q32" s="154" t="s">
        <v>135</v>
      </c>
      <c r="R32" s="41" t="s">
        <v>116</v>
      </c>
      <c r="S32" s="342"/>
      <c r="T32" s="342">
        <v>2</v>
      </c>
      <c r="U32" s="166">
        <f t="shared" si="7"/>
        <v>2</v>
      </c>
      <c r="V32" s="39"/>
      <c r="W32" s="166"/>
      <c r="X32" s="41" t="s">
        <v>640</v>
      </c>
      <c r="Y32" s="41" t="s">
        <v>138</v>
      </c>
      <c r="Z32" s="41" t="s">
        <v>54</v>
      </c>
      <c r="AA32" s="342"/>
      <c r="AB32" s="342">
        <v>2</v>
      </c>
      <c r="AC32" s="166">
        <f t="shared" si="5"/>
        <v>2</v>
      </c>
      <c r="AD32" s="222"/>
      <c r="AE32" s="166"/>
    </row>
    <row r="33" spans="1:31" ht="15.6" customHeight="1" x14ac:dyDescent="0.3">
      <c r="A33" s="49" t="s">
        <v>37</v>
      </c>
      <c r="B33" s="240" t="s">
        <v>559</v>
      </c>
      <c r="C33" s="240" t="s">
        <v>172</v>
      </c>
      <c r="D33" s="22"/>
      <c r="E33" s="89">
        <v>2</v>
      </c>
      <c r="F33" s="41" t="s">
        <v>752</v>
      </c>
      <c r="N33" s="9"/>
      <c r="O33" s="60"/>
      <c r="P33" s="41" t="s">
        <v>682</v>
      </c>
      <c r="Q33" s="41" t="s">
        <v>384</v>
      </c>
      <c r="R33" s="41" t="s">
        <v>116</v>
      </c>
      <c r="S33" s="342">
        <v>1</v>
      </c>
      <c r="T33" s="342"/>
      <c r="U33" s="166">
        <f t="shared" si="7"/>
        <v>1</v>
      </c>
      <c r="V33" s="39"/>
      <c r="W33" s="166"/>
      <c r="X33" s="41" t="s">
        <v>643</v>
      </c>
      <c r="Y33" s="152" t="s">
        <v>121</v>
      </c>
      <c r="Z33" s="41" t="s">
        <v>54</v>
      </c>
      <c r="AA33" s="342">
        <v>1</v>
      </c>
      <c r="AB33" s="342"/>
      <c r="AC33" s="166">
        <f t="shared" si="5"/>
        <v>1</v>
      </c>
      <c r="AD33" s="222"/>
      <c r="AE33" s="166"/>
    </row>
    <row r="34" spans="1:31" ht="15.6" customHeight="1" x14ac:dyDescent="0.3">
      <c r="E34" s="89">
        <v>2</v>
      </c>
      <c r="F34" s="41" t="s">
        <v>753</v>
      </c>
      <c r="N34" s="9"/>
      <c r="O34" s="15"/>
      <c r="P34" s="41" t="s">
        <v>528</v>
      </c>
      <c r="Q34" s="48" t="s">
        <v>33</v>
      </c>
      <c r="R34" s="41" t="s">
        <v>116</v>
      </c>
      <c r="S34" s="342"/>
      <c r="T34" s="342">
        <v>1</v>
      </c>
      <c r="U34" s="166">
        <f t="shared" si="7"/>
        <v>1</v>
      </c>
      <c r="V34" s="39"/>
      <c r="W34" s="166"/>
      <c r="X34" s="41" t="s">
        <v>547</v>
      </c>
      <c r="Y34" s="48" t="s">
        <v>105</v>
      </c>
      <c r="Z34" s="41" t="s">
        <v>54</v>
      </c>
      <c r="AA34" s="342"/>
      <c r="AB34" s="342">
        <v>1</v>
      </c>
      <c r="AC34" s="166">
        <f t="shared" si="5"/>
        <v>1</v>
      </c>
      <c r="AD34" s="222"/>
      <c r="AE34" s="166"/>
    </row>
    <row r="35" spans="1:31" ht="15.6" customHeight="1" x14ac:dyDescent="0.3">
      <c r="E35" s="89">
        <v>2</v>
      </c>
      <c r="F35" s="41" t="s">
        <v>769</v>
      </c>
      <c r="N35" s="9"/>
      <c r="O35" s="60"/>
      <c r="P35" s="41" t="s">
        <v>529</v>
      </c>
      <c r="Q35" s="41" t="s">
        <v>26</v>
      </c>
      <c r="R35" s="41" t="s">
        <v>116</v>
      </c>
      <c r="S35" s="342"/>
      <c r="T35" s="342">
        <v>1</v>
      </c>
      <c r="U35" s="166">
        <f t="shared" si="7"/>
        <v>1</v>
      </c>
      <c r="V35" s="39">
        <v>2</v>
      </c>
      <c r="W35" s="166"/>
      <c r="X35" s="41" t="s">
        <v>638</v>
      </c>
      <c r="Y35" s="41" t="s">
        <v>490</v>
      </c>
      <c r="Z35" s="41" t="s">
        <v>54</v>
      </c>
      <c r="AA35" s="342"/>
      <c r="AB35" s="342"/>
      <c r="AC35" s="166">
        <f t="shared" si="5"/>
        <v>0</v>
      </c>
      <c r="AD35" s="222"/>
      <c r="AE35" s="166"/>
    </row>
    <row r="36" spans="1:31" ht="15.6" customHeight="1" x14ac:dyDescent="0.3">
      <c r="N36" s="9"/>
      <c r="O36" s="210"/>
      <c r="P36" s="150" t="s">
        <v>681</v>
      </c>
      <c r="Q36" s="150" t="s">
        <v>100</v>
      </c>
      <c r="R36" s="41" t="s">
        <v>116</v>
      </c>
      <c r="S36" s="346"/>
      <c r="T36" s="346"/>
      <c r="U36" s="166">
        <f t="shared" si="7"/>
        <v>0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5"/>
        <v>0</v>
      </c>
      <c r="AD36" s="222"/>
      <c r="AE36" s="166"/>
    </row>
    <row r="37" spans="1:31" ht="15.6" customHeight="1" thickBot="1" x14ac:dyDescent="0.35">
      <c r="A37" s="72" t="s">
        <v>137</v>
      </c>
      <c r="B37" s="70"/>
      <c r="C37" s="71"/>
      <c r="D37" s="142"/>
      <c r="E37" s="67" t="s">
        <v>50</v>
      </c>
      <c r="F37" s="67"/>
      <c r="G37" s="74"/>
      <c r="H37" s="74"/>
      <c r="I37" s="74"/>
      <c r="J37" s="75"/>
      <c r="K37" s="74"/>
      <c r="L37" s="74"/>
      <c r="M37" s="74"/>
      <c r="N37" s="9"/>
      <c r="O37" s="15"/>
      <c r="P37" s="217" t="s">
        <v>405</v>
      </c>
      <c r="Q37" s="217"/>
      <c r="R37" s="217" t="s">
        <v>116</v>
      </c>
      <c r="S37" s="219">
        <f>SUM(S26:S36)</f>
        <v>8</v>
      </c>
      <c r="T37" s="219">
        <f>SUM(T26:T36)</f>
        <v>13</v>
      </c>
      <c r="U37" s="219">
        <f t="shared" si="6"/>
        <v>21</v>
      </c>
      <c r="V37" s="219">
        <f>SUM(V26:V36)</f>
        <v>6</v>
      </c>
      <c r="W37" s="219"/>
      <c r="X37" s="217" t="s">
        <v>405</v>
      </c>
      <c r="Y37" s="217"/>
      <c r="Z37" s="217" t="s">
        <v>54</v>
      </c>
      <c r="AA37" s="219">
        <f>SUM(AA26:AA36)</f>
        <v>8</v>
      </c>
      <c r="AB37" s="219">
        <f>SUM(AB26:AB36)</f>
        <v>15</v>
      </c>
      <c r="AC37" s="219">
        <f t="shared" si="5"/>
        <v>23</v>
      </c>
      <c r="AD37" s="219">
        <f>SUM(AD26:AD36)</f>
        <v>0</v>
      </c>
      <c r="AE37" s="166"/>
    </row>
    <row r="38" spans="1:31" ht="15.6" customHeight="1" x14ac:dyDescent="0.3">
      <c r="A38" s="46" t="s">
        <v>40</v>
      </c>
      <c r="B38" s="33" t="s">
        <v>530</v>
      </c>
      <c r="D38" s="22">
        <v>5</v>
      </c>
      <c r="E38" s="8">
        <v>1</v>
      </c>
      <c r="F38" s="41" t="s">
        <v>743</v>
      </c>
      <c r="G38" s="52"/>
      <c r="H38" s="52"/>
      <c r="N38" s="8"/>
      <c r="O38" s="60"/>
      <c r="P38" s="215" t="s">
        <v>533</v>
      </c>
      <c r="Q38" s="216"/>
      <c r="R38" s="216" t="s">
        <v>534</v>
      </c>
      <c r="S38" s="347">
        <v>1</v>
      </c>
      <c r="T38" s="347"/>
      <c r="U38" s="166">
        <f t="shared" si="6"/>
        <v>1</v>
      </c>
      <c r="V38" s="39"/>
      <c r="W38" s="216"/>
      <c r="X38" s="215" t="s">
        <v>53</v>
      </c>
      <c r="Y38" s="215"/>
      <c r="Z38" s="215" t="s">
        <v>471</v>
      </c>
      <c r="AA38" s="343">
        <v>1</v>
      </c>
      <c r="AB38" s="343">
        <v>2</v>
      </c>
      <c r="AC38" s="166">
        <f>SUM(AA38:AB38)</f>
        <v>3</v>
      </c>
      <c r="AD38" s="39"/>
      <c r="AE38" s="166"/>
    </row>
    <row r="39" spans="1:31" ht="15.6" customHeight="1" x14ac:dyDescent="0.3">
      <c r="A39" s="39" t="s">
        <v>37</v>
      </c>
      <c r="B39" s="41" t="s">
        <v>83</v>
      </c>
      <c r="C39" s="41"/>
      <c r="D39" s="9"/>
      <c r="E39" s="8">
        <v>1</v>
      </c>
      <c r="F39" s="41" t="s">
        <v>744</v>
      </c>
      <c r="G39" s="40"/>
      <c r="N39" s="9"/>
      <c r="O39" s="210"/>
      <c r="P39" s="41" t="s">
        <v>510</v>
      </c>
      <c r="Q39" s="41" t="s">
        <v>464</v>
      </c>
      <c r="R39" s="41" t="s">
        <v>533</v>
      </c>
      <c r="S39" s="343">
        <v>3</v>
      </c>
      <c r="T39" s="343">
        <v>6</v>
      </c>
      <c r="U39" s="166">
        <f t="shared" si="6"/>
        <v>9</v>
      </c>
      <c r="V39" s="39"/>
      <c r="W39" s="216"/>
      <c r="X39" s="41" t="s">
        <v>644</v>
      </c>
      <c r="Y39" s="41" t="s">
        <v>527</v>
      </c>
      <c r="Z39" s="43" t="s">
        <v>53</v>
      </c>
      <c r="AA39" s="343">
        <v>5</v>
      </c>
      <c r="AB39" s="343">
        <v>2</v>
      </c>
      <c r="AC39" s="166">
        <f>SUM(AA39:AB39)</f>
        <v>7</v>
      </c>
      <c r="AD39" s="39"/>
      <c r="AE39" s="166"/>
    </row>
    <row r="40" spans="1:31" ht="15.6" customHeight="1" x14ac:dyDescent="0.3">
      <c r="B40" s="41"/>
      <c r="C40" s="41"/>
      <c r="E40" s="8">
        <v>2</v>
      </c>
      <c r="F40" s="41" t="s">
        <v>745</v>
      </c>
      <c r="N40" s="8"/>
      <c r="O40" s="60"/>
      <c r="P40" s="150" t="s">
        <v>686</v>
      </c>
      <c r="Q40" s="150" t="s">
        <v>110</v>
      </c>
      <c r="R40" s="41" t="s">
        <v>533</v>
      </c>
      <c r="S40" s="343">
        <v>2</v>
      </c>
      <c r="T40" s="343">
        <v>3</v>
      </c>
      <c r="U40" s="166">
        <f>SUM(S40:T40)</f>
        <v>5</v>
      </c>
      <c r="V40" s="39">
        <v>2</v>
      </c>
      <c r="W40" s="216"/>
      <c r="X40" s="41" t="s">
        <v>645</v>
      </c>
      <c r="Y40" s="41" t="s">
        <v>505</v>
      </c>
      <c r="Z40" s="41" t="s">
        <v>53</v>
      </c>
      <c r="AA40" s="343">
        <v>2</v>
      </c>
      <c r="AB40" s="344">
        <v>5</v>
      </c>
      <c r="AC40" s="166">
        <f>SUM(AA40:AB40)</f>
        <v>7</v>
      </c>
      <c r="AD40" s="39"/>
      <c r="AE40" s="166"/>
    </row>
    <row r="41" spans="1:31" ht="15.6" customHeight="1" x14ac:dyDescent="0.3">
      <c r="E41" s="8">
        <v>2</v>
      </c>
      <c r="F41" s="41" t="s">
        <v>747</v>
      </c>
      <c r="N41" s="9"/>
      <c r="O41" s="60"/>
      <c r="P41" s="41" t="s">
        <v>536</v>
      </c>
      <c r="Q41" s="41" t="s">
        <v>496</v>
      </c>
      <c r="R41" s="41" t="s">
        <v>533</v>
      </c>
      <c r="S41" s="344"/>
      <c r="T41" s="344">
        <v>5</v>
      </c>
      <c r="U41" s="166">
        <f>SUM(S41:T41)</f>
        <v>5</v>
      </c>
      <c r="V41" s="39"/>
      <c r="W41" s="216"/>
      <c r="X41" s="150" t="s">
        <v>648</v>
      </c>
      <c r="Y41" s="41" t="s">
        <v>72</v>
      </c>
      <c r="Z41" s="41" t="s">
        <v>53</v>
      </c>
      <c r="AA41" s="343">
        <v>2</v>
      </c>
      <c r="AB41" s="343">
        <v>3</v>
      </c>
      <c r="AC41" s="166">
        <f t="shared" ref="AC41:AC45" si="8">SUM(AA41:AB41)</f>
        <v>5</v>
      </c>
      <c r="AD41" s="39"/>
      <c r="AE41" s="166"/>
    </row>
    <row r="42" spans="1:31" ht="15.6" customHeight="1" x14ac:dyDescent="0.3">
      <c r="E42" s="8">
        <v>2</v>
      </c>
      <c r="F42" s="41" t="s">
        <v>746</v>
      </c>
      <c r="G42" s="41"/>
      <c r="N42" s="9"/>
      <c r="O42" s="210"/>
      <c r="P42" s="41" t="s">
        <v>685</v>
      </c>
      <c r="Q42" s="41" t="s">
        <v>504</v>
      </c>
      <c r="R42" s="41" t="s">
        <v>533</v>
      </c>
      <c r="S42" s="343">
        <v>1</v>
      </c>
      <c r="T42" s="344">
        <v>3</v>
      </c>
      <c r="U42" s="166">
        <f>SUM(S42:T42)</f>
        <v>4</v>
      </c>
      <c r="V42" s="39"/>
      <c r="W42" s="216"/>
      <c r="X42" s="41" t="s">
        <v>649</v>
      </c>
      <c r="Y42" s="41" t="s">
        <v>114</v>
      </c>
      <c r="Z42" s="41" t="s">
        <v>53</v>
      </c>
      <c r="AA42" s="343">
        <v>3</v>
      </c>
      <c r="AB42" s="343"/>
      <c r="AC42" s="166">
        <f t="shared" si="8"/>
        <v>3</v>
      </c>
      <c r="AD42" s="39"/>
      <c r="AE42" s="166"/>
    </row>
    <row r="43" spans="1:31" ht="15.6" customHeight="1" x14ac:dyDescent="0.3">
      <c r="N43" s="8"/>
      <c r="O43" s="60"/>
      <c r="P43" s="41" t="s">
        <v>495</v>
      </c>
      <c r="Q43" s="41" t="s">
        <v>110</v>
      </c>
      <c r="R43" s="41" t="s">
        <v>533</v>
      </c>
      <c r="S43" s="344">
        <v>3</v>
      </c>
      <c r="T43" s="343"/>
      <c r="U43" s="166">
        <f>SUM(S43:T43)</f>
        <v>3</v>
      </c>
      <c r="V43" s="39"/>
      <c r="W43" s="216"/>
      <c r="X43" s="150" t="s">
        <v>538</v>
      </c>
      <c r="Y43" s="150" t="s">
        <v>173</v>
      </c>
      <c r="Z43" s="41" t="s">
        <v>53</v>
      </c>
      <c r="AA43" s="343"/>
      <c r="AB43" s="344">
        <v>3</v>
      </c>
      <c r="AC43" s="166">
        <f t="shared" si="8"/>
        <v>3</v>
      </c>
      <c r="AD43" s="39"/>
      <c r="AE43" s="166"/>
    </row>
    <row r="44" spans="1:31" ht="15.6" customHeight="1" x14ac:dyDescent="0.3">
      <c r="A44" s="49"/>
      <c r="B44" s="33" t="s">
        <v>477</v>
      </c>
      <c r="C44" s="43"/>
      <c r="D44" s="109">
        <v>1</v>
      </c>
      <c r="E44" s="89">
        <v>1</v>
      </c>
      <c r="F44" s="41" t="s">
        <v>748</v>
      </c>
      <c r="N44" s="9"/>
      <c r="O44" s="210"/>
      <c r="P44" s="41" t="s">
        <v>687</v>
      </c>
      <c r="Q44" s="41" t="s">
        <v>31</v>
      </c>
      <c r="R44" s="41" t="s">
        <v>533</v>
      </c>
      <c r="S44" s="343">
        <v>1</v>
      </c>
      <c r="T44" s="344">
        <v>2</v>
      </c>
      <c r="U44" s="166">
        <f>SUM(S44:T44)</f>
        <v>3</v>
      </c>
      <c r="V44" s="39"/>
      <c r="W44" s="216"/>
      <c r="X44" s="41" t="s">
        <v>647</v>
      </c>
      <c r="Y44" s="41" t="s">
        <v>67</v>
      </c>
      <c r="Z44" s="41" t="s">
        <v>53</v>
      </c>
      <c r="AA44" s="343">
        <v>1</v>
      </c>
      <c r="AB44" s="343">
        <v>1</v>
      </c>
      <c r="AC44" s="166">
        <f t="shared" si="8"/>
        <v>2</v>
      </c>
      <c r="AD44" s="39"/>
      <c r="AE44" s="166"/>
    </row>
    <row r="45" spans="1:31" ht="15.6" customHeight="1" x14ac:dyDescent="0.3">
      <c r="A45" s="49" t="s">
        <v>37</v>
      </c>
      <c r="B45" s="41" t="s">
        <v>83</v>
      </c>
      <c r="C45" s="57"/>
      <c r="D45" s="109"/>
      <c r="E45" s="89"/>
      <c r="F45" s="41"/>
      <c r="N45" s="9"/>
      <c r="O45" s="210"/>
      <c r="P45" s="41" t="s">
        <v>688</v>
      </c>
      <c r="Q45" s="41" t="s">
        <v>23</v>
      </c>
      <c r="R45" s="41" t="s">
        <v>533</v>
      </c>
      <c r="S45" s="343"/>
      <c r="T45" s="343"/>
      <c r="U45" s="166">
        <f t="shared" ref="U45" si="9">SUM(S45:T45)</f>
        <v>0</v>
      </c>
      <c r="V45" s="39">
        <v>2</v>
      </c>
      <c r="W45" s="216"/>
      <c r="X45" s="41" t="s">
        <v>651</v>
      </c>
      <c r="Y45" s="41" t="s">
        <v>514</v>
      </c>
      <c r="Z45" s="41" t="s">
        <v>53</v>
      </c>
      <c r="AA45" s="343"/>
      <c r="AB45" s="344">
        <v>2</v>
      </c>
      <c r="AC45" s="166">
        <f t="shared" si="8"/>
        <v>2</v>
      </c>
      <c r="AD45" s="39"/>
      <c r="AE45" s="166"/>
    </row>
    <row r="46" spans="1:31" ht="15.6" customHeight="1" x14ac:dyDescent="0.3">
      <c r="N46" s="8"/>
      <c r="O46" s="210"/>
      <c r="P46" s="41" t="s">
        <v>535</v>
      </c>
      <c r="Q46" s="41" t="s">
        <v>492</v>
      </c>
      <c r="R46" s="41" t="s">
        <v>533</v>
      </c>
      <c r="S46" s="343"/>
      <c r="T46" s="344"/>
      <c r="U46" s="166">
        <f>SUM(S46:T46)</f>
        <v>0</v>
      </c>
      <c r="V46" s="39"/>
      <c r="W46" s="216"/>
      <c r="X46" s="41" t="s">
        <v>646</v>
      </c>
      <c r="Y46" s="41" t="s">
        <v>491</v>
      </c>
      <c r="Z46" s="41" t="s">
        <v>53</v>
      </c>
      <c r="AA46" s="343"/>
      <c r="AB46" s="344">
        <v>1</v>
      </c>
      <c r="AC46" s="166">
        <f t="shared" si="5"/>
        <v>1</v>
      </c>
      <c r="AD46" s="39"/>
      <c r="AE46" s="166"/>
    </row>
    <row r="47" spans="1:31" ht="15.6" customHeight="1" x14ac:dyDescent="0.3">
      <c r="A47" s="72"/>
      <c r="B47" s="67"/>
      <c r="C47" s="67"/>
      <c r="D47" s="142"/>
      <c r="E47" s="67" t="s">
        <v>50</v>
      </c>
      <c r="F47" s="73"/>
      <c r="G47" s="74"/>
      <c r="H47" s="74"/>
      <c r="I47" s="74"/>
      <c r="J47" s="75"/>
      <c r="K47" s="74"/>
      <c r="L47" s="74"/>
      <c r="M47" s="74"/>
      <c r="N47" s="8"/>
      <c r="O47" s="60"/>
      <c r="P47" s="41" t="s">
        <v>689</v>
      </c>
      <c r="Q47" s="41" t="s">
        <v>618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652</v>
      </c>
      <c r="Y47" s="41" t="s">
        <v>119</v>
      </c>
      <c r="Z47" s="207" t="s">
        <v>53</v>
      </c>
      <c r="AA47" s="343"/>
      <c r="AB47" s="343">
        <v>1</v>
      </c>
      <c r="AC47" s="166">
        <f t="shared" si="5"/>
        <v>1</v>
      </c>
      <c r="AD47" s="39"/>
      <c r="AE47" s="166"/>
    </row>
    <row r="48" spans="1:31" ht="15.6" customHeight="1" x14ac:dyDescent="0.3">
      <c r="A48" s="46" t="s">
        <v>41</v>
      </c>
      <c r="B48" s="33" t="s">
        <v>123</v>
      </c>
      <c r="C48" s="41"/>
      <c r="D48" s="22">
        <v>3</v>
      </c>
      <c r="E48" s="9">
        <v>1</v>
      </c>
      <c r="F48" s="41" t="s">
        <v>749</v>
      </c>
      <c r="G48" s="40"/>
      <c r="H48" s="44"/>
      <c r="I48" s="44"/>
      <c r="J48" s="45"/>
      <c r="K48" s="44"/>
      <c r="L48" s="44"/>
      <c r="M48" s="44"/>
      <c r="N48" s="9"/>
      <c r="O48" s="15"/>
      <c r="P48" s="41" t="s">
        <v>690</v>
      </c>
      <c r="Q48" s="41" t="s">
        <v>167</v>
      </c>
      <c r="R48" s="41" t="s">
        <v>533</v>
      </c>
      <c r="S48" s="343"/>
      <c r="T48" s="344"/>
      <c r="U48" s="166">
        <f>SUM(S48:T48)</f>
        <v>0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1</v>
      </c>
      <c r="AC48" s="166">
        <f t="shared" si="5"/>
        <v>1</v>
      </c>
      <c r="AD48" s="39"/>
      <c r="AE48" s="166"/>
    </row>
    <row r="49" spans="1:31" ht="15.6" customHeight="1" thickBot="1" x14ac:dyDescent="0.35">
      <c r="A49" s="49" t="s">
        <v>37</v>
      </c>
      <c r="B49" s="176" t="s">
        <v>522</v>
      </c>
      <c r="C49" s="275" t="s">
        <v>174</v>
      </c>
      <c r="D49" s="22"/>
      <c r="E49" s="9">
        <v>1</v>
      </c>
      <c r="F49" s="41" t="s">
        <v>750</v>
      </c>
      <c r="G49" s="40"/>
      <c r="H49" s="44"/>
      <c r="I49" s="40"/>
      <c r="J49" s="42"/>
      <c r="K49" s="44"/>
      <c r="L49" s="48"/>
      <c r="M49" s="37"/>
      <c r="N49" s="9"/>
      <c r="O49" s="15"/>
      <c r="P49" s="218" t="s">
        <v>405</v>
      </c>
      <c r="Q49" s="218"/>
      <c r="R49" s="218" t="s">
        <v>533</v>
      </c>
      <c r="S49" s="219">
        <f>SUM(S38:S48)</f>
        <v>11</v>
      </c>
      <c r="T49" s="219">
        <f>SUM(T38:T48)</f>
        <v>19</v>
      </c>
      <c r="U49" s="219">
        <f>SUM(U38:U48)</f>
        <v>30</v>
      </c>
      <c r="V49" s="219">
        <f>SUM(V38:V48)</f>
        <v>4</v>
      </c>
      <c r="W49" s="218"/>
      <c r="X49" s="218" t="s">
        <v>405</v>
      </c>
      <c r="Y49" s="218"/>
      <c r="Z49" s="218" t="s">
        <v>53</v>
      </c>
      <c r="AA49" s="219">
        <f>SUM(AA38:AA48)</f>
        <v>14</v>
      </c>
      <c r="AB49" s="219">
        <f>SUM(AB38:AB48)</f>
        <v>21</v>
      </c>
      <c r="AC49" s="219">
        <f>SUM(AC38:AC48)</f>
        <v>35</v>
      </c>
      <c r="AD49" s="219">
        <f>SUM(AD38:AD48)</f>
        <v>0</v>
      </c>
      <c r="AE49" s="166"/>
    </row>
    <row r="50" spans="1:31" ht="15.6" customHeight="1" x14ac:dyDescent="0.3">
      <c r="E50" s="9">
        <v>2</v>
      </c>
      <c r="F50" s="41" t="s">
        <v>751</v>
      </c>
      <c r="N50" s="8"/>
      <c r="O50" s="15"/>
      <c r="P50" s="277" t="s">
        <v>164</v>
      </c>
      <c r="Q50" s="277"/>
      <c r="R50" s="277" t="s">
        <v>460</v>
      </c>
      <c r="S50" s="345">
        <v>1</v>
      </c>
      <c r="T50" s="345">
        <v>2</v>
      </c>
      <c r="U50" s="166">
        <f t="shared" ref="U50" si="10">SUM(S50:T50)</f>
        <v>3</v>
      </c>
      <c r="V50" s="39"/>
      <c r="W50" s="277"/>
      <c r="X50" s="277" t="s">
        <v>461</v>
      </c>
      <c r="Y50" s="277"/>
      <c r="Z50" s="277" t="s">
        <v>462</v>
      </c>
      <c r="AA50" s="343"/>
      <c r="AB50" s="344"/>
      <c r="AC50" s="166">
        <f t="shared" ref="AC50:AC59" si="11">SUM(AA50:AB50)</f>
        <v>0</v>
      </c>
      <c r="AD50" s="39"/>
      <c r="AE50" s="166"/>
    </row>
    <row r="51" spans="1:31" ht="15.6" customHeight="1" x14ac:dyDescent="0.3">
      <c r="E51" s="9"/>
      <c r="F51" s="41"/>
      <c r="N51" s="9"/>
      <c r="O51" s="60"/>
      <c r="P51" s="41" t="s">
        <v>476</v>
      </c>
      <c r="Q51" s="41" t="s">
        <v>68</v>
      </c>
      <c r="R51" s="41" t="s">
        <v>164</v>
      </c>
      <c r="S51" s="343"/>
      <c r="T51" s="344">
        <v>3</v>
      </c>
      <c r="U51" s="166">
        <f t="shared" ref="U51:U59" si="12">SUM(S51:T51)</f>
        <v>3</v>
      </c>
      <c r="V51" s="39"/>
      <c r="W51" s="277"/>
      <c r="X51" s="41" t="s">
        <v>537</v>
      </c>
      <c r="Y51" s="41" t="s">
        <v>65</v>
      </c>
      <c r="Z51" s="41" t="s">
        <v>461</v>
      </c>
      <c r="AA51" s="343">
        <v>1</v>
      </c>
      <c r="AB51" s="344">
        <v>1</v>
      </c>
      <c r="AC51" s="166">
        <f t="shared" ref="AC51:AC57" si="13">SUM(AA51:AB51)</f>
        <v>2</v>
      </c>
      <c r="AD51" s="39"/>
      <c r="AE51" s="166"/>
    </row>
    <row r="52" spans="1:31" ht="15.6" customHeight="1" x14ac:dyDescent="0.3">
      <c r="B52" s="33" t="s">
        <v>88</v>
      </c>
      <c r="C52" s="56"/>
      <c r="D52" s="23">
        <v>0</v>
      </c>
      <c r="E52" s="9"/>
      <c r="F52" s="41"/>
      <c r="G52" s="40"/>
      <c r="H52" s="44"/>
      <c r="N52" s="9"/>
      <c r="O52" s="210"/>
      <c r="P52" s="150" t="s">
        <v>494</v>
      </c>
      <c r="Q52" s="41" t="s">
        <v>182</v>
      </c>
      <c r="R52" s="48" t="s">
        <v>164</v>
      </c>
      <c r="S52" s="343">
        <v>2</v>
      </c>
      <c r="T52" s="343">
        <v>1</v>
      </c>
      <c r="U52" s="166">
        <f t="shared" si="12"/>
        <v>3</v>
      </c>
      <c r="V52" s="39">
        <v>2</v>
      </c>
      <c r="W52" s="277"/>
      <c r="X52" s="41" t="s">
        <v>653</v>
      </c>
      <c r="Y52" s="41" t="s">
        <v>616</v>
      </c>
      <c r="Z52" s="41" t="s">
        <v>461</v>
      </c>
      <c r="AA52" s="343">
        <v>1</v>
      </c>
      <c r="AB52" s="344">
        <v>1</v>
      </c>
      <c r="AC52" s="166">
        <f t="shared" si="13"/>
        <v>2</v>
      </c>
      <c r="AD52" s="39"/>
      <c r="AE52" s="166"/>
    </row>
    <row r="53" spans="1:31" ht="15.6" customHeight="1" x14ac:dyDescent="0.3">
      <c r="A53" s="87" t="s">
        <v>37</v>
      </c>
      <c r="B53" s="84" t="s">
        <v>83</v>
      </c>
      <c r="C53" s="43"/>
      <c r="D53" s="23"/>
      <c r="E53" s="9"/>
      <c r="F53" s="41"/>
      <c r="N53" s="9"/>
      <c r="O53" s="210"/>
      <c r="P53" s="41" t="s">
        <v>694</v>
      </c>
      <c r="Q53" s="41" t="s">
        <v>621</v>
      </c>
      <c r="R53" s="41" t="s">
        <v>164</v>
      </c>
      <c r="S53" s="343">
        <v>1</v>
      </c>
      <c r="T53" s="343">
        <v>2</v>
      </c>
      <c r="U53" s="166">
        <f t="shared" si="12"/>
        <v>3</v>
      </c>
      <c r="V53" s="39"/>
      <c r="W53" s="277"/>
      <c r="X53" s="41" t="s">
        <v>391</v>
      </c>
      <c r="Y53" s="152" t="s">
        <v>28</v>
      </c>
      <c r="Z53" s="41" t="s">
        <v>461</v>
      </c>
      <c r="AA53" s="343"/>
      <c r="AB53" s="344">
        <v>2</v>
      </c>
      <c r="AC53" s="166">
        <f t="shared" si="13"/>
        <v>2</v>
      </c>
      <c r="AD53" s="39"/>
      <c r="AE53" s="166"/>
    </row>
    <row r="54" spans="1:31" ht="15.6" customHeight="1" x14ac:dyDescent="0.3">
      <c r="N54" s="8"/>
      <c r="O54" s="15"/>
      <c r="P54" s="41" t="s">
        <v>691</v>
      </c>
      <c r="Q54" s="41" t="s">
        <v>620</v>
      </c>
      <c r="R54" s="41" t="s">
        <v>164</v>
      </c>
      <c r="S54" s="343">
        <v>2</v>
      </c>
      <c r="T54" s="344"/>
      <c r="U54" s="166">
        <f t="shared" si="12"/>
        <v>2</v>
      </c>
      <c r="V54" s="39"/>
      <c r="W54" s="277"/>
      <c r="X54" s="41" t="s">
        <v>654</v>
      </c>
      <c r="Y54" s="41" t="s">
        <v>617</v>
      </c>
      <c r="Z54" s="41" t="s">
        <v>461</v>
      </c>
      <c r="AA54" s="343">
        <v>1</v>
      </c>
      <c r="AB54" s="344"/>
      <c r="AC54" s="166">
        <f t="shared" si="13"/>
        <v>1</v>
      </c>
      <c r="AD54" s="39"/>
      <c r="AE54" s="166"/>
    </row>
    <row r="55" spans="1:31" ht="15.6" customHeight="1" x14ac:dyDescent="0.3">
      <c r="A55" s="102"/>
      <c r="B55" s="103"/>
      <c r="C55" s="103"/>
      <c r="D55" s="143"/>
      <c r="E55" s="104"/>
      <c r="F55" s="103"/>
      <c r="G55" s="105"/>
      <c r="H55" s="105"/>
      <c r="I55" s="105"/>
      <c r="J55" s="106"/>
      <c r="K55" s="105"/>
      <c r="L55" s="105"/>
      <c r="M55" s="104"/>
      <c r="N55" s="8"/>
      <c r="O55" s="60"/>
      <c r="P55" s="41" t="s">
        <v>696</v>
      </c>
      <c r="Q55" s="41" t="s">
        <v>19</v>
      </c>
      <c r="R55" s="48" t="s">
        <v>164</v>
      </c>
      <c r="S55" s="343">
        <v>1</v>
      </c>
      <c r="T55" s="344">
        <v>1</v>
      </c>
      <c r="U55" s="166">
        <f t="shared" si="12"/>
        <v>2</v>
      </c>
      <c r="V55" s="39"/>
      <c r="W55" s="277"/>
      <c r="X55" s="41" t="s">
        <v>657</v>
      </c>
      <c r="Y55" s="41" t="s">
        <v>45</v>
      </c>
      <c r="Z55" s="41" t="s">
        <v>461</v>
      </c>
      <c r="AA55" s="343">
        <v>1</v>
      </c>
      <c r="AB55" s="344"/>
      <c r="AC55" s="166">
        <f t="shared" si="13"/>
        <v>1</v>
      </c>
      <c r="AD55" s="39"/>
      <c r="AE55" s="166"/>
    </row>
    <row r="56" spans="1:31" ht="15.6" customHeight="1" x14ac:dyDescent="0.35">
      <c r="C56" s="41" t="s">
        <v>42</v>
      </c>
      <c r="D56" s="98">
        <f>SUM(D14:D55)</f>
        <v>27</v>
      </c>
      <c r="E56" s="21"/>
      <c r="F56" s="41" t="s">
        <v>44</v>
      </c>
      <c r="G56" s="33"/>
      <c r="H56" s="47"/>
      <c r="I56" s="61">
        <v>2</v>
      </c>
      <c r="N56" s="8"/>
      <c r="O56" s="60"/>
      <c r="P56" s="41" t="s">
        <v>695</v>
      </c>
      <c r="Q56" s="41" t="s">
        <v>29</v>
      </c>
      <c r="R56" s="41" t="s">
        <v>164</v>
      </c>
      <c r="S56" s="343">
        <v>1</v>
      </c>
      <c r="T56" s="344"/>
      <c r="U56" s="166">
        <f t="shared" si="12"/>
        <v>1</v>
      </c>
      <c r="V56" s="39"/>
      <c r="W56" s="277"/>
      <c r="X56" s="41" t="s">
        <v>472</v>
      </c>
      <c r="Y56" s="41" t="s">
        <v>465</v>
      </c>
      <c r="Z56" s="41" t="s">
        <v>461</v>
      </c>
      <c r="AA56" s="343"/>
      <c r="AB56" s="344">
        <v>1</v>
      </c>
      <c r="AC56" s="166">
        <f t="shared" si="13"/>
        <v>1</v>
      </c>
      <c r="AD56" s="39">
        <v>2</v>
      </c>
      <c r="AE56" s="166"/>
    </row>
    <row r="57" spans="1:31" ht="15.6" customHeight="1" x14ac:dyDescent="0.3">
      <c r="N57" s="9"/>
      <c r="O57" s="15"/>
      <c r="P57" s="41" t="s">
        <v>475</v>
      </c>
      <c r="Q57" s="41" t="s">
        <v>115</v>
      </c>
      <c r="R57" s="41" t="s">
        <v>164</v>
      </c>
      <c r="S57" s="343"/>
      <c r="T57" s="344">
        <v>1</v>
      </c>
      <c r="U57" s="166">
        <f t="shared" si="12"/>
        <v>1</v>
      </c>
      <c r="V57" s="253"/>
      <c r="W57" s="277"/>
      <c r="X57" s="41" t="s">
        <v>540</v>
      </c>
      <c r="Y57" s="41" t="s">
        <v>386</v>
      </c>
      <c r="Z57" s="41" t="s">
        <v>461</v>
      </c>
      <c r="AA57" s="343"/>
      <c r="AB57" s="344">
        <v>1</v>
      </c>
      <c r="AC57" s="166">
        <f t="shared" si="13"/>
        <v>1</v>
      </c>
      <c r="AD57" s="39"/>
      <c r="AE57" s="166"/>
    </row>
    <row r="58" spans="1:31" ht="15.6" customHeight="1" x14ac:dyDescent="0.35">
      <c r="A58" s="164"/>
      <c r="B58" s="163" t="s">
        <v>394</v>
      </c>
      <c r="C58" s="163"/>
      <c r="D58" s="46" t="s">
        <v>57</v>
      </c>
      <c r="E58" s="46" t="s">
        <v>51</v>
      </c>
      <c r="F58" s="46" t="s">
        <v>52</v>
      </c>
      <c r="G58" s="163" t="s">
        <v>58</v>
      </c>
      <c r="H58" s="163" t="s">
        <v>390</v>
      </c>
      <c r="I58" s="163"/>
      <c r="J58" s="163"/>
      <c r="K58" s="163"/>
      <c r="L58" s="163"/>
      <c r="M58" s="163"/>
      <c r="N58" s="9"/>
      <c r="O58" s="60"/>
      <c r="P58" s="41" t="s">
        <v>693</v>
      </c>
      <c r="Q58" s="41" t="s">
        <v>62</v>
      </c>
      <c r="R58" s="41" t="s">
        <v>164</v>
      </c>
      <c r="S58" s="343"/>
      <c r="T58" s="344">
        <v>1</v>
      </c>
      <c r="U58" s="166">
        <f t="shared" si="12"/>
        <v>1</v>
      </c>
      <c r="V58" s="39"/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1"/>
        <v>1</v>
      </c>
      <c r="AD58" s="39"/>
      <c r="AE58" s="166"/>
    </row>
    <row r="59" spans="1:31" ht="15.6" customHeight="1" x14ac:dyDescent="0.3">
      <c r="A59" s="208"/>
      <c r="B59" s="41" t="s">
        <v>705</v>
      </c>
      <c r="C59" s="41" t="s">
        <v>464</v>
      </c>
      <c r="D59" s="221" t="s">
        <v>533</v>
      </c>
      <c r="E59" s="222">
        <v>3</v>
      </c>
      <c r="F59" s="222">
        <v>6</v>
      </c>
      <c r="G59" s="166">
        <f t="shared" ref="G59:G75" si="14">SUM(E59:F59)</f>
        <v>9</v>
      </c>
      <c r="H59" s="39"/>
      <c r="I59" s="41"/>
      <c r="J59" s="41"/>
      <c r="K59" s="61"/>
      <c r="N59" s="9"/>
      <c r="O59" s="60"/>
      <c r="P59" s="43" t="s">
        <v>692</v>
      </c>
      <c r="Q59" s="43" t="s">
        <v>60</v>
      </c>
      <c r="R59" s="41" t="s">
        <v>164</v>
      </c>
      <c r="S59" s="343"/>
      <c r="T59" s="343"/>
      <c r="U59" s="166">
        <f t="shared" si="12"/>
        <v>0</v>
      </c>
      <c r="V59" s="39"/>
      <c r="W59" s="277"/>
      <c r="X59" s="41" t="s">
        <v>656</v>
      </c>
      <c r="Y59" s="84" t="s">
        <v>143</v>
      </c>
      <c r="Z59" s="41" t="s">
        <v>461</v>
      </c>
      <c r="AA59" s="343"/>
      <c r="AB59" s="344"/>
      <c r="AC59" s="166">
        <f t="shared" si="11"/>
        <v>0</v>
      </c>
      <c r="AD59" s="39"/>
      <c r="AE59" s="166"/>
    </row>
    <row r="60" spans="1:31" ht="15.6" customHeight="1" x14ac:dyDescent="0.3">
      <c r="A60" s="208"/>
      <c r="B60" s="41" t="s">
        <v>493</v>
      </c>
      <c r="C60" s="41" t="s">
        <v>340</v>
      </c>
      <c r="D60" s="220" t="s">
        <v>117</v>
      </c>
      <c r="E60" s="39">
        <v>3</v>
      </c>
      <c r="F60" s="208">
        <v>5</v>
      </c>
      <c r="G60" s="166">
        <f>SUM(E60:F60)</f>
        <v>8</v>
      </c>
      <c r="H60" s="39"/>
      <c r="I60" s="41"/>
      <c r="J60" s="41"/>
      <c r="K60" s="41"/>
      <c r="L60" s="163" t="s">
        <v>389</v>
      </c>
      <c r="M60" s="41"/>
      <c r="N60" s="9"/>
      <c r="O60" s="15"/>
      <c r="P60" s="41" t="s">
        <v>697</v>
      </c>
      <c r="Q60" s="41" t="s">
        <v>589</v>
      </c>
      <c r="R60" s="41" t="s">
        <v>164</v>
      </c>
      <c r="S60" s="343"/>
      <c r="T60" s="343"/>
      <c r="U60" s="166">
        <f t="shared" ref="U60" si="15">SUM(S60:T60)</f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ref="AC60" si="16">SUM(AA60:AB60)</f>
        <v>0</v>
      </c>
      <c r="AD60" s="39">
        <v>2</v>
      </c>
      <c r="AE60" s="166"/>
    </row>
    <row r="61" spans="1:31" ht="15.6" customHeight="1" thickBot="1" x14ac:dyDescent="0.35">
      <c r="A61" s="208"/>
      <c r="B61" s="41" t="s">
        <v>552</v>
      </c>
      <c r="C61" s="41" t="s">
        <v>527</v>
      </c>
      <c r="D61" s="221" t="s">
        <v>53</v>
      </c>
      <c r="E61" s="222">
        <v>5</v>
      </c>
      <c r="F61" s="222">
        <v>2</v>
      </c>
      <c r="G61" s="166">
        <f>SUM(E61:F61)</f>
        <v>7</v>
      </c>
      <c r="H61" s="39"/>
      <c r="I61" s="41"/>
      <c r="J61" s="41"/>
      <c r="K61" s="41"/>
      <c r="L61" s="41" t="s">
        <v>506</v>
      </c>
      <c r="M61" s="41" t="s">
        <v>116</v>
      </c>
      <c r="N61" s="9"/>
      <c r="O61" s="60"/>
      <c r="P61" s="218" t="s">
        <v>405</v>
      </c>
      <c r="Q61" s="218"/>
      <c r="R61" s="218" t="s">
        <v>164</v>
      </c>
      <c r="S61" s="219">
        <f>SUM(S50:S60)</f>
        <v>8</v>
      </c>
      <c r="T61" s="219">
        <f>SUM(T50:T60)</f>
        <v>11</v>
      </c>
      <c r="U61" s="219">
        <f>SUM(U50:U60)</f>
        <v>19</v>
      </c>
      <c r="V61" s="219">
        <f>SUM(V50:V60)</f>
        <v>2</v>
      </c>
      <c r="W61" s="218"/>
      <c r="X61" s="218" t="s">
        <v>405</v>
      </c>
      <c r="Y61" s="218"/>
      <c r="Z61" s="218" t="s">
        <v>463</v>
      </c>
      <c r="AA61" s="219">
        <f>SUM(AA50:AA60)</f>
        <v>4</v>
      </c>
      <c r="AB61" s="219">
        <f>SUM(AB50:AB60)</f>
        <v>7</v>
      </c>
      <c r="AC61" s="219">
        <f>SUM(AC50:AC60)</f>
        <v>11</v>
      </c>
      <c r="AD61" s="219">
        <f>SUM(AD50:AD60)</f>
        <v>4</v>
      </c>
      <c r="AE61" s="166"/>
    </row>
    <row r="62" spans="1:31" ht="15.6" customHeight="1" thickBot="1" x14ac:dyDescent="0.35">
      <c r="A62" s="208"/>
      <c r="B62" s="41" t="s">
        <v>66</v>
      </c>
      <c r="C62" s="41" t="s">
        <v>505</v>
      </c>
      <c r="D62" s="220" t="s">
        <v>53</v>
      </c>
      <c r="E62" s="49">
        <v>2</v>
      </c>
      <c r="F62" s="193">
        <v>5</v>
      </c>
      <c r="G62" s="166">
        <f>SUM(E62:F62)</f>
        <v>7</v>
      </c>
      <c r="H62" s="39"/>
      <c r="I62" s="41"/>
      <c r="J62" s="40"/>
      <c r="K62" s="40"/>
      <c r="N62" s="9"/>
      <c r="O62" s="16"/>
      <c r="P62" s="161"/>
      <c r="Q62" s="161"/>
      <c r="R62" s="161"/>
      <c r="S62" s="194">
        <f>S25+S37+S49+S61</f>
        <v>35</v>
      </c>
      <c r="T62" s="194">
        <f>T25+T37+T49+T61</f>
        <v>55</v>
      </c>
      <c r="U62" s="194">
        <f>U25+U37+U49+U61</f>
        <v>90</v>
      </c>
      <c r="V62" s="194">
        <f>V25+V37+V49+V61</f>
        <v>18</v>
      </c>
      <c r="W62" s="166"/>
      <c r="X62" s="195"/>
      <c r="Y62" s="54"/>
      <c r="Z62" s="54"/>
      <c r="AA62" s="194">
        <f>AA25+AA37+AA49+AA61</f>
        <v>40</v>
      </c>
      <c r="AB62" s="194">
        <f>AB25+AB37+AB49+AB61</f>
        <v>61</v>
      </c>
      <c r="AC62" s="194">
        <f>AC25+AC37+AC49+AC61</f>
        <v>101</v>
      </c>
      <c r="AD62" s="194">
        <f>AD25+AD37+AD49+AD61</f>
        <v>4</v>
      </c>
      <c r="AE62" s="166"/>
    </row>
    <row r="63" spans="1:31" ht="15.6" customHeight="1" thickTop="1" thickBot="1" x14ac:dyDescent="0.35">
      <c r="A63" s="208"/>
      <c r="B63" s="41" t="s">
        <v>545</v>
      </c>
      <c r="C63" s="41" t="s">
        <v>103</v>
      </c>
      <c r="D63" s="220" t="s">
        <v>54</v>
      </c>
      <c r="E63" s="39">
        <v>5</v>
      </c>
      <c r="F63" s="208">
        <v>1</v>
      </c>
      <c r="G63" s="166">
        <f t="shared" si="14"/>
        <v>6</v>
      </c>
      <c r="H63" s="39"/>
      <c r="I63" s="40"/>
      <c r="J63" s="40"/>
      <c r="K63" s="40"/>
      <c r="N63" s="9"/>
      <c r="O63" s="16"/>
      <c r="P63" s="40"/>
      <c r="Q63" s="40"/>
      <c r="R63" s="40"/>
      <c r="S63" s="40"/>
      <c r="T63" s="40"/>
      <c r="U63" s="40"/>
      <c r="V63" s="40"/>
      <c r="W63" s="40"/>
      <c r="X63" s="196" t="s">
        <v>387</v>
      </c>
      <c r="Y63" s="192"/>
      <c r="Z63" s="192"/>
      <c r="AA63" s="197">
        <f>S62+AA62</f>
        <v>75</v>
      </c>
      <c r="AB63" s="197">
        <f>T62+AB62</f>
        <v>116</v>
      </c>
      <c r="AC63" s="197">
        <f>U62+AC62</f>
        <v>191</v>
      </c>
      <c r="AD63" s="197">
        <f>V62+AD62</f>
        <v>22</v>
      </c>
      <c r="AE63" s="198"/>
    </row>
    <row r="64" spans="1:31" ht="15.6" customHeight="1" thickTop="1" x14ac:dyDescent="0.3">
      <c r="A64" s="208"/>
      <c r="B64" s="41" t="s">
        <v>539</v>
      </c>
      <c r="C64" s="152" t="s">
        <v>613</v>
      </c>
      <c r="D64" s="220" t="s">
        <v>117</v>
      </c>
      <c r="E64" s="222">
        <v>5</v>
      </c>
      <c r="F64" s="222">
        <v>1</v>
      </c>
      <c r="G64" s="166">
        <f t="shared" si="14"/>
        <v>6</v>
      </c>
      <c r="H64" s="39"/>
      <c r="I64" s="40"/>
      <c r="J64" s="40"/>
      <c r="K64" s="40"/>
      <c r="N64" s="9"/>
      <c r="O64" s="16"/>
      <c r="AE64" s="198"/>
    </row>
    <row r="65" spans="1:31" ht="15.6" customHeight="1" x14ac:dyDescent="0.3">
      <c r="A65" s="208"/>
      <c r="B65" s="41" t="s">
        <v>543</v>
      </c>
      <c r="C65" s="41" t="s">
        <v>120</v>
      </c>
      <c r="D65" s="220" t="s">
        <v>117</v>
      </c>
      <c r="E65" s="39">
        <v>5</v>
      </c>
      <c r="F65" s="39">
        <v>1</v>
      </c>
      <c r="G65" s="166">
        <f t="shared" si="14"/>
        <v>6</v>
      </c>
      <c r="I65" s="40"/>
      <c r="J65" s="40"/>
      <c r="K65" s="40"/>
      <c r="L65" s="163" t="s">
        <v>84</v>
      </c>
      <c r="M65" s="40"/>
      <c r="O65" s="16"/>
      <c r="AE65" s="198"/>
    </row>
    <row r="66" spans="1:31" ht="15.6" customHeight="1" x14ac:dyDescent="0.3">
      <c r="A66" s="208"/>
      <c r="B66" s="41" t="s">
        <v>564</v>
      </c>
      <c r="C66" s="41" t="s">
        <v>72</v>
      </c>
      <c r="D66" s="220" t="s">
        <v>53</v>
      </c>
      <c r="E66" s="49">
        <v>2</v>
      </c>
      <c r="F66" s="49">
        <v>3</v>
      </c>
      <c r="G66" s="166">
        <f t="shared" si="14"/>
        <v>5</v>
      </c>
      <c r="I66" s="40"/>
      <c r="J66" s="40"/>
      <c r="K66" s="40"/>
      <c r="L66" s="326" t="s">
        <v>558</v>
      </c>
      <c r="M66" s="48" t="s">
        <v>53</v>
      </c>
      <c r="O66" s="16"/>
      <c r="AE66" s="198"/>
    </row>
    <row r="67" spans="1:31" ht="15.6" customHeight="1" x14ac:dyDescent="0.35">
      <c r="A67" s="208"/>
      <c r="B67" s="150" t="s">
        <v>567</v>
      </c>
      <c r="C67" s="150" t="s">
        <v>110</v>
      </c>
      <c r="D67" s="220" t="s">
        <v>533</v>
      </c>
      <c r="E67" s="49">
        <v>2</v>
      </c>
      <c r="F67" s="49">
        <v>3</v>
      </c>
      <c r="G67" s="166">
        <f t="shared" si="14"/>
        <v>5</v>
      </c>
      <c r="H67" s="39">
        <v>2</v>
      </c>
      <c r="I67" s="40"/>
      <c r="J67" s="40"/>
      <c r="K67" s="40"/>
      <c r="L67" s="40"/>
      <c r="M67" s="40"/>
      <c r="O67" s="16"/>
      <c r="P67" s="46" t="s">
        <v>397</v>
      </c>
      <c r="Q67" s="46" t="s">
        <v>482</v>
      </c>
      <c r="R67" s="183">
        <v>42647</v>
      </c>
      <c r="S67" s="54"/>
      <c r="T67" s="54"/>
      <c r="U67" s="54"/>
      <c r="V67" s="164"/>
      <c r="W67" s="164"/>
      <c r="X67" s="156" t="s">
        <v>481</v>
      </c>
      <c r="Y67" s="163"/>
      <c r="Z67" s="183">
        <v>42654</v>
      </c>
      <c r="AA67" s="198"/>
      <c r="AB67" s="198"/>
      <c r="AC67" s="198"/>
      <c r="AD67" s="198"/>
      <c r="AE67" s="198"/>
    </row>
    <row r="68" spans="1:31" ht="15.6" customHeight="1" x14ac:dyDescent="0.35">
      <c r="A68" s="39"/>
      <c r="B68" s="221" t="s">
        <v>63</v>
      </c>
      <c r="C68" s="41" t="s">
        <v>104</v>
      </c>
      <c r="D68" s="221" t="s">
        <v>130</v>
      </c>
      <c r="E68" s="49">
        <v>2</v>
      </c>
      <c r="F68" s="49">
        <v>3</v>
      </c>
      <c r="G68" s="166">
        <f t="shared" si="14"/>
        <v>5</v>
      </c>
      <c r="H68" s="39">
        <v>2</v>
      </c>
      <c r="I68" s="40"/>
      <c r="J68" s="40"/>
      <c r="K68" s="40"/>
      <c r="M68" s="40"/>
      <c r="O68" s="16"/>
      <c r="P68" s="155" t="s">
        <v>81</v>
      </c>
      <c r="Q68" s="155" t="s">
        <v>79</v>
      </c>
      <c r="R68" s="155" t="s">
        <v>107</v>
      </c>
      <c r="S68" s="41"/>
      <c r="T68" s="41"/>
      <c r="U68" s="41"/>
      <c r="V68" s="47"/>
      <c r="W68" s="47"/>
      <c r="X68" s="155" t="s">
        <v>81</v>
      </c>
      <c r="Y68" s="155" t="s">
        <v>79</v>
      </c>
      <c r="Z68" s="155" t="s">
        <v>107</v>
      </c>
      <c r="AA68" s="40"/>
      <c r="AB68" s="40"/>
      <c r="AC68" s="40"/>
      <c r="AD68" s="40"/>
      <c r="AE68" s="198"/>
    </row>
    <row r="69" spans="1:31" ht="15.6" customHeight="1" x14ac:dyDescent="0.35">
      <c r="A69" s="208"/>
      <c r="B69" s="41" t="s">
        <v>738</v>
      </c>
      <c r="C69" s="41" t="s">
        <v>496</v>
      </c>
      <c r="D69" s="220" t="s">
        <v>533</v>
      </c>
      <c r="E69" s="193"/>
      <c r="F69" s="193">
        <v>5</v>
      </c>
      <c r="G69" s="166">
        <f t="shared" si="14"/>
        <v>5</v>
      </c>
      <c r="H69" s="39"/>
      <c r="L69" s="152"/>
      <c r="M69" s="48"/>
      <c r="O69" s="16"/>
      <c r="P69" s="189">
        <v>0.38541666666666669</v>
      </c>
      <c r="Q69" s="61" t="s">
        <v>126</v>
      </c>
      <c r="R69" s="184" t="s">
        <v>190</v>
      </c>
      <c r="S69" s="41"/>
      <c r="T69" s="41"/>
      <c r="U69" s="41"/>
      <c r="V69" s="47"/>
      <c r="W69" s="47"/>
      <c r="X69" s="189">
        <v>0.38541666666666669</v>
      </c>
      <c r="Y69" s="61" t="s">
        <v>126</v>
      </c>
      <c r="Z69" s="184" t="s">
        <v>197</v>
      </c>
      <c r="AA69" s="49"/>
      <c r="AB69" s="193"/>
      <c r="AC69" s="39"/>
      <c r="AD69" s="40"/>
      <c r="AE69" s="198"/>
    </row>
    <row r="70" spans="1:31" ht="15.6" customHeight="1" x14ac:dyDescent="0.35">
      <c r="A70" s="208"/>
      <c r="B70" s="150" t="s">
        <v>553</v>
      </c>
      <c r="C70" s="41" t="s">
        <v>183</v>
      </c>
      <c r="D70" s="220" t="s">
        <v>117</v>
      </c>
      <c r="E70" s="330"/>
      <c r="F70" s="330">
        <v>5</v>
      </c>
      <c r="G70" s="166">
        <f t="shared" si="14"/>
        <v>5</v>
      </c>
      <c r="L70" s="163" t="s">
        <v>156</v>
      </c>
      <c r="M70" s="41"/>
      <c r="O70" s="16"/>
      <c r="P70" s="189">
        <v>0.38541666666666669</v>
      </c>
      <c r="Q70" s="61" t="s">
        <v>127</v>
      </c>
      <c r="R70" s="184" t="s">
        <v>191</v>
      </c>
      <c r="S70" s="41"/>
      <c r="T70" s="41"/>
      <c r="U70" s="41"/>
      <c r="V70" s="47"/>
      <c r="W70" s="47"/>
      <c r="X70" s="189">
        <v>0.38541666666666669</v>
      </c>
      <c r="Y70" s="61" t="s">
        <v>127</v>
      </c>
      <c r="Z70" s="184" t="s">
        <v>198</v>
      </c>
      <c r="AA70" s="39"/>
      <c r="AB70" s="208"/>
      <c r="AC70" s="39"/>
      <c r="AD70" s="40"/>
      <c r="AE70" s="198"/>
    </row>
    <row r="71" spans="1:31" ht="18" x14ac:dyDescent="0.35">
      <c r="A71" s="208"/>
      <c r="B71" s="221" t="s">
        <v>63</v>
      </c>
      <c r="C71" s="152" t="s">
        <v>297</v>
      </c>
      <c r="D71" s="221" t="s">
        <v>130</v>
      </c>
      <c r="E71" s="49">
        <v>2</v>
      </c>
      <c r="F71" s="49">
        <v>2</v>
      </c>
      <c r="G71" s="166">
        <f t="shared" si="14"/>
        <v>4</v>
      </c>
      <c r="H71" s="39"/>
      <c r="L71" s="41" t="s">
        <v>515</v>
      </c>
      <c r="M71" s="41" t="s">
        <v>533</v>
      </c>
      <c r="O71" s="16"/>
      <c r="P71" s="189">
        <v>0.42708333333333331</v>
      </c>
      <c r="Q71" s="61" t="s">
        <v>126</v>
      </c>
      <c r="R71" s="184" t="s">
        <v>192</v>
      </c>
      <c r="S71" s="41"/>
      <c r="T71" s="41"/>
      <c r="U71" s="41"/>
      <c r="V71" s="47"/>
      <c r="W71" s="47"/>
      <c r="X71" s="189">
        <v>0.42708333333333331</v>
      </c>
      <c r="Y71" s="61" t="s">
        <v>126</v>
      </c>
      <c r="Z71" s="184" t="s">
        <v>221</v>
      </c>
      <c r="AA71" s="39"/>
      <c r="AB71" s="39"/>
      <c r="AC71" s="39"/>
      <c r="AD71" s="40"/>
      <c r="AE71" s="198"/>
    </row>
    <row r="72" spans="1:31" ht="17.399999999999999" x14ac:dyDescent="0.3">
      <c r="A72" s="208"/>
      <c r="B72" s="150" t="s">
        <v>541</v>
      </c>
      <c r="C72" s="150" t="s">
        <v>131</v>
      </c>
      <c r="D72" s="221" t="s">
        <v>622</v>
      </c>
      <c r="E72" s="330">
        <v>1</v>
      </c>
      <c r="F72" s="330">
        <v>3</v>
      </c>
      <c r="G72" s="166">
        <f t="shared" si="14"/>
        <v>4</v>
      </c>
      <c r="H72" s="39"/>
      <c r="L72" s="41" t="s">
        <v>483</v>
      </c>
      <c r="M72" s="41" t="s">
        <v>130</v>
      </c>
      <c r="O72" s="173"/>
      <c r="P72" s="189">
        <v>0.42708333333333331</v>
      </c>
      <c r="Q72" s="61" t="s">
        <v>127</v>
      </c>
      <c r="R72" s="184" t="s">
        <v>193</v>
      </c>
      <c r="S72" s="40"/>
      <c r="T72" s="40"/>
      <c r="U72" s="40"/>
      <c r="V72" s="40"/>
      <c r="W72" s="40"/>
      <c r="X72" s="189">
        <v>0.42708333333333331</v>
      </c>
      <c r="Y72" s="61" t="s">
        <v>127</v>
      </c>
      <c r="Z72" s="184" t="s">
        <v>220</v>
      </c>
      <c r="AA72" s="40"/>
      <c r="AB72" s="40"/>
      <c r="AC72" s="40"/>
      <c r="AD72" s="40"/>
      <c r="AE72" s="198"/>
    </row>
    <row r="73" spans="1:31" ht="15.6" x14ac:dyDescent="0.3">
      <c r="A73" s="208"/>
      <c r="B73" s="41" t="s">
        <v>493</v>
      </c>
      <c r="C73" s="41" t="s">
        <v>504</v>
      </c>
      <c r="D73" s="220" t="s">
        <v>533</v>
      </c>
      <c r="E73" s="49">
        <v>1</v>
      </c>
      <c r="F73" s="193">
        <v>3</v>
      </c>
      <c r="G73" s="166">
        <f t="shared" si="14"/>
        <v>4</v>
      </c>
      <c r="L73" s="41" t="s">
        <v>768</v>
      </c>
      <c r="M73" s="41" t="s">
        <v>53</v>
      </c>
      <c r="O73" s="173"/>
      <c r="AE73" s="198"/>
    </row>
    <row r="74" spans="1:31" ht="17.399999999999999" x14ac:dyDescent="0.3">
      <c r="A74" s="208"/>
      <c r="B74" s="150" t="s">
        <v>551</v>
      </c>
      <c r="C74" s="41" t="s">
        <v>138</v>
      </c>
      <c r="D74" s="220" t="s">
        <v>54</v>
      </c>
      <c r="E74" s="330">
        <v>1</v>
      </c>
      <c r="F74" s="330">
        <v>3</v>
      </c>
      <c r="G74" s="166">
        <f t="shared" si="14"/>
        <v>4</v>
      </c>
      <c r="I74" s="34"/>
      <c r="J74" s="81"/>
      <c r="K74" s="79"/>
      <c r="O74" s="173"/>
      <c r="AE74" s="198"/>
    </row>
    <row r="75" spans="1:31" ht="17.399999999999999" x14ac:dyDescent="0.3">
      <c r="A75" s="208"/>
      <c r="B75" s="41" t="s">
        <v>544</v>
      </c>
      <c r="C75" s="41" t="s">
        <v>332</v>
      </c>
      <c r="D75" s="220" t="s">
        <v>54</v>
      </c>
      <c r="E75" s="330"/>
      <c r="F75" s="193">
        <v>4</v>
      </c>
      <c r="G75" s="166">
        <f t="shared" si="14"/>
        <v>4</v>
      </c>
      <c r="H75" s="40"/>
      <c r="I75" s="34"/>
      <c r="J75" s="81"/>
      <c r="K75" s="79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P76" s="5"/>
      <c r="Q76" s="5"/>
      <c r="R76" s="7"/>
    </row>
    <row r="77" spans="1:31" ht="15.6" x14ac:dyDescent="0.3">
      <c r="P77" s="64"/>
      <c r="Q77" s="64"/>
      <c r="R77" s="38"/>
    </row>
    <row r="78" spans="1:31" ht="17.399999999999999" x14ac:dyDescent="0.3">
      <c r="A78" s="34"/>
      <c r="B78" s="296"/>
      <c r="C78" s="34"/>
      <c r="D78" s="34"/>
      <c r="E78" s="32"/>
      <c r="F78" s="79"/>
      <c r="G78" s="51"/>
      <c r="H78" s="34"/>
      <c r="I78" s="296"/>
      <c r="J78" s="79"/>
      <c r="K78" s="79"/>
      <c r="P78" s="7"/>
      <c r="Q78" s="7"/>
      <c r="R78" s="7"/>
    </row>
    <row r="79" spans="1:31" ht="17.399999999999999" x14ac:dyDescent="0.3">
      <c r="A79" s="34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296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295"/>
      <c r="C81" s="36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295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295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295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295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17.399999999999999" x14ac:dyDescent="0.3">
      <c r="A86" s="82"/>
      <c r="B86" s="295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295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295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295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295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295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295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295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W38:AC40">
    <sortCondition ref="W38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0" zoomScale="78" zoomScaleNormal="75" zoomScaleSheetLayoutView="78" workbookViewId="0">
      <selection activeCell="D23" sqref="D23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5.44140625" customWidth="1"/>
    <col min="13" max="13" width="26.44140625" customWidth="1"/>
    <col min="14" max="14" width="1" customWidth="1"/>
    <col min="15" max="15" width="3" customWidth="1"/>
    <col min="16" max="16" width="14.6640625" customWidth="1"/>
    <col min="17" max="17" width="15" customWidth="1"/>
    <col min="18" max="18" width="15.44140625" customWidth="1"/>
    <col min="19" max="19" width="5.5546875" customWidth="1"/>
    <col min="20" max="20" width="6.88671875" customWidth="1"/>
    <col min="21" max="21" width="7.109375" customWidth="1"/>
    <col min="22" max="22" width="6.88671875" customWidth="1"/>
    <col min="23" max="23" width="5.109375" customWidth="1"/>
    <col min="24" max="24" width="11.88671875" customWidth="1"/>
    <col min="25" max="25" width="18.33203125" customWidth="1"/>
    <col min="26" max="26" width="15.5546875" customWidth="1"/>
    <col min="27" max="27" width="6.33203125" customWidth="1"/>
    <col min="28" max="28" width="6.5546875" customWidth="1"/>
    <col min="29" max="29" width="5.5546875" customWidth="1"/>
    <col min="30" max="30" width="5.44140625" customWidth="1"/>
    <col min="31" max="31" width="2.88671875" customWidth="1"/>
  </cols>
  <sheetData>
    <row r="1" spans="1:31" ht="24" customHeight="1" x14ac:dyDescent="0.4">
      <c r="A1" s="28"/>
      <c r="B1" s="202"/>
      <c r="C1" s="202"/>
      <c r="D1" s="229"/>
      <c r="E1" s="229"/>
      <c r="F1" s="229"/>
      <c r="G1" s="230" t="s">
        <v>97</v>
      </c>
      <c r="H1" s="230"/>
      <c r="I1" s="230"/>
      <c r="J1" s="230"/>
      <c r="K1" s="230"/>
      <c r="L1" s="202"/>
      <c r="M1" s="202"/>
      <c r="O1" s="16"/>
      <c r="P1" s="145" t="s">
        <v>73</v>
      </c>
      <c r="Q1" s="145"/>
      <c r="R1" s="145" t="s">
        <v>57</v>
      </c>
      <c r="S1" s="278" t="s">
        <v>478</v>
      </c>
      <c r="T1" s="210" t="s">
        <v>75</v>
      </c>
      <c r="U1" s="210" t="s">
        <v>74</v>
      </c>
      <c r="V1" s="210" t="s">
        <v>76</v>
      </c>
      <c r="W1" s="210" t="s">
        <v>77</v>
      </c>
      <c r="X1" s="210" t="s">
        <v>78</v>
      </c>
      <c r="Y1" s="210"/>
      <c r="Z1" s="210"/>
      <c r="AA1" s="210"/>
      <c r="AB1" s="210"/>
      <c r="AC1" s="210"/>
      <c r="AD1" s="210"/>
      <c r="AE1" s="16"/>
    </row>
    <row r="2" spans="1:31" ht="18.600000000000001" customHeight="1" x14ac:dyDescent="0.4">
      <c r="A2" s="14"/>
      <c r="B2" s="204" t="s">
        <v>349</v>
      </c>
      <c r="C2" s="203"/>
      <c r="D2" s="202"/>
      <c r="E2" s="202"/>
      <c r="F2" s="202"/>
      <c r="G2" s="205" t="s">
        <v>715</v>
      </c>
      <c r="H2" s="203"/>
      <c r="I2" s="203"/>
      <c r="J2" s="203"/>
      <c r="K2" s="203"/>
      <c r="L2" s="202"/>
      <c r="M2" s="206">
        <v>42632</v>
      </c>
      <c r="O2" s="15"/>
      <c r="P2" s="41" t="s">
        <v>22</v>
      </c>
      <c r="Q2" s="41" t="s">
        <v>128</v>
      </c>
      <c r="R2" s="41" t="s">
        <v>533</v>
      </c>
      <c r="S2" s="39"/>
      <c r="T2" s="208">
        <v>2</v>
      </c>
      <c r="U2" s="39">
        <v>3</v>
      </c>
      <c r="V2" s="39">
        <v>0</v>
      </c>
      <c r="W2" s="39">
        <v>0</v>
      </c>
      <c r="X2" s="199">
        <f>U2/T2</f>
        <v>1.5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22" t="s">
        <v>58</v>
      </c>
      <c r="K3" s="22" t="s">
        <v>98</v>
      </c>
      <c r="L3" s="22" t="s">
        <v>55</v>
      </c>
      <c r="M3" s="4"/>
      <c r="O3" s="15"/>
      <c r="P3" s="41" t="s">
        <v>66</v>
      </c>
      <c r="Q3" s="41" t="s">
        <v>96</v>
      </c>
      <c r="R3" s="41" t="s">
        <v>130</v>
      </c>
      <c r="S3" s="39"/>
      <c r="T3" s="208">
        <v>2</v>
      </c>
      <c r="U3" s="39">
        <v>5</v>
      </c>
      <c r="V3" s="39">
        <v>0</v>
      </c>
      <c r="W3" s="39">
        <v>0</v>
      </c>
      <c r="X3" s="199">
        <f>U3/T3</f>
        <v>2.5</v>
      </c>
      <c r="AE3" s="16"/>
    </row>
    <row r="4" spans="1:31" ht="17.399999999999999" x14ac:dyDescent="0.3">
      <c r="A4" s="7"/>
      <c r="B4" s="9"/>
      <c r="C4" s="33" t="s">
        <v>124</v>
      </c>
      <c r="D4" s="24"/>
      <c r="E4" s="22">
        <v>2</v>
      </c>
      <c r="F4" s="22">
        <v>0</v>
      </c>
      <c r="G4" s="22">
        <v>0</v>
      </c>
      <c r="H4" s="22">
        <f>(AA$25)</f>
        <v>10</v>
      </c>
      <c r="I4" s="22">
        <v>5</v>
      </c>
      <c r="J4" s="35">
        <f t="shared" ref="J4:J11" si="0">E4*2+G4*1</f>
        <v>4</v>
      </c>
      <c r="K4" s="22">
        <f>(AB$25)</f>
        <v>14</v>
      </c>
      <c r="L4" s="22">
        <f>(AD$25)</f>
        <v>0</v>
      </c>
      <c r="M4" s="7"/>
      <c r="N4" s="1"/>
      <c r="O4" s="15"/>
      <c r="P4" s="41" t="s">
        <v>486</v>
      </c>
      <c r="Q4" s="41" t="s">
        <v>487</v>
      </c>
      <c r="R4" s="41" t="s">
        <v>116</v>
      </c>
      <c r="S4" s="39"/>
      <c r="T4" s="208">
        <v>2</v>
      </c>
      <c r="U4" s="39">
        <v>5</v>
      </c>
      <c r="V4" s="39">
        <v>0</v>
      </c>
      <c r="W4" s="39">
        <v>0</v>
      </c>
      <c r="X4" s="199">
        <f>U4/T4</f>
        <v>2.5</v>
      </c>
      <c r="AE4" s="16"/>
    </row>
    <row r="5" spans="1:31" ht="17.399999999999999" x14ac:dyDescent="0.3">
      <c r="A5" s="9"/>
      <c r="B5" s="9"/>
      <c r="C5" s="33" t="s">
        <v>530</v>
      </c>
      <c r="D5" s="24"/>
      <c r="E5" s="22">
        <v>2</v>
      </c>
      <c r="F5" s="22">
        <v>0</v>
      </c>
      <c r="G5" s="22">
        <v>0</v>
      </c>
      <c r="H5" s="22">
        <f>(S$49)</f>
        <v>6</v>
      </c>
      <c r="I5" s="22">
        <v>3</v>
      </c>
      <c r="J5" s="35">
        <f t="shared" si="0"/>
        <v>4</v>
      </c>
      <c r="K5" s="22">
        <f>(T$49)</f>
        <v>11</v>
      </c>
      <c r="L5" s="22">
        <f>(V$49)</f>
        <v>4</v>
      </c>
      <c r="M5" s="7"/>
      <c r="O5" s="15"/>
      <c r="P5" s="41" t="s">
        <v>132</v>
      </c>
      <c r="Q5" s="41" t="s">
        <v>380</v>
      </c>
      <c r="R5" s="41" t="s">
        <v>117</v>
      </c>
      <c r="S5" s="39"/>
      <c r="T5" s="208">
        <v>2</v>
      </c>
      <c r="U5" s="39">
        <v>5</v>
      </c>
      <c r="V5" s="39">
        <v>0</v>
      </c>
      <c r="W5" s="39">
        <v>0</v>
      </c>
      <c r="X5" s="199">
        <f>U5/T5</f>
        <v>2.5</v>
      </c>
      <c r="Z5" s="9"/>
      <c r="AE5" s="16"/>
    </row>
    <row r="6" spans="1:31" ht="17.399999999999999" x14ac:dyDescent="0.3">
      <c r="B6" s="9"/>
      <c r="C6" s="33" t="s">
        <v>89</v>
      </c>
      <c r="D6" s="24"/>
      <c r="E6" s="22">
        <v>1</v>
      </c>
      <c r="F6" s="22">
        <v>1</v>
      </c>
      <c r="G6" s="22">
        <v>0</v>
      </c>
      <c r="H6" s="22">
        <f>(AA$49)</f>
        <v>8</v>
      </c>
      <c r="I6" s="22">
        <v>6</v>
      </c>
      <c r="J6" s="35">
        <f t="shared" si="0"/>
        <v>2</v>
      </c>
      <c r="K6" s="22">
        <f>(AB$49)</f>
        <v>12</v>
      </c>
      <c r="L6" s="22">
        <f>(AD$49)</f>
        <v>0</v>
      </c>
      <c r="M6" s="7"/>
      <c r="O6" s="15"/>
      <c r="P6" s="48" t="s">
        <v>163</v>
      </c>
      <c r="Q6" s="41" t="s">
        <v>95</v>
      </c>
      <c r="R6" s="41" t="s">
        <v>53</v>
      </c>
      <c r="S6" s="39"/>
      <c r="T6" s="208">
        <v>2</v>
      </c>
      <c r="U6" s="39">
        <v>6</v>
      </c>
      <c r="V6" s="39">
        <v>0</v>
      </c>
      <c r="W6" s="39">
        <v>0</v>
      </c>
      <c r="X6" s="199">
        <f>U6/T6</f>
        <v>3</v>
      </c>
      <c r="Y6" s="41"/>
      <c r="AE6" s="16"/>
    </row>
    <row r="7" spans="1:31" ht="17.399999999999999" x14ac:dyDescent="0.3">
      <c r="B7" s="9"/>
      <c r="C7" s="33" t="s">
        <v>322</v>
      </c>
      <c r="D7" s="24"/>
      <c r="E7" s="22">
        <v>1</v>
      </c>
      <c r="F7" s="22">
        <v>1</v>
      </c>
      <c r="G7" s="22">
        <v>0</v>
      </c>
      <c r="H7" s="22">
        <f>(AA$37)</f>
        <v>8</v>
      </c>
      <c r="I7" s="22">
        <v>9</v>
      </c>
      <c r="J7" s="35">
        <f t="shared" si="0"/>
        <v>2</v>
      </c>
      <c r="K7" s="22">
        <f>(AB$37)</f>
        <v>15</v>
      </c>
      <c r="L7" s="22">
        <f>(AD$37)</f>
        <v>0</v>
      </c>
      <c r="M7" s="7"/>
      <c r="N7" s="9"/>
      <c r="O7" s="15"/>
      <c r="P7" s="41" t="s">
        <v>63</v>
      </c>
      <c r="Q7" s="41" t="s">
        <v>115</v>
      </c>
      <c r="R7" s="41" t="s">
        <v>164</v>
      </c>
      <c r="S7" s="39"/>
      <c r="T7" s="208">
        <v>2</v>
      </c>
      <c r="U7" s="39">
        <v>6</v>
      </c>
      <c r="V7" s="39">
        <v>0</v>
      </c>
      <c r="W7" s="39">
        <v>0</v>
      </c>
      <c r="X7" s="199">
        <f t="shared" ref="X7:X9" si="1">U7/T7</f>
        <v>3</v>
      </c>
      <c r="AE7" s="16"/>
    </row>
    <row r="8" spans="1:31" ht="17.399999999999999" x14ac:dyDescent="0.3">
      <c r="A8" s="9"/>
      <c r="B8" s="9"/>
      <c r="C8" s="33" t="s">
        <v>379</v>
      </c>
      <c r="E8" s="22">
        <v>0</v>
      </c>
      <c r="F8" s="22">
        <v>0</v>
      </c>
      <c r="G8" s="22">
        <v>2</v>
      </c>
      <c r="H8" s="22">
        <f>(S$37)</f>
        <v>5</v>
      </c>
      <c r="I8" s="22">
        <v>5</v>
      </c>
      <c r="J8" s="35">
        <f t="shared" si="0"/>
        <v>2</v>
      </c>
      <c r="K8" s="22">
        <f>(T$37)</f>
        <v>9</v>
      </c>
      <c r="L8" s="22">
        <f>(V$37)</f>
        <v>4</v>
      </c>
      <c r="M8" s="7"/>
      <c r="O8" s="15"/>
      <c r="P8" s="41" t="s">
        <v>34</v>
      </c>
      <c r="Q8" s="41" t="s">
        <v>86</v>
      </c>
      <c r="R8" s="41" t="s">
        <v>54</v>
      </c>
      <c r="S8" s="39"/>
      <c r="T8" s="208">
        <v>2</v>
      </c>
      <c r="U8" s="39">
        <v>8</v>
      </c>
      <c r="V8" s="39">
        <v>0</v>
      </c>
      <c r="W8" s="39">
        <v>1</v>
      </c>
      <c r="X8" s="199">
        <f t="shared" si="1"/>
        <v>4</v>
      </c>
      <c r="AE8" s="16"/>
    </row>
    <row r="9" spans="1:31" ht="17.399999999999999" x14ac:dyDescent="0.3">
      <c r="A9" s="9"/>
      <c r="B9" s="9"/>
      <c r="C9" s="33" t="s">
        <v>129</v>
      </c>
      <c r="D9" s="24"/>
      <c r="E9" s="22">
        <v>0</v>
      </c>
      <c r="F9" s="22">
        <v>1</v>
      </c>
      <c r="G9" s="22">
        <v>1</v>
      </c>
      <c r="H9" s="22">
        <f>(S$25)</f>
        <v>4</v>
      </c>
      <c r="I9" s="22">
        <v>5</v>
      </c>
      <c r="J9" s="35">
        <f t="shared" si="0"/>
        <v>1</v>
      </c>
      <c r="K9" s="22">
        <f>(T$25)</f>
        <v>5</v>
      </c>
      <c r="L9" s="22">
        <f>(V$25)</f>
        <v>4</v>
      </c>
      <c r="M9" s="7"/>
      <c r="O9" s="15"/>
      <c r="P9" s="41" t="s">
        <v>610</v>
      </c>
      <c r="Q9" s="41" t="s">
        <v>611</v>
      </c>
      <c r="R9" s="41" t="s">
        <v>461</v>
      </c>
      <c r="S9" s="39"/>
      <c r="T9" s="208">
        <v>2</v>
      </c>
      <c r="U9" s="39">
        <v>9</v>
      </c>
      <c r="V9" s="39">
        <v>0</v>
      </c>
      <c r="W9" s="39">
        <v>0</v>
      </c>
      <c r="X9" s="199">
        <f t="shared" si="1"/>
        <v>4.5</v>
      </c>
      <c r="AE9" s="16"/>
    </row>
    <row r="10" spans="1:31" ht="18.600000000000001" thickBot="1" x14ac:dyDescent="0.4">
      <c r="A10" s="9"/>
      <c r="B10" s="9"/>
      <c r="C10" s="33" t="s">
        <v>154</v>
      </c>
      <c r="D10" s="65"/>
      <c r="E10" s="22">
        <v>0</v>
      </c>
      <c r="F10" s="22">
        <v>1</v>
      </c>
      <c r="G10" s="22">
        <v>1</v>
      </c>
      <c r="H10" s="22">
        <f>(S$61)</f>
        <v>4</v>
      </c>
      <c r="I10" s="22">
        <v>6</v>
      </c>
      <c r="J10" s="35">
        <f t="shared" si="0"/>
        <v>1</v>
      </c>
      <c r="K10" s="22">
        <f>(T$61)</f>
        <v>5</v>
      </c>
      <c r="L10" s="22">
        <f>(V$61)</f>
        <v>2</v>
      </c>
      <c r="M10" s="7"/>
      <c r="O10" s="78"/>
      <c r="P10" s="41" t="s">
        <v>108</v>
      </c>
      <c r="Q10" s="41" t="s">
        <v>17</v>
      </c>
      <c r="R10" s="41"/>
      <c r="S10" s="39"/>
      <c r="T10" s="208">
        <v>0</v>
      </c>
      <c r="U10" s="39">
        <v>0</v>
      </c>
      <c r="V10" s="39">
        <v>0</v>
      </c>
      <c r="W10" s="39">
        <v>0</v>
      </c>
      <c r="X10" s="199" t="e">
        <f>U10/T10</f>
        <v>#DIV/0!</v>
      </c>
      <c r="AE10" s="16"/>
    </row>
    <row r="11" spans="1:31" ht="18" thickBot="1" x14ac:dyDescent="0.35">
      <c r="A11" s="9"/>
      <c r="B11" s="9"/>
      <c r="C11" s="33" t="s">
        <v>477</v>
      </c>
      <c r="E11" s="22">
        <v>0</v>
      </c>
      <c r="F11" s="22">
        <v>2</v>
      </c>
      <c r="G11" s="22">
        <v>0</v>
      </c>
      <c r="H11" s="22">
        <f>(AA$61)</f>
        <v>3</v>
      </c>
      <c r="I11" s="22">
        <v>9</v>
      </c>
      <c r="J11" s="35">
        <f t="shared" si="0"/>
        <v>0</v>
      </c>
      <c r="K11" s="22">
        <f>(AB$61)</f>
        <v>6</v>
      </c>
      <c r="L11" s="22">
        <f>(AD$61)</f>
        <v>4</v>
      </c>
      <c r="M11" s="7"/>
      <c r="O11" s="16"/>
      <c r="P11" s="173"/>
      <c r="Q11" s="173"/>
      <c r="R11" s="54" t="s">
        <v>35</v>
      </c>
      <c r="S11" s="200"/>
      <c r="T11" s="194">
        <f>SUM(T2:T10)</f>
        <v>16</v>
      </c>
      <c r="U11" s="194">
        <f>SUM(U2:U10)</f>
        <v>47</v>
      </c>
      <c r="V11" s="194">
        <f>SUM(V2:V10)</f>
        <v>0</v>
      </c>
      <c r="W11" s="194">
        <f>SUM(W2:W10)</f>
        <v>1</v>
      </c>
      <c r="X11" s="201">
        <f>(U11+W11)/T11</f>
        <v>3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6</v>
      </c>
      <c r="F12" s="62">
        <f>SUM(F4:F11)</f>
        <v>6</v>
      </c>
      <c r="G12" s="62">
        <f>SUM(G4:G11)</f>
        <v>4</v>
      </c>
      <c r="H12" s="62">
        <f>SUM(H4:H11)</f>
        <v>48</v>
      </c>
      <c r="I12" s="62">
        <f>SUM(I4:I11)</f>
        <v>48</v>
      </c>
      <c r="J12" s="62"/>
      <c r="K12" s="62">
        <f>SUM(K4:K11)</f>
        <v>77</v>
      </c>
      <c r="L12" s="62">
        <f>SUM(L4:L11)</f>
        <v>18</v>
      </c>
      <c r="M12" s="7"/>
      <c r="O12" s="16"/>
      <c r="AE12" s="16"/>
    </row>
    <row r="13" spans="1:31" ht="16.2" thickTop="1" x14ac:dyDescent="0.3">
      <c r="A13" s="4"/>
      <c r="B13" s="4"/>
      <c r="M13" s="4"/>
      <c r="O13" s="15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1"/>
    </row>
    <row r="14" spans="1:31" ht="15.6" customHeight="1" x14ac:dyDescent="0.3">
      <c r="A14" s="97" t="s">
        <v>716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60"/>
      <c r="P14" s="216" t="s">
        <v>130</v>
      </c>
      <c r="Q14" s="215"/>
      <c r="R14" s="215" t="s">
        <v>469</v>
      </c>
      <c r="S14" s="343"/>
      <c r="T14" s="343"/>
      <c r="U14" s="166">
        <f t="shared" ref="U14:U39" si="2">SUM(S14:T14)</f>
        <v>0</v>
      </c>
      <c r="V14" s="39"/>
      <c r="W14" s="161"/>
      <c r="X14" s="215" t="s">
        <v>117</v>
      </c>
      <c r="Y14" s="215"/>
      <c r="Z14" s="215" t="s">
        <v>470</v>
      </c>
      <c r="AA14" s="342"/>
      <c r="AB14" s="342"/>
      <c r="AC14" s="166">
        <f t="shared" ref="AC14:AC21" si="3">SUM(AA14:AB14)</f>
        <v>0</v>
      </c>
      <c r="AD14" s="39"/>
      <c r="AE14" s="161"/>
    </row>
    <row r="15" spans="1:31" ht="15.6" customHeight="1" x14ac:dyDescent="0.35">
      <c r="A15" s="46" t="s">
        <v>38</v>
      </c>
      <c r="B15" s="33" t="s">
        <v>89</v>
      </c>
      <c r="C15" s="65"/>
      <c r="D15" s="22">
        <v>4</v>
      </c>
      <c r="E15" s="8">
        <v>1</v>
      </c>
      <c r="F15" s="41" t="s">
        <v>721</v>
      </c>
      <c r="G15" s="52"/>
      <c r="J15" s="4"/>
      <c r="O15" s="60"/>
      <c r="P15" s="41" t="s">
        <v>669</v>
      </c>
      <c r="Q15" s="41" t="s">
        <v>383</v>
      </c>
      <c r="R15" s="48" t="s">
        <v>130</v>
      </c>
      <c r="S15" s="343">
        <v>2</v>
      </c>
      <c r="T15" s="343">
        <v>1</v>
      </c>
      <c r="U15" s="166">
        <f t="shared" si="2"/>
        <v>3</v>
      </c>
      <c r="V15" s="39">
        <v>2</v>
      </c>
      <c r="W15" s="161"/>
      <c r="X15" s="41" t="s">
        <v>628</v>
      </c>
      <c r="Y15" s="41" t="s">
        <v>340</v>
      </c>
      <c r="Z15" s="41" t="s">
        <v>117</v>
      </c>
      <c r="AA15" s="342">
        <v>2</v>
      </c>
      <c r="AB15" s="342">
        <v>4</v>
      </c>
      <c r="AC15" s="166">
        <f t="shared" si="3"/>
        <v>6</v>
      </c>
      <c r="AD15" s="39"/>
      <c r="AE15" s="168"/>
    </row>
    <row r="16" spans="1:31" ht="15.6" customHeight="1" x14ac:dyDescent="0.3">
      <c r="A16" s="39" t="s">
        <v>37</v>
      </c>
      <c r="B16" s="41" t="s">
        <v>83</v>
      </c>
      <c r="C16" s="41"/>
      <c r="D16" s="22"/>
      <c r="E16" s="8">
        <v>1</v>
      </c>
      <c r="F16" s="41" t="s">
        <v>722</v>
      </c>
      <c r="G16" s="52"/>
      <c r="J16" s="4"/>
      <c r="O16" s="60"/>
      <c r="P16" s="41" t="s">
        <v>667</v>
      </c>
      <c r="Q16" s="152" t="s">
        <v>297</v>
      </c>
      <c r="R16" s="48" t="s">
        <v>130</v>
      </c>
      <c r="S16" s="343">
        <v>1</v>
      </c>
      <c r="T16" s="343"/>
      <c r="U16" s="166">
        <f t="shared" ref="U16:U24" si="4">SUM(S16:T16)</f>
        <v>1</v>
      </c>
      <c r="V16" s="39"/>
      <c r="W16" s="161"/>
      <c r="X16" s="41" t="s">
        <v>627</v>
      </c>
      <c r="Y16" s="41" t="s">
        <v>613</v>
      </c>
      <c r="Z16" s="41" t="s">
        <v>117</v>
      </c>
      <c r="AA16" s="342">
        <v>4</v>
      </c>
      <c r="AB16" s="342">
        <v>1</v>
      </c>
      <c r="AC16" s="166">
        <f t="shared" si="3"/>
        <v>5</v>
      </c>
      <c r="AD16" s="39"/>
      <c r="AE16" s="167"/>
    </row>
    <row r="17" spans="1:31" ht="15.6" customHeight="1" x14ac:dyDescent="0.3">
      <c r="A17" s="39"/>
      <c r="B17" s="53"/>
      <c r="C17" s="41"/>
      <c r="D17" s="48"/>
      <c r="E17" s="8">
        <v>2</v>
      </c>
      <c r="F17" s="41" t="s">
        <v>723</v>
      </c>
      <c r="J17" s="4"/>
      <c r="N17" s="8"/>
      <c r="O17" s="60"/>
      <c r="P17" s="41" t="s">
        <v>668</v>
      </c>
      <c r="Q17" s="41" t="s">
        <v>104</v>
      </c>
      <c r="R17" s="207" t="s">
        <v>130</v>
      </c>
      <c r="S17" s="343">
        <v>1</v>
      </c>
      <c r="T17" s="343"/>
      <c r="U17" s="166">
        <f t="shared" si="4"/>
        <v>1</v>
      </c>
      <c r="V17" s="39">
        <v>2</v>
      </c>
      <c r="W17" s="161"/>
      <c r="X17" s="41" t="s">
        <v>488</v>
      </c>
      <c r="Y17" s="41" t="s">
        <v>120</v>
      </c>
      <c r="Z17" s="41" t="s">
        <v>117</v>
      </c>
      <c r="AA17" s="342">
        <v>4</v>
      </c>
      <c r="AB17" s="342"/>
      <c r="AC17" s="166">
        <f t="shared" si="3"/>
        <v>4</v>
      </c>
      <c r="AD17" s="39"/>
      <c r="AE17" s="166"/>
    </row>
    <row r="18" spans="1:31" ht="15.6" customHeight="1" x14ac:dyDescent="0.3">
      <c r="E18" s="8">
        <v>2</v>
      </c>
      <c r="F18" s="41" t="s">
        <v>724</v>
      </c>
      <c r="H18" s="52"/>
      <c r="I18" s="52"/>
      <c r="J18" s="86"/>
      <c r="K18" s="52"/>
      <c r="L18" s="52"/>
      <c r="M18" s="52"/>
      <c r="N18" s="9"/>
      <c r="O18" s="210"/>
      <c r="P18" s="41" t="s">
        <v>473</v>
      </c>
      <c r="Q18" s="48" t="s">
        <v>109</v>
      </c>
      <c r="R18" s="41" t="s">
        <v>130</v>
      </c>
      <c r="S18" s="343"/>
      <c r="T18" s="343">
        <v>1</v>
      </c>
      <c r="U18" s="166">
        <f t="shared" si="4"/>
        <v>1</v>
      </c>
      <c r="V18" s="39"/>
      <c r="W18" s="161"/>
      <c r="X18" s="41" t="s">
        <v>634</v>
      </c>
      <c r="Y18" s="41" t="s">
        <v>183</v>
      </c>
      <c r="Z18" s="41" t="s">
        <v>117</v>
      </c>
      <c r="AA18" s="342"/>
      <c r="AB18" s="342">
        <v>3</v>
      </c>
      <c r="AC18" s="166">
        <f t="shared" si="3"/>
        <v>3</v>
      </c>
      <c r="AD18" s="39"/>
      <c r="AE18" s="166"/>
    </row>
    <row r="19" spans="1:31" ht="15.6" customHeight="1" x14ac:dyDescent="0.3">
      <c r="E19" s="9"/>
      <c r="F19" s="41"/>
      <c r="N19" s="9"/>
      <c r="O19" s="210"/>
      <c r="P19" s="41" t="s">
        <v>671</v>
      </c>
      <c r="Q19" s="48" t="s">
        <v>99</v>
      </c>
      <c r="R19" s="41" t="s">
        <v>130</v>
      </c>
      <c r="S19" s="343"/>
      <c r="T19" s="343">
        <v>1</v>
      </c>
      <c r="U19" s="166">
        <f t="shared" si="4"/>
        <v>1</v>
      </c>
      <c r="V19" s="39"/>
      <c r="W19" s="161"/>
      <c r="X19" s="41" t="s">
        <v>392</v>
      </c>
      <c r="Y19" s="41" t="s">
        <v>120</v>
      </c>
      <c r="Z19" s="207" t="s">
        <v>117</v>
      </c>
      <c r="AA19" s="342"/>
      <c r="AB19" s="342">
        <v>2</v>
      </c>
      <c r="AC19" s="166">
        <f t="shared" si="3"/>
        <v>2</v>
      </c>
      <c r="AD19" s="39"/>
      <c r="AE19" s="166"/>
    </row>
    <row r="20" spans="1:31" ht="15.6" customHeight="1" x14ac:dyDescent="0.3">
      <c r="A20" s="39" t="s">
        <v>136</v>
      </c>
      <c r="B20" s="33" t="s">
        <v>88</v>
      </c>
      <c r="C20" s="88"/>
      <c r="D20" s="108">
        <v>5</v>
      </c>
      <c r="E20" s="9">
        <v>1</v>
      </c>
      <c r="F20" s="41" t="s">
        <v>725</v>
      </c>
      <c r="N20" s="8"/>
      <c r="O20" s="210"/>
      <c r="P20" s="41" t="s">
        <v>670</v>
      </c>
      <c r="Q20" s="41" t="s">
        <v>187</v>
      </c>
      <c r="R20" s="48" t="s">
        <v>130</v>
      </c>
      <c r="S20" s="343"/>
      <c r="T20" s="343">
        <v>1</v>
      </c>
      <c r="U20" s="166">
        <f t="shared" si="4"/>
        <v>1</v>
      </c>
      <c r="V20" s="39"/>
      <c r="W20" s="161"/>
      <c r="X20" s="150" t="s">
        <v>631</v>
      </c>
      <c r="Y20" s="150" t="s">
        <v>49</v>
      </c>
      <c r="Z20" s="48" t="s">
        <v>117</v>
      </c>
      <c r="AA20" s="342"/>
      <c r="AB20" s="342">
        <v>2</v>
      </c>
      <c r="AC20" s="166">
        <f t="shared" si="3"/>
        <v>2</v>
      </c>
      <c r="AD20" s="39"/>
      <c r="AE20" s="166"/>
    </row>
    <row r="21" spans="1:31" ht="15.6" customHeight="1" x14ac:dyDescent="0.3">
      <c r="A21" s="87" t="s">
        <v>37</v>
      </c>
      <c r="B21" s="76" t="s">
        <v>83</v>
      </c>
      <c r="C21" s="41"/>
      <c r="D21" s="108"/>
      <c r="E21" s="9">
        <v>2</v>
      </c>
      <c r="F21" s="41" t="s">
        <v>726</v>
      </c>
      <c r="N21" s="8"/>
      <c r="O21" s="210"/>
      <c r="P21" s="41" t="s">
        <v>673</v>
      </c>
      <c r="Q21" s="48" t="s">
        <v>489</v>
      </c>
      <c r="R21" s="48" t="s">
        <v>130</v>
      </c>
      <c r="S21" s="343"/>
      <c r="T21" s="343">
        <v>1</v>
      </c>
      <c r="U21" s="166">
        <f t="shared" si="4"/>
        <v>1</v>
      </c>
      <c r="V21" s="39"/>
      <c r="W21" s="161"/>
      <c r="X21" s="41" t="s">
        <v>633</v>
      </c>
      <c r="Y21" s="41" t="s">
        <v>615</v>
      </c>
      <c r="Z21" s="41" t="s">
        <v>117</v>
      </c>
      <c r="AA21" s="342"/>
      <c r="AB21" s="342">
        <v>2</v>
      </c>
      <c r="AC21" s="166">
        <f t="shared" si="3"/>
        <v>2</v>
      </c>
      <c r="AD21" s="39"/>
      <c r="AE21" s="166"/>
    </row>
    <row r="22" spans="1:31" ht="15.6" customHeight="1" x14ac:dyDescent="0.3">
      <c r="E22" s="9">
        <v>2</v>
      </c>
      <c r="F22" s="41" t="s">
        <v>664</v>
      </c>
      <c r="N22" s="9"/>
      <c r="O22" s="15"/>
      <c r="P22" s="41" t="s">
        <v>532</v>
      </c>
      <c r="Q22" s="41" t="s">
        <v>712</v>
      </c>
      <c r="R22" s="41" t="s">
        <v>130</v>
      </c>
      <c r="S22" s="343"/>
      <c r="T22" s="343"/>
      <c r="U22" s="166">
        <f t="shared" si="4"/>
        <v>0</v>
      </c>
      <c r="V22" s="39"/>
      <c r="W22" s="161"/>
      <c r="X22" s="41" t="s">
        <v>629</v>
      </c>
      <c r="Y22" s="41" t="s">
        <v>614</v>
      </c>
      <c r="Z22" s="48" t="s">
        <v>117</v>
      </c>
      <c r="AA22" s="342"/>
      <c r="AB22" s="342"/>
      <c r="AC22" s="166">
        <f t="shared" ref="AC22:AC24" si="5">SUM(AA22:AB22)</f>
        <v>0</v>
      </c>
      <c r="AD22" s="39"/>
      <c r="AE22" s="166"/>
    </row>
    <row r="23" spans="1:31" ht="15.6" customHeight="1" x14ac:dyDescent="0.3">
      <c r="E23" s="9">
        <v>2</v>
      </c>
      <c r="F23" s="41" t="s">
        <v>727</v>
      </c>
      <c r="N23" s="8"/>
      <c r="O23" s="210"/>
      <c r="P23" s="150" t="s">
        <v>581</v>
      </c>
      <c r="Q23" s="150" t="s">
        <v>180</v>
      </c>
      <c r="R23" s="41" t="s">
        <v>130</v>
      </c>
      <c r="S23" s="343"/>
      <c r="T23" s="343"/>
      <c r="U23" s="166">
        <f t="shared" si="4"/>
        <v>0</v>
      </c>
      <c r="V23" s="39"/>
      <c r="W23" s="161"/>
      <c r="X23" s="41" t="s">
        <v>630</v>
      </c>
      <c r="Y23" s="41" t="s">
        <v>25</v>
      </c>
      <c r="Z23" s="41" t="s">
        <v>117</v>
      </c>
      <c r="AA23" s="342"/>
      <c r="AB23" s="342"/>
      <c r="AC23" s="166">
        <f t="shared" si="5"/>
        <v>0</v>
      </c>
      <c r="AD23" s="39"/>
      <c r="AE23" s="166"/>
    </row>
    <row r="24" spans="1:31" ht="15.6" customHeight="1" x14ac:dyDescent="0.3">
      <c r="E24" s="9">
        <v>2</v>
      </c>
      <c r="F24" s="41" t="s">
        <v>728</v>
      </c>
      <c r="N24" s="9"/>
      <c r="O24" s="60"/>
      <c r="P24" s="41" t="s">
        <v>672</v>
      </c>
      <c r="Q24" s="41" t="s">
        <v>208</v>
      </c>
      <c r="R24" s="207" t="s">
        <v>130</v>
      </c>
      <c r="S24" s="343"/>
      <c r="T24" s="343"/>
      <c r="U24" s="166">
        <f t="shared" si="4"/>
        <v>0</v>
      </c>
      <c r="V24" s="39"/>
      <c r="W24" s="161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5"/>
        <v>0</v>
      </c>
      <c r="AD24" s="39"/>
      <c r="AE24" s="166"/>
    </row>
    <row r="25" spans="1:31" ht="15.6" customHeight="1" thickBot="1" x14ac:dyDescent="0.35">
      <c r="N25" s="9"/>
      <c r="O25" s="15"/>
      <c r="P25" s="218" t="s">
        <v>405</v>
      </c>
      <c r="Q25" s="218"/>
      <c r="R25" s="218" t="s">
        <v>130</v>
      </c>
      <c r="S25" s="219">
        <f>SUM(S14:S24)</f>
        <v>4</v>
      </c>
      <c r="T25" s="219">
        <f>SUM(T14:T24)</f>
        <v>5</v>
      </c>
      <c r="U25" s="219">
        <f t="shared" si="2"/>
        <v>9</v>
      </c>
      <c r="V25" s="219">
        <f>SUM(V14:V24)</f>
        <v>4</v>
      </c>
      <c r="W25" s="219"/>
      <c r="X25" s="217" t="s">
        <v>405</v>
      </c>
      <c r="Y25" s="217"/>
      <c r="Z25" s="217" t="s">
        <v>117</v>
      </c>
      <c r="AA25" s="219">
        <f>SUM(AA14:AA24)</f>
        <v>10</v>
      </c>
      <c r="AB25" s="219">
        <f>SUM(AB14:AB24)</f>
        <v>14</v>
      </c>
      <c r="AC25" s="219">
        <f t="shared" ref="AC25:AC48" si="6">SUM(AA25:AB25)</f>
        <v>24</v>
      </c>
      <c r="AD25" s="219">
        <f>SUM(AD14:AD24)</f>
        <v>0</v>
      </c>
      <c r="AE25" s="166"/>
    </row>
    <row r="26" spans="1:31" ht="15.6" customHeight="1" x14ac:dyDescent="0.3">
      <c r="A26" s="69"/>
      <c r="B26" s="70"/>
      <c r="C26" s="71"/>
      <c r="D26" s="142"/>
      <c r="E26" s="73" t="s">
        <v>50</v>
      </c>
      <c r="F26" s="67"/>
      <c r="G26" s="66"/>
      <c r="H26" s="66"/>
      <c r="I26" s="66"/>
      <c r="J26" s="68"/>
      <c r="K26" s="66"/>
      <c r="L26" s="66"/>
      <c r="M26" s="66"/>
      <c r="N26" s="9"/>
      <c r="O26" s="15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2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/>
      <c r="AC26" s="166">
        <f t="shared" si="6"/>
        <v>0</v>
      </c>
      <c r="AD26" s="222"/>
      <c r="AE26" s="166"/>
    </row>
    <row r="27" spans="1:31" ht="15.6" customHeight="1" x14ac:dyDescent="0.3">
      <c r="A27" s="46" t="s">
        <v>39</v>
      </c>
      <c r="B27" s="33" t="s">
        <v>480</v>
      </c>
      <c r="D27" s="22">
        <v>2</v>
      </c>
      <c r="E27" s="8">
        <v>2</v>
      </c>
      <c r="F27" s="41" t="s">
        <v>736</v>
      </c>
      <c r="M27" s="37"/>
      <c r="N27" s="9"/>
      <c r="O27" s="15"/>
      <c r="P27" s="41" t="s">
        <v>677</v>
      </c>
      <c r="Q27" s="41" t="s">
        <v>131</v>
      </c>
      <c r="R27" s="41" t="s">
        <v>116</v>
      </c>
      <c r="S27" s="342">
        <v>1</v>
      </c>
      <c r="T27" s="342">
        <v>2</v>
      </c>
      <c r="U27" s="166">
        <f t="shared" ref="U27:U36" si="7">SUM(S27:T27)</f>
        <v>3</v>
      </c>
      <c r="V27" s="39"/>
      <c r="W27" s="166"/>
      <c r="X27" s="41" t="s">
        <v>636</v>
      </c>
      <c r="Y27" s="41" t="s">
        <v>103</v>
      </c>
      <c r="Z27" s="41" t="s">
        <v>54</v>
      </c>
      <c r="AA27" s="342">
        <v>5</v>
      </c>
      <c r="AB27" s="342">
        <v>1</v>
      </c>
      <c r="AC27" s="166">
        <f t="shared" si="6"/>
        <v>6</v>
      </c>
      <c r="AD27" s="222"/>
      <c r="AE27" s="166"/>
    </row>
    <row r="28" spans="1:31" ht="15.6" customHeight="1" x14ac:dyDescent="0.3">
      <c r="A28" s="49" t="s">
        <v>37</v>
      </c>
      <c r="B28" s="240" t="s">
        <v>741</v>
      </c>
      <c r="C28" s="240" t="s">
        <v>172</v>
      </c>
      <c r="E28" s="8">
        <v>2</v>
      </c>
      <c r="F28" s="41" t="s">
        <v>737</v>
      </c>
      <c r="N28" s="9"/>
      <c r="O28" s="15"/>
      <c r="P28" s="41" t="s">
        <v>474</v>
      </c>
      <c r="Q28" s="152" t="s">
        <v>85</v>
      </c>
      <c r="R28" s="41" t="s">
        <v>116</v>
      </c>
      <c r="S28" s="342">
        <v>1</v>
      </c>
      <c r="T28" s="342">
        <v>1</v>
      </c>
      <c r="U28" s="166">
        <f t="shared" si="7"/>
        <v>2</v>
      </c>
      <c r="V28" s="39"/>
      <c r="W28" s="166"/>
      <c r="X28" s="41" t="s">
        <v>635</v>
      </c>
      <c r="Y28" s="41" t="s">
        <v>138</v>
      </c>
      <c r="Z28" s="41" t="s">
        <v>54</v>
      </c>
      <c r="AA28" s="342">
        <v>1</v>
      </c>
      <c r="AB28" s="342">
        <v>3</v>
      </c>
      <c r="AC28" s="166">
        <f t="shared" si="6"/>
        <v>4</v>
      </c>
      <c r="AD28" s="222"/>
      <c r="AE28" s="166"/>
    </row>
    <row r="29" spans="1:31" ht="15.6" customHeight="1" x14ac:dyDescent="0.3">
      <c r="A29" s="49"/>
      <c r="B29" s="41"/>
      <c r="C29" s="41"/>
      <c r="E29" s="8"/>
      <c r="F29" s="41"/>
      <c r="N29" s="9"/>
      <c r="O29" s="15"/>
      <c r="P29" s="41" t="s">
        <v>679</v>
      </c>
      <c r="Q29" s="41" t="s">
        <v>466</v>
      </c>
      <c r="R29" s="41" t="s">
        <v>116</v>
      </c>
      <c r="S29" s="342"/>
      <c r="T29" s="342">
        <v>2</v>
      </c>
      <c r="U29" s="166">
        <f t="shared" si="7"/>
        <v>2</v>
      </c>
      <c r="V29" s="39"/>
      <c r="W29" s="166"/>
      <c r="X29" s="41" t="s">
        <v>637</v>
      </c>
      <c r="Y29" s="41" t="s">
        <v>332</v>
      </c>
      <c r="Z29" s="48" t="s">
        <v>54</v>
      </c>
      <c r="AA29" s="342"/>
      <c r="AB29" s="342">
        <v>4</v>
      </c>
      <c r="AC29" s="166">
        <f t="shared" si="6"/>
        <v>4</v>
      </c>
      <c r="AD29" s="222"/>
      <c r="AE29" s="166"/>
    </row>
    <row r="30" spans="1:31" ht="15.6" customHeight="1" x14ac:dyDescent="0.3">
      <c r="A30" s="39"/>
      <c r="B30" s="33" t="s">
        <v>124</v>
      </c>
      <c r="C30" s="101"/>
      <c r="D30" s="22">
        <v>5</v>
      </c>
      <c r="E30" s="9">
        <v>1</v>
      </c>
      <c r="F30" s="41" t="s">
        <v>732</v>
      </c>
      <c r="G30" s="37"/>
      <c r="N30" s="9"/>
      <c r="O30" s="60"/>
      <c r="P30" s="41" t="s">
        <v>680</v>
      </c>
      <c r="Q30" s="41" t="s">
        <v>112</v>
      </c>
      <c r="R30" s="41" t="s">
        <v>116</v>
      </c>
      <c r="S30" s="342"/>
      <c r="T30" s="342">
        <v>2</v>
      </c>
      <c r="U30" s="166">
        <f t="shared" si="7"/>
        <v>2</v>
      </c>
      <c r="V30" s="39"/>
      <c r="W30" s="166"/>
      <c r="X30" s="41" t="s">
        <v>641</v>
      </c>
      <c r="Y30" s="41" t="s">
        <v>574</v>
      </c>
      <c r="Z30" s="41" t="s">
        <v>54</v>
      </c>
      <c r="AA30" s="342">
        <v>1</v>
      </c>
      <c r="AB30" s="342">
        <v>2</v>
      </c>
      <c r="AC30" s="166">
        <f t="shared" si="6"/>
        <v>3</v>
      </c>
      <c r="AD30" s="222"/>
      <c r="AE30" s="166"/>
    </row>
    <row r="31" spans="1:31" ht="15.6" customHeight="1" x14ac:dyDescent="0.3">
      <c r="A31" s="49" t="s">
        <v>37</v>
      </c>
      <c r="B31" s="240"/>
      <c r="C31" s="41"/>
      <c r="D31" s="22"/>
      <c r="E31" s="9">
        <v>1</v>
      </c>
      <c r="F31" s="41" t="s">
        <v>731</v>
      </c>
      <c r="N31" s="9"/>
      <c r="O31" s="210"/>
      <c r="P31" s="41" t="s">
        <v>682</v>
      </c>
      <c r="Q31" s="41" t="s">
        <v>384</v>
      </c>
      <c r="R31" s="41" t="s">
        <v>116</v>
      </c>
      <c r="S31" s="342">
        <v>1</v>
      </c>
      <c r="T31" s="342"/>
      <c r="U31" s="166">
        <f t="shared" si="7"/>
        <v>1</v>
      </c>
      <c r="V31" s="39"/>
      <c r="W31" s="166"/>
      <c r="X31" s="41" t="s">
        <v>639</v>
      </c>
      <c r="Y31" s="41" t="s">
        <v>619</v>
      </c>
      <c r="Z31" s="48" t="s">
        <v>54</v>
      </c>
      <c r="AA31" s="342"/>
      <c r="AB31" s="342">
        <v>2</v>
      </c>
      <c r="AC31" s="166">
        <f t="shared" si="6"/>
        <v>2</v>
      </c>
      <c r="AD31" s="222"/>
      <c r="AE31" s="166"/>
    </row>
    <row r="32" spans="1:31" ht="15.6" customHeight="1" x14ac:dyDescent="0.3">
      <c r="E32" s="9">
        <v>1</v>
      </c>
      <c r="F32" s="41" t="s">
        <v>733</v>
      </c>
      <c r="N32" s="8"/>
      <c r="O32" s="60"/>
      <c r="P32" s="41" t="s">
        <v>678</v>
      </c>
      <c r="Q32" s="84" t="s">
        <v>185</v>
      </c>
      <c r="R32" s="48" t="s">
        <v>116</v>
      </c>
      <c r="S32" s="342">
        <v>1</v>
      </c>
      <c r="T32" s="342"/>
      <c r="U32" s="166">
        <f t="shared" si="7"/>
        <v>1</v>
      </c>
      <c r="V32" s="39">
        <v>4</v>
      </c>
      <c r="W32" s="166"/>
      <c r="X32" s="41" t="s">
        <v>640</v>
      </c>
      <c r="Y32" s="41" t="s">
        <v>138</v>
      </c>
      <c r="Z32" s="41" t="s">
        <v>54</v>
      </c>
      <c r="AA32" s="342"/>
      <c r="AB32" s="342">
        <v>2</v>
      </c>
      <c r="AC32" s="166">
        <f t="shared" si="6"/>
        <v>2</v>
      </c>
      <c r="AD32" s="222"/>
      <c r="AE32" s="166"/>
    </row>
    <row r="33" spans="1:31" ht="15.6" customHeight="1" x14ac:dyDescent="0.3">
      <c r="E33" s="9">
        <v>2</v>
      </c>
      <c r="F33" s="41" t="s">
        <v>729</v>
      </c>
      <c r="N33" s="9"/>
      <c r="O33" s="60"/>
      <c r="P33" s="41" t="s">
        <v>528</v>
      </c>
      <c r="Q33" s="48" t="s">
        <v>33</v>
      </c>
      <c r="R33" s="41" t="s">
        <v>116</v>
      </c>
      <c r="S33" s="342"/>
      <c r="T33" s="342">
        <v>1</v>
      </c>
      <c r="U33" s="166">
        <f t="shared" si="7"/>
        <v>1</v>
      </c>
      <c r="V33" s="39"/>
      <c r="W33" s="166"/>
      <c r="X33" s="41" t="s">
        <v>643</v>
      </c>
      <c r="Y33" s="152" t="s">
        <v>121</v>
      </c>
      <c r="Z33" s="41" t="s">
        <v>54</v>
      </c>
      <c r="AA33" s="342">
        <v>1</v>
      </c>
      <c r="AB33" s="342"/>
      <c r="AC33" s="166">
        <f t="shared" si="6"/>
        <v>1</v>
      </c>
      <c r="AD33" s="222"/>
      <c r="AE33" s="166"/>
    </row>
    <row r="34" spans="1:31" ht="15.6" customHeight="1" x14ac:dyDescent="0.3">
      <c r="E34" s="9">
        <v>2</v>
      </c>
      <c r="F34" s="41" t="s">
        <v>730</v>
      </c>
      <c r="N34" s="9"/>
      <c r="O34" s="60"/>
      <c r="P34" s="41" t="s">
        <v>683</v>
      </c>
      <c r="Q34" s="154" t="s">
        <v>135</v>
      </c>
      <c r="R34" s="41" t="s">
        <v>116</v>
      </c>
      <c r="S34" s="342"/>
      <c r="T34" s="342">
        <v>1</v>
      </c>
      <c r="U34" s="166">
        <f t="shared" si="7"/>
        <v>1</v>
      </c>
      <c r="V34" s="39"/>
      <c r="W34" s="166"/>
      <c r="X34" s="41" t="s">
        <v>547</v>
      </c>
      <c r="Y34" s="48" t="s">
        <v>105</v>
      </c>
      <c r="Z34" s="41" t="s">
        <v>54</v>
      </c>
      <c r="AA34" s="342"/>
      <c r="AB34" s="342">
        <v>1</v>
      </c>
      <c r="AC34" s="166">
        <f t="shared" si="6"/>
        <v>1</v>
      </c>
      <c r="AD34" s="222"/>
      <c r="AE34" s="166"/>
    </row>
    <row r="35" spans="1:31" ht="15.6" customHeight="1" x14ac:dyDescent="0.3">
      <c r="N35" s="9"/>
      <c r="O35" s="210"/>
      <c r="P35" s="150" t="s">
        <v>681</v>
      </c>
      <c r="Q35" s="150" t="s">
        <v>100</v>
      </c>
      <c r="R35" s="41" t="s">
        <v>116</v>
      </c>
      <c r="S35" s="342"/>
      <c r="T35" s="342"/>
      <c r="U35" s="166">
        <f t="shared" si="7"/>
        <v>0</v>
      </c>
      <c r="V35" s="39"/>
      <c r="W35" s="166"/>
      <c r="X35" s="41" t="s">
        <v>638</v>
      </c>
      <c r="Y35" s="41" t="s">
        <v>490</v>
      </c>
      <c r="Z35" s="41" t="s">
        <v>54</v>
      </c>
      <c r="AA35" s="342"/>
      <c r="AB35" s="342"/>
      <c r="AC35" s="166">
        <f t="shared" si="6"/>
        <v>0</v>
      </c>
      <c r="AD35" s="222"/>
      <c r="AE35" s="166"/>
    </row>
    <row r="36" spans="1:31" ht="15.6" customHeight="1" x14ac:dyDescent="0.3">
      <c r="A36" s="72" t="s">
        <v>137</v>
      </c>
      <c r="B36" s="70"/>
      <c r="C36" s="71"/>
      <c r="D36" s="142"/>
      <c r="E36" s="73" t="s">
        <v>50</v>
      </c>
      <c r="F36" s="67"/>
      <c r="G36" s="74"/>
      <c r="H36" s="74"/>
      <c r="I36" s="74"/>
      <c r="J36" s="75"/>
      <c r="K36" s="74"/>
      <c r="L36" s="74"/>
      <c r="M36" s="74"/>
      <c r="N36" s="9"/>
      <c r="O36" s="210"/>
      <c r="P36" s="41" t="s">
        <v>529</v>
      </c>
      <c r="Q36" s="41" t="s">
        <v>26</v>
      </c>
      <c r="R36" s="41" t="s">
        <v>116</v>
      </c>
      <c r="S36" s="346"/>
      <c r="T36" s="346"/>
      <c r="U36" s="166">
        <f t="shared" si="7"/>
        <v>0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 t="shared" si="6"/>
        <v>0</v>
      </c>
      <c r="AD36" s="222"/>
      <c r="AE36" s="166"/>
    </row>
    <row r="37" spans="1:31" ht="15.6" customHeight="1" thickBot="1" x14ac:dyDescent="0.35">
      <c r="A37" s="46" t="s">
        <v>40</v>
      </c>
      <c r="B37" s="33" t="s">
        <v>169</v>
      </c>
      <c r="D37" s="22">
        <v>2</v>
      </c>
      <c r="E37" s="8">
        <v>2</v>
      </c>
      <c r="F37" s="41" t="s">
        <v>719</v>
      </c>
      <c r="G37" s="52"/>
      <c r="H37" s="52"/>
      <c r="N37" s="9"/>
      <c r="O37" s="15"/>
      <c r="P37" s="217" t="s">
        <v>405</v>
      </c>
      <c r="Q37" s="217"/>
      <c r="R37" s="217" t="s">
        <v>116</v>
      </c>
      <c r="S37" s="219">
        <f>SUM(S26:S36)</f>
        <v>5</v>
      </c>
      <c r="T37" s="219">
        <f>SUM(T26:T36)</f>
        <v>9</v>
      </c>
      <c r="U37" s="219">
        <f t="shared" si="2"/>
        <v>14</v>
      </c>
      <c r="V37" s="219">
        <f>SUM(V26:V36)</f>
        <v>4</v>
      </c>
      <c r="W37" s="219"/>
      <c r="X37" s="217" t="s">
        <v>405</v>
      </c>
      <c r="Y37" s="217"/>
      <c r="Z37" s="217" t="s">
        <v>54</v>
      </c>
      <c r="AA37" s="219">
        <f>SUM(AA26:AA36)</f>
        <v>8</v>
      </c>
      <c r="AB37" s="219">
        <f>SUM(AB26:AB36)</f>
        <v>15</v>
      </c>
      <c r="AC37" s="219">
        <f t="shared" si="6"/>
        <v>23</v>
      </c>
      <c r="AD37" s="219">
        <f>SUM(AD26:AD36)</f>
        <v>0</v>
      </c>
      <c r="AE37" s="166"/>
    </row>
    <row r="38" spans="1:31" ht="15.6" customHeight="1" x14ac:dyDescent="0.3">
      <c r="A38" s="39" t="s">
        <v>37</v>
      </c>
      <c r="B38" s="240" t="s">
        <v>563</v>
      </c>
      <c r="C38" s="240" t="s">
        <v>200</v>
      </c>
      <c r="D38" s="9"/>
      <c r="E38" s="8">
        <v>2</v>
      </c>
      <c r="F38" s="41" t="s">
        <v>720</v>
      </c>
      <c r="G38" s="40"/>
      <c r="N38" s="8"/>
      <c r="O38" s="60"/>
      <c r="P38" s="215" t="s">
        <v>533</v>
      </c>
      <c r="Q38" s="216"/>
      <c r="R38" s="216" t="s">
        <v>534</v>
      </c>
      <c r="S38" s="347">
        <v>1</v>
      </c>
      <c r="T38" s="347"/>
      <c r="U38" s="166">
        <f t="shared" si="2"/>
        <v>1</v>
      </c>
      <c r="V38" s="39"/>
      <c r="W38" s="216"/>
      <c r="X38" s="215" t="s">
        <v>53</v>
      </c>
      <c r="Y38" s="215"/>
      <c r="Z38" s="215" t="s">
        <v>471</v>
      </c>
      <c r="AA38" s="343"/>
      <c r="AB38" s="343"/>
      <c r="AC38" s="166">
        <f t="shared" si="6"/>
        <v>0</v>
      </c>
      <c r="AD38" s="39"/>
      <c r="AE38" s="166"/>
    </row>
    <row r="39" spans="1:31" ht="15.6" customHeight="1" x14ac:dyDescent="0.3">
      <c r="N39" s="9"/>
      <c r="O39" s="210"/>
      <c r="P39" s="41" t="s">
        <v>510</v>
      </c>
      <c r="Q39" s="41" t="s">
        <v>464</v>
      </c>
      <c r="R39" s="41" t="s">
        <v>533</v>
      </c>
      <c r="S39" s="343">
        <v>2</v>
      </c>
      <c r="T39" s="343">
        <v>2</v>
      </c>
      <c r="U39" s="166">
        <f t="shared" si="2"/>
        <v>4</v>
      </c>
      <c r="V39" s="39"/>
      <c r="W39" s="216"/>
      <c r="X39" s="41" t="s">
        <v>644</v>
      </c>
      <c r="Y39" s="41" t="s">
        <v>527</v>
      </c>
      <c r="Z39" s="43" t="s">
        <v>53</v>
      </c>
      <c r="AA39" s="343">
        <v>2</v>
      </c>
      <c r="AB39" s="343">
        <v>2</v>
      </c>
      <c r="AC39" s="166">
        <f t="shared" si="6"/>
        <v>4</v>
      </c>
      <c r="AD39" s="39"/>
      <c r="AE39" s="166"/>
    </row>
    <row r="40" spans="1:31" ht="15.6" customHeight="1" x14ac:dyDescent="0.3">
      <c r="A40" s="49"/>
      <c r="B40" s="33" t="s">
        <v>123</v>
      </c>
      <c r="C40" s="43"/>
      <c r="D40" s="109">
        <v>2</v>
      </c>
      <c r="E40" s="89">
        <v>1</v>
      </c>
      <c r="F40" s="41" t="s">
        <v>718</v>
      </c>
      <c r="N40" s="8"/>
      <c r="O40" s="60"/>
      <c r="P40" s="41" t="s">
        <v>536</v>
      </c>
      <c r="Q40" s="41" t="s">
        <v>496</v>
      </c>
      <c r="R40" s="41" t="s">
        <v>533</v>
      </c>
      <c r="S40" s="344"/>
      <c r="T40" s="344">
        <v>3</v>
      </c>
      <c r="U40" s="166">
        <f>SUM(S40:T40)</f>
        <v>3</v>
      </c>
      <c r="V40" s="39"/>
      <c r="W40" s="216"/>
      <c r="X40" s="41" t="s">
        <v>649</v>
      </c>
      <c r="Y40" s="41" t="s">
        <v>114</v>
      </c>
      <c r="Z40" s="41" t="s">
        <v>53</v>
      </c>
      <c r="AA40" s="343">
        <v>3</v>
      </c>
      <c r="AB40" s="343"/>
      <c r="AC40" s="166">
        <f t="shared" si="6"/>
        <v>3</v>
      </c>
      <c r="AD40" s="39"/>
      <c r="AE40" s="166"/>
    </row>
    <row r="41" spans="1:31" ht="15.6" customHeight="1" x14ac:dyDescent="0.3">
      <c r="A41" s="49" t="s">
        <v>37</v>
      </c>
      <c r="B41" s="41" t="s">
        <v>83</v>
      </c>
      <c r="C41" s="57"/>
      <c r="D41" s="109"/>
      <c r="E41" s="89">
        <v>2</v>
      </c>
      <c r="F41" s="41" t="s">
        <v>717</v>
      </c>
      <c r="N41" s="9"/>
      <c r="O41" s="210"/>
      <c r="P41" s="150" t="s">
        <v>686</v>
      </c>
      <c r="Q41" s="150" t="s">
        <v>110</v>
      </c>
      <c r="R41" s="41" t="s">
        <v>533</v>
      </c>
      <c r="S41" s="343"/>
      <c r="T41" s="343">
        <v>3</v>
      </c>
      <c r="U41" s="166">
        <f>SUM(S41:T41)</f>
        <v>3</v>
      </c>
      <c r="V41" s="39">
        <v>2</v>
      </c>
      <c r="W41" s="216"/>
      <c r="X41" s="150" t="s">
        <v>648</v>
      </c>
      <c r="Y41" s="41" t="s">
        <v>72</v>
      </c>
      <c r="Z41" s="41" t="s">
        <v>53</v>
      </c>
      <c r="AA41" s="343">
        <v>2</v>
      </c>
      <c r="AB41" s="343">
        <v>1</v>
      </c>
      <c r="AC41" s="166">
        <f t="shared" si="6"/>
        <v>3</v>
      </c>
      <c r="AD41" s="39"/>
      <c r="AE41" s="166"/>
    </row>
    <row r="42" spans="1:31" ht="15.6" customHeight="1" x14ac:dyDescent="0.3">
      <c r="E42" s="89"/>
      <c r="F42" s="41"/>
      <c r="N42" s="9"/>
      <c r="O42" s="210"/>
      <c r="P42" s="41" t="s">
        <v>495</v>
      </c>
      <c r="Q42" s="41" t="s">
        <v>110</v>
      </c>
      <c r="R42" s="41" t="s">
        <v>533</v>
      </c>
      <c r="S42" s="344">
        <v>2</v>
      </c>
      <c r="T42" s="343"/>
      <c r="U42" s="166">
        <f>SUM(S42:T42)</f>
        <v>2</v>
      </c>
      <c r="V42" s="39"/>
      <c r="W42" s="216"/>
      <c r="X42" s="41" t="s">
        <v>647</v>
      </c>
      <c r="Y42" s="41" t="s">
        <v>67</v>
      </c>
      <c r="Z42" s="41" t="s">
        <v>53</v>
      </c>
      <c r="AA42" s="343">
        <v>1</v>
      </c>
      <c r="AB42" s="343">
        <v>1</v>
      </c>
      <c r="AC42" s="166">
        <f t="shared" si="6"/>
        <v>2</v>
      </c>
      <c r="AD42" s="39"/>
      <c r="AE42" s="166"/>
    </row>
    <row r="43" spans="1:31" ht="15.6" customHeight="1" x14ac:dyDescent="0.3">
      <c r="A43" s="72"/>
      <c r="B43" s="67"/>
      <c r="C43" s="67"/>
      <c r="D43" s="142"/>
      <c r="E43" s="73" t="s">
        <v>50</v>
      </c>
      <c r="F43" s="73"/>
      <c r="G43" s="74"/>
      <c r="H43" s="74"/>
      <c r="I43" s="74"/>
      <c r="J43" s="75"/>
      <c r="K43" s="74"/>
      <c r="L43" s="74"/>
      <c r="M43" s="74"/>
      <c r="N43" s="8"/>
      <c r="O43" s="210"/>
      <c r="P43" s="41" t="s">
        <v>687</v>
      </c>
      <c r="Q43" s="41" t="s">
        <v>31</v>
      </c>
      <c r="R43" s="41" t="s">
        <v>533</v>
      </c>
      <c r="S43" s="343">
        <v>1</v>
      </c>
      <c r="T43" s="344">
        <v>1</v>
      </c>
      <c r="U43" s="166">
        <f>SUM(S43:T43)</f>
        <v>2</v>
      </c>
      <c r="V43" s="39"/>
      <c r="W43" s="216"/>
      <c r="X43" s="41" t="s">
        <v>645</v>
      </c>
      <c r="Y43" s="41" t="s">
        <v>505</v>
      </c>
      <c r="Z43" s="41" t="s">
        <v>53</v>
      </c>
      <c r="AA43" s="343"/>
      <c r="AB43" s="344">
        <v>2</v>
      </c>
      <c r="AC43" s="166">
        <f t="shared" si="6"/>
        <v>2</v>
      </c>
      <c r="AD43" s="39"/>
      <c r="AE43" s="166"/>
    </row>
    <row r="44" spans="1:31" ht="15.6" customHeight="1" x14ac:dyDescent="0.3">
      <c r="A44" s="46" t="s">
        <v>41</v>
      </c>
      <c r="B44" s="33" t="s">
        <v>530</v>
      </c>
      <c r="C44" s="56"/>
      <c r="D44" s="22">
        <v>2</v>
      </c>
      <c r="E44" s="9">
        <v>1</v>
      </c>
      <c r="F44" s="41" t="s">
        <v>734</v>
      </c>
      <c r="G44" s="40"/>
      <c r="H44" s="44"/>
      <c r="I44" s="44"/>
      <c r="J44" s="45"/>
      <c r="K44" s="44"/>
      <c r="L44" s="44"/>
      <c r="M44" s="44"/>
      <c r="N44" s="9"/>
      <c r="O44" s="210"/>
      <c r="P44" s="41" t="s">
        <v>685</v>
      </c>
      <c r="Q44" s="41" t="s">
        <v>504</v>
      </c>
      <c r="R44" s="41" t="s">
        <v>533</v>
      </c>
      <c r="S44" s="343"/>
      <c r="T44" s="344">
        <v>2</v>
      </c>
      <c r="U44" s="166">
        <f>SUM(S44:T44)</f>
        <v>2</v>
      </c>
      <c r="V44" s="39"/>
      <c r="W44" s="216"/>
      <c r="X44" s="41" t="s">
        <v>651</v>
      </c>
      <c r="Y44" s="41" t="s">
        <v>514</v>
      </c>
      <c r="Z44" s="41" t="s">
        <v>53</v>
      </c>
      <c r="AA44" s="343"/>
      <c r="AB44" s="344">
        <v>2</v>
      </c>
      <c r="AC44" s="166">
        <f t="shared" si="6"/>
        <v>2</v>
      </c>
      <c r="AD44" s="39"/>
      <c r="AE44" s="166"/>
    </row>
    <row r="45" spans="1:31" ht="15.6" customHeight="1" x14ac:dyDescent="0.3">
      <c r="A45" s="49" t="s">
        <v>37</v>
      </c>
      <c r="B45" s="176" t="s">
        <v>153</v>
      </c>
      <c r="C45" s="43" t="s">
        <v>174</v>
      </c>
      <c r="D45" s="22"/>
      <c r="E45" s="9">
        <v>1</v>
      </c>
      <c r="F45" s="220" t="s">
        <v>740</v>
      </c>
      <c r="G45" s="331"/>
      <c r="H45" s="349"/>
      <c r="I45" s="331"/>
      <c r="J45" s="311"/>
      <c r="K45" s="349"/>
      <c r="L45" s="44"/>
      <c r="M45" s="37"/>
      <c r="N45" s="9"/>
      <c r="O45" s="210"/>
      <c r="P45" s="41" t="s">
        <v>688</v>
      </c>
      <c r="Q45" s="41" t="s">
        <v>23</v>
      </c>
      <c r="R45" s="41" t="s">
        <v>533</v>
      </c>
      <c r="S45" s="343"/>
      <c r="T45" s="343"/>
      <c r="U45" s="166">
        <f t="shared" ref="U45" si="8">SUM(S45:T45)</f>
        <v>0</v>
      </c>
      <c r="V45" s="39">
        <v>2</v>
      </c>
      <c r="W45" s="216"/>
      <c r="X45" s="150" t="s">
        <v>538</v>
      </c>
      <c r="Y45" s="150" t="s">
        <v>173</v>
      </c>
      <c r="Z45" s="41" t="s">
        <v>53</v>
      </c>
      <c r="AA45" s="343"/>
      <c r="AB45" s="344">
        <v>1</v>
      </c>
      <c r="AC45" s="166">
        <f t="shared" si="6"/>
        <v>1</v>
      </c>
      <c r="AD45" s="39"/>
      <c r="AE45" s="166"/>
    </row>
    <row r="46" spans="1:31" ht="15.6" customHeight="1" x14ac:dyDescent="0.3">
      <c r="E46" s="9"/>
      <c r="F46" s="41"/>
      <c r="N46" s="8"/>
      <c r="O46" s="60"/>
      <c r="P46" s="41" t="s">
        <v>535</v>
      </c>
      <c r="Q46" s="41" t="s">
        <v>492</v>
      </c>
      <c r="R46" s="41" t="s">
        <v>533</v>
      </c>
      <c r="S46" s="343"/>
      <c r="T46" s="344"/>
      <c r="U46" s="166">
        <f>SUM(S46:T46)</f>
        <v>0</v>
      </c>
      <c r="V46" s="39"/>
      <c r="W46" s="216"/>
      <c r="X46" s="41" t="s">
        <v>646</v>
      </c>
      <c r="Y46" s="41" t="s">
        <v>491</v>
      </c>
      <c r="Z46" s="41" t="s">
        <v>53</v>
      </c>
      <c r="AA46" s="343"/>
      <c r="AB46" s="344">
        <v>1</v>
      </c>
      <c r="AC46" s="166">
        <f t="shared" si="6"/>
        <v>1</v>
      </c>
      <c r="AD46" s="39"/>
      <c r="AE46" s="166"/>
    </row>
    <row r="47" spans="1:31" ht="15.6" customHeight="1" x14ac:dyDescent="0.3">
      <c r="B47" s="33" t="s">
        <v>129</v>
      </c>
      <c r="C47" s="57"/>
      <c r="D47" s="23">
        <v>1</v>
      </c>
      <c r="E47" s="8">
        <v>2</v>
      </c>
      <c r="F47" s="41" t="s">
        <v>735</v>
      </c>
      <c r="G47" s="151"/>
      <c r="N47" s="8"/>
      <c r="O47" s="60"/>
      <c r="P47" s="41" t="s">
        <v>689</v>
      </c>
      <c r="Q47" s="41" t="s">
        <v>618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652</v>
      </c>
      <c r="Y47" s="41" t="s">
        <v>119</v>
      </c>
      <c r="Z47" s="207" t="s">
        <v>53</v>
      </c>
      <c r="AA47" s="343"/>
      <c r="AB47" s="343">
        <v>1</v>
      </c>
      <c r="AC47" s="166">
        <f t="shared" si="6"/>
        <v>1</v>
      </c>
      <c r="AD47" s="39"/>
      <c r="AE47" s="166"/>
    </row>
    <row r="48" spans="1:31" ht="15.6" customHeight="1" x14ac:dyDescent="0.3">
      <c r="A48" s="87" t="s">
        <v>37</v>
      </c>
      <c r="B48" s="175" t="s">
        <v>555</v>
      </c>
      <c r="C48" s="43" t="s">
        <v>174</v>
      </c>
      <c r="D48" s="23"/>
      <c r="E48" s="9"/>
      <c r="F48" s="41"/>
      <c r="G48" s="151"/>
      <c r="N48" s="9"/>
      <c r="O48" s="60"/>
      <c r="P48" s="41" t="s">
        <v>690</v>
      </c>
      <c r="Q48" s="41" t="s">
        <v>167</v>
      </c>
      <c r="R48" s="41" t="s">
        <v>533</v>
      </c>
      <c r="S48" s="343"/>
      <c r="T48" s="344"/>
      <c r="U48" s="166">
        <f>SUM(S48:T48)</f>
        <v>0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>
        <v>1</v>
      </c>
      <c r="AC48" s="166">
        <f t="shared" si="6"/>
        <v>1</v>
      </c>
      <c r="AD48" s="39"/>
      <c r="AE48" s="166"/>
    </row>
    <row r="49" spans="1:31" ht="15.6" customHeight="1" thickBot="1" x14ac:dyDescent="0.35">
      <c r="B49" s="240"/>
      <c r="C49" s="240"/>
      <c r="E49" s="9"/>
      <c r="F49" s="41"/>
      <c r="N49" s="9"/>
      <c r="O49" s="15"/>
      <c r="P49" s="218" t="s">
        <v>405</v>
      </c>
      <c r="Q49" s="218"/>
      <c r="R49" s="218" t="s">
        <v>533</v>
      </c>
      <c r="S49" s="219">
        <f>SUM(S38:S48)</f>
        <v>6</v>
      </c>
      <c r="T49" s="219">
        <f>SUM(T38:T48)</f>
        <v>11</v>
      </c>
      <c r="U49" s="219">
        <f>SUM(U38:U48)</f>
        <v>17</v>
      </c>
      <c r="V49" s="219">
        <f>SUM(V38:V48)</f>
        <v>4</v>
      </c>
      <c r="W49" s="218"/>
      <c r="X49" s="218" t="s">
        <v>405</v>
      </c>
      <c r="Y49" s="218"/>
      <c r="Z49" s="218" t="s">
        <v>53</v>
      </c>
      <c r="AA49" s="219">
        <f>SUM(AA38:AA48)</f>
        <v>8</v>
      </c>
      <c r="AB49" s="219">
        <f>SUM(AB38:AB48)</f>
        <v>12</v>
      </c>
      <c r="AC49" s="219">
        <f>SUM(AC38:AC48)</f>
        <v>20</v>
      </c>
      <c r="AD49" s="219">
        <f>SUM(AD38:AD48)</f>
        <v>0</v>
      </c>
      <c r="AE49" s="166"/>
    </row>
    <row r="50" spans="1:31" ht="15.6" customHeight="1" x14ac:dyDescent="0.3">
      <c r="A50" s="102"/>
      <c r="B50" s="103"/>
      <c r="C50" s="103"/>
      <c r="D50" s="143"/>
      <c r="E50" s="104"/>
      <c r="F50" s="103"/>
      <c r="G50" s="105"/>
      <c r="H50" s="105"/>
      <c r="I50" s="105"/>
      <c r="J50" s="106"/>
      <c r="K50" s="105"/>
      <c r="L50" s="105"/>
      <c r="M50" s="104"/>
      <c r="N50" s="8"/>
      <c r="O50" s="15"/>
      <c r="P50" s="277" t="s">
        <v>164</v>
      </c>
      <c r="Q50" s="277"/>
      <c r="R50" s="277" t="s">
        <v>460</v>
      </c>
      <c r="S50" s="345">
        <v>1</v>
      </c>
      <c r="T50" s="345">
        <v>1</v>
      </c>
      <c r="U50" s="166">
        <f t="shared" ref="U50:U56" si="9">SUM(S50:T50)</f>
        <v>2</v>
      </c>
      <c r="V50" s="39"/>
      <c r="W50" s="277"/>
      <c r="X50" s="277" t="s">
        <v>461</v>
      </c>
      <c r="Y50" s="277"/>
      <c r="Z50" s="277" t="s">
        <v>462</v>
      </c>
      <c r="AA50" s="343"/>
      <c r="AB50" s="344"/>
      <c r="AC50" s="166">
        <f t="shared" ref="AC50:AC59" si="10">SUM(AA50:AB50)</f>
        <v>0</v>
      </c>
      <c r="AD50" s="39"/>
      <c r="AE50" s="166"/>
    </row>
    <row r="51" spans="1:31" ht="15.6" customHeight="1" x14ac:dyDescent="0.35">
      <c r="C51" s="41" t="s">
        <v>42</v>
      </c>
      <c r="D51" s="98">
        <f>SUM(D15:D50)</f>
        <v>23</v>
      </c>
      <c r="E51" s="21"/>
      <c r="F51" s="41" t="s">
        <v>44</v>
      </c>
      <c r="G51" s="33"/>
      <c r="H51" s="47"/>
      <c r="I51" s="61">
        <v>4</v>
      </c>
      <c r="J51" s="22"/>
      <c r="K51" s="53"/>
      <c r="L51" s="56"/>
      <c r="N51" s="9"/>
      <c r="O51" s="210"/>
      <c r="P51" s="41" t="s">
        <v>476</v>
      </c>
      <c r="Q51" s="41" t="s">
        <v>68</v>
      </c>
      <c r="R51" s="41" t="s">
        <v>164</v>
      </c>
      <c r="S51" s="343"/>
      <c r="T51" s="344">
        <v>2</v>
      </c>
      <c r="U51" s="166">
        <f t="shared" si="9"/>
        <v>2</v>
      </c>
      <c r="V51" s="39"/>
      <c r="W51" s="277"/>
      <c r="X51" s="41" t="s">
        <v>537</v>
      </c>
      <c r="Y51" s="41" t="s">
        <v>65</v>
      </c>
      <c r="Z51" s="41" t="s">
        <v>461</v>
      </c>
      <c r="AA51" s="343">
        <v>1</v>
      </c>
      <c r="AB51" s="344">
        <v>1</v>
      </c>
      <c r="AC51" s="166">
        <f t="shared" si="10"/>
        <v>2</v>
      </c>
      <c r="AD51" s="39"/>
      <c r="AE51" s="166"/>
    </row>
    <row r="52" spans="1:31" ht="15.6" customHeight="1" x14ac:dyDescent="0.3">
      <c r="N52" s="9"/>
      <c r="O52" s="210"/>
      <c r="P52" s="41" t="s">
        <v>695</v>
      </c>
      <c r="Q52" s="41" t="s">
        <v>29</v>
      </c>
      <c r="R52" s="41" t="s">
        <v>164</v>
      </c>
      <c r="S52" s="343">
        <v>1</v>
      </c>
      <c r="T52" s="344"/>
      <c r="U52" s="166">
        <f t="shared" si="9"/>
        <v>1</v>
      </c>
      <c r="V52" s="39"/>
      <c r="W52" s="277"/>
      <c r="X52" s="41" t="s">
        <v>654</v>
      </c>
      <c r="Y52" s="41" t="s">
        <v>617</v>
      </c>
      <c r="Z52" s="41" t="s">
        <v>461</v>
      </c>
      <c r="AA52" s="343">
        <v>1</v>
      </c>
      <c r="AB52" s="344"/>
      <c r="AC52" s="166">
        <f t="shared" si="10"/>
        <v>1</v>
      </c>
      <c r="AD52" s="39"/>
      <c r="AE52" s="166"/>
    </row>
    <row r="53" spans="1:31" ht="15.6" customHeight="1" x14ac:dyDescent="0.3">
      <c r="N53" s="9"/>
      <c r="O53" s="60"/>
      <c r="P53" s="150" t="s">
        <v>494</v>
      </c>
      <c r="Q53" s="41" t="s">
        <v>182</v>
      </c>
      <c r="R53" s="48" t="s">
        <v>164</v>
      </c>
      <c r="S53" s="343">
        <v>1</v>
      </c>
      <c r="T53" s="343"/>
      <c r="U53" s="166">
        <f t="shared" si="9"/>
        <v>1</v>
      </c>
      <c r="V53" s="39">
        <v>2</v>
      </c>
      <c r="W53" s="277"/>
      <c r="X53" s="41" t="s">
        <v>657</v>
      </c>
      <c r="Y53" s="41" t="s">
        <v>45</v>
      </c>
      <c r="Z53" s="41" t="s">
        <v>461</v>
      </c>
      <c r="AA53" s="343">
        <v>1</v>
      </c>
      <c r="AB53" s="344"/>
      <c r="AC53" s="166">
        <f t="shared" si="10"/>
        <v>1</v>
      </c>
      <c r="AD53" s="39"/>
      <c r="AE53" s="166"/>
    </row>
    <row r="54" spans="1:31" ht="15.6" customHeight="1" x14ac:dyDescent="0.3">
      <c r="N54" s="8"/>
      <c r="O54" s="210"/>
      <c r="P54" s="41" t="s">
        <v>694</v>
      </c>
      <c r="Q54" s="41" t="s">
        <v>621</v>
      </c>
      <c r="R54" s="41" t="s">
        <v>164</v>
      </c>
      <c r="S54" s="343">
        <v>1</v>
      </c>
      <c r="T54" s="343"/>
      <c r="U54" s="166">
        <f t="shared" si="9"/>
        <v>1</v>
      </c>
      <c r="V54" s="39"/>
      <c r="W54" s="277"/>
      <c r="X54" s="41" t="s">
        <v>653</v>
      </c>
      <c r="Y54" s="41" t="s">
        <v>616</v>
      </c>
      <c r="Z54" s="41" t="s">
        <v>461</v>
      </c>
      <c r="AA54" s="343"/>
      <c r="AB54" s="344">
        <v>1</v>
      </c>
      <c r="AC54" s="166">
        <f t="shared" si="10"/>
        <v>1</v>
      </c>
      <c r="AD54" s="39"/>
      <c r="AE54" s="166"/>
    </row>
    <row r="55" spans="1:31" ht="15.6" customHeight="1" x14ac:dyDescent="0.3">
      <c r="N55" s="8"/>
      <c r="O55" s="210"/>
      <c r="P55" s="41" t="s">
        <v>696</v>
      </c>
      <c r="Q55" s="41" t="s">
        <v>19</v>
      </c>
      <c r="R55" s="48" t="s">
        <v>164</v>
      </c>
      <c r="S55" s="343"/>
      <c r="T55" s="344">
        <v>1</v>
      </c>
      <c r="U55" s="166">
        <f t="shared" si="9"/>
        <v>1</v>
      </c>
      <c r="V55" s="39"/>
      <c r="W55" s="277"/>
      <c r="X55" s="41" t="s">
        <v>472</v>
      </c>
      <c r="Y55" s="41" t="s">
        <v>465</v>
      </c>
      <c r="Z55" s="41" t="s">
        <v>461</v>
      </c>
      <c r="AA55" s="343"/>
      <c r="AB55" s="344">
        <v>1</v>
      </c>
      <c r="AC55" s="166">
        <f t="shared" si="10"/>
        <v>1</v>
      </c>
      <c r="AD55" s="39">
        <v>2</v>
      </c>
      <c r="AE55" s="166"/>
    </row>
    <row r="56" spans="1:31" ht="15.6" customHeight="1" x14ac:dyDescent="0.3">
      <c r="N56" s="8"/>
      <c r="O56" s="60"/>
      <c r="P56" s="41" t="s">
        <v>475</v>
      </c>
      <c r="Q56" s="41" t="s">
        <v>115</v>
      </c>
      <c r="R56" s="41" t="s">
        <v>164</v>
      </c>
      <c r="S56" s="343"/>
      <c r="T56" s="344">
        <v>1</v>
      </c>
      <c r="U56" s="166">
        <f t="shared" si="9"/>
        <v>1</v>
      </c>
      <c r="V56" s="253"/>
      <c r="W56" s="277"/>
      <c r="X56" s="41" t="s">
        <v>540</v>
      </c>
      <c r="Y56" s="41" t="s">
        <v>386</v>
      </c>
      <c r="Z56" s="41" t="s">
        <v>461</v>
      </c>
      <c r="AA56" s="343"/>
      <c r="AB56" s="344">
        <v>1</v>
      </c>
      <c r="AC56" s="166">
        <f t="shared" si="10"/>
        <v>1</v>
      </c>
      <c r="AD56" s="39"/>
      <c r="AE56" s="166"/>
    </row>
    <row r="57" spans="1:31" ht="15.6" customHeight="1" x14ac:dyDescent="0.3">
      <c r="N57" s="9"/>
      <c r="O57" s="60"/>
      <c r="P57" s="41" t="s">
        <v>691</v>
      </c>
      <c r="Q57" s="41" t="s">
        <v>620</v>
      </c>
      <c r="R57" s="41" t="s">
        <v>164</v>
      </c>
      <c r="S57" s="343"/>
      <c r="T57" s="344"/>
      <c r="U57" s="166">
        <f t="shared" ref="U57:U59" si="11">SUM(S57:T57)</f>
        <v>0</v>
      </c>
      <c r="V57" s="39"/>
      <c r="W57" s="277"/>
      <c r="X57" s="41" t="s">
        <v>391</v>
      </c>
      <c r="Y57" s="152" t="s">
        <v>28</v>
      </c>
      <c r="Z57" s="41" t="s">
        <v>461</v>
      </c>
      <c r="AA57" s="343"/>
      <c r="AB57" s="344">
        <v>1</v>
      </c>
      <c r="AC57" s="166">
        <f t="shared" si="10"/>
        <v>1</v>
      </c>
      <c r="AD57" s="39"/>
      <c r="AE57" s="166"/>
    </row>
    <row r="58" spans="1:31" ht="15.6" customHeight="1" x14ac:dyDescent="0.35">
      <c r="A58" s="348"/>
      <c r="B58" s="163" t="s">
        <v>714</v>
      </c>
      <c r="C58" s="163"/>
      <c r="D58" s="46" t="s">
        <v>57</v>
      </c>
      <c r="E58" s="46" t="s">
        <v>51</v>
      </c>
      <c r="F58" s="46" t="s">
        <v>52</v>
      </c>
      <c r="G58" s="163" t="s">
        <v>58</v>
      </c>
      <c r="H58" s="163" t="s">
        <v>390</v>
      </c>
      <c r="I58" s="163"/>
      <c r="J58" s="163"/>
      <c r="K58" s="163"/>
      <c r="L58" s="163" t="s">
        <v>389</v>
      </c>
      <c r="M58" s="163"/>
      <c r="N58" s="9"/>
      <c r="O58" s="60"/>
      <c r="P58" s="43" t="s">
        <v>692</v>
      </c>
      <c r="Q58" s="43" t="s">
        <v>60</v>
      </c>
      <c r="R58" s="41" t="s">
        <v>164</v>
      </c>
      <c r="S58" s="343"/>
      <c r="T58" s="343"/>
      <c r="U58" s="166">
        <f t="shared" si="11"/>
        <v>0</v>
      </c>
      <c r="V58" s="39"/>
      <c r="W58" s="277"/>
      <c r="X58" s="41" t="s">
        <v>655</v>
      </c>
      <c r="Y58" s="48" t="s">
        <v>503</v>
      </c>
      <c r="Z58" s="41" t="s">
        <v>461</v>
      </c>
      <c r="AA58" s="343"/>
      <c r="AB58" s="344">
        <v>1</v>
      </c>
      <c r="AC58" s="166">
        <f t="shared" si="10"/>
        <v>1</v>
      </c>
      <c r="AD58" s="39"/>
      <c r="AE58" s="166"/>
    </row>
    <row r="59" spans="1:31" ht="15.6" customHeight="1" x14ac:dyDescent="0.3">
      <c r="A59" s="208"/>
      <c r="B59" s="41" t="s">
        <v>545</v>
      </c>
      <c r="C59" s="41" t="s">
        <v>103</v>
      </c>
      <c r="D59" s="220" t="s">
        <v>54</v>
      </c>
      <c r="E59" s="39">
        <v>5</v>
      </c>
      <c r="F59" s="208">
        <v>1</v>
      </c>
      <c r="G59" s="166">
        <f t="shared" ref="G59:G61" si="12">SUM(E59:F59)</f>
        <v>6</v>
      </c>
      <c r="H59" s="39"/>
      <c r="I59" s="41"/>
      <c r="J59" s="41"/>
      <c r="K59" s="61"/>
      <c r="L59" s="41" t="s">
        <v>83</v>
      </c>
      <c r="M59" s="41"/>
      <c r="N59" s="9"/>
      <c r="O59" s="60"/>
      <c r="P59" s="41" t="s">
        <v>693</v>
      </c>
      <c r="Q59" s="41" t="s">
        <v>62</v>
      </c>
      <c r="R59" s="41" t="s">
        <v>164</v>
      </c>
      <c r="S59" s="343"/>
      <c r="T59" s="344"/>
      <c r="U59" s="166">
        <f t="shared" si="11"/>
        <v>0</v>
      </c>
      <c r="V59" s="39"/>
      <c r="W59" s="277"/>
      <c r="X59" s="41" t="s">
        <v>656</v>
      </c>
      <c r="Y59" s="84" t="s">
        <v>143</v>
      </c>
      <c r="Z59" s="41" t="s">
        <v>461</v>
      </c>
      <c r="AA59" s="343"/>
      <c r="AB59" s="344"/>
      <c r="AC59" s="166">
        <f t="shared" si="10"/>
        <v>0</v>
      </c>
      <c r="AD59" s="39"/>
      <c r="AE59" s="166"/>
    </row>
    <row r="60" spans="1:31" ht="15.6" customHeight="1" x14ac:dyDescent="0.3">
      <c r="A60" s="208"/>
      <c r="B60" s="41" t="s">
        <v>493</v>
      </c>
      <c r="C60" s="41" t="s">
        <v>340</v>
      </c>
      <c r="D60" s="220" t="s">
        <v>117</v>
      </c>
      <c r="E60" s="39">
        <v>2</v>
      </c>
      <c r="F60" s="208">
        <v>4</v>
      </c>
      <c r="G60" s="166">
        <f t="shared" si="12"/>
        <v>6</v>
      </c>
      <c r="H60" s="39"/>
      <c r="I60" s="41"/>
      <c r="J60" s="41"/>
      <c r="K60" s="41"/>
      <c r="L60" s="41"/>
      <c r="M60" s="40"/>
      <c r="N60" s="9"/>
      <c r="O60" s="15"/>
      <c r="P60" s="41" t="s">
        <v>697</v>
      </c>
      <c r="Q60" s="41" t="s">
        <v>589</v>
      </c>
      <c r="R60" s="41" t="s">
        <v>164</v>
      </c>
      <c r="S60" s="343"/>
      <c r="T60" s="343"/>
      <c r="U60" s="166">
        <f t="shared" ref="U60" si="13">SUM(S60:T60)</f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ref="AC60" si="14">SUM(AA60:AB60)</f>
        <v>0</v>
      </c>
      <c r="AD60" s="39">
        <v>2</v>
      </c>
      <c r="AE60" s="166"/>
    </row>
    <row r="61" spans="1:31" ht="15.6" customHeight="1" thickBot="1" x14ac:dyDescent="0.35">
      <c r="A61" s="208"/>
      <c r="B61" s="41" t="s">
        <v>539</v>
      </c>
      <c r="C61" s="152" t="s">
        <v>613</v>
      </c>
      <c r="D61" s="220" t="s">
        <v>117</v>
      </c>
      <c r="E61" s="222">
        <v>4</v>
      </c>
      <c r="F61" s="222">
        <v>1</v>
      </c>
      <c r="G61" s="166">
        <f t="shared" si="12"/>
        <v>5</v>
      </c>
      <c r="H61" s="39"/>
      <c r="I61" s="41"/>
      <c r="J61" s="41"/>
      <c r="K61" s="41"/>
      <c r="L61" s="40"/>
      <c r="M61" s="40"/>
      <c r="N61" s="9"/>
      <c r="O61" s="60"/>
      <c r="P61" s="218" t="s">
        <v>405</v>
      </c>
      <c r="Q61" s="218"/>
      <c r="R61" s="218" t="s">
        <v>164</v>
      </c>
      <c r="S61" s="219">
        <f>SUM(S50:S60)</f>
        <v>4</v>
      </c>
      <c r="T61" s="219">
        <f>SUM(T50:T60)</f>
        <v>5</v>
      </c>
      <c r="U61" s="219">
        <f>SUM(U50:U60)</f>
        <v>9</v>
      </c>
      <c r="V61" s="219">
        <f>SUM(V50:V60)</f>
        <v>2</v>
      </c>
      <c r="W61" s="218"/>
      <c r="X61" s="218" t="s">
        <v>405</v>
      </c>
      <c r="Y61" s="218"/>
      <c r="Z61" s="218" t="s">
        <v>463</v>
      </c>
      <c r="AA61" s="219">
        <f>SUM(AA50:AA60)</f>
        <v>3</v>
      </c>
      <c r="AB61" s="219">
        <f>SUM(AB50:AB60)</f>
        <v>6</v>
      </c>
      <c r="AC61" s="219">
        <f>SUM(AC50:AC60)</f>
        <v>9</v>
      </c>
      <c r="AD61" s="219">
        <f>SUM(AD50:AD60)</f>
        <v>4</v>
      </c>
      <c r="AE61" s="166"/>
    </row>
    <row r="62" spans="1:31" ht="15.6" customHeight="1" thickBot="1" x14ac:dyDescent="0.35">
      <c r="A62" s="208"/>
      <c r="B62" s="41" t="s">
        <v>543</v>
      </c>
      <c r="C62" s="41" t="s">
        <v>120</v>
      </c>
      <c r="D62" s="220" t="s">
        <v>117</v>
      </c>
      <c r="E62" s="39">
        <v>4</v>
      </c>
      <c r="F62" s="39"/>
      <c r="G62" s="166">
        <f t="shared" ref="G62:G74" si="15">SUM(E62:F62)</f>
        <v>4</v>
      </c>
      <c r="H62" s="39"/>
      <c r="I62" s="41"/>
      <c r="J62" s="40"/>
      <c r="K62" s="40"/>
      <c r="N62" s="9"/>
      <c r="O62" s="16"/>
      <c r="P62" s="161"/>
      <c r="Q62" s="161"/>
      <c r="R62" s="161"/>
      <c r="S62" s="194">
        <f>S25+S37+S49+S61</f>
        <v>19</v>
      </c>
      <c r="T62" s="194">
        <f>T25+T37+T49+T61</f>
        <v>30</v>
      </c>
      <c r="U62" s="194">
        <f>U25+U37+U49+U61</f>
        <v>49</v>
      </c>
      <c r="V62" s="194">
        <f>V25+V37+V49+V61</f>
        <v>14</v>
      </c>
      <c r="W62" s="166"/>
      <c r="X62" s="195"/>
      <c r="Y62" s="54"/>
      <c r="Z62" s="54"/>
      <c r="AA62" s="194">
        <f>AA25+AA37+AA49+AA61</f>
        <v>29</v>
      </c>
      <c r="AB62" s="194">
        <f>AB25+AB37+AB49+AB61</f>
        <v>47</v>
      </c>
      <c r="AC62" s="194">
        <f>AC25+AC37+AC49+AC61</f>
        <v>76</v>
      </c>
      <c r="AD62" s="194">
        <f>AD25+AD37+AD49+AD61</f>
        <v>4</v>
      </c>
      <c r="AE62" s="166"/>
    </row>
    <row r="63" spans="1:31" ht="15.6" customHeight="1" thickTop="1" thickBot="1" x14ac:dyDescent="0.35">
      <c r="A63" s="208"/>
      <c r="B63" s="41" t="s">
        <v>705</v>
      </c>
      <c r="C63" s="41" t="s">
        <v>464</v>
      </c>
      <c r="D63" s="221" t="s">
        <v>533</v>
      </c>
      <c r="E63" s="222">
        <v>2</v>
      </c>
      <c r="F63" s="222">
        <v>2</v>
      </c>
      <c r="G63" s="166">
        <f t="shared" si="15"/>
        <v>4</v>
      </c>
      <c r="H63" s="39"/>
      <c r="I63" s="40"/>
      <c r="J63" s="40"/>
      <c r="K63" s="40"/>
      <c r="L63" s="163" t="s">
        <v>84</v>
      </c>
      <c r="M63" s="40"/>
      <c r="N63" s="9"/>
      <c r="O63" s="16"/>
      <c r="P63" s="40"/>
      <c r="Q63" s="40"/>
      <c r="R63" s="40"/>
      <c r="S63" s="40"/>
      <c r="T63" s="40"/>
      <c r="U63" s="40"/>
      <c r="V63" s="40"/>
      <c r="W63" s="40"/>
      <c r="X63" s="196" t="s">
        <v>387</v>
      </c>
      <c r="Y63" s="192"/>
      <c r="Z63" s="192"/>
      <c r="AA63" s="197">
        <f>S62+AA62</f>
        <v>48</v>
      </c>
      <c r="AB63" s="197">
        <f>T62+AB62</f>
        <v>77</v>
      </c>
      <c r="AC63" s="197">
        <f>U62+AC62</f>
        <v>125</v>
      </c>
      <c r="AD63" s="197">
        <f>V62+AD62</f>
        <v>18</v>
      </c>
      <c r="AE63" s="198"/>
    </row>
    <row r="64" spans="1:31" ht="15.6" customHeight="1" thickTop="1" x14ac:dyDescent="0.3">
      <c r="A64" s="208"/>
      <c r="B64" s="41" t="s">
        <v>552</v>
      </c>
      <c r="C64" s="41" t="s">
        <v>527</v>
      </c>
      <c r="D64" s="221" t="s">
        <v>53</v>
      </c>
      <c r="E64" s="222">
        <v>2</v>
      </c>
      <c r="F64" s="222">
        <v>2</v>
      </c>
      <c r="G64" s="166">
        <f t="shared" si="15"/>
        <v>4</v>
      </c>
      <c r="H64" s="39"/>
      <c r="I64" s="40"/>
      <c r="J64" s="40"/>
      <c r="K64" s="40"/>
      <c r="L64" s="152" t="s">
        <v>542</v>
      </c>
      <c r="M64" s="48" t="s">
        <v>54</v>
      </c>
      <c r="N64" s="9"/>
      <c r="O64" s="16"/>
      <c r="AE64" s="198"/>
    </row>
    <row r="65" spans="1:31" ht="15.6" customHeight="1" x14ac:dyDescent="0.3">
      <c r="A65" s="208"/>
      <c r="B65" s="41" t="s">
        <v>544</v>
      </c>
      <c r="C65" s="41" t="s">
        <v>332</v>
      </c>
      <c r="D65" s="220" t="s">
        <v>54</v>
      </c>
      <c r="E65" s="222"/>
      <c r="F65" s="208">
        <v>4</v>
      </c>
      <c r="G65" s="166">
        <f t="shared" si="15"/>
        <v>4</v>
      </c>
      <c r="H65" s="40"/>
      <c r="I65" s="40"/>
      <c r="J65" s="40"/>
      <c r="K65" s="40"/>
      <c r="L65" s="40"/>
      <c r="M65" s="40"/>
      <c r="O65" s="16"/>
      <c r="AE65" s="198"/>
    </row>
    <row r="66" spans="1:31" ht="15.6" customHeight="1" x14ac:dyDescent="0.3">
      <c r="A66" s="208"/>
      <c r="B66" s="150" t="s">
        <v>551</v>
      </c>
      <c r="C66" s="41" t="s">
        <v>138</v>
      </c>
      <c r="D66" s="41" t="s">
        <v>54</v>
      </c>
      <c r="E66" s="330">
        <v>1</v>
      </c>
      <c r="F66" s="330">
        <v>3</v>
      </c>
      <c r="G66" s="166">
        <f t="shared" si="15"/>
        <v>4</v>
      </c>
      <c r="I66" s="40"/>
      <c r="J66" s="40"/>
      <c r="K66" s="40"/>
      <c r="M66" s="40"/>
      <c r="O66" s="173"/>
      <c r="AE66" s="198"/>
    </row>
    <row r="67" spans="1:31" ht="15.6" customHeight="1" x14ac:dyDescent="0.3">
      <c r="A67" s="208"/>
      <c r="B67" s="41" t="s">
        <v>739</v>
      </c>
      <c r="C67" s="41" t="s">
        <v>114</v>
      </c>
      <c r="D67" s="41" t="s">
        <v>53</v>
      </c>
      <c r="E67" s="49">
        <v>3</v>
      </c>
      <c r="F67" s="49"/>
      <c r="G67" s="166">
        <f t="shared" si="15"/>
        <v>3</v>
      </c>
      <c r="I67" s="40"/>
      <c r="J67" s="40"/>
      <c r="K67" s="40"/>
      <c r="L67" s="152"/>
      <c r="M67" s="48"/>
      <c r="O67" s="173"/>
      <c r="AE67" s="198"/>
    </row>
    <row r="68" spans="1:31" ht="15.6" customHeight="1" x14ac:dyDescent="0.3">
      <c r="A68" s="208"/>
      <c r="B68" s="41" t="s">
        <v>564</v>
      </c>
      <c r="C68" s="41" t="s">
        <v>72</v>
      </c>
      <c r="D68" s="220" t="s">
        <v>53</v>
      </c>
      <c r="E68" s="39">
        <v>2</v>
      </c>
      <c r="F68" s="39">
        <v>1</v>
      </c>
      <c r="G68" s="166">
        <f t="shared" si="15"/>
        <v>3</v>
      </c>
      <c r="I68" s="40"/>
      <c r="J68" s="40"/>
      <c r="K68" s="40"/>
      <c r="L68" s="163" t="s">
        <v>156</v>
      </c>
      <c r="M68" s="41"/>
      <c r="O68" s="173"/>
      <c r="AE68" s="198"/>
    </row>
    <row r="69" spans="1:31" ht="15.6" customHeight="1" x14ac:dyDescent="0.3">
      <c r="A69" s="208"/>
      <c r="B69" s="41" t="s">
        <v>706</v>
      </c>
      <c r="C69" s="84" t="s">
        <v>383</v>
      </c>
      <c r="D69" s="220" t="s">
        <v>130</v>
      </c>
      <c r="E69" s="39">
        <v>2</v>
      </c>
      <c r="F69" s="39">
        <v>1</v>
      </c>
      <c r="G69" s="166">
        <f t="shared" si="15"/>
        <v>3</v>
      </c>
      <c r="H69" s="61">
        <v>2</v>
      </c>
      <c r="L69" s="41" t="s">
        <v>83</v>
      </c>
      <c r="M69" s="41"/>
      <c r="O69" s="173"/>
      <c r="AE69" s="198"/>
    </row>
    <row r="70" spans="1:31" ht="15.6" customHeight="1" x14ac:dyDescent="0.35">
      <c r="A70" s="208"/>
      <c r="B70" s="150" t="s">
        <v>541</v>
      </c>
      <c r="C70" s="150" t="s">
        <v>131</v>
      </c>
      <c r="D70" s="221" t="s">
        <v>622</v>
      </c>
      <c r="E70" s="222">
        <v>1</v>
      </c>
      <c r="F70" s="222">
        <v>2</v>
      </c>
      <c r="G70" s="166">
        <f t="shared" si="15"/>
        <v>3</v>
      </c>
      <c r="H70" s="39"/>
      <c r="O70" s="16"/>
      <c r="P70" s="46" t="s">
        <v>397</v>
      </c>
      <c r="Q70" s="46" t="s">
        <v>395</v>
      </c>
      <c r="R70" s="183">
        <v>42639</v>
      </c>
      <c r="S70" s="54"/>
      <c r="T70" s="54"/>
      <c r="U70" s="54"/>
      <c r="V70" s="164"/>
      <c r="W70" s="164"/>
      <c r="X70" s="156" t="s">
        <v>396</v>
      </c>
      <c r="Y70" s="163"/>
      <c r="Z70" s="183">
        <v>42646</v>
      </c>
      <c r="AA70" s="198"/>
      <c r="AB70" s="198"/>
      <c r="AC70" s="198"/>
      <c r="AD70" s="198"/>
      <c r="AE70" s="198"/>
    </row>
    <row r="71" spans="1:31" ht="18" x14ac:dyDescent="0.35">
      <c r="A71" s="208"/>
      <c r="B71" s="41" t="s">
        <v>493</v>
      </c>
      <c r="C71" s="41" t="s">
        <v>574</v>
      </c>
      <c r="D71" s="41" t="s">
        <v>54</v>
      </c>
      <c r="E71" s="330">
        <v>1</v>
      </c>
      <c r="F71" s="330">
        <v>2</v>
      </c>
      <c r="G71" s="166">
        <f t="shared" si="15"/>
        <v>3</v>
      </c>
      <c r="O71" s="16"/>
      <c r="P71" s="155" t="s">
        <v>81</v>
      </c>
      <c r="Q71" s="155" t="s">
        <v>79</v>
      </c>
      <c r="R71" s="155" t="s">
        <v>107</v>
      </c>
      <c r="S71" s="41"/>
      <c r="T71" s="41"/>
      <c r="U71" s="41"/>
      <c r="V71" s="47"/>
      <c r="W71" s="47"/>
      <c r="X71" s="155" t="s">
        <v>81</v>
      </c>
      <c r="Y71" s="155" t="s">
        <v>79</v>
      </c>
      <c r="Z71" s="155" t="s">
        <v>107</v>
      </c>
      <c r="AA71" s="40"/>
      <c r="AB71" s="40"/>
      <c r="AC71" s="40"/>
      <c r="AD71" s="40"/>
      <c r="AE71" s="198"/>
    </row>
    <row r="72" spans="1:31" ht="18" x14ac:dyDescent="0.35">
      <c r="A72" s="208"/>
      <c r="B72" s="41" t="s">
        <v>738</v>
      </c>
      <c r="C72" s="41" t="s">
        <v>496</v>
      </c>
      <c r="D72" s="41" t="s">
        <v>533</v>
      </c>
      <c r="E72" s="193"/>
      <c r="F72" s="193">
        <v>3</v>
      </c>
      <c r="G72" s="166">
        <f t="shared" si="15"/>
        <v>3</v>
      </c>
      <c r="H72" s="39"/>
      <c r="O72" s="173"/>
      <c r="P72" s="189">
        <v>0.38541666666666669</v>
      </c>
      <c r="Q72" s="61" t="s">
        <v>126</v>
      </c>
      <c r="R72" s="184" t="s">
        <v>162</v>
      </c>
      <c r="S72" s="41"/>
      <c r="T72" s="41"/>
      <c r="U72" s="41"/>
      <c r="V72" s="47"/>
      <c r="W72" s="47"/>
      <c r="X72" s="189">
        <v>0.38541666666666669</v>
      </c>
      <c r="Y72" s="61" t="s">
        <v>126</v>
      </c>
      <c r="Z72" s="184" t="s">
        <v>190</v>
      </c>
      <c r="AA72" s="49"/>
      <c r="AB72" s="87"/>
      <c r="AC72" s="39"/>
      <c r="AD72" s="40"/>
      <c r="AE72" s="198"/>
    </row>
    <row r="73" spans="1:31" ht="18" x14ac:dyDescent="0.35">
      <c r="A73" s="208"/>
      <c r="B73" s="150" t="s">
        <v>567</v>
      </c>
      <c r="C73" s="150" t="s">
        <v>110</v>
      </c>
      <c r="D73" s="41" t="s">
        <v>533</v>
      </c>
      <c r="E73" s="49"/>
      <c r="F73" s="49">
        <v>3</v>
      </c>
      <c r="G73" s="166">
        <f t="shared" si="15"/>
        <v>3</v>
      </c>
      <c r="H73" s="39">
        <v>2</v>
      </c>
      <c r="O73" s="173"/>
      <c r="P73" s="189">
        <v>0.38541666666666669</v>
      </c>
      <c r="Q73" s="61" t="s">
        <v>127</v>
      </c>
      <c r="R73" s="184" t="s">
        <v>140</v>
      </c>
      <c r="S73" s="41"/>
      <c r="T73" s="41"/>
      <c r="U73" s="41"/>
      <c r="V73" s="47"/>
      <c r="W73" s="47"/>
      <c r="X73" s="189">
        <v>0.38541666666666669</v>
      </c>
      <c r="Y73" s="61" t="s">
        <v>127</v>
      </c>
      <c r="Z73" s="184" t="s">
        <v>191</v>
      </c>
      <c r="AA73" s="39"/>
      <c r="AB73" s="190"/>
      <c r="AC73" s="39"/>
      <c r="AD73" s="40"/>
      <c r="AE73" s="198"/>
    </row>
    <row r="74" spans="1:31" ht="18" x14ac:dyDescent="0.35">
      <c r="A74" s="208"/>
      <c r="B74" s="150" t="s">
        <v>553</v>
      </c>
      <c r="C74" s="41" t="s">
        <v>183</v>
      </c>
      <c r="D74" s="41" t="s">
        <v>117</v>
      </c>
      <c r="E74" s="330"/>
      <c r="F74" s="330">
        <v>3</v>
      </c>
      <c r="G74" s="166">
        <f t="shared" si="15"/>
        <v>3</v>
      </c>
      <c r="O74" s="173"/>
      <c r="P74" s="189">
        <v>0.42708333333333331</v>
      </c>
      <c r="Q74" s="61" t="s">
        <v>126</v>
      </c>
      <c r="R74" s="184" t="s">
        <v>141</v>
      </c>
      <c r="S74" s="41"/>
      <c r="T74" s="41"/>
      <c r="U74" s="41"/>
      <c r="V74" s="47"/>
      <c r="W74" s="47"/>
      <c r="X74" s="189">
        <v>0.42708333333333331</v>
      </c>
      <c r="Y74" s="61" t="s">
        <v>126</v>
      </c>
      <c r="Z74" s="184" t="s">
        <v>192</v>
      </c>
      <c r="AA74" s="39"/>
      <c r="AB74" s="39"/>
      <c r="AC74" s="39"/>
      <c r="AD74" s="40"/>
      <c r="AE74" s="198"/>
    </row>
    <row r="75" spans="1:31" ht="17.399999999999999" x14ac:dyDescent="0.3">
      <c r="A75" s="208"/>
      <c r="B75" s="41"/>
      <c r="C75" s="41"/>
      <c r="D75" s="41"/>
      <c r="E75" s="49"/>
      <c r="F75" s="49"/>
      <c r="G75" s="166"/>
      <c r="O75" s="173"/>
      <c r="P75" s="189">
        <v>0.42708333333333331</v>
      </c>
      <c r="Q75" s="61" t="s">
        <v>127</v>
      </c>
      <c r="R75" s="184" t="s">
        <v>142</v>
      </c>
      <c r="S75" s="40"/>
      <c r="T75" s="40"/>
      <c r="U75" s="40"/>
      <c r="V75" s="40"/>
      <c r="W75" s="40"/>
      <c r="X75" s="189">
        <v>0.42708333333333331</v>
      </c>
      <c r="Y75" s="61" t="s">
        <v>127</v>
      </c>
      <c r="Z75" s="184" t="s">
        <v>193</v>
      </c>
      <c r="AA75" s="40"/>
      <c r="AB75" s="40"/>
      <c r="AC75" s="40"/>
      <c r="AD75" s="40"/>
      <c r="AE75" s="198"/>
    </row>
    <row r="76" spans="1:31" ht="15.6" x14ac:dyDescent="0.3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O76" s="173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98"/>
    </row>
    <row r="77" spans="1:31" ht="15.6" x14ac:dyDescent="0.3">
      <c r="P77" s="64"/>
      <c r="Q77" s="64"/>
      <c r="R77" s="38"/>
    </row>
    <row r="78" spans="1:31" ht="17.399999999999999" x14ac:dyDescent="0.3">
      <c r="A78" s="34"/>
      <c r="B78" s="80"/>
      <c r="C78" s="34"/>
      <c r="D78" s="34"/>
      <c r="E78" s="32"/>
      <c r="F78" s="79"/>
      <c r="G78" s="51"/>
      <c r="H78" s="34"/>
      <c r="I78" s="79"/>
      <c r="J78" s="79"/>
      <c r="K78" s="79"/>
      <c r="P78" s="7"/>
      <c r="Q78" s="7"/>
      <c r="R78" s="7"/>
    </row>
    <row r="79" spans="1:31" ht="17.399999999999999" x14ac:dyDescent="0.3">
      <c r="A79" s="34"/>
      <c r="B79" s="80"/>
      <c r="C79" s="34"/>
      <c r="D79" s="34"/>
      <c r="E79" s="32"/>
      <c r="F79" s="79"/>
      <c r="G79" s="34"/>
      <c r="H79" s="79"/>
      <c r="I79" s="79"/>
      <c r="J79" s="32"/>
      <c r="K79" s="79"/>
      <c r="P79" s="5"/>
      <c r="Q79" s="5"/>
      <c r="R79" s="7"/>
    </row>
    <row r="80" spans="1:31" ht="17.399999999999999" x14ac:dyDescent="0.3">
      <c r="A80" s="34"/>
      <c r="B80" s="80"/>
      <c r="C80" s="34"/>
      <c r="D80" s="34"/>
      <c r="E80" s="32"/>
      <c r="F80" s="34"/>
      <c r="G80" s="34"/>
      <c r="H80" s="34"/>
      <c r="I80" s="79"/>
      <c r="J80" s="79"/>
      <c r="K80" s="79"/>
      <c r="P80" s="5"/>
      <c r="Q80" s="5"/>
      <c r="R80" s="7"/>
    </row>
    <row r="81" spans="1:18" ht="17.399999999999999" x14ac:dyDescent="0.3">
      <c r="A81" s="34"/>
      <c r="B81" s="80"/>
      <c r="C81" s="36"/>
      <c r="D81" s="36"/>
      <c r="E81" s="32"/>
      <c r="F81" s="34"/>
      <c r="G81" s="51"/>
      <c r="H81" s="34"/>
      <c r="I81" s="79"/>
      <c r="J81" s="79"/>
      <c r="K81" s="79"/>
      <c r="P81" s="5"/>
      <c r="Q81" s="5"/>
      <c r="R81" s="7"/>
    </row>
    <row r="82" spans="1:18" ht="17.399999999999999" x14ac:dyDescent="0.3">
      <c r="A82" s="34"/>
      <c r="B82" s="80"/>
      <c r="C82" s="34"/>
      <c r="D82" s="32"/>
      <c r="E82" s="32"/>
      <c r="F82" s="79"/>
      <c r="G82" s="34"/>
      <c r="H82" s="79"/>
      <c r="I82" s="79"/>
      <c r="J82" s="79"/>
      <c r="K82" s="79"/>
      <c r="P82" s="7"/>
      <c r="Q82" s="7"/>
      <c r="R82" s="7"/>
    </row>
    <row r="83" spans="1:18" ht="17.399999999999999" x14ac:dyDescent="0.3">
      <c r="A83" s="34"/>
      <c r="B83" s="80"/>
      <c r="C83" s="34"/>
      <c r="D83" s="32"/>
      <c r="E83" s="32"/>
      <c r="F83" s="34"/>
      <c r="G83" s="51"/>
      <c r="H83" s="34"/>
      <c r="I83" s="79"/>
      <c r="J83" s="79"/>
      <c r="K83" s="79"/>
      <c r="P83" s="7"/>
      <c r="Q83" s="7"/>
      <c r="R83" s="7"/>
    </row>
    <row r="84" spans="1:18" ht="17.399999999999999" x14ac:dyDescent="0.3">
      <c r="A84" s="34"/>
      <c r="B84" s="80"/>
      <c r="C84" s="32"/>
      <c r="D84" s="32"/>
      <c r="E84" s="32"/>
      <c r="F84" s="34"/>
      <c r="G84" s="51"/>
      <c r="H84" s="34"/>
      <c r="I84" s="79"/>
      <c r="J84" s="79"/>
      <c r="K84" s="79"/>
    </row>
    <row r="85" spans="1:18" ht="17.399999999999999" x14ac:dyDescent="0.3">
      <c r="A85" s="34"/>
      <c r="B85" s="80"/>
      <c r="C85" s="32"/>
      <c r="D85" s="32"/>
      <c r="E85" s="32"/>
      <c r="F85" s="34"/>
      <c r="G85" s="51"/>
      <c r="H85" s="34"/>
      <c r="I85" s="79"/>
      <c r="J85" s="79"/>
      <c r="K85" s="79"/>
    </row>
    <row r="86" spans="1:18" ht="22.8" x14ac:dyDescent="0.4">
      <c r="A86" s="82"/>
      <c r="B86" s="85"/>
      <c r="C86" s="32"/>
      <c r="D86" s="32"/>
      <c r="E86" s="32"/>
      <c r="F86" s="34"/>
      <c r="G86" s="51"/>
      <c r="H86" s="34"/>
      <c r="I86" s="79"/>
      <c r="J86" s="79"/>
      <c r="K86" s="79"/>
    </row>
    <row r="87" spans="1:18" ht="17.399999999999999" x14ac:dyDescent="0.3">
      <c r="A87" s="34"/>
      <c r="B87" s="80"/>
      <c r="C87" s="34"/>
      <c r="D87" s="80"/>
      <c r="E87" s="32"/>
      <c r="F87" s="79"/>
      <c r="G87" s="34"/>
      <c r="H87" s="34"/>
      <c r="I87" s="79"/>
      <c r="J87" s="32"/>
      <c r="K87" s="79"/>
    </row>
    <row r="88" spans="1:18" ht="17.399999999999999" x14ac:dyDescent="0.3">
      <c r="A88" s="34"/>
      <c r="B88" s="32"/>
      <c r="C88" s="32"/>
      <c r="D88" s="32"/>
      <c r="E88" s="32"/>
      <c r="F88" s="32"/>
      <c r="G88" s="34"/>
      <c r="H88" s="32"/>
      <c r="I88" s="32"/>
      <c r="J88" s="32"/>
      <c r="K88" s="79"/>
    </row>
    <row r="89" spans="1:18" ht="17.399999999999999" x14ac:dyDescent="0.3">
      <c r="A89" s="34"/>
      <c r="B89" s="80"/>
      <c r="C89" s="80"/>
      <c r="D89" s="80"/>
      <c r="E89" s="79"/>
      <c r="F89" s="79"/>
      <c r="G89" s="34"/>
      <c r="H89" s="79"/>
      <c r="I89" s="79"/>
      <c r="J89" s="32"/>
      <c r="K89" s="79"/>
    </row>
    <row r="90" spans="1:18" ht="17.399999999999999" x14ac:dyDescent="0.3">
      <c r="A90" s="79"/>
      <c r="B90" s="32"/>
      <c r="C90" s="80"/>
      <c r="D90" s="80"/>
      <c r="E90" s="32"/>
      <c r="F90" s="34"/>
      <c r="G90" s="51"/>
      <c r="H90" s="34"/>
      <c r="I90" s="79"/>
      <c r="J90" s="79"/>
      <c r="K90" s="79"/>
    </row>
    <row r="91" spans="1:18" ht="22.8" x14ac:dyDescent="0.4">
      <c r="A91" s="79"/>
      <c r="B91" s="55"/>
      <c r="C91" s="85"/>
      <c r="D91" s="85"/>
      <c r="E91" s="55"/>
      <c r="F91" s="34"/>
      <c r="G91" s="51"/>
      <c r="H91" s="34"/>
      <c r="I91" s="79"/>
      <c r="J91" s="79"/>
      <c r="K91" s="79"/>
    </row>
    <row r="92" spans="1:18" ht="17.399999999999999" x14ac:dyDescent="0.3">
      <c r="A92" s="79"/>
      <c r="B92" s="32"/>
      <c r="C92" s="80"/>
      <c r="D92" s="80"/>
      <c r="E92" s="32"/>
      <c r="F92" s="34"/>
      <c r="G92" s="51"/>
      <c r="H92" s="34"/>
      <c r="I92" s="79"/>
      <c r="J92" s="79"/>
      <c r="K92" s="79"/>
    </row>
    <row r="93" spans="1:18" ht="17.399999999999999" x14ac:dyDescent="0.3">
      <c r="A93" s="34"/>
      <c r="B93" s="32"/>
      <c r="C93" s="32"/>
      <c r="D93" s="32"/>
      <c r="E93" s="32"/>
      <c r="F93" s="34"/>
      <c r="G93" s="51"/>
      <c r="H93" s="34"/>
      <c r="I93" s="79"/>
      <c r="J93" s="32"/>
      <c r="K93" s="32"/>
      <c r="L93" s="1"/>
    </row>
    <row r="94" spans="1:18" ht="17.399999999999999" x14ac:dyDescent="0.3">
      <c r="A94" s="34"/>
      <c r="B94" s="32"/>
      <c r="C94" s="83"/>
      <c r="D94" s="32"/>
      <c r="E94" s="32"/>
      <c r="F94" s="34"/>
      <c r="G94" s="51"/>
      <c r="H94" s="34"/>
      <c r="I94" s="79"/>
      <c r="J94" s="32"/>
      <c r="K94" s="32"/>
      <c r="L94" s="1"/>
    </row>
    <row r="95" spans="1:18" ht="17.399999999999999" x14ac:dyDescent="0.3">
      <c r="A95" s="34"/>
      <c r="B95" s="32"/>
      <c r="C95" s="83"/>
      <c r="D95" s="80"/>
      <c r="E95" s="34"/>
      <c r="F95" s="34"/>
      <c r="G95" s="51"/>
      <c r="H95" s="34"/>
      <c r="I95" s="79"/>
      <c r="J95" s="32"/>
      <c r="K95" s="32"/>
      <c r="L95" s="1"/>
    </row>
    <row r="96" spans="1:18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  <row r="98" spans="1:12" ht="17.399999999999999" x14ac:dyDescent="0.3">
      <c r="A98" s="91"/>
      <c r="B98" s="92"/>
      <c r="C98" s="93"/>
      <c r="D98" s="94"/>
      <c r="E98" s="91"/>
      <c r="F98" s="91"/>
      <c r="G98" s="91"/>
      <c r="H98" s="91"/>
      <c r="I98" s="95"/>
      <c r="J98" s="92"/>
      <c r="K98" s="92"/>
      <c r="L98" s="96"/>
    </row>
    <row r="99" spans="1:12" ht="17.399999999999999" x14ac:dyDescent="0.3">
      <c r="A99" s="34"/>
      <c r="B99" s="32"/>
      <c r="C99" s="83"/>
      <c r="D99" s="80"/>
      <c r="E99" s="34"/>
      <c r="F99" s="34"/>
      <c r="G99" s="51"/>
      <c r="H99" s="34"/>
      <c r="I99" s="79"/>
      <c r="J99" s="32"/>
      <c r="K99" s="32"/>
      <c r="L99" s="1"/>
    </row>
    <row r="100" spans="1:12" ht="17.399999999999999" x14ac:dyDescent="0.3">
      <c r="A100" s="34"/>
      <c r="B100" s="32"/>
      <c r="C100" s="83"/>
      <c r="D100" s="80"/>
      <c r="E100" s="32"/>
      <c r="F100" s="34"/>
      <c r="G100" s="51"/>
      <c r="H100" s="34"/>
      <c r="I100" s="79"/>
      <c r="J100" s="32"/>
      <c r="K100" s="32"/>
      <c r="L100" s="1"/>
    </row>
  </sheetData>
  <sortState ref="O50:V56">
    <sortCondition ref="O50"/>
  </sortState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view="pageBreakPreview" topLeftCell="A24" zoomScale="78" zoomScaleNormal="75" zoomScaleSheetLayoutView="78" workbookViewId="0">
      <selection activeCell="F29" sqref="F29"/>
    </sheetView>
  </sheetViews>
  <sheetFormatPr defaultRowHeight="13.2" x14ac:dyDescent="0.25"/>
  <cols>
    <col min="1" max="1" width="13.109375" customWidth="1"/>
    <col min="2" max="2" width="16.44140625" customWidth="1"/>
    <col min="3" max="3" width="15.44140625" customWidth="1"/>
    <col min="4" max="4" width="15.109375" customWidth="1"/>
    <col min="5" max="5" width="5.5546875" customWidth="1"/>
    <col min="6" max="6" width="6.88671875" customWidth="1"/>
    <col min="7" max="7" width="6.44140625" customWidth="1"/>
    <col min="8" max="8" width="6.109375" customWidth="1"/>
    <col min="9" max="9" width="7.44140625" customWidth="1"/>
    <col min="11" max="11" width="9.88671875" customWidth="1"/>
    <col min="12" max="12" width="16.88671875" customWidth="1"/>
    <col min="13" max="13" width="21.6640625" customWidth="1"/>
    <col min="14" max="14" width="1.5546875" customWidth="1"/>
    <col min="15" max="15" width="3" customWidth="1"/>
    <col min="16" max="16" width="14.6640625" customWidth="1"/>
    <col min="17" max="17" width="15" customWidth="1"/>
    <col min="18" max="18" width="14.88671875" customWidth="1"/>
    <col min="19" max="19" width="5.5546875" customWidth="1"/>
    <col min="20" max="20" width="6.44140625" customWidth="1"/>
    <col min="21" max="21" width="7.109375" customWidth="1"/>
    <col min="22" max="22" width="6.88671875" customWidth="1"/>
    <col min="23" max="23" width="5.109375" customWidth="1"/>
    <col min="24" max="24" width="11.88671875" customWidth="1"/>
    <col min="25" max="25" width="17.109375" customWidth="1"/>
    <col min="26" max="26" width="15.5546875" customWidth="1"/>
    <col min="27" max="27" width="6.6640625" customWidth="1"/>
    <col min="28" max="28" width="5.88671875" customWidth="1"/>
    <col min="29" max="29" width="6.88671875" customWidth="1"/>
    <col min="30" max="30" width="5.88671875" customWidth="1"/>
    <col min="31" max="31" width="3.33203125" customWidth="1"/>
  </cols>
  <sheetData>
    <row r="1" spans="1:31" ht="22.5" customHeight="1" x14ac:dyDescent="0.4">
      <c r="A1" s="28"/>
      <c r="B1" s="202"/>
      <c r="C1" s="202"/>
      <c r="D1" s="202"/>
      <c r="E1" s="202"/>
      <c r="F1" s="202"/>
      <c r="G1" s="203" t="s">
        <v>97</v>
      </c>
      <c r="H1" s="203"/>
      <c r="I1" s="203"/>
      <c r="J1" s="203"/>
      <c r="K1" s="203"/>
      <c r="L1" s="202"/>
      <c r="M1" s="202"/>
      <c r="O1" s="16"/>
      <c r="P1" s="139" t="s">
        <v>73</v>
      </c>
      <c r="Q1" s="139"/>
      <c r="R1" s="139" t="s">
        <v>57</v>
      </c>
      <c r="S1" s="278" t="s">
        <v>478</v>
      </c>
      <c r="T1" s="15" t="s">
        <v>75</v>
      </c>
      <c r="U1" s="15" t="s">
        <v>74</v>
      </c>
      <c r="V1" s="15" t="s">
        <v>76</v>
      </c>
      <c r="W1" s="15" t="s">
        <v>77</v>
      </c>
      <c r="X1" s="15" t="s">
        <v>78</v>
      </c>
      <c r="Y1" s="210"/>
      <c r="Z1" s="210"/>
      <c r="AA1" s="210"/>
      <c r="AB1" s="210"/>
      <c r="AC1" s="210"/>
      <c r="AD1" s="210"/>
      <c r="AE1" s="16"/>
    </row>
    <row r="2" spans="1:31" ht="17.399999999999999" customHeight="1" x14ac:dyDescent="0.4">
      <c r="A2" s="14"/>
      <c r="B2" s="204" t="s">
        <v>344</v>
      </c>
      <c r="C2" s="203"/>
      <c r="D2" s="202"/>
      <c r="E2" s="202"/>
      <c r="F2" s="202"/>
      <c r="G2" s="205" t="s">
        <v>715</v>
      </c>
      <c r="H2" s="203"/>
      <c r="I2" s="203"/>
      <c r="J2" s="203"/>
      <c r="K2" s="203"/>
      <c r="L2" s="202"/>
      <c r="M2" s="206">
        <v>42632</v>
      </c>
      <c r="O2" s="15"/>
      <c r="P2" s="48" t="s">
        <v>163</v>
      </c>
      <c r="Q2" s="41" t="s">
        <v>95</v>
      </c>
      <c r="R2" s="41" t="s">
        <v>53</v>
      </c>
      <c r="S2" s="39"/>
      <c r="T2" s="208">
        <v>1</v>
      </c>
      <c r="U2" s="39">
        <v>1</v>
      </c>
      <c r="V2" s="39">
        <v>0</v>
      </c>
      <c r="W2" s="39">
        <v>0</v>
      </c>
      <c r="X2" s="199">
        <f t="shared" ref="X2:X9" si="0">U2/T2</f>
        <v>1</v>
      </c>
      <c r="AE2" s="16"/>
    </row>
    <row r="3" spans="1:31" ht="17.399999999999999" x14ac:dyDescent="0.3">
      <c r="A3" s="4"/>
      <c r="B3" s="4"/>
      <c r="C3" s="24"/>
      <c r="D3" s="24"/>
      <c r="E3" s="22" t="s">
        <v>90</v>
      </c>
      <c r="F3" s="22" t="s">
        <v>91</v>
      </c>
      <c r="G3" s="22" t="s">
        <v>92</v>
      </c>
      <c r="H3" s="22" t="s">
        <v>93</v>
      </c>
      <c r="I3" s="22" t="s">
        <v>74</v>
      </c>
      <c r="J3" s="22" t="s">
        <v>58</v>
      </c>
      <c r="K3" s="22" t="s">
        <v>98</v>
      </c>
      <c r="L3" s="22" t="s">
        <v>55</v>
      </c>
      <c r="M3" s="4"/>
      <c r="O3" s="15"/>
      <c r="P3" s="41" t="s">
        <v>22</v>
      </c>
      <c r="Q3" s="41" t="s">
        <v>128</v>
      </c>
      <c r="R3" s="41" t="s">
        <v>533</v>
      </c>
      <c r="S3" s="39"/>
      <c r="T3" s="208">
        <v>1</v>
      </c>
      <c r="U3" s="39">
        <v>2</v>
      </c>
      <c r="V3" s="39">
        <v>0</v>
      </c>
      <c r="W3" s="39">
        <v>0</v>
      </c>
      <c r="X3" s="199">
        <f t="shared" si="0"/>
        <v>2</v>
      </c>
      <c r="AE3" s="16"/>
    </row>
    <row r="4" spans="1:31" ht="17.399999999999999" x14ac:dyDescent="0.3">
      <c r="A4" s="7"/>
      <c r="B4" s="9"/>
      <c r="C4" s="33" t="s">
        <v>124</v>
      </c>
      <c r="D4" s="24"/>
      <c r="E4" s="22">
        <v>1</v>
      </c>
      <c r="F4" s="22">
        <v>0</v>
      </c>
      <c r="G4" s="22">
        <v>0</v>
      </c>
      <c r="H4" s="22">
        <f>(AA$25)</f>
        <v>5</v>
      </c>
      <c r="I4" s="22">
        <v>3</v>
      </c>
      <c r="J4" s="35">
        <f t="shared" ref="J4:J8" si="1">E4*2+G4*1</f>
        <v>2</v>
      </c>
      <c r="K4" s="22">
        <f>(AB$25)</f>
        <v>7</v>
      </c>
      <c r="L4" s="22">
        <f>(AD$25)</f>
        <v>0</v>
      </c>
      <c r="M4" s="7"/>
      <c r="N4" s="1"/>
      <c r="O4" s="15"/>
      <c r="P4" s="41" t="s">
        <v>66</v>
      </c>
      <c r="Q4" s="41" t="s">
        <v>96</v>
      </c>
      <c r="R4" s="41" t="s">
        <v>130</v>
      </c>
      <c r="S4" s="39"/>
      <c r="T4" s="208">
        <v>1</v>
      </c>
      <c r="U4" s="39">
        <v>3</v>
      </c>
      <c r="V4" s="39">
        <v>0</v>
      </c>
      <c r="W4" s="39">
        <v>0</v>
      </c>
      <c r="X4" s="199">
        <f t="shared" si="0"/>
        <v>3</v>
      </c>
      <c r="AE4" s="16"/>
    </row>
    <row r="5" spans="1:31" ht="17.399999999999999" x14ac:dyDescent="0.3">
      <c r="A5" s="9"/>
      <c r="B5" s="9"/>
      <c r="C5" s="33" t="s">
        <v>89</v>
      </c>
      <c r="D5" s="24"/>
      <c r="E5" s="22">
        <v>1</v>
      </c>
      <c r="F5" s="22">
        <v>0</v>
      </c>
      <c r="G5" s="22">
        <v>0</v>
      </c>
      <c r="H5" s="22">
        <f>(AA$49)</f>
        <v>4</v>
      </c>
      <c r="I5" s="22">
        <v>1</v>
      </c>
      <c r="J5" s="35">
        <f t="shared" si="1"/>
        <v>2</v>
      </c>
      <c r="K5" s="22">
        <f>(AB$49)</f>
        <v>7</v>
      </c>
      <c r="L5" s="22">
        <f>(AD$49)</f>
        <v>0</v>
      </c>
      <c r="M5" s="7"/>
      <c r="O5" s="15"/>
      <c r="P5" s="41" t="s">
        <v>486</v>
      </c>
      <c r="Q5" s="41" t="s">
        <v>487</v>
      </c>
      <c r="R5" s="41" t="s">
        <v>116</v>
      </c>
      <c r="S5" s="39"/>
      <c r="T5" s="208">
        <v>1</v>
      </c>
      <c r="U5" s="39">
        <v>3</v>
      </c>
      <c r="V5" s="39">
        <v>0</v>
      </c>
      <c r="W5" s="39">
        <v>0</v>
      </c>
      <c r="X5" s="199">
        <f t="shared" si="0"/>
        <v>3</v>
      </c>
      <c r="AE5" s="16"/>
    </row>
    <row r="6" spans="1:31" ht="17.399999999999999" x14ac:dyDescent="0.3">
      <c r="B6" s="9"/>
      <c r="C6" s="33" t="s">
        <v>530</v>
      </c>
      <c r="D6" s="24"/>
      <c r="E6" s="22">
        <v>1</v>
      </c>
      <c r="F6" s="22">
        <v>0</v>
      </c>
      <c r="G6" s="22">
        <v>0</v>
      </c>
      <c r="H6" s="22">
        <f>(S$49)</f>
        <v>4</v>
      </c>
      <c r="I6" s="22">
        <v>2</v>
      </c>
      <c r="J6" s="35">
        <f t="shared" si="1"/>
        <v>2</v>
      </c>
      <c r="K6" s="22">
        <f>(T$49)</f>
        <v>7</v>
      </c>
      <c r="L6" s="22">
        <f>(V$49)</f>
        <v>2</v>
      </c>
      <c r="M6" s="7"/>
      <c r="O6" s="15"/>
      <c r="P6" s="41" t="s">
        <v>132</v>
      </c>
      <c r="Q6" s="41" t="s">
        <v>380</v>
      </c>
      <c r="R6" s="41" t="s">
        <v>117</v>
      </c>
      <c r="S6" s="39"/>
      <c r="T6" s="208">
        <v>1</v>
      </c>
      <c r="U6" s="39">
        <v>3</v>
      </c>
      <c r="V6" s="39">
        <v>0</v>
      </c>
      <c r="W6" s="39">
        <v>0</v>
      </c>
      <c r="X6" s="199">
        <f t="shared" si="0"/>
        <v>3</v>
      </c>
      <c r="Y6" s="41"/>
      <c r="AE6" s="16"/>
    </row>
    <row r="7" spans="1:31" ht="17.399999999999999" x14ac:dyDescent="0.3">
      <c r="B7" s="9"/>
      <c r="C7" s="33" t="s">
        <v>129</v>
      </c>
      <c r="D7" s="24"/>
      <c r="E7" s="22">
        <v>0</v>
      </c>
      <c r="F7" s="22">
        <v>0</v>
      </c>
      <c r="G7" s="22">
        <v>1</v>
      </c>
      <c r="H7" s="22">
        <f>(S$25)</f>
        <v>3</v>
      </c>
      <c r="I7" s="22">
        <v>3</v>
      </c>
      <c r="J7" s="35">
        <f t="shared" si="1"/>
        <v>1</v>
      </c>
      <c r="K7" s="22">
        <f>(T$25)</f>
        <v>3</v>
      </c>
      <c r="L7" s="22">
        <f>(V$25)</f>
        <v>2</v>
      </c>
      <c r="M7" s="7"/>
      <c r="N7" s="9"/>
      <c r="O7" s="15"/>
      <c r="P7" s="41" t="s">
        <v>63</v>
      </c>
      <c r="Q7" s="41" t="s">
        <v>115</v>
      </c>
      <c r="R7" s="41" t="s">
        <v>164</v>
      </c>
      <c r="S7" s="39"/>
      <c r="T7" s="208">
        <v>1</v>
      </c>
      <c r="U7" s="39">
        <v>4</v>
      </c>
      <c r="V7" s="39">
        <v>0</v>
      </c>
      <c r="W7" s="39">
        <v>0</v>
      </c>
      <c r="X7" s="199">
        <f t="shared" si="0"/>
        <v>4</v>
      </c>
      <c r="AE7" s="16"/>
    </row>
    <row r="8" spans="1:31" ht="17.399999999999999" x14ac:dyDescent="0.3">
      <c r="A8" s="9"/>
      <c r="B8" s="9"/>
      <c r="C8" s="33" t="s">
        <v>379</v>
      </c>
      <c r="E8" s="22">
        <v>0</v>
      </c>
      <c r="F8" s="22">
        <v>0</v>
      </c>
      <c r="G8" s="22">
        <v>1</v>
      </c>
      <c r="H8" s="22">
        <f>(S$37)</f>
        <v>3</v>
      </c>
      <c r="I8" s="22">
        <v>3</v>
      </c>
      <c r="J8" s="35">
        <f t="shared" si="1"/>
        <v>1</v>
      </c>
      <c r="K8" s="22">
        <f>(T$37)</f>
        <v>6</v>
      </c>
      <c r="L8" s="22">
        <f>(V$37)</f>
        <v>4</v>
      </c>
      <c r="M8" s="7"/>
      <c r="O8" s="15"/>
      <c r="P8" s="41" t="s">
        <v>34</v>
      </c>
      <c r="Q8" s="41" t="s">
        <v>86</v>
      </c>
      <c r="R8" s="41" t="s">
        <v>54</v>
      </c>
      <c r="S8" s="39"/>
      <c r="T8" s="208">
        <v>1</v>
      </c>
      <c r="U8" s="39">
        <v>4</v>
      </c>
      <c r="V8" s="39">
        <v>0</v>
      </c>
      <c r="W8" s="39">
        <v>1</v>
      </c>
      <c r="X8" s="199">
        <f t="shared" si="0"/>
        <v>4</v>
      </c>
      <c r="AE8" s="16"/>
    </row>
    <row r="9" spans="1:31" ht="17.399999999999999" x14ac:dyDescent="0.3">
      <c r="A9" s="9"/>
      <c r="B9" s="9"/>
      <c r="C9" s="33" t="s">
        <v>322</v>
      </c>
      <c r="D9" s="24"/>
      <c r="E9" s="22">
        <v>0</v>
      </c>
      <c r="F9" s="22">
        <v>1</v>
      </c>
      <c r="G9" s="22">
        <v>0</v>
      </c>
      <c r="H9" s="22">
        <f>(AA$37)</f>
        <v>3</v>
      </c>
      <c r="I9" s="22">
        <v>5</v>
      </c>
      <c r="J9" s="35">
        <f>E9*2+G9*1</f>
        <v>0</v>
      </c>
      <c r="K9" s="22">
        <f>(AB$37)</f>
        <v>5</v>
      </c>
      <c r="L9" s="22">
        <f>(AD$37)</f>
        <v>0</v>
      </c>
      <c r="M9" s="7"/>
      <c r="O9" s="15"/>
      <c r="P9" s="41" t="s">
        <v>610</v>
      </c>
      <c r="Q9" s="41" t="s">
        <v>611</v>
      </c>
      <c r="R9" s="41" t="s">
        <v>461</v>
      </c>
      <c r="S9" s="39"/>
      <c r="T9" s="208">
        <v>1</v>
      </c>
      <c r="U9" s="39">
        <v>4</v>
      </c>
      <c r="V9" s="39">
        <v>0</v>
      </c>
      <c r="W9" s="39">
        <v>0</v>
      </c>
      <c r="X9" s="199">
        <f t="shared" si="0"/>
        <v>4</v>
      </c>
      <c r="AE9" s="16"/>
    </row>
    <row r="10" spans="1:31" ht="18.600000000000001" thickBot="1" x14ac:dyDescent="0.4">
      <c r="A10" s="9"/>
      <c r="B10" s="9"/>
      <c r="C10" s="33" t="s">
        <v>154</v>
      </c>
      <c r="D10" s="65"/>
      <c r="E10" s="22">
        <v>0</v>
      </c>
      <c r="F10" s="22">
        <v>1</v>
      </c>
      <c r="G10" s="22">
        <v>0</v>
      </c>
      <c r="H10" s="22">
        <f>(S$61)</f>
        <v>2</v>
      </c>
      <c r="I10" s="22">
        <v>4</v>
      </c>
      <c r="J10" s="35">
        <f>E10*2+G10*1</f>
        <v>0</v>
      </c>
      <c r="K10" s="22">
        <f>(T$61)</f>
        <v>3</v>
      </c>
      <c r="L10" s="22">
        <f>(V$61)</f>
        <v>0</v>
      </c>
      <c r="M10" s="7"/>
      <c r="O10" s="78"/>
      <c r="P10" s="41" t="s">
        <v>108</v>
      </c>
      <c r="Q10" s="41" t="s">
        <v>17</v>
      </c>
      <c r="R10" s="41"/>
      <c r="S10" s="39"/>
      <c r="T10" s="208">
        <v>0</v>
      </c>
      <c r="U10" s="39">
        <v>0</v>
      </c>
      <c r="V10" s="39">
        <v>0</v>
      </c>
      <c r="W10" s="39">
        <v>0</v>
      </c>
      <c r="X10" s="199" t="e">
        <f>U10/T10</f>
        <v>#DIV/0!</v>
      </c>
      <c r="AE10" s="16"/>
    </row>
    <row r="11" spans="1:31" ht="18" thickBot="1" x14ac:dyDescent="0.35">
      <c r="A11" s="9"/>
      <c r="B11" s="9"/>
      <c r="C11" s="33" t="s">
        <v>477</v>
      </c>
      <c r="E11" s="22">
        <v>0</v>
      </c>
      <c r="F11" s="22">
        <v>1</v>
      </c>
      <c r="G11" s="22">
        <v>0</v>
      </c>
      <c r="H11" s="22">
        <f>(AA$61)</f>
        <v>1</v>
      </c>
      <c r="I11" s="22">
        <v>4</v>
      </c>
      <c r="J11" s="35">
        <f>E11*2+G11*1</f>
        <v>0</v>
      </c>
      <c r="K11" s="22">
        <f>(AB$61)</f>
        <v>2</v>
      </c>
      <c r="L11" s="22">
        <f>(AD$61)</f>
        <v>2</v>
      </c>
      <c r="M11" s="7"/>
      <c r="O11" s="16"/>
      <c r="P11" s="16"/>
      <c r="Q11" s="16"/>
      <c r="R11" s="54" t="s">
        <v>35</v>
      </c>
      <c r="S11" s="200"/>
      <c r="T11" s="194">
        <f>SUM(T2:T10)</f>
        <v>8</v>
      </c>
      <c r="U11" s="194">
        <f>SUM(U2:U10)</f>
        <v>24</v>
      </c>
      <c r="V11" s="194">
        <f>SUM(V2:V10)</f>
        <v>0</v>
      </c>
      <c r="W11" s="194">
        <f>SUM(W2:W10)</f>
        <v>1</v>
      </c>
      <c r="X11" s="201">
        <f>(U11+W11)/T11</f>
        <v>3.125</v>
      </c>
      <c r="AE11" s="16"/>
    </row>
    <row r="12" spans="1:31" ht="18.600000000000001" thickTop="1" thickBot="1" x14ac:dyDescent="0.35">
      <c r="A12" s="9"/>
      <c r="B12" s="9"/>
      <c r="C12" s="21"/>
      <c r="D12" s="21"/>
      <c r="E12" s="62">
        <f>SUM(E4:E11)</f>
        <v>3</v>
      </c>
      <c r="F12" s="62">
        <f>SUM(F4:F11)</f>
        <v>3</v>
      </c>
      <c r="G12" s="62">
        <f>SUM(G4:G11)</f>
        <v>2</v>
      </c>
      <c r="H12" s="62">
        <f>SUM(H4:H11)</f>
        <v>25</v>
      </c>
      <c r="I12" s="62">
        <f>SUM(I4:I11)</f>
        <v>25</v>
      </c>
      <c r="J12" s="62"/>
      <c r="K12" s="62">
        <f>SUM(K4:K11)</f>
        <v>40</v>
      </c>
      <c r="L12" s="62">
        <f>SUM(L4:L11)</f>
        <v>10</v>
      </c>
      <c r="M12" s="7"/>
      <c r="O12" s="16"/>
      <c r="AE12" s="16"/>
    </row>
    <row r="13" spans="1:31" ht="16.2" thickTop="1" x14ac:dyDescent="0.3">
      <c r="A13" s="4"/>
      <c r="B13" s="4"/>
      <c r="M13" s="4"/>
      <c r="O13" s="15"/>
      <c r="P13" s="54" t="s">
        <v>20</v>
      </c>
      <c r="Q13" s="54"/>
      <c r="R13" s="166" t="s">
        <v>393</v>
      </c>
      <c r="S13" s="166" t="s">
        <v>51</v>
      </c>
      <c r="T13" s="166" t="s">
        <v>52</v>
      </c>
      <c r="U13" s="166" t="s">
        <v>58</v>
      </c>
      <c r="V13" s="166" t="s">
        <v>390</v>
      </c>
      <c r="W13" s="161"/>
      <c r="X13" s="54" t="s">
        <v>20</v>
      </c>
      <c r="Y13" s="54"/>
      <c r="Z13" s="166" t="s">
        <v>57</v>
      </c>
      <c r="AA13" s="166" t="s">
        <v>51</v>
      </c>
      <c r="AB13" s="166" t="s">
        <v>52</v>
      </c>
      <c r="AC13" s="166" t="s">
        <v>58</v>
      </c>
      <c r="AD13" s="166" t="s">
        <v>390</v>
      </c>
      <c r="AE13" s="161"/>
    </row>
    <row r="14" spans="1:31" ht="17.399999999999999" x14ac:dyDescent="0.3">
      <c r="A14" s="97" t="s">
        <v>609</v>
      </c>
      <c r="B14" s="97"/>
      <c r="C14" s="77"/>
      <c r="D14" s="66"/>
      <c r="E14" s="73" t="s">
        <v>50</v>
      </c>
      <c r="F14" s="66"/>
      <c r="G14" s="66"/>
      <c r="H14" s="66"/>
      <c r="I14" s="66"/>
      <c r="J14" s="68"/>
      <c r="K14" s="66"/>
      <c r="L14" s="66"/>
      <c r="M14" s="66"/>
      <c r="O14" s="210"/>
      <c r="P14" s="216" t="s">
        <v>130</v>
      </c>
      <c r="Q14" s="215"/>
      <c r="R14" s="215" t="s">
        <v>469</v>
      </c>
      <c r="S14" s="343"/>
      <c r="T14" s="343"/>
      <c r="U14" s="166">
        <f t="shared" ref="U14:U22" si="2">SUM(S14:T14)</f>
        <v>0</v>
      </c>
      <c r="V14" s="39"/>
      <c r="W14" s="161"/>
      <c r="X14" s="215" t="s">
        <v>117</v>
      </c>
      <c r="Y14" s="215"/>
      <c r="Z14" s="215" t="s">
        <v>470</v>
      </c>
      <c r="AA14" s="342"/>
      <c r="AB14" s="342"/>
      <c r="AC14" s="166">
        <f>SUM(AA14:AB14)</f>
        <v>0</v>
      </c>
      <c r="AD14" s="39"/>
      <c r="AE14" s="161"/>
    </row>
    <row r="15" spans="1:31" ht="18" x14ac:dyDescent="0.35">
      <c r="A15" s="46" t="s">
        <v>38</v>
      </c>
      <c r="B15" s="33" t="s">
        <v>129</v>
      </c>
      <c r="C15" s="65"/>
      <c r="D15" s="22">
        <v>3</v>
      </c>
      <c r="E15" s="8">
        <v>1</v>
      </c>
      <c r="F15" s="41" t="s">
        <v>711</v>
      </c>
      <c r="G15" s="52"/>
      <c r="J15" s="4"/>
      <c r="O15" s="210"/>
      <c r="P15" s="41" t="s">
        <v>669</v>
      </c>
      <c r="Q15" s="41" t="s">
        <v>383</v>
      </c>
      <c r="R15" s="48" t="s">
        <v>130</v>
      </c>
      <c r="S15" s="343">
        <v>2</v>
      </c>
      <c r="T15" s="343"/>
      <c r="U15" s="166">
        <f t="shared" si="2"/>
        <v>2</v>
      </c>
      <c r="V15" s="39"/>
      <c r="W15" s="161"/>
      <c r="X15" s="41" t="s">
        <v>488</v>
      </c>
      <c r="Y15" s="41" t="s">
        <v>120</v>
      </c>
      <c r="Z15" s="41" t="s">
        <v>117</v>
      </c>
      <c r="AA15" s="342">
        <v>3</v>
      </c>
      <c r="AB15" s="342"/>
      <c r="AC15" s="166">
        <f t="shared" ref="AC15:AC24" si="3">SUM(AA15:AB15)</f>
        <v>3</v>
      </c>
      <c r="AD15" s="39"/>
      <c r="AE15" s="168"/>
    </row>
    <row r="16" spans="1:31" ht="17.399999999999999" x14ac:dyDescent="0.3">
      <c r="A16" s="39" t="s">
        <v>37</v>
      </c>
      <c r="B16" s="209" t="s">
        <v>483</v>
      </c>
      <c r="C16" s="41" t="s">
        <v>199</v>
      </c>
      <c r="D16" s="22"/>
      <c r="E16" s="9">
        <v>2</v>
      </c>
      <c r="F16" s="41" t="s">
        <v>566</v>
      </c>
      <c r="G16" s="52"/>
      <c r="J16" s="4"/>
      <c r="O16" s="210"/>
      <c r="P16" s="41" t="s">
        <v>667</v>
      </c>
      <c r="Q16" s="152" t="s">
        <v>297</v>
      </c>
      <c r="R16" s="48" t="s">
        <v>130</v>
      </c>
      <c r="S16" s="343">
        <v>1</v>
      </c>
      <c r="T16" s="343"/>
      <c r="U16" s="166">
        <f t="shared" si="2"/>
        <v>1</v>
      </c>
      <c r="V16" s="39"/>
      <c r="W16" s="161"/>
      <c r="X16" s="41" t="s">
        <v>627</v>
      </c>
      <c r="Y16" s="41" t="s">
        <v>613</v>
      </c>
      <c r="Z16" s="41" t="s">
        <v>117</v>
      </c>
      <c r="AA16" s="342">
        <v>2</v>
      </c>
      <c r="AB16" s="342"/>
      <c r="AC16" s="166">
        <f t="shared" si="3"/>
        <v>2</v>
      </c>
      <c r="AD16" s="39"/>
      <c r="AE16" s="167"/>
    </row>
    <row r="17" spans="1:31" ht="15.6" x14ac:dyDescent="0.3">
      <c r="B17" s="209"/>
      <c r="E17" s="9">
        <v>2</v>
      </c>
      <c r="F17" s="41" t="s">
        <v>674</v>
      </c>
      <c r="N17" s="8"/>
      <c r="O17" s="210"/>
      <c r="P17" s="41" t="s">
        <v>473</v>
      </c>
      <c r="Q17" s="48" t="s">
        <v>109</v>
      </c>
      <c r="R17" s="41" t="s">
        <v>130</v>
      </c>
      <c r="S17" s="343"/>
      <c r="T17" s="343">
        <v>1</v>
      </c>
      <c r="U17" s="166">
        <f t="shared" si="2"/>
        <v>1</v>
      </c>
      <c r="V17" s="39"/>
      <c r="W17" s="161"/>
      <c r="X17" s="41" t="s">
        <v>628</v>
      </c>
      <c r="Y17" s="41" t="s">
        <v>340</v>
      </c>
      <c r="Z17" s="41" t="s">
        <v>117</v>
      </c>
      <c r="AA17" s="342"/>
      <c r="AB17" s="342">
        <v>2</v>
      </c>
      <c r="AC17" s="166">
        <f t="shared" si="3"/>
        <v>2</v>
      </c>
      <c r="AD17" s="39"/>
      <c r="AE17" s="166"/>
    </row>
    <row r="18" spans="1:31" ht="15.6" x14ac:dyDescent="0.3">
      <c r="E18" s="9"/>
      <c r="F18" s="41"/>
      <c r="H18" s="52"/>
      <c r="J18" s="4"/>
      <c r="N18" s="9"/>
      <c r="O18" s="210"/>
      <c r="P18" s="41" t="s">
        <v>671</v>
      </c>
      <c r="Q18" s="48" t="s">
        <v>99</v>
      </c>
      <c r="R18" s="41" t="s">
        <v>130</v>
      </c>
      <c r="S18" s="343"/>
      <c r="T18" s="343">
        <v>1</v>
      </c>
      <c r="U18" s="166">
        <f>SUM(S18:T18)</f>
        <v>1</v>
      </c>
      <c r="V18" s="39"/>
      <c r="W18" s="161"/>
      <c r="X18" s="41" t="s">
        <v>392</v>
      </c>
      <c r="Y18" s="41" t="s">
        <v>120</v>
      </c>
      <c r="Z18" s="207" t="s">
        <v>117</v>
      </c>
      <c r="AA18" s="342"/>
      <c r="AB18" s="342">
        <v>2</v>
      </c>
      <c r="AC18" s="166">
        <f t="shared" si="3"/>
        <v>2</v>
      </c>
      <c r="AD18" s="39"/>
      <c r="AE18" s="166"/>
    </row>
    <row r="19" spans="1:31" ht="17.399999999999999" x14ac:dyDescent="0.3">
      <c r="A19" s="39" t="s">
        <v>136</v>
      </c>
      <c r="B19" s="33" t="s">
        <v>379</v>
      </c>
      <c r="D19" s="108">
        <v>3</v>
      </c>
      <c r="E19" s="9">
        <v>1</v>
      </c>
      <c r="F19" s="41" t="s">
        <v>708</v>
      </c>
      <c r="I19" s="52"/>
      <c r="J19" s="86"/>
      <c r="K19" s="52"/>
      <c r="L19" s="52"/>
      <c r="M19" s="52"/>
      <c r="N19" s="9"/>
      <c r="O19" s="210"/>
      <c r="P19" s="41" t="s">
        <v>670</v>
      </c>
      <c r="Q19" s="41" t="s">
        <v>187</v>
      </c>
      <c r="R19" s="48" t="s">
        <v>130</v>
      </c>
      <c r="S19" s="343"/>
      <c r="T19" s="343">
        <v>1</v>
      </c>
      <c r="U19" s="166">
        <f>SUM(S19:T19)</f>
        <v>1</v>
      </c>
      <c r="V19" s="39"/>
      <c r="W19" s="161"/>
      <c r="X19" s="150" t="s">
        <v>631</v>
      </c>
      <c r="Y19" s="150" t="s">
        <v>49</v>
      </c>
      <c r="Z19" s="48" t="s">
        <v>117</v>
      </c>
      <c r="AA19" s="342"/>
      <c r="AB19" s="342">
        <v>1</v>
      </c>
      <c r="AC19" s="166">
        <f t="shared" si="3"/>
        <v>1</v>
      </c>
      <c r="AD19" s="39"/>
      <c r="AE19" s="166"/>
    </row>
    <row r="20" spans="1:31" ht="17.399999999999999" x14ac:dyDescent="0.3">
      <c r="A20" s="87" t="s">
        <v>37</v>
      </c>
      <c r="B20" s="150" t="s">
        <v>684</v>
      </c>
      <c r="C20" s="41" t="s">
        <v>199</v>
      </c>
      <c r="D20" s="108"/>
      <c r="E20" s="9">
        <v>1</v>
      </c>
      <c r="F20" s="240" t="s">
        <v>675</v>
      </c>
      <c r="M20" s="52"/>
      <c r="N20" s="8"/>
      <c r="O20" s="210"/>
      <c r="P20" s="41" t="s">
        <v>668</v>
      </c>
      <c r="Q20" s="41" t="s">
        <v>104</v>
      </c>
      <c r="R20" s="207" t="s">
        <v>130</v>
      </c>
      <c r="S20" s="343"/>
      <c r="T20" s="343"/>
      <c r="U20" s="166">
        <f>SUM(S20:T20)</f>
        <v>0</v>
      </c>
      <c r="V20" s="39">
        <v>2</v>
      </c>
      <c r="W20" s="161"/>
      <c r="X20" s="41" t="s">
        <v>633</v>
      </c>
      <c r="Y20" s="41" t="s">
        <v>615</v>
      </c>
      <c r="Z20" s="41" t="s">
        <v>117</v>
      </c>
      <c r="AA20" s="342"/>
      <c r="AB20" s="342">
        <v>1</v>
      </c>
      <c r="AC20" s="166">
        <f t="shared" si="3"/>
        <v>1</v>
      </c>
      <c r="AD20" s="39"/>
      <c r="AE20" s="166"/>
    </row>
    <row r="21" spans="1:31" ht="15.6" x14ac:dyDescent="0.3">
      <c r="B21" s="150" t="s">
        <v>684</v>
      </c>
      <c r="C21" s="41" t="s">
        <v>171</v>
      </c>
      <c r="E21" s="9">
        <v>2</v>
      </c>
      <c r="F21" s="41" t="s">
        <v>676</v>
      </c>
      <c r="N21" s="8"/>
      <c r="O21" s="210"/>
      <c r="P21" s="41" t="s">
        <v>532</v>
      </c>
      <c r="Q21" s="41" t="s">
        <v>712</v>
      </c>
      <c r="R21" s="41" t="s">
        <v>130</v>
      </c>
      <c r="S21" s="343"/>
      <c r="T21" s="343"/>
      <c r="U21" s="166">
        <f>SUM(S21:T21)</f>
        <v>0</v>
      </c>
      <c r="V21" s="39"/>
      <c r="W21" s="161"/>
      <c r="X21" s="41" t="s">
        <v>634</v>
      </c>
      <c r="Y21" s="41" t="s">
        <v>183</v>
      </c>
      <c r="Z21" s="41" t="s">
        <v>117</v>
      </c>
      <c r="AA21" s="342"/>
      <c r="AB21" s="342">
        <v>1</v>
      </c>
      <c r="AC21" s="166">
        <f t="shared" si="3"/>
        <v>1</v>
      </c>
      <c r="AD21" s="39"/>
      <c r="AE21" s="166"/>
    </row>
    <row r="22" spans="1:31" ht="15.6" x14ac:dyDescent="0.3">
      <c r="N22" s="9"/>
      <c r="O22" s="210"/>
      <c r="P22" s="150" t="s">
        <v>581</v>
      </c>
      <c r="Q22" s="150" t="s">
        <v>180</v>
      </c>
      <c r="R22" s="41" t="s">
        <v>130</v>
      </c>
      <c r="S22" s="343"/>
      <c r="T22" s="343"/>
      <c r="U22" s="166">
        <f t="shared" si="2"/>
        <v>0</v>
      </c>
      <c r="V22" s="39"/>
      <c r="W22" s="161"/>
      <c r="X22" s="41" t="s">
        <v>629</v>
      </c>
      <c r="Y22" s="41" t="s">
        <v>614</v>
      </c>
      <c r="Z22" s="48" t="s">
        <v>117</v>
      </c>
      <c r="AA22" s="342"/>
      <c r="AB22" s="342"/>
      <c r="AC22" s="166">
        <f t="shared" si="3"/>
        <v>0</v>
      </c>
      <c r="AD22" s="39"/>
      <c r="AE22" s="166"/>
    </row>
    <row r="23" spans="1:31" ht="17.399999999999999" x14ac:dyDescent="0.3">
      <c r="A23" s="69"/>
      <c r="B23" s="70"/>
      <c r="C23" s="71"/>
      <c r="D23" s="142"/>
      <c r="E23" s="73" t="s">
        <v>50</v>
      </c>
      <c r="F23" s="67"/>
      <c r="G23" s="66"/>
      <c r="H23" s="66"/>
      <c r="I23" s="66"/>
      <c r="J23" s="68"/>
      <c r="K23" s="66"/>
      <c r="L23" s="66"/>
      <c r="M23" s="66"/>
      <c r="N23" s="8"/>
      <c r="O23" s="210"/>
      <c r="P23" s="41" t="s">
        <v>672</v>
      </c>
      <c r="Q23" s="41" t="s">
        <v>208</v>
      </c>
      <c r="R23" s="207" t="s">
        <v>130</v>
      </c>
      <c r="S23" s="343"/>
      <c r="T23" s="343"/>
      <c r="U23" s="166">
        <f t="shared" ref="U23" si="4">SUM(S23:T23)</f>
        <v>0</v>
      </c>
      <c r="V23" s="39"/>
      <c r="W23" s="161"/>
      <c r="X23" s="41" t="s">
        <v>630</v>
      </c>
      <c r="Y23" s="41" t="s">
        <v>25</v>
      </c>
      <c r="Z23" s="41" t="s">
        <v>117</v>
      </c>
      <c r="AA23" s="342"/>
      <c r="AB23" s="342"/>
      <c r="AC23" s="166">
        <f t="shared" si="3"/>
        <v>0</v>
      </c>
      <c r="AD23" s="39"/>
      <c r="AE23" s="166"/>
    </row>
    <row r="24" spans="1:31" ht="17.399999999999999" x14ac:dyDescent="0.3">
      <c r="A24" s="46" t="s">
        <v>39</v>
      </c>
      <c r="B24" s="33" t="s">
        <v>530</v>
      </c>
      <c r="C24" s="56"/>
      <c r="D24" s="22">
        <v>4</v>
      </c>
      <c r="E24" s="8">
        <v>1</v>
      </c>
      <c r="F24" s="41" t="s">
        <v>701</v>
      </c>
      <c r="G24" s="52"/>
      <c r="H24" s="52"/>
      <c r="M24" s="37"/>
      <c r="N24" s="9"/>
      <c r="O24" s="210"/>
      <c r="P24" s="41" t="s">
        <v>673</v>
      </c>
      <c r="Q24" s="48" t="s">
        <v>489</v>
      </c>
      <c r="R24" s="48" t="s">
        <v>130</v>
      </c>
      <c r="S24" s="343"/>
      <c r="T24" s="343"/>
      <c r="U24" s="166">
        <f t="shared" ref="U24:U34" si="5">SUM(S24:T24)</f>
        <v>0</v>
      </c>
      <c r="V24" s="39"/>
      <c r="W24" s="161"/>
      <c r="X24" s="41" t="s">
        <v>632</v>
      </c>
      <c r="Y24" s="41" t="s">
        <v>32</v>
      </c>
      <c r="Z24" s="48" t="s">
        <v>117</v>
      </c>
      <c r="AA24" s="342"/>
      <c r="AB24" s="342"/>
      <c r="AC24" s="166">
        <f t="shared" si="3"/>
        <v>0</v>
      </c>
      <c r="AD24" s="39"/>
      <c r="AE24" s="166"/>
    </row>
    <row r="25" spans="1:31" ht="18" thickBot="1" x14ac:dyDescent="0.35">
      <c r="A25" s="39" t="s">
        <v>37</v>
      </c>
      <c r="B25" s="84" t="s">
        <v>700</v>
      </c>
      <c r="C25" s="43" t="s">
        <v>195</v>
      </c>
      <c r="D25" s="22"/>
      <c r="E25" s="8">
        <v>1</v>
      </c>
      <c r="F25" s="41" t="s">
        <v>704</v>
      </c>
      <c r="G25" s="40"/>
      <c r="M25" s="37"/>
      <c r="N25" s="9"/>
      <c r="O25" s="15"/>
      <c r="P25" s="218" t="s">
        <v>405</v>
      </c>
      <c r="Q25" s="218"/>
      <c r="R25" s="218" t="s">
        <v>130</v>
      </c>
      <c r="S25" s="219">
        <f>SUM(S14:S24)</f>
        <v>3</v>
      </c>
      <c r="T25" s="219">
        <f>SUM(T14:T24)</f>
        <v>3</v>
      </c>
      <c r="U25" s="219">
        <f t="shared" si="5"/>
        <v>6</v>
      </c>
      <c r="V25" s="219">
        <f>SUM(V14:V24)</f>
        <v>2</v>
      </c>
      <c r="W25" s="219"/>
      <c r="X25" s="217" t="s">
        <v>405</v>
      </c>
      <c r="Y25" s="217"/>
      <c r="Z25" s="217" t="s">
        <v>117</v>
      </c>
      <c r="AA25" s="219">
        <f>SUM(AA14:AA24)</f>
        <v>5</v>
      </c>
      <c r="AB25" s="219">
        <f>SUM(AB14:AB24)</f>
        <v>7</v>
      </c>
      <c r="AC25" s="219">
        <f>SUM(AA25:AB25)</f>
        <v>12</v>
      </c>
      <c r="AD25" s="219">
        <f>SUM(AD14:AD24)</f>
        <v>0</v>
      </c>
      <c r="AE25" s="166"/>
    </row>
    <row r="26" spans="1:31" ht="15.6" x14ac:dyDescent="0.3">
      <c r="E26" s="89">
        <v>2</v>
      </c>
      <c r="F26" s="41" t="s">
        <v>703</v>
      </c>
      <c r="N26" s="9"/>
      <c r="O26" s="210"/>
      <c r="P26" s="215" t="s">
        <v>116</v>
      </c>
      <c r="Q26" s="216"/>
      <c r="R26" s="216" t="s">
        <v>468</v>
      </c>
      <c r="S26" s="342">
        <v>1</v>
      </c>
      <c r="T26" s="342"/>
      <c r="U26" s="166">
        <f t="shared" si="5"/>
        <v>1</v>
      </c>
      <c r="V26" s="39"/>
      <c r="W26" s="166"/>
      <c r="X26" s="215" t="s">
        <v>353</v>
      </c>
      <c r="Y26" s="215"/>
      <c r="Z26" s="215" t="s">
        <v>467</v>
      </c>
      <c r="AA26" s="342"/>
      <c r="AB26" s="342"/>
      <c r="AC26" s="166">
        <f>SUM(AA26:AB26)</f>
        <v>0</v>
      </c>
      <c r="AD26" s="222"/>
      <c r="AE26" s="166"/>
    </row>
    <row r="27" spans="1:31" ht="15.6" x14ac:dyDescent="0.3">
      <c r="E27" s="89">
        <v>2</v>
      </c>
      <c r="F27" s="41" t="s">
        <v>702</v>
      </c>
      <c r="N27" s="9"/>
      <c r="O27" s="210"/>
      <c r="P27" s="41" t="s">
        <v>677</v>
      </c>
      <c r="Q27" s="41" t="s">
        <v>131</v>
      </c>
      <c r="R27" s="41" t="s">
        <v>116</v>
      </c>
      <c r="S27" s="342">
        <v>1</v>
      </c>
      <c r="T27" s="342">
        <v>1</v>
      </c>
      <c r="U27" s="166">
        <f t="shared" si="5"/>
        <v>2</v>
      </c>
      <c r="V27" s="39"/>
      <c r="W27" s="166"/>
      <c r="X27" s="41" t="s">
        <v>636</v>
      </c>
      <c r="Y27" s="41" t="s">
        <v>103</v>
      </c>
      <c r="Z27" s="41" t="s">
        <v>54</v>
      </c>
      <c r="AA27" s="342">
        <v>2</v>
      </c>
      <c r="AB27" s="342"/>
      <c r="AC27" s="166">
        <f>SUM(AA27:AB27)</f>
        <v>2</v>
      </c>
      <c r="AD27" s="222"/>
      <c r="AE27" s="166"/>
    </row>
    <row r="28" spans="1:31" ht="15.6" x14ac:dyDescent="0.3">
      <c r="N28" s="9"/>
      <c r="O28" s="210"/>
      <c r="P28" s="41" t="s">
        <v>679</v>
      </c>
      <c r="Q28" s="41" t="s">
        <v>466</v>
      </c>
      <c r="R28" s="41" t="s">
        <v>116</v>
      </c>
      <c r="S28" s="342"/>
      <c r="T28" s="342">
        <v>2</v>
      </c>
      <c r="U28" s="166">
        <f>SUM(S28:T28)</f>
        <v>2</v>
      </c>
      <c r="V28" s="39"/>
      <c r="W28" s="166"/>
      <c r="X28" s="41" t="s">
        <v>637</v>
      </c>
      <c r="Y28" s="41" t="s">
        <v>332</v>
      </c>
      <c r="Z28" s="48" t="s">
        <v>54</v>
      </c>
      <c r="AA28" s="342"/>
      <c r="AB28" s="342">
        <v>2</v>
      </c>
      <c r="AC28" s="166">
        <f t="shared" ref="AC28:AC35" si="6">SUM(AA28:AB28)</f>
        <v>2</v>
      </c>
      <c r="AD28" s="222"/>
      <c r="AE28" s="166"/>
    </row>
    <row r="29" spans="1:31" ht="18" x14ac:dyDescent="0.35">
      <c r="A29" s="39"/>
      <c r="B29" s="33" t="s">
        <v>154</v>
      </c>
      <c r="C29" s="65"/>
      <c r="D29" s="22">
        <v>2</v>
      </c>
      <c r="E29" s="89">
        <v>1</v>
      </c>
      <c r="F29" s="41" t="s">
        <v>698</v>
      </c>
      <c r="G29" s="37"/>
      <c r="N29" s="9"/>
      <c r="O29" s="210"/>
      <c r="P29" s="41" t="s">
        <v>682</v>
      </c>
      <c r="Q29" s="41" t="s">
        <v>384</v>
      </c>
      <c r="R29" s="41" t="s">
        <v>116</v>
      </c>
      <c r="S29" s="342">
        <v>1</v>
      </c>
      <c r="T29" s="342"/>
      <c r="U29" s="166">
        <f>SUM(S29:T29)</f>
        <v>1</v>
      </c>
      <c r="V29" s="39"/>
      <c r="W29" s="166"/>
      <c r="X29" s="41" t="s">
        <v>643</v>
      </c>
      <c r="Y29" s="152" t="s">
        <v>121</v>
      </c>
      <c r="Z29" s="41" t="s">
        <v>54</v>
      </c>
      <c r="AA29" s="342">
        <v>1</v>
      </c>
      <c r="AB29" s="342"/>
      <c r="AC29" s="166">
        <f t="shared" si="6"/>
        <v>1</v>
      </c>
      <c r="AD29" s="222"/>
      <c r="AE29" s="166"/>
    </row>
    <row r="30" spans="1:31" ht="17.399999999999999" x14ac:dyDescent="0.3">
      <c r="A30" s="49" t="s">
        <v>37</v>
      </c>
      <c r="B30" s="84" t="s">
        <v>83</v>
      </c>
      <c r="C30" s="84"/>
      <c r="D30" s="22"/>
      <c r="E30" s="89">
        <v>2</v>
      </c>
      <c r="F30" s="41" t="s">
        <v>699</v>
      </c>
      <c r="N30" s="9"/>
      <c r="O30" s="210"/>
      <c r="P30" s="41" t="s">
        <v>474</v>
      </c>
      <c r="Q30" s="152" t="s">
        <v>85</v>
      </c>
      <c r="R30" s="41" t="s">
        <v>116</v>
      </c>
      <c r="S30" s="342"/>
      <c r="T30" s="342">
        <v>1</v>
      </c>
      <c r="U30" s="166">
        <f>SUM(S30:T30)</f>
        <v>1</v>
      </c>
      <c r="V30" s="39"/>
      <c r="W30" s="166"/>
      <c r="X30" s="41" t="s">
        <v>635</v>
      </c>
      <c r="Y30" s="41" t="s">
        <v>138</v>
      </c>
      <c r="Z30" s="41" t="s">
        <v>54</v>
      </c>
      <c r="AA30" s="342"/>
      <c r="AB30" s="342">
        <v>1</v>
      </c>
      <c r="AC30" s="166">
        <f t="shared" si="6"/>
        <v>1</v>
      </c>
      <c r="AD30" s="222"/>
      <c r="AE30" s="166"/>
    </row>
    <row r="31" spans="1:31" ht="15.6" x14ac:dyDescent="0.3">
      <c r="N31" s="8"/>
      <c r="O31" s="210"/>
      <c r="P31" s="41" t="s">
        <v>680</v>
      </c>
      <c r="Q31" s="41" t="s">
        <v>112</v>
      </c>
      <c r="R31" s="41" t="s">
        <v>116</v>
      </c>
      <c r="S31" s="342"/>
      <c r="T31" s="342">
        <v>1</v>
      </c>
      <c r="U31" s="166">
        <f t="shared" si="5"/>
        <v>1</v>
      </c>
      <c r="V31" s="39"/>
      <c r="W31" s="166"/>
      <c r="X31" s="41" t="s">
        <v>640</v>
      </c>
      <c r="Y31" s="41" t="s">
        <v>138</v>
      </c>
      <c r="Z31" s="41" t="s">
        <v>54</v>
      </c>
      <c r="AA31" s="342"/>
      <c r="AB31" s="342">
        <v>1</v>
      </c>
      <c r="AC31" s="166">
        <f t="shared" si="6"/>
        <v>1</v>
      </c>
      <c r="AD31" s="222"/>
      <c r="AE31" s="166"/>
    </row>
    <row r="32" spans="1:31" ht="17.399999999999999" x14ac:dyDescent="0.3">
      <c r="A32" s="72" t="s">
        <v>137</v>
      </c>
      <c r="B32" s="70"/>
      <c r="C32" s="71"/>
      <c r="D32" s="142"/>
      <c r="E32" s="73" t="s">
        <v>50</v>
      </c>
      <c r="F32" s="67"/>
      <c r="G32" s="74"/>
      <c r="H32" s="74"/>
      <c r="I32" s="74"/>
      <c r="J32" s="75"/>
      <c r="K32" s="74"/>
      <c r="L32" s="74"/>
      <c r="M32" s="74"/>
      <c r="N32" s="9"/>
      <c r="O32" s="210"/>
      <c r="P32" s="41" t="s">
        <v>683</v>
      </c>
      <c r="Q32" s="154" t="s">
        <v>135</v>
      </c>
      <c r="R32" s="41" t="s">
        <v>116</v>
      </c>
      <c r="S32" s="342"/>
      <c r="T32" s="342">
        <v>1</v>
      </c>
      <c r="U32" s="166">
        <f t="shared" si="5"/>
        <v>1</v>
      </c>
      <c r="V32" s="39"/>
      <c r="W32" s="166"/>
      <c r="X32" s="41" t="s">
        <v>641</v>
      </c>
      <c r="Y32" s="41" t="s">
        <v>574</v>
      </c>
      <c r="Z32" s="41" t="s">
        <v>54</v>
      </c>
      <c r="AA32" s="342"/>
      <c r="AB32" s="342">
        <v>1</v>
      </c>
      <c r="AC32" s="166">
        <f t="shared" si="6"/>
        <v>1</v>
      </c>
      <c r="AD32" s="222"/>
      <c r="AE32" s="166"/>
    </row>
    <row r="33" spans="1:31" ht="15.75" customHeight="1" x14ac:dyDescent="0.3">
      <c r="A33" s="46" t="s">
        <v>40</v>
      </c>
      <c r="B33" s="33" t="s">
        <v>124</v>
      </c>
      <c r="C33" s="101"/>
      <c r="D33" s="22">
        <v>5</v>
      </c>
      <c r="E33" s="8">
        <v>1</v>
      </c>
      <c r="F33" s="41" t="s">
        <v>626</v>
      </c>
      <c r="G33" s="52"/>
      <c r="H33" s="52"/>
      <c r="N33" s="9"/>
      <c r="O33" s="210"/>
      <c r="P33" s="41" t="s">
        <v>678</v>
      </c>
      <c r="Q33" s="84" t="s">
        <v>185</v>
      </c>
      <c r="R33" s="48" t="s">
        <v>116</v>
      </c>
      <c r="S33" s="342"/>
      <c r="T33" s="342"/>
      <c r="U33" s="166">
        <f t="shared" si="5"/>
        <v>0</v>
      </c>
      <c r="V33" s="39">
        <v>4</v>
      </c>
      <c r="W33" s="166"/>
      <c r="X33" s="41" t="s">
        <v>638</v>
      </c>
      <c r="Y33" s="41" t="s">
        <v>490</v>
      </c>
      <c r="Z33" s="41" t="s">
        <v>54</v>
      </c>
      <c r="AA33" s="342"/>
      <c r="AB33" s="342"/>
      <c r="AC33" s="166">
        <f t="shared" si="6"/>
        <v>0</v>
      </c>
      <c r="AD33" s="222"/>
      <c r="AE33" s="166"/>
    </row>
    <row r="34" spans="1:31" ht="15.6" x14ac:dyDescent="0.3">
      <c r="A34" s="39" t="s">
        <v>37</v>
      </c>
      <c r="B34" s="41" t="s">
        <v>83</v>
      </c>
      <c r="C34" s="41"/>
      <c r="D34" s="9"/>
      <c r="E34" s="8">
        <v>1</v>
      </c>
      <c r="F34" s="41" t="s">
        <v>625</v>
      </c>
      <c r="G34" s="40"/>
      <c r="N34" s="9"/>
      <c r="O34" s="210"/>
      <c r="P34" s="150" t="s">
        <v>681</v>
      </c>
      <c r="Q34" s="150" t="s">
        <v>100</v>
      </c>
      <c r="R34" s="41" t="s">
        <v>116</v>
      </c>
      <c r="S34" s="342"/>
      <c r="T34" s="342"/>
      <c r="U34" s="166">
        <f t="shared" si="5"/>
        <v>0</v>
      </c>
      <c r="V34" s="39"/>
      <c r="W34" s="166"/>
      <c r="X34" s="41" t="s">
        <v>639</v>
      </c>
      <c r="Y34" s="41" t="s">
        <v>619</v>
      </c>
      <c r="Z34" s="48" t="s">
        <v>54</v>
      </c>
      <c r="AA34" s="342"/>
      <c r="AB34" s="342"/>
      <c r="AC34" s="166">
        <f t="shared" si="6"/>
        <v>0</v>
      </c>
      <c r="AD34" s="222"/>
      <c r="AE34" s="166"/>
    </row>
    <row r="35" spans="1:31" ht="15.6" x14ac:dyDescent="0.3">
      <c r="E35" s="8">
        <v>2</v>
      </c>
      <c r="F35" s="41" t="s">
        <v>591</v>
      </c>
      <c r="N35" s="9"/>
      <c r="O35" s="210"/>
      <c r="P35" s="41" t="s">
        <v>529</v>
      </c>
      <c r="Q35" s="41" t="s">
        <v>26</v>
      </c>
      <c r="R35" s="41" t="s">
        <v>116</v>
      </c>
      <c r="S35" s="342"/>
      <c r="T35" s="342"/>
      <c r="U35" s="166">
        <f t="shared" ref="U35:U39" si="7">SUM(S35:T35)</f>
        <v>0</v>
      </c>
      <c r="V35" s="39"/>
      <c r="W35" s="166"/>
      <c r="X35" s="41" t="s">
        <v>547</v>
      </c>
      <c r="Y35" s="48" t="s">
        <v>105</v>
      </c>
      <c r="Z35" s="41" t="s">
        <v>54</v>
      </c>
      <c r="AA35" s="342"/>
      <c r="AB35" s="342"/>
      <c r="AC35" s="166">
        <f t="shared" si="6"/>
        <v>0</v>
      </c>
      <c r="AD35" s="222"/>
      <c r="AE35" s="166"/>
    </row>
    <row r="36" spans="1:31" ht="15.6" x14ac:dyDescent="0.3">
      <c r="E36" s="8">
        <v>2</v>
      </c>
      <c r="F36" s="41" t="s">
        <v>624</v>
      </c>
      <c r="N36" s="8"/>
      <c r="O36" s="210"/>
      <c r="P36" s="41" t="s">
        <v>528</v>
      </c>
      <c r="Q36" s="48" t="s">
        <v>33</v>
      </c>
      <c r="R36" s="41" t="s">
        <v>116</v>
      </c>
      <c r="S36" s="346"/>
      <c r="T36" s="346"/>
      <c r="U36" s="166">
        <f t="shared" si="7"/>
        <v>0</v>
      </c>
      <c r="V36" s="39"/>
      <c r="W36" s="166"/>
      <c r="X36" s="41" t="s">
        <v>642</v>
      </c>
      <c r="Y36" s="41" t="s">
        <v>166</v>
      </c>
      <c r="Z36" s="41" t="s">
        <v>54</v>
      </c>
      <c r="AA36" s="342"/>
      <c r="AB36" s="342"/>
      <c r="AC36" s="166">
        <f>SUM(AA36:AB36)</f>
        <v>0</v>
      </c>
      <c r="AD36" s="222"/>
      <c r="AE36" s="166"/>
    </row>
    <row r="37" spans="1:31" ht="16.2" thickBot="1" x14ac:dyDescent="0.35">
      <c r="E37" s="8">
        <v>2</v>
      </c>
      <c r="F37" s="41" t="s">
        <v>623</v>
      </c>
      <c r="N37" s="9"/>
      <c r="O37" s="60"/>
      <c r="P37" s="217" t="s">
        <v>405</v>
      </c>
      <c r="Q37" s="217"/>
      <c r="R37" s="217" t="s">
        <v>116</v>
      </c>
      <c r="S37" s="219">
        <f>SUM(S26:S36)</f>
        <v>3</v>
      </c>
      <c r="T37" s="219">
        <f>SUM(T26:T36)</f>
        <v>6</v>
      </c>
      <c r="U37" s="219">
        <f t="shared" si="7"/>
        <v>9</v>
      </c>
      <c r="V37" s="219">
        <f>SUM(V26:V36)</f>
        <v>4</v>
      </c>
      <c r="W37" s="219"/>
      <c r="X37" s="217" t="s">
        <v>405</v>
      </c>
      <c r="Y37" s="217"/>
      <c r="Z37" s="217" t="s">
        <v>54</v>
      </c>
      <c r="AA37" s="219">
        <f>SUM(AA26:AA36)</f>
        <v>3</v>
      </c>
      <c r="AB37" s="219">
        <f>SUM(AB26:AB36)</f>
        <v>5</v>
      </c>
      <c r="AC37" s="219">
        <f>SUM(AA37:AB37)</f>
        <v>8</v>
      </c>
      <c r="AD37" s="219">
        <f>SUM(AD26:AD36)</f>
        <v>0</v>
      </c>
      <c r="AE37" s="166"/>
    </row>
    <row r="38" spans="1:31" ht="15.6" x14ac:dyDescent="0.3">
      <c r="B38" s="41"/>
      <c r="C38" s="41"/>
      <c r="E38" s="8"/>
      <c r="F38" s="41"/>
      <c r="N38" s="8"/>
      <c r="O38" s="60"/>
      <c r="P38" s="215" t="s">
        <v>533</v>
      </c>
      <c r="Q38" s="216"/>
      <c r="R38" s="216" t="s">
        <v>534</v>
      </c>
      <c r="S38" s="347"/>
      <c r="T38" s="347"/>
      <c r="U38" s="166">
        <f t="shared" si="7"/>
        <v>0</v>
      </c>
      <c r="V38" s="39"/>
      <c r="W38" s="216"/>
      <c r="X38" s="215" t="s">
        <v>53</v>
      </c>
      <c r="Y38" s="215"/>
      <c r="Z38" s="215" t="s">
        <v>471</v>
      </c>
      <c r="AA38" s="343"/>
      <c r="AB38" s="343"/>
      <c r="AC38" s="166">
        <f>SUM(AA38:AB38)</f>
        <v>0</v>
      </c>
      <c r="AD38" s="39"/>
      <c r="AE38" s="166"/>
    </row>
    <row r="39" spans="1:31" ht="17.399999999999999" x14ac:dyDescent="0.3">
      <c r="A39" s="49"/>
      <c r="B39" s="33" t="s">
        <v>322</v>
      </c>
      <c r="C39" s="43"/>
      <c r="D39" s="109">
        <v>3</v>
      </c>
      <c r="E39" s="89">
        <v>1</v>
      </c>
      <c r="F39" s="41" t="s">
        <v>664</v>
      </c>
      <c r="H39" s="37"/>
      <c r="N39" s="9"/>
      <c r="O39" s="60"/>
      <c r="P39" s="41" t="s">
        <v>510</v>
      </c>
      <c r="Q39" s="41" t="s">
        <v>464</v>
      </c>
      <c r="R39" s="41" t="s">
        <v>533</v>
      </c>
      <c r="S39" s="343">
        <v>2</v>
      </c>
      <c r="T39" s="343">
        <v>2</v>
      </c>
      <c r="U39" s="166">
        <f t="shared" si="7"/>
        <v>4</v>
      </c>
      <c r="V39" s="39"/>
      <c r="W39" s="216"/>
      <c r="X39" s="41" t="s">
        <v>644</v>
      </c>
      <c r="Y39" s="41" t="s">
        <v>527</v>
      </c>
      <c r="Z39" s="43" t="s">
        <v>53</v>
      </c>
      <c r="AA39" s="343">
        <v>2</v>
      </c>
      <c r="AB39" s="343">
        <v>1</v>
      </c>
      <c r="AC39" s="166">
        <f>SUM(AA39:AB39)</f>
        <v>3</v>
      </c>
      <c r="AD39" s="39"/>
      <c r="AE39" s="166"/>
    </row>
    <row r="40" spans="1:31" ht="17.399999999999999" x14ac:dyDescent="0.3">
      <c r="A40" s="49" t="s">
        <v>37</v>
      </c>
      <c r="B40" s="41" t="s">
        <v>479</v>
      </c>
      <c r="C40" s="57"/>
      <c r="D40" s="109"/>
      <c r="E40" s="89">
        <v>1</v>
      </c>
      <c r="F40" s="41" t="s">
        <v>666</v>
      </c>
      <c r="N40" s="9"/>
      <c r="O40" s="60"/>
      <c r="P40" s="41" t="s">
        <v>687</v>
      </c>
      <c r="Q40" s="41" t="s">
        <v>31</v>
      </c>
      <c r="R40" s="41" t="s">
        <v>533</v>
      </c>
      <c r="S40" s="343">
        <v>1</v>
      </c>
      <c r="T40" s="344">
        <v>1</v>
      </c>
      <c r="U40" s="166">
        <f>SUM(S40:T40)</f>
        <v>2</v>
      </c>
      <c r="V40" s="39"/>
      <c r="W40" s="216"/>
      <c r="X40" s="150" t="s">
        <v>648</v>
      </c>
      <c r="Y40" s="41" t="s">
        <v>72</v>
      </c>
      <c r="Z40" s="41" t="s">
        <v>53</v>
      </c>
      <c r="AA40" s="343">
        <v>1</v>
      </c>
      <c r="AB40" s="343">
        <v>1</v>
      </c>
      <c r="AC40" s="166">
        <f>SUM(AA40:AB40)</f>
        <v>2</v>
      </c>
      <c r="AD40" s="39"/>
      <c r="AE40" s="166"/>
    </row>
    <row r="41" spans="1:31" ht="15.6" x14ac:dyDescent="0.3">
      <c r="E41" s="89">
        <v>2</v>
      </c>
      <c r="F41" s="41" t="s">
        <v>665</v>
      </c>
      <c r="N41" s="8"/>
      <c r="O41" s="60"/>
      <c r="P41" s="41" t="s">
        <v>685</v>
      </c>
      <c r="Q41" s="41" t="s">
        <v>504</v>
      </c>
      <c r="R41" s="41" t="s">
        <v>533</v>
      </c>
      <c r="S41" s="343"/>
      <c r="T41" s="344">
        <v>2</v>
      </c>
      <c r="U41" s="166">
        <f>SUM(S41:T41)</f>
        <v>2</v>
      </c>
      <c r="V41" s="39"/>
      <c r="W41" s="216"/>
      <c r="X41" s="41" t="s">
        <v>645</v>
      </c>
      <c r="Y41" s="41" t="s">
        <v>505</v>
      </c>
      <c r="Z41" s="41" t="s">
        <v>53</v>
      </c>
      <c r="AA41" s="343"/>
      <c r="AB41" s="344">
        <v>2</v>
      </c>
      <c r="AC41" s="166">
        <f t="shared" ref="AC41:AC46" si="8">SUM(AA41:AB41)</f>
        <v>2</v>
      </c>
      <c r="AD41" s="39"/>
      <c r="AE41" s="166"/>
    </row>
    <row r="42" spans="1:31" ht="15.6" x14ac:dyDescent="0.3">
      <c r="E42" s="89"/>
      <c r="F42" s="41"/>
      <c r="N42" s="9"/>
      <c r="O42" s="60"/>
      <c r="P42" s="41" t="s">
        <v>495</v>
      </c>
      <c r="Q42" s="41" t="s">
        <v>110</v>
      </c>
      <c r="R42" s="41" t="s">
        <v>533</v>
      </c>
      <c r="S42" s="344">
        <v>1</v>
      </c>
      <c r="T42" s="343"/>
      <c r="U42" s="166">
        <f t="shared" ref="U42:U45" si="9">SUM(S42:T42)</f>
        <v>1</v>
      </c>
      <c r="V42" s="39"/>
      <c r="W42" s="216"/>
      <c r="X42" s="41" t="s">
        <v>651</v>
      </c>
      <c r="Y42" s="41" t="s">
        <v>514</v>
      </c>
      <c r="Z42" s="41" t="s">
        <v>53</v>
      </c>
      <c r="AA42" s="343"/>
      <c r="AB42" s="344">
        <v>2</v>
      </c>
      <c r="AC42" s="166">
        <f t="shared" si="8"/>
        <v>2</v>
      </c>
      <c r="AD42" s="39"/>
      <c r="AE42" s="166"/>
    </row>
    <row r="43" spans="1:31" ht="17.399999999999999" x14ac:dyDescent="0.3">
      <c r="A43" s="72"/>
      <c r="B43" s="67"/>
      <c r="C43" s="67"/>
      <c r="D43" s="142"/>
      <c r="E43" s="73" t="s">
        <v>50</v>
      </c>
      <c r="F43" s="73"/>
      <c r="G43" s="74"/>
      <c r="H43" s="74"/>
      <c r="I43" s="74"/>
      <c r="J43" s="75"/>
      <c r="K43" s="74"/>
      <c r="L43" s="74"/>
      <c r="M43" s="74"/>
      <c r="N43" s="9"/>
      <c r="O43" s="60"/>
      <c r="P43" s="41" t="s">
        <v>536</v>
      </c>
      <c r="Q43" s="41" t="s">
        <v>496</v>
      </c>
      <c r="R43" s="41" t="s">
        <v>533</v>
      </c>
      <c r="S43" s="344"/>
      <c r="T43" s="344">
        <v>1</v>
      </c>
      <c r="U43" s="166">
        <f t="shared" si="9"/>
        <v>1</v>
      </c>
      <c r="V43" s="39"/>
      <c r="W43" s="216"/>
      <c r="X43" s="41" t="s">
        <v>649</v>
      </c>
      <c r="Y43" s="41" t="s">
        <v>114</v>
      </c>
      <c r="Z43" s="41" t="s">
        <v>53</v>
      </c>
      <c r="AA43" s="343">
        <v>1</v>
      </c>
      <c r="AB43" s="343"/>
      <c r="AC43" s="166">
        <f t="shared" si="8"/>
        <v>1</v>
      </c>
      <c r="AD43" s="39"/>
      <c r="AE43" s="166"/>
    </row>
    <row r="44" spans="1:31" ht="17.399999999999999" x14ac:dyDescent="0.3">
      <c r="A44" s="46" t="s">
        <v>41</v>
      </c>
      <c r="B44" s="33" t="s">
        <v>89</v>
      </c>
      <c r="C44" s="88"/>
      <c r="D44" s="22">
        <v>4</v>
      </c>
      <c r="E44" s="9">
        <v>1</v>
      </c>
      <c r="F44" s="41" t="s">
        <v>661</v>
      </c>
      <c r="G44" s="40"/>
      <c r="H44" s="44"/>
      <c r="I44" s="44"/>
      <c r="J44" s="45"/>
      <c r="K44" s="44"/>
      <c r="L44" s="44"/>
      <c r="M44" s="44"/>
      <c r="N44" s="8"/>
      <c r="O44" s="60"/>
      <c r="P44" s="150" t="s">
        <v>686</v>
      </c>
      <c r="Q44" s="150" t="s">
        <v>110</v>
      </c>
      <c r="R44" s="41" t="s">
        <v>533</v>
      </c>
      <c r="S44" s="343"/>
      <c r="T44" s="343">
        <v>1</v>
      </c>
      <c r="U44" s="166">
        <f t="shared" si="9"/>
        <v>1</v>
      </c>
      <c r="V44" s="39"/>
      <c r="W44" s="216"/>
      <c r="X44" s="150" t="s">
        <v>538</v>
      </c>
      <c r="Y44" s="150" t="s">
        <v>173</v>
      </c>
      <c r="Z44" s="41" t="s">
        <v>53</v>
      </c>
      <c r="AA44" s="343"/>
      <c r="AB44" s="344">
        <v>1</v>
      </c>
      <c r="AC44" s="166">
        <f t="shared" si="8"/>
        <v>1</v>
      </c>
      <c r="AD44" s="39"/>
      <c r="AE44" s="166"/>
    </row>
    <row r="45" spans="1:31" ht="17.399999999999999" x14ac:dyDescent="0.3">
      <c r="A45" s="49" t="s">
        <v>37</v>
      </c>
      <c r="B45" s="84" t="s">
        <v>83</v>
      </c>
      <c r="C45" s="43"/>
      <c r="D45" s="22"/>
      <c r="E45" s="9">
        <v>1</v>
      </c>
      <c r="F45" s="41" t="s">
        <v>662</v>
      </c>
      <c r="G45" s="40"/>
      <c r="H45" s="44"/>
      <c r="I45" s="40"/>
      <c r="J45" s="42"/>
      <c r="K45" s="44"/>
      <c r="L45" s="44"/>
      <c r="M45" s="37"/>
      <c r="N45" s="8"/>
      <c r="O45" s="60"/>
      <c r="P45" s="41" t="s">
        <v>688</v>
      </c>
      <c r="Q45" s="41" t="s">
        <v>23</v>
      </c>
      <c r="R45" s="41" t="s">
        <v>533</v>
      </c>
      <c r="S45" s="343"/>
      <c r="T45" s="343"/>
      <c r="U45" s="166">
        <f t="shared" si="9"/>
        <v>0</v>
      </c>
      <c r="V45" s="39">
        <v>2</v>
      </c>
      <c r="W45" s="216"/>
      <c r="X45" s="41" t="s">
        <v>646</v>
      </c>
      <c r="Y45" s="41" t="s">
        <v>491</v>
      </c>
      <c r="Z45" s="41" t="s">
        <v>53</v>
      </c>
      <c r="AA45" s="343"/>
      <c r="AB45" s="344"/>
      <c r="AC45" s="166">
        <f t="shared" si="8"/>
        <v>0</v>
      </c>
      <c r="AD45" s="39"/>
      <c r="AE45" s="166"/>
    </row>
    <row r="46" spans="1:31" ht="15.6" x14ac:dyDescent="0.3">
      <c r="E46" s="9">
        <v>2</v>
      </c>
      <c r="F46" s="41" t="s">
        <v>663</v>
      </c>
      <c r="N46" s="9"/>
      <c r="O46" s="60"/>
      <c r="P46" s="41" t="s">
        <v>535</v>
      </c>
      <c r="Q46" s="41" t="s">
        <v>492</v>
      </c>
      <c r="R46" s="41" t="s">
        <v>533</v>
      </c>
      <c r="S46" s="343"/>
      <c r="T46" s="344"/>
      <c r="U46" s="166">
        <f>SUM(S46:T46)</f>
        <v>0</v>
      </c>
      <c r="V46" s="39"/>
      <c r="W46" s="216"/>
      <c r="X46" s="41" t="s">
        <v>647</v>
      </c>
      <c r="Y46" s="41" t="s">
        <v>67</v>
      </c>
      <c r="Z46" s="41" t="s">
        <v>53</v>
      </c>
      <c r="AA46" s="343"/>
      <c r="AB46" s="343"/>
      <c r="AC46" s="166">
        <f t="shared" si="8"/>
        <v>0</v>
      </c>
      <c r="AD46" s="39"/>
      <c r="AE46" s="166"/>
    </row>
    <row r="47" spans="1:31" ht="15.6" x14ac:dyDescent="0.3">
      <c r="E47" s="9">
        <v>2</v>
      </c>
      <c r="F47" s="41" t="s">
        <v>709</v>
      </c>
      <c r="N47" s="8"/>
      <c r="O47" s="60"/>
      <c r="P47" s="41" t="s">
        <v>689</v>
      </c>
      <c r="Q47" s="41" t="s">
        <v>618</v>
      </c>
      <c r="R47" s="41" t="s">
        <v>533</v>
      </c>
      <c r="S47" s="343"/>
      <c r="T47" s="344"/>
      <c r="U47" s="166">
        <f>SUM(S47:T47)</f>
        <v>0</v>
      </c>
      <c r="V47" s="39"/>
      <c r="W47" s="216"/>
      <c r="X47" s="41" t="s">
        <v>652</v>
      </c>
      <c r="Y47" s="41" t="s">
        <v>119</v>
      </c>
      <c r="Z47" s="207" t="s">
        <v>53</v>
      </c>
      <c r="AA47" s="343"/>
      <c r="AB47" s="343"/>
      <c r="AC47" s="166">
        <f>SUM(AA47:AB47)</f>
        <v>0</v>
      </c>
      <c r="AD47" s="39"/>
      <c r="AE47" s="166"/>
    </row>
    <row r="48" spans="1:31" ht="15.6" x14ac:dyDescent="0.3">
      <c r="N48" s="9"/>
      <c r="O48" s="60"/>
      <c r="P48" s="41" t="s">
        <v>690</v>
      </c>
      <c r="Q48" s="41" t="s">
        <v>167</v>
      </c>
      <c r="R48" s="41" t="s">
        <v>533</v>
      </c>
      <c r="S48" s="343"/>
      <c r="T48" s="344"/>
      <c r="U48" s="166">
        <f>SUM(S48:T48)</f>
        <v>0</v>
      </c>
      <c r="V48" s="39"/>
      <c r="W48" s="216"/>
      <c r="X48" s="41" t="s">
        <v>650</v>
      </c>
      <c r="Y48" s="41" t="s">
        <v>24</v>
      </c>
      <c r="Z48" s="48" t="s">
        <v>53</v>
      </c>
      <c r="AA48" s="343"/>
      <c r="AB48" s="344"/>
      <c r="AC48" s="166">
        <f>SUM(AA48:AB48)</f>
        <v>0</v>
      </c>
      <c r="AD48" s="39"/>
      <c r="AE48" s="166"/>
    </row>
    <row r="49" spans="1:31" ht="18" thickBot="1" x14ac:dyDescent="0.35">
      <c r="A49" s="49"/>
      <c r="B49" s="33" t="s">
        <v>477</v>
      </c>
      <c r="D49" s="23">
        <v>1</v>
      </c>
      <c r="E49" s="9">
        <v>2</v>
      </c>
      <c r="F49" s="41" t="s">
        <v>659</v>
      </c>
      <c r="N49" s="9"/>
      <c r="O49" s="15"/>
      <c r="P49" s="218" t="s">
        <v>405</v>
      </c>
      <c r="Q49" s="218"/>
      <c r="R49" s="218" t="s">
        <v>533</v>
      </c>
      <c r="S49" s="219">
        <f>SUM(S38:S48)</f>
        <v>4</v>
      </c>
      <c r="T49" s="219">
        <f>SUM(T38:T48)</f>
        <v>7</v>
      </c>
      <c r="U49" s="219">
        <f>SUM(U38:U48)</f>
        <v>11</v>
      </c>
      <c r="V49" s="219">
        <f>SUM(V38:V48)</f>
        <v>2</v>
      </c>
      <c r="W49" s="218"/>
      <c r="X49" s="218" t="s">
        <v>405</v>
      </c>
      <c r="Y49" s="218"/>
      <c r="Z49" s="218" t="s">
        <v>53</v>
      </c>
      <c r="AA49" s="219">
        <f>SUM(AA38:AA48)</f>
        <v>4</v>
      </c>
      <c r="AB49" s="219">
        <f>SUM(AB38:AB48)</f>
        <v>7</v>
      </c>
      <c r="AC49" s="219">
        <f>SUM(AC38:AC48)</f>
        <v>11</v>
      </c>
      <c r="AD49" s="219">
        <f>SUM(AD38:AD48)</f>
        <v>0</v>
      </c>
      <c r="AE49" s="166"/>
    </row>
    <row r="50" spans="1:31" ht="15.6" x14ac:dyDescent="0.3">
      <c r="A50" s="87" t="s">
        <v>37</v>
      </c>
      <c r="B50" s="240" t="s">
        <v>660</v>
      </c>
      <c r="C50" s="57" t="s">
        <v>174</v>
      </c>
      <c r="E50" s="9"/>
      <c r="F50" s="41"/>
      <c r="N50" s="9"/>
      <c r="O50" s="15"/>
      <c r="P50" s="277" t="s">
        <v>164</v>
      </c>
      <c r="Q50" s="277"/>
      <c r="R50" s="277" t="s">
        <v>460</v>
      </c>
      <c r="S50" s="345">
        <v>1</v>
      </c>
      <c r="T50" s="345">
        <v>1</v>
      </c>
      <c r="U50" s="166">
        <f>SUM(S50:T50)</f>
        <v>2</v>
      </c>
      <c r="V50" s="39"/>
      <c r="W50" s="277"/>
      <c r="X50" s="277" t="s">
        <v>461</v>
      </c>
      <c r="Y50" s="277"/>
      <c r="Z50" s="277" t="s">
        <v>462</v>
      </c>
      <c r="AA50" s="343"/>
      <c r="AB50" s="344"/>
      <c r="AC50" s="166">
        <f t="shared" ref="AC50:AC60" si="10">SUM(AA50:AB50)</f>
        <v>0</v>
      </c>
      <c r="AD50" s="39"/>
      <c r="AE50" s="166"/>
    </row>
    <row r="51" spans="1:31" ht="15.6" x14ac:dyDescent="0.3">
      <c r="N51" s="8"/>
      <c r="O51" s="210"/>
      <c r="P51" s="41" t="s">
        <v>695</v>
      </c>
      <c r="Q51" s="41" t="s">
        <v>29</v>
      </c>
      <c r="R51" s="41" t="s">
        <v>164</v>
      </c>
      <c r="S51" s="343">
        <v>1</v>
      </c>
      <c r="T51" s="344"/>
      <c r="U51" s="166">
        <f t="shared" ref="U51:U60" si="11">SUM(S51:T51)</f>
        <v>1</v>
      </c>
      <c r="V51" s="39"/>
      <c r="W51" s="277"/>
      <c r="X51" s="41" t="s">
        <v>654</v>
      </c>
      <c r="Y51" s="41" t="s">
        <v>617</v>
      </c>
      <c r="Z51" s="41" t="s">
        <v>461</v>
      </c>
      <c r="AA51" s="343">
        <v>1</v>
      </c>
      <c r="AB51" s="344"/>
      <c r="AC51" s="166">
        <f t="shared" si="10"/>
        <v>1</v>
      </c>
      <c r="AD51" s="39"/>
      <c r="AE51" s="166"/>
    </row>
    <row r="52" spans="1:31" ht="17.399999999999999" x14ac:dyDescent="0.3">
      <c r="A52" s="102"/>
      <c r="B52" s="103"/>
      <c r="C52" s="103"/>
      <c r="D52" s="143"/>
      <c r="E52" s="104"/>
      <c r="F52" s="103"/>
      <c r="G52" s="105"/>
      <c r="H52" s="105"/>
      <c r="I52" s="105"/>
      <c r="J52" s="106"/>
      <c r="K52" s="105"/>
      <c r="L52" s="105"/>
      <c r="M52" s="104"/>
      <c r="N52" s="8"/>
      <c r="O52" s="210"/>
      <c r="P52" s="41" t="s">
        <v>696</v>
      </c>
      <c r="Q52" s="41" t="s">
        <v>19</v>
      </c>
      <c r="R52" s="48" t="s">
        <v>164</v>
      </c>
      <c r="S52" s="343"/>
      <c r="T52" s="344">
        <v>1</v>
      </c>
      <c r="U52" s="166">
        <f t="shared" si="11"/>
        <v>1</v>
      </c>
      <c r="V52" s="39"/>
      <c r="W52" s="277"/>
      <c r="X52" s="41" t="s">
        <v>653</v>
      </c>
      <c r="Y52" s="41" t="s">
        <v>616</v>
      </c>
      <c r="Z52" s="41" t="s">
        <v>461</v>
      </c>
      <c r="AA52" s="343"/>
      <c r="AB52" s="344">
        <v>1</v>
      </c>
      <c r="AC52" s="166">
        <f t="shared" si="10"/>
        <v>1</v>
      </c>
      <c r="AD52" s="39"/>
      <c r="AE52" s="166"/>
    </row>
    <row r="53" spans="1:31" ht="18" x14ac:dyDescent="0.35">
      <c r="C53" s="41" t="s">
        <v>388</v>
      </c>
      <c r="D53" s="98">
        <f>SUM(D15:D52)</f>
        <v>25</v>
      </c>
      <c r="E53" s="21"/>
      <c r="F53" s="41" t="s">
        <v>44</v>
      </c>
      <c r="G53" s="33"/>
      <c r="H53" s="47"/>
      <c r="I53" s="61">
        <v>5</v>
      </c>
      <c r="J53" s="22"/>
      <c r="K53" s="53"/>
      <c r="L53" s="56"/>
      <c r="N53" s="8"/>
      <c r="O53" s="210"/>
      <c r="P53" s="41" t="s">
        <v>476</v>
      </c>
      <c r="Q53" s="41" t="s">
        <v>68</v>
      </c>
      <c r="R53" s="41" t="s">
        <v>164</v>
      </c>
      <c r="S53" s="343"/>
      <c r="T53" s="344">
        <v>1</v>
      </c>
      <c r="U53" s="166">
        <f t="shared" si="11"/>
        <v>1</v>
      </c>
      <c r="V53" s="39"/>
      <c r="W53" s="277"/>
      <c r="X53" s="41" t="s">
        <v>472</v>
      </c>
      <c r="Y53" s="41" t="s">
        <v>465</v>
      </c>
      <c r="Z53" s="41" t="s">
        <v>461</v>
      </c>
      <c r="AA53" s="343"/>
      <c r="AB53" s="344">
        <v>1</v>
      </c>
      <c r="AC53" s="166">
        <f t="shared" si="10"/>
        <v>1</v>
      </c>
      <c r="AD53" s="208"/>
      <c r="AE53" s="166"/>
    </row>
    <row r="54" spans="1:31" ht="15.6" x14ac:dyDescent="0.3">
      <c r="N54" s="9"/>
      <c r="O54" s="210"/>
      <c r="P54" s="150" t="s">
        <v>494</v>
      </c>
      <c r="Q54" s="41" t="s">
        <v>182</v>
      </c>
      <c r="R54" s="48" t="s">
        <v>164</v>
      </c>
      <c r="S54" s="343"/>
      <c r="T54" s="343"/>
      <c r="U54" s="166">
        <f t="shared" si="11"/>
        <v>0</v>
      </c>
      <c r="V54" s="39"/>
      <c r="W54" s="277"/>
      <c r="X54" s="41" t="s">
        <v>540</v>
      </c>
      <c r="Y54" s="41" t="s">
        <v>386</v>
      </c>
      <c r="Z54" s="41" t="s">
        <v>461</v>
      </c>
      <c r="AA54" s="343"/>
      <c r="AB54" s="344"/>
      <c r="AC54" s="166">
        <f t="shared" si="10"/>
        <v>0</v>
      </c>
      <c r="AD54" s="39"/>
      <c r="AE54" s="166"/>
    </row>
    <row r="55" spans="1:31" ht="15.6" x14ac:dyDescent="0.3">
      <c r="N55" s="9"/>
      <c r="O55" s="210"/>
      <c r="P55" s="41" t="s">
        <v>691</v>
      </c>
      <c r="Q55" s="41" t="s">
        <v>620</v>
      </c>
      <c r="R55" s="41" t="s">
        <v>164</v>
      </c>
      <c r="S55" s="343"/>
      <c r="T55" s="344"/>
      <c r="U55" s="166">
        <f t="shared" si="11"/>
        <v>0</v>
      </c>
      <c r="V55" s="39"/>
      <c r="W55" s="277"/>
      <c r="X55" s="41" t="s">
        <v>391</v>
      </c>
      <c r="Y55" s="152" t="s">
        <v>28</v>
      </c>
      <c r="Z55" s="41" t="s">
        <v>461</v>
      </c>
      <c r="AA55" s="343"/>
      <c r="AB55" s="344"/>
      <c r="AC55" s="166">
        <f t="shared" si="10"/>
        <v>0</v>
      </c>
      <c r="AD55" s="39"/>
      <c r="AE55" s="166"/>
    </row>
    <row r="56" spans="1:31" ht="18" x14ac:dyDescent="0.35">
      <c r="A56" s="348" t="s">
        <v>713</v>
      </c>
      <c r="B56" s="163" t="s">
        <v>714</v>
      </c>
      <c r="C56" s="163"/>
      <c r="D56" s="46" t="s">
        <v>57</v>
      </c>
      <c r="E56" s="46" t="s">
        <v>51</v>
      </c>
      <c r="F56" s="46" t="s">
        <v>52</v>
      </c>
      <c r="G56" s="163" t="s">
        <v>58</v>
      </c>
      <c r="H56" s="163" t="s">
        <v>390</v>
      </c>
      <c r="I56" s="163"/>
      <c r="J56" s="163"/>
      <c r="K56" s="163"/>
      <c r="L56" s="163" t="s">
        <v>389</v>
      </c>
      <c r="M56" s="163"/>
      <c r="N56" s="9"/>
      <c r="O56" s="210"/>
      <c r="P56" s="43" t="s">
        <v>692</v>
      </c>
      <c r="Q56" s="43" t="s">
        <v>60</v>
      </c>
      <c r="R56" s="41" t="s">
        <v>164</v>
      </c>
      <c r="S56" s="343"/>
      <c r="T56" s="343"/>
      <c r="U56" s="166">
        <f t="shared" si="11"/>
        <v>0</v>
      </c>
      <c r="V56" s="253"/>
      <c r="W56" s="277"/>
      <c r="X56" s="41" t="s">
        <v>655</v>
      </c>
      <c r="Y56" s="48" t="s">
        <v>503</v>
      </c>
      <c r="Z56" s="41" t="s">
        <v>461</v>
      </c>
      <c r="AA56" s="343"/>
      <c r="AB56" s="344"/>
      <c r="AC56" s="166">
        <f t="shared" si="10"/>
        <v>0</v>
      </c>
      <c r="AD56" s="40"/>
      <c r="AE56" s="166"/>
    </row>
    <row r="57" spans="1:31" ht="17.399999999999999" x14ac:dyDescent="0.3">
      <c r="A57" s="208">
        <v>1</v>
      </c>
      <c r="B57" s="41" t="s">
        <v>705</v>
      </c>
      <c r="C57" s="41" t="s">
        <v>464</v>
      </c>
      <c r="D57" s="207" t="s">
        <v>533</v>
      </c>
      <c r="E57" s="222">
        <v>2</v>
      </c>
      <c r="F57" s="222">
        <v>2</v>
      </c>
      <c r="G57" s="166">
        <f>SUM(E57:F57)</f>
        <v>4</v>
      </c>
      <c r="H57" s="39"/>
      <c r="I57" s="41"/>
      <c r="J57" s="41"/>
      <c r="K57" s="61"/>
      <c r="L57" s="41" t="s">
        <v>83</v>
      </c>
      <c r="M57" s="41"/>
      <c r="N57" s="9"/>
      <c r="O57" s="210"/>
      <c r="P57" s="41" t="s">
        <v>475</v>
      </c>
      <c r="Q57" s="41" t="s">
        <v>115</v>
      </c>
      <c r="R57" s="41" t="s">
        <v>164</v>
      </c>
      <c r="S57" s="343"/>
      <c r="T57" s="344"/>
      <c r="U57" s="166">
        <f t="shared" si="11"/>
        <v>0</v>
      </c>
      <c r="V57" s="39"/>
      <c r="W57" s="277"/>
      <c r="X57" s="41" t="s">
        <v>537</v>
      </c>
      <c r="Y57" s="41" t="s">
        <v>65</v>
      </c>
      <c r="Z57" s="41" t="s">
        <v>461</v>
      </c>
      <c r="AA57" s="343"/>
      <c r="AB57" s="344"/>
      <c r="AC57" s="166">
        <f t="shared" si="10"/>
        <v>0</v>
      </c>
      <c r="AD57" s="40"/>
      <c r="AE57" s="166"/>
    </row>
    <row r="58" spans="1:31" ht="15.6" x14ac:dyDescent="0.3">
      <c r="A58" s="208">
        <v>2</v>
      </c>
      <c r="B58" s="41" t="s">
        <v>543</v>
      </c>
      <c r="C58" s="41" t="s">
        <v>120</v>
      </c>
      <c r="D58" s="41" t="s">
        <v>117</v>
      </c>
      <c r="E58" s="39">
        <v>3</v>
      </c>
      <c r="F58" s="39"/>
      <c r="G58" s="166">
        <f>SUM(E58:F58)</f>
        <v>3</v>
      </c>
      <c r="H58" s="39"/>
      <c r="I58" s="41"/>
      <c r="J58" s="41"/>
      <c r="K58" s="41"/>
      <c r="L58" s="41"/>
      <c r="M58" s="40"/>
      <c r="N58" s="9"/>
      <c r="O58" s="210"/>
      <c r="P58" s="41" t="s">
        <v>693</v>
      </c>
      <c r="Q58" s="41" t="s">
        <v>62</v>
      </c>
      <c r="R58" s="41" t="s">
        <v>164</v>
      </c>
      <c r="S58" s="343"/>
      <c r="T58" s="344"/>
      <c r="U58" s="166">
        <f t="shared" si="11"/>
        <v>0</v>
      </c>
      <c r="V58" s="39"/>
      <c r="W58" s="277"/>
      <c r="X58" s="41" t="s">
        <v>656</v>
      </c>
      <c r="Y58" s="84" t="s">
        <v>143</v>
      </c>
      <c r="Z58" s="41" t="s">
        <v>461</v>
      </c>
      <c r="AA58" s="343"/>
      <c r="AB58" s="344"/>
      <c r="AC58" s="166">
        <f t="shared" si="10"/>
        <v>0</v>
      </c>
      <c r="AD58" s="208"/>
      <c r="AE58" s="166"/>
    </row>
    <row r="59" spans="1:31" ht="15.6" x14ac:dyDescent="0.3">
      <c r="A59" s="208">
        <v>3</v>
      </c>
      <c r="B59" s="41" t="s">
        <v>552</v>
      </c>
      <c r="C59" s="41" t="s">
        <v>527</v>
      </c>
      <c r="D59" s="48" t="s">
        <v>53</v>
      </c>
      <c r="E59" s="222">
        <v>2</v>
      </c>
      <c r="F59" s="222">
        <v>1</v>
      </c>
      <c r="G59" s="166">
        <f t="shared" ref="G59:G71" si="12">SUM(E59:F59)</f>
        <v>3</v>
      </c>
      <c r="H59" s="39"/>
      <c r="I59" s="41"/>
      <c r="J59" s="41"/>
      <c r="K59" s="41"/>
      <c r="L59" s="40"/>
      <c r="M59" s="40"/>
      <c r="N59" s="9"/>
      <c r="O59" s="60"/>
      <c r="P59" s="41" t="s">
        <v>694</v>
      </c>
      <c r="Q59" s="41" t="s">
        <v>621</v>
      </c>
      <c r="R59" s="41" t="s">
        <v>164</v>
      </c>
      <c r="S59" s="343"/>
      <c r="T59" s="343"/>
      <c r="U59" s="166">
        <f t="shared" si="11"/>
        <v>0</v>
      </c>
      <c r="V59" s="39"/>
      <c r="W59" s="277"/>
      <c r="X59" s="41" t="s">
        <v>657</v>
      </c>
      <c r="Y59" s="41" t="s">
        <v>45</v>
      </c>
      <c r="Z59" s="41" t="s">
        <v>461</v>
      </c>
      <c r="AA59" s="343"/>
      <c r="AB59" s="344"/>
      <c r="AC59" s="166">
        <f t="shared" si="10"/>
        <v>0</v>
      </c>
      <c r="AD59" s="40"/>
      <c r="AE59" s="166"/>
    </row>
    <row r="60" spans="1:31" ht="15.6" x14ac:dyDescent="0.3">
      <c r="A60" s="208">
        <v>4</v>
      </c>
      <c r="B60" s="41" t="s">
        <v>545</v>
      </c>
      <c r="C60" s="41" t="s">
        <v>103</v>
      </c>
      <c r="D60" s="41" t="s">
        <v>54</v>
      </c>
      <c r="E60" s="39">
        <v>2</v>
      </c>
      <c r="F60" s="208"/>
      <c r="G60" s="166">
        <f t="shared" si="12"/>
        <v>2</v>
      </c>
      <c r="H60" s="39"/>
      <c r="I60" s="41"/>
      <c r="J60" s="40"/>
      <c r="K60" s="40"/>
      <c r="N60" s="9"/>
      <c r="O60" s="210"/>
      <c r="P60" s="41" t="s">
        <v>697</v>
      </c>
      <c r="Q60" s="41" t="s">
        <v>589</v>
      </c>
      <c r="R60" s="41" t="s">
        <v>164</v>
      </c>
      <c r="S60" s="343"/>
      <c r="T60" s="343"/>
      <c r="U60" s="166">
        <f t="shared" si="11"/>
        <v>0</v>
      </c>
      <c r="V60" s="39"/>
      <c r="W60" s="277"/>
      <c r="X60" s="41" t="s">
        <v>658</v>
      </c>
      <c r="Y60" s="41" t="s">
        <v>351</v>
      </c>
      <c r="Z60" s="41" t="s">
        <v>461</v>
      </c>
      <c r="AA60" s="343"/>
      <c r="AB60" s="344"/>
      <c r="AC60" s="166">
        <f t="shared" si="10"/>
        <v>0</v>
      </c>
      <c r="AD60" s="39">
        <v>2</v>
      </c>
      <c r="AE60" s="198"/>
    </row>
    <row r="61" spans="1:31" ht="18" thickBot="1" x14ac:dyDescent="0.35">
      <c r="A61" s="208">
        <v>5</v>
      </c>
      <c r="B61" s="41" t="s">
        <v>706</v>
      </c>
      <c r="C61" s="84" t="s">
        <v>383</v>
      </c>
      <c r="D61" s="41" t="s">
        <v>130</v>
      </c>
      <c r="E61" s="39">
        <v>2</v>
      </c>
      <c r="F61" s="39"/>
      <c r="G61" s="166">
        <f t="shared" si="12"/>
        <v>2</v>
      </c>
      <c r="H61" s="39"/>
      <c r="I61" s="40"/>
      <c r="J61" s="40"/>
      <c r="K61" s="40"/>
      <c r="L61" s="163" t="s">
        <v>84</v>
      </c>
      <c r="M61" s="40"/>
      <c r="N61" s="9"/>
      <c r="O61" s="16"/>
      <c r="P61" s="218" t="s">
        <v>405</v>
      </c>
      <c r="Q61" s="218"/>
      <c r="R61" s="218" t="s">
        <v>164</v>
      </c>
      <c r="S61" s="219">
        <f>SUM(S50:S60)</f>
        <v>2</v>
      </c>
      <c r="T61" s="219">
        <f>SUM(T50:T60)</f>
        <v>3</v>
      </c>
      <c r="U61" s="219">
        <f>SUM(U50:U60)</f>
        <v>5</v>
      </c>
      <c r="V61" s="219">
        <f>SUM(V50:V60)</f>
        <v>0</v>
      </c>
      <c r="W61" s="218"/>
      <c r="X61" s="218" t="s">
        <v>405</v>
      </c>
      <c r="Y61" s="218"/>
      <c r="Z61" s="218" t="s">
        <v>463</v>
      </c>
      <c r="AA61" s="219">
        <f>SUM(AA50:AA60)</f>
        <v>1</v>
      </c>
      <c r="AB61" s="219">
        <f>SUM(AB50:AB60)</f>
        <v>2</v>
      </c>
      <c r="AC61" s="219">
        <f>SUM(AC50:AC60)</f>
        <v>3</v>
      </c>
      <c r="AD61" s="219">
        <f>SUM(AD50:AD60)</f>
        <v>2</v>
      </c>
      <c r="AE61" s="198"/>
    </row>
    <row r="62" spans="1:31" ht="16.2" thickBot="1" x14ac:dyDescent="0.35">
      <c r="A62" s="208">
        <v>6</v>
      </c>
      <c r="B62" s="41" t="s">
        <v>539</v>
      </c>
      <c r="C62" s="152" t="s">
        <v>613</v>
      </c>
      <c r="D62" s="41" t="s">
        <v>117</v>
      </c>
      <c r="E62" s="222">
        <v>2</v>
      </c>
      <c r="F62" s="222"/>
      <c r="G62" s="166">
        <f t="shared" si="12"/>
        <v>2</v>
      </c>
      <c r="H62" s="39"/>
      <c r="I62" s="40"/>
      <c r="J62" s="40"/>
      <c r="K62" s="40"/>
      <c r="L62" s="152" t="s">
        <v>519</v>
      </c>
      <c r="M62" s="48" t="s">
        <v>117</v>
      </c>
      <c r="O62" s="16"/>
      <c r="P62" s="161"/>
      <c r="Q62" s="161"/>
      <c r="R62" s="161"/>
      <c r="S62" s="194">
        <f>S25+S37+S49+S61</f>
        <v>12</v>
      </c>
      <c r="T62" s="194">
        <f>T25+T37+T49+T61</f>
        <v>19</v>
      </c>
      <c r="U62" s="194">
        <f>U25+U37+U49+U61</f>
        <v>31</v>
      </c>
      <c r="V62" s="194">
        <f>V25+V37+V49+V61</f>
        <v>8</v>
      </c>
      <c r="W62" s="166"/>
      <c r="X62" s="195"/>
      <c r="Y62" s="54"/>
      <c r="Z62" s="54"/>
      <c r="AA62" s="194">
        <f>AA25+AA37+AA49+AA61</f>
        <v>13</v>
      </c>
      <c r="AB62" s="194">
        <f>AB25+AB37+AB49+AB61</f>
        <v>21</v>
      </c>
      <c r="AC62" s="194">
        <f>AC25+AC37+AC49+AC61</f>
        <v>34</v>
      </c>
      <c r="AD62" s="194">
        <f>AD25+AD37+AD49+AD61</f>
        <v>2</v>
      </c>
      <c r="AE62" s="198"/>
    </row>
    <row r="63" spans="1:31" ht="19.5" customHeight="1" thickTop="1" thickBot="1" x14ac:dyDescent="0.35">
      <c r="A63" s="208">
        <v>7</v>
      </c>
      <c r="B63" s="41" t="s">
        <v>564</v>
      </c>
      <c r="C63" s="41" t="s">
        <v>72</v>
      </c>
      <c r="D63" s="41" t="s">
        <v>53</v>
      </c>
      <c r="E63" s="39">
        <v>1</v>
      </c>
      <c r="F63" s="39">
        <v>1</v>
      </c>
      <c r="G63" s="166">
        <f t="shared" si="12"/>
        <v>2</v>
      </c>
      <c r="H63" s="40"/>
      <c r="I63" s="40"/>
      <c r="J63" s="40"/>
      <c r="K63" s="40"/>
      <c r="L63" s="40"/>
      <c r="M63" s="40"/>
      <c r="O63" s="16"/>
      <c r="P63" s="40"/>
      <c r="Q63" s="40"/>
      <c r="R63" s="40"/>
      <c r="S63" s="40"/>
      <c r="T63" s="40"/>
      <c r="U63" s="40"/>
      <c r="V63" s="40"/>
      <c r="W63" s="40"/>
      <c r="X63" s="196" t="s">
        <v>387</v>
      </c>
      <c r="Y63" s="192"/>
      <c r="Z63" s="192"/>
      <c r="AA63" s="197">
        <f>S62+AA62</f>
        <v>25</v>
      </c>
      <c r="AB63" s="197">
        <f>T62+AB62</f>
        <v>40</v>
      </c>
      <c r="AC63" s="197">
        <f>U62+AC62</f>
        <v>65</v>
      </c>
      <c r="AD63" s="197">
        <f>V62+AD62</f>
        <v>10</v>
      </c>
      <c r="AE63" s="198"/>
    </row>
    <row r="64" spans="1:31" ht="18.75" customHeight="1" thickTop="1" x14ac:dyDescent="0.3">
      <c r="A64" s="208">
        <v>8</v>
      </c>
      <c r="B64" s="150" t="s">
        <v>541</v>
      </c>
      <c r="C64" s="150" t="s">
        <v>131</v>
      </c>
      <c r="D64" s="207" t="s">
        <v>622</v>
      </c>
      <c r="E64" s="222">
        <v>1</v>
      </c>
      <c r="F64" s="222">
        <v>1</v>
      </c>
      <c r="G64" s="166">
        <f t="shared" si="12"/>
        <v>2</v>
      </c>
      <c r="I64" s="40"/>
      <c r="J64" s="40"/>
      <c r="K64" s="40"/>
      <c r="M64" s="40"/>
      <c r="O64" s="16"/>
      <c r="AE64" s="198"/>
    </row>
    <row r="65" spans="1:31" ht="18" x14ac:dyDescent="0.35">
      <c r="A65" s="208">
        <v>9</v>
      </c>
      <c r="B65" s="41" t="s">
        <v>612</v>
      </c>
      <c r="C65" s="41" t="s">
        <v>31</v>
      </c>
      <c r="D65" s="41" t="s">
        <v>533</v>
      </c>
      <c r="E65" s="39">
        <v>1</v>
      </c>
      <c r="F65" s="222">
        <v>1</v>
      </c>
      <c r="G65" s="166">
        <f t="shared" si="12"/>
        <v>2</v>
      </c>
      <c r="H65" s="39"/>
      <c r="I65" s="40"/>
      <c r="J65" s="40"/>
      <c r="K65" s="40"/>
      <c r="L65" s="152"/>
      <c r="M65" s="48"/>
      <c r="O65" s="16"/>
      <c r="P65" s="46" t="s">
        <v>349</v>
      </c>
      <c r="Q65" s="163"/>
      <c r="R65" s="183">
        <v>42632</v>
      </c>
      <c r="S65" s="54"/>
      <c r="T65" s="54"/>
      <c r="U65" s="54"/>
      <c r="V65" s="164"/>
      <c r="W65" s="164"/>
      <c r="X65" s="46" t="s">
        <v>426</v>
      </c>
      <c r="Y65" s="163"/>
      <c r="Z65" s="183">
        <v>42639</v>
      </c>
      <c r="AA65" s="198"/>
      <c r="AB65" s="198"/>
      <c r="AC65" s="198"/>
      <c r="AD65" s="198"/>
      <c r="AE65" s="198"/>
    </row>
    <row r="66" spans="1:31" ht="18" x14ac:dyDescent="0.35">
      <c r="A66" s="208">
        <v>10</v>
      </c>
      <c r="B66" s="41" t="s">
        <v>544</v>
      </c>
      <c r="C66" s="41" t="s">
        <v>332</v>
      </c>
      <c r="D66" s="41" t="s">
        <v>54</v>
      </c>
      <c r="E66" s="222"/>
      <c r="F66" s="208">
        <v>2</v>
      </c>
      <c r="G66" s="166">
        <f t="shared" si="12"/>
        <v>2</v>
      </c>
      <c r="H66" s="39"/>
      <c r="I66" s="40"/>
      <c r="J66" s="40"/>
      <c r="K66" s="40"/>
      <c r="L66" s="163" t="s">
        <v>156</v>
      </c>
      <c r="M66" s="41"/>
      <c r="O66" s="16"/>
      <c r="P66" s="155" t="s">
        <v>81</v>
      </c>
      <c r="Q66" s="155" t="s">
        <v>79</v>
      </c>
      <c r="R66" s="155" t="s">
        <v>107</v>
      </c>
      <c r="S66" s="41"/>
      <c r="T66" s="41"/>
      <c r="U66" s="41"/>
      <c r="V66" s="47"/>
      <c r="W66" s="47"/>
      <c r="X66" s="155" t="s">
        <v>81</v>
      </c>
      <c r="Y66" s="155" t="s">
        <v>79</v>
      </c>
      <c r="Z66" s="155" t="s">
        <v>107</v>
      </c>
      <c r="AA66" s="40"/>
      <c r="AB66" s="40"/>
      <c r="AC66" s="40"/>
      <c r="AD66" s="40"/>
      <c r="AE66" s="198"/>
    </row>
    <row r="67" spans="1:31" ht="18" x14ac:dyDescent="0.35">
      <c r="A67" s="208">
        <v>10</v>
      </c>
      <c r="B67" s="150" t="s">
        <v>66</v>
      </c>
      <c r="C67" s="150" t="s">
        <v>505</v>
      </c>
      <c r="D67" s="43" t="s">
        <v>53</v>
      </c>
      <c r="E67" s="39"/>
      <c r="F67" s="208">
        <v>2</v>
      </c>
      <c r="G67" s="166">
        <f t="shared" si="12"/>
        <v>2</v>
      </c>
      <c r="H67" s="61"/>
      <c r="L67" s="41" t="s">
        <v>83</v>
      </c>
      <c r="M67" s="41"/>
      <c r="O67" s="145"/>
      <c r="P67" s="189">
        <v>0.38541666666666669</v>
      </c>
      <c r="Q67" s="61" t="s">
        <v>126</v>
      </c>
      <c r="R67" s="184" t="s">
        <v>158</v>
      </c>
      <c r="S67" s="41"/>
      <c r="T67" s="41"/>
      <c r="U67" s="41"/>
      <c r="V67" s="47"/>
      <c r="W67" s="47"/>
      <c r="X67" s="189">
        <v>0.38541666666666669</v>
      </c>
      <c r="Y67" s="61" t="s">
        <v>126</v>
      </c>
      <c r="Z67" s="184" t="s">
        <v>162</v>
      </c>
      <c r="AA67" s="49"/>
      <c r="AB67" s="193"/>
      <c r="AC67" s="39"/>
      <c r="AD67" s="40"/>
      <c r="AE67" s="145"/>
    </row>
    <row r="68" spans="1:31" ht="18" x14ac:dyDescent="0.35">
      <c r="A68" s="208">
        <v>10</v>
      </c>
      <c r="B68" s="41" t="s">
        <v>539</v>
      </c>
      <c r="C68" s="41" t="s">
        <v>466</v>
      </c>
      <c r="D68" s="207" t="s">
        <v>622</v>
      </c>
      <c r="E68" s="222"/>
      <c r="F68" s="222">
        <v>2</v>
      </c>
      <c r="G68" s="166">
        <f t="shared" si="12"/>
        <v>2</v>
      </c>
      <c r="O68" s="145"/>
      <c r="P68" s="189">
        <v>0.38541666666666669</v>
      </c>
      <c r="Q68" s="61" t="s">
        <v>127</v>
      </c>
      <c r="R68" s="184" t="s">
        <v>159</v>
      </c>
      <c r="S68" s="41"/>
      <c r="T68" s="41"/>
      <c r="U68" s="41"/>
      <c r="V68" s="47"/>
      <c r="W68" s="47"/>
      <c r="X68" s="189">
        <v>0.38541666666666669</v>
      </c>
      <c r="Y68" s="61" t="s">
        <v>127</v>
      </c>
      <c r="Z68" s="184" t="s">
        <v>140</v>
      </c>
      <c r="AA68" s="39"/>
      <c r="AB68" s="208"/>
      <c r="AC68" s="39"/>
      <c r="AD68" s="40"/>
      <c r="AE68" s="145"/>
    </row>
    <row r="69" spans="1:31" ht="18" x14ac:dyDescent="0.35">
      <c r="A69" s="208">
        <v>10</v>
      </c>
      <c r="B69" s="41" t="s">
        <v>493</v>
      </c>
      <c r="C69" s="41" t="s">
        <v>340</v>
      </c>
      <c r="D69" s="41" t="s">
        <v>117</v>
      </c>
      <c r="E69" s="39"/>
      <c r="F69" s="208">
        <v>2</v>
      </c>
      <c r="G69" s="166">
        <f t="shared" si="12"/>
        <v>2</v>
      </c>
      <c r="O69" s="145"/>
      <c r="P69" s="189">
        <v>0.42708333333333331</v>
      </c>
      <c r="Q69" s="61" t="s">
        <v>126</v>
      </c>
      <c r="R69" s="184" t="s">
        <v>160</v>
      </c>
      <c r="S69" s="41"/>
      <c r="T69" s="41"/>
      <c r="U69" s="41"/>
      <c r="V69" s="47"/>
      <c r="W69" s="47"/>
      <c r="X69" s="189">
        <v>0.42708333333333331</v>
      </c>
      <c r="Y69" s="61" t="s">
        <v>126</v>
      </c>
      <c r="Z69" s="184" t="s">
        <v>141</v>
      </c>
      <c r="AA69" s="39"/>
      <c r="AB69" s="39"/>
      <c r="AC69" s="39"/>
      <c r="AD69" s="40"/>
      <c r="AE69" s="145"/>
    </row>
    <row r="70" spans="1:31" ht="17.399999999999999" x14ac:dyDescent="0.3">
      <c r="A70" s="208">
        <v>10</v>
      </c>
      <c r="B70" s="41" t="s">
        <v>707</v>
      </c>
      <c r="C70" s="41" t="s">
        <v>120</v>
      </c>
      <c r="D70" s="207" t="s">
        <v>117</v>
      </c>
      <c r="E70" s="222"/>
      <c r="F70" s="222">
        <v>2</v>
      </c>
      <c r="G70" s="166">
        <f t="shared" si="12"/>
        <v>2</v>
      </c>
      <c r="O70" s="145"/>
      <c r="P70" s="189">
        <v>0.42708333333333331</v>
      </c>
      <c r="Q70" s="61" t="s">
        <v>127</v>
      </c>
      <c r="R70" s="184" t="s">
        <v>161</v>
      </c>
      <c r="S70" s="40"/>
      <c r="T70" s="40"/>
      <c r="U70" s="40"/>
      <c r="V70" s="40"/>
      <c r="W70" s="40"/>
      <c r="X70" s="189">
        <v>0.42708333333333331</v>
      </c>
      <c r="Y70" s="61" t="s">
        <v>127</v>
      </c>
      <c r="Z70" s="184" t="s">
        <v>142</v>
      </c>
      <c r="AA70" s="40"/>
      <c r="AB70" s="40"/>
      <c r="AC70" s="40"/>
      <c r="AD70" s="40"/>
      <c r="AE70" s="145"/>
    </row>
    <row r="71" spans="1:31" ht="15.6" x14ac:dyDescent="0.3">
      <c r="A71" s="208">
        <v>10</v>
      </c>
      <c r="B71" s="41" t="s">
        <v>493</v>
      </c>
      <c r="C71" s="41" t="s">
        <v>504</v>
      </c>
      <c r="D71" s="41" t="s">
        <v>533</v>
      </c>
      <c r="F71" s="222">
        <v>2</v>
      </c>
      <c r="G71" s="166">
        <f t="shared" si="12"/>
        <v>2</v>
      </c>
      <c r="O71" s="145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145"/>
    </row>
    <row r="72" spans="1:31" ht="15.6" x14ac:dyDescent="0.3">
      <c r="A72" s="238">
        <v>10</v>
      </c>
      <c r="B72" s="309" t="s">
        <v>710</v>
      </c>
      <c r="C72" s="309" t="s">
        <v>514</v>
      </c>
      <c r="D72" s="309" t="s">
        <v>53</v>
      </c>
      <c r="F72" s="222">
        <v>2</v>
      </c>
      <c r="G72" s="166">
        <f t="shared" ref="G72" si="13">SUM(E72:F72)</f>
        <v>2</v>
      </c>
      <c r="H72" s="309"/>
      <c r="I72" s="309"/>
      <c r="J72" s="309"/>
      <c r="K72" s="309"/>
      <c r="L72" s="309"/>
      <c r="M72" s="309"/>
      <c r="O72" s="145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145"/>
    </row>
    <row r="73" spans="1:31" ht="15.6" x14ac:dyDescent="0.3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</row>
    <row r="74" spans="1:31" ht="17.399999999999999" x14ac:dyDescent="0.3">
      <c r="A74" s="34"/>
      <c r="B74" s="80"/>
      <c r="C74" s="34"/>
      <c r="D74" s="34"/>
      <c r="E74" s="32"/>
      <c r="F74" s="79"/>
      <c r="G74" s="51"/>
      <c r="H74" s="34"/>
      <c r="I74" s="79"/>
      <c r="J74" s="79"/>
      <c r="K74" s="79"/>
      <c r="P74" s="64"/>
      <c r="Q74" s="64"/>
      <c r="R74" s="38"/>
    </row>
    <row r="75" spans="1:31" ht="17.399999999999999" x14ac:dyDescent="0.3">
      <c r="A75" s="34"/>
      <c r="B75" s="80"/>
      <c r="C75" s="34"/>
      <c r="D75" s="34"/>
      <c r="E75" s="32"/>
      <c r="F75" s="79"/>
      <c r="G75" s="51"/>
      <c r="H75" s="34"/>
      <c r="I75" s="79"/>
      <c r="J75" s="79"/>
      <c r="K75" s="79"/>
      <c r="P75" s="7"/>
      <c r="Q75" s="7"/>
      <c r="R75" s="7"/>
    </row>
    <row r="76" spans="1:31" ht="17.399999999999999" x14ac:dyDescent="0.3">
      <c r="A76" s="34"/>
      <c r="B76" s="80"/>
      <c r="C76" s="34"/>
      <c r="D76" s="34"/>
      <c r="E76" s="32"/>
      <c r="F76" s="79"/>
      <c r="G76" s="34"/>
      <c r="H76" s="79"/>
      <c r="I76" s="79"/>
      <c r="J76" s="32"/>
      <c r="K76" s="79"/>
      <c r="P76" s="5"/>
      <c r="Q76" s="5"/>
      <c r="R76" s="7"/>
    </row>
    <row r="77" spans="1:31" ht="17.399999999999999" x14ac:dyDescent="0.3">
      <c r="A77" s="34"/>
      <c r="B77" s="80"/>
      <c r="C77" s="34"/>
      <c r="D77" s="34"/>
      <c r="E77" s="32"/>
      <c r="F77" s="34"/>
      <c r="G77" s="34"/>
      <c r="H77" s="34"/>
      <c r="I77" s="79"/>
      <c r="J77" s="79"/>
      <c r="K77" s="79"/>
      <c r="P77" s="5"/>
      <c r="Q77" s="5"/>
      <c r="R77" s="7"/>
    </row>
    <row r="78" spans="1:31" ht="17.399999999999999" x14ac:dyDescent="0.3">
      <c r="A78" s="34"/>
      <c r="B78" s="80"/>
      <c r="C78" s="36"/>
      <c r="D78" s="36"/>
      <c r="E78" s="32"/>
      <c r="F78" s="34"/>
      <c r="G78" s="51"/>
      <c r="H78" s="34"/>
      <c r="I78" s="79"/>
      <c r="J78" s="79"/>
      <c r="K78" s="79"/>
      <c r="P78" s="5"/>
      <c r="Q78" s="5"/>
      <c r="R78" s="7"/>
    </row>
    <row r="79" spans="1:31" ht="17.399999999999999" x14ac:dyDescent="0.3">
      <c r="A79" s="34"/>
      <c r="B79" s="80"/>
      <c r="C79" s="34"/>
      <c r="D79" s="32"/>
      <c r="E79" s="32"/>
      <c r="F79" s="79"/>
      <c r="G79" s="34"/>
      <c r="H79" s="79"/>
      <c r="I79" s="79"/>
      <c r="J79" s="79"/>
      <c r="K79" s="79"/>
      <c r="P79" s="7"/>
      <c r="Q79" s="7"/>
      <c r="R79" s="7"/>
    </row>
    <row r="80" spans="1:31" ht="17.399999999999999" x14ac:dyDescent="0.3">
      <c r="A80" s="34"/>
      <c r="B80" s="80"/>
      <c r="C80" s="34"/>
      <c r="D80" s="32"/>
      <c r="E80" s="32"/>
      <c r="F80" s="34"/>
      <c r="G80" s="51"/>
      <c r="H80" s="34"/>
      <c r="I80" s="79"/>
      <c r="J80" s="79"/>
      <c r="K80" s="79"/>
      <c r="P80" s="7"/>
      <c r="Q80" s="7"/>
      <c r="R80" s="7"/>
    </row>
    <row r="81" spans="1:12" ht="17.399999999999999" x14ac:dyDescent="0.3">
      <c r="A81" s="34"/>
      <c r="B81" s="80"/>
      <c r="C81" s="32"/>
      <c r="D81" s="32"/>
      <c r="E81" s="32"/>
      <c r="F81" s="34"/>
      <c r="G81" s="51"/>
      <c r="H81" s="34"/>
      <c r="I81" s="79"/>
      <c r="J81" s="79"/>
      <c r="K81" s="79"/>
    </row>
    <row r="82" spans="1:12" ht="17.399999999999999" x14ac:dyDescent="0.3">
      <c r="A82" s="34"/>
      <c r="B82" s="80"/>
      <c r="C82" s="32"/>
      <c r="D82" s="32"/>
      <c r="E82" s="32"/>
      <c r="F82" s="34"/>
      <c r="G82" s="51"/>
      <c r="H82" s="34"/>
      <c r="I82" s="79"/>
      <c r="J82" s="79"/>
      <c r="K82" s="79"/>
    </row>
    <row r="83" spans="1:12" ht="22.8" x14ac:dyDescent="0.4">
      <c r="A83" s="82"/>
      <c r="B83" s="85"/>
      <c r="C83" s="32"/>
      <c r="D83" s="32"/>
      <c r="E83" s="32"/>
      <c r="F83" s="34"/>
      <c r="G83" s="51"/>
      <c r="H83" s="34"/>
      <c r="I83" s="79"/>
      <c r="J83" s="79"/>
      <c r="K83" s="79"/>
    </row>
    <row r="84" spans="1:12" ht="17.399999999999999" x14ac:dyDescent="0.3">
      <c r="A84" s="34"/>
      <c r="B84" s="80"/>
      <c r="C84" s="34"/>
      <c r="D84" s="80"/>
      <c r="E84" s="32"/>
      <c r="F84" s="79"/>
      <c r="G84" s="34"/>
      <c r="H84" s="34"/>
      <c r="I84" s="79"/>
      <c r="J84" s="32"/>
      <c r="K84" s="79"/>
    </row>
    <row r="85" spans="1:12" ht="17.399999999999999" x14ac:dyDescent="0.3">
      <c r="A85" s="34"/>
      <c r="B85" s="32"/>
      <c r="C85" s="32"/>
      <c r="D85" s="32"/>
      <c r="E85" s="32"/>
      <c r="F85" s="32"/>
      <c r="G85" s="34"/>
      <c r="H85" s="32"/>
      <c r="I85" s="32"/>
      <c r="J85" s="32"/>
      <c r="K85" s="79"/>
    </row>
    <row r="86" spans="1:12" ht="17.399999999999999" x14ac:dyDescent="0.3">
      <c r="A86" s="34"/>
      <c r="B86" s="80"/>
      <c r="C86" s="80"/>
      <c r="D86" s="80"/>
      <c r="E86" s="79"/>
      <c r="F86" s="79"/>
      <c r="G86" s="34"/>
      <c r="H86" s="79"/>
      <c r="I86" s="79"/>
      <c r="J86" s="32"/>
      <c r="K86" s="79"/>
    </row>
    <row r="87" spans="1:12" ht="17.399999999999999" x14ac:dyDescent="0.3">
      <c r="A87" s="79"/>
      <c r="B87" s="32"/>
      <c r="C87" s="80"/>
      <c r="D87" s="80"/>
      <c r="E87" s="32"/>
      <c r="F87" s="34"/>
      <c r="G87" s="51"/>
      <c r="H87" s="34"/>
      <c r="I87" s="79"/>
      <c r="J87" s="79"/>
      <c r="K87" s="79"/>
    </row>
    <row r="88" spans="1:12" ht="22.8" x14ac:dyDescent="0.4">
      <c r="A88" s="79"/>
      <c r="B88" s="55"/>
      <c r="C88" s="85"/>
      <c r="D88" s="85"/>
      <c r="E88" s="55"/>
      <c r="F88" s="34"/>
      <c r="G88" s="51"/>
      <c r="H88" s="34"/>
      <c r="I88" s="79"/>
      <c r="J88" s="79"/>
      <c r="K88" s="79"/>
    </row>
    <row r="89" spans="1:12" ht="17.399999999999999" x14ac:dyDescent="0.3">
      <c r="A89" s="79"/>
      <c r="B89" s="32"/>
      <c r="C89" s="80"/>
      <c r="D89" s="80"/>
      <c r="E89" s="32"/>
      <c r="F89" s="34"/>
      <c r="G89" s="51"/>
      <c r="H89" s="34"/>
      <c r="I89" s="79"/>
      <c r="J89" s="79"/>
      <c r="K89" s="79"/>
    </row>
    <row r="90" spans="1:12" ht="17.399999999999999" x14ac:dyDescent="0.3">
      <c r="A90" s="34"/>
      <c r="B90" s="32"/>
      <c r="C90" s="32"/>
      <c r="D90" s="32"/>
      <c r="E90" s="32"/>
      <c r="F90" s="34"/>
      <c r="G90" s="51"/>
      <c r="H90" s="34"/>
      <c r="I90" s="79"/>
      <c r="J90" s="32"/>
      <c r="K90" s="32"/>
      <c r="L90" s="1"/>
    </row>
    <row r="91" spans="1:12" ht="17.399999999999999" x14ac:dyDescent="0.3">
      <c r="A91" s="34"/>
      <c r="B91" s="32"/>
      <c r="C91" s="83"/>
      <c r="D91" s="32"/>
      <c r="E91" s="32"/>
      <c r="F91" s="34"/>
      <c r="G91" s="51"/>
      <c r="H91" s="34"/>
      <c r="I91" s="79"/>
      <c r="J91" s="32"/>
      <c r="K91" s="32"/>
      <c r="L91" s="1"/>
    </row>
    <row r="92" spans="1:12" ht="17.399999999999999" x14ac:dyDescent="0.3">
      <c r="A92" s="34"/>
      <c r="B92" s="32"/>
      <c r="C92" s="83"/>
      <c r="D92" s="80"/>
      <c r="E92" s="34"/>
      <c r="F92" s="34"/>
      <c r="G92" s="51"/>
      <c r="H92" s="34"/>
      <c r="I92" s="79"/>
      <c r="J92" s="32"/>
      <c r="K92" s="32"/>
      <c r="L92" s="1"/>
    </row>
    <row r="93" spans="1:12" ht="17.399999999999999" x14ac:dyDescent="0.3">
      <c r="A93" s="34"/>
      <c r="B93" s="32"/>
      <c r="C93" s="83"/>
      <c r="D93" s="80"/>
      <c r="E93" s="34"/>
      <c r="F93" s="34"/>
      <c r="G93" s="51"/>
      <c r="H93" s="34"/>
      <c r="I93" s="79"/>
      <c r="J93" s="32"/>
      <c r="K93" s="32"/>
      <c r="L93" s="1"/>
    </row>
    <row r="94" spans="1:12" ht="17.399999999999999" x14ac:dyDescent="0.3">
      <c r="A94" s="34"/>
      <c r="B94" s="32"/>
      <c r="C94" s="83"/>
      <c r="D94" s="80"/>
      <c r="E94" s="32"/>
      <c r="F94" s="34"/>
      <c r="G94" s="51"/>
      <c r="H94" s="34"/>
      <c r="I94" s="79"/>
      <c r="J94" s="32"/>
      <c r="K94" s="32"/>
      <c r="L94" s="1"/>
    </row>
    <row r="95" spans="1:12" ht="17.399999999999999" x14ac:dyDescent="0.3">
      <c r="A95" s="91"/>
      <c r="B95" s="92"/>
      <c r="C95" s="93"/>
      <c r="D95" s="94"/>
      <c r="E95" s="91"/>
      <c r="F95" s="91"/>
      <c r="G95" s="91"/>
      <c r="H95" s="91"/>
      <c r="I95" s="95"/>
      <c r="J95" s="92"/>
      <c r="K95" s="92"/>
      <c r="L95" s="96"/>
    </row>
    <row r="96" spans="1:12" ht="17.399999999999999" x14ac:dyDescent="0.3">
      <c r="A96" s="34"/>
      <c r="B96" s="32"/>
      <c r="C96" s="83"/>
      <c r="D96" s="80"/>
      <c r="E96" s="34"/>
      <c r="F96" s="34"/>
      <c r="G96" s="51"/>
      <c r="H96" s="34"/>
      <c r="I96" s="79"/>
      <c r="J96" s="32"/>
      <c r="K96" s="32"/>
      <c r="L96" s="1"/>
    </row>
    <row r="97" spans="1:12" ht="17.399999999999999" x14ac:dyDescent="0.3">
      <c r="A97" s="34"/>
      <c r="B97" s="32"/>
      <c r="C97" s="83"/>
      <c r="D97" s="80"/>
      <c r="E97" s="32"/>
      <c r="F97" s="34"/>
      <c r="G97" s="51"/>
      <c r="H97" s="34"/>
      <c r="I97" s="79"/>
      <c r="J97" s="32"/>
      <c r="K97" s="32"/>
      <c r="L97" s="1"/>
    </row>
  </sheetData>
  <sortState ref="O52:T59">
    <sortCondition ref="O52"/>
  </sortState>
  <phoneticPr fontId="2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Playoff Totals 2016-17</vt:lpstr>
      <vt:lpstr>Playoff Totals 2015-16</vt:lpstr>
      <vt:lpstr>Playoff Totals 2013</vt:lpstr>
      <vt:lpstr>Playoff Totals 2012</vt:lpstr>
      <vt:lpstr>Week 8 Playoffs 2012</vt:lpstr>
      <vt:lpstr>Betty Penman 2016-17</vt:lpstr>
      <vt:lpstr>Reg-Playoff Recap 2016-17 </vt:lpstr>
      <vt:lpstr>Playoffs Wk 8 Final 2016-17</vt:lpstr>
      <vt:lpstr>Playoffs Week 7</vt:lpstr>
      <vt:lpstr>Playoffs Week 6</vt:lpstr>
      <vt:lpstr>Playoffs Week 5</vt:lpstr>
      <vt:lpstr>Playoffs Week 4</vt:lpstr>
      <vt:lpstr>Playoffs Week 3</vt:lpstr>
      <vt:lpstr>Playoffs Week 2</vt:lpstr>
      <vt:lpstr>Playoffs Week 1</vt:lpstr>
      <vt:lpstr>Week 22</vt:lpstr>
      <vt:lpstr>Week 21</vt:lpstr>
      <vt:lpstr>Week 20</vt:lpstr>
      <vt:lpstr>Week 19</vt:lpstr>
      <vt:lpstr>Week 18</vt:lpstr>
      <vt:lpstr>Week 17</vt:lpstr>
      <vt:lpstr>Week 16</vt:lpstr>
      <vt:lpstr>Week 15</vt:lpstr>
      <vt:lpstr>Week 14</vt:lpstr>
      <vt:lpstr>Week 13</vt:lpstr>
      <vt:lpstr>Week 12</vt:lpstr>
      <vt:lpstr>Week 11</vt:lpstr>
      <vt:lpstr>Week 10</vt:lpstr>
      <vt:lpstr>Week 9 </vt:lpstr>
      <vt:lpstr>Week 8</vt:lpstr>
      <vt:lpstr>Week 7</vt:lpstr>
      <vt:lpstr>Week 6</vt:lpstr>
      <vt:lpstr>Week 5</vt:lpstr>
      <vt:lpstr>Week 4</vt:lpstr>
      <vt:lpstr>Week 3</vt:lpstr>
      <vt:lpstr>Week 2</vt:lpstr>
      <vt:lpstr>Week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Joseph Pepoy</cp:lastModifiedBy>
  <cp:lastPrinted>2017-04-11T00:54:10Z</cp:lastPrinted>
  <dcterms:created xsi:type="dcterms:W3CDTF">2006-11-22T19:25:30Z</dcterms:created>
  <dcterms:modified xsi:type="dcterms:W3CDTF">2017-04-11T15:09:35Z</dcterms:modified>
</cp:coreProperties>
</file>